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BE22D921-AEAC-46A4-BE3E-B74CD6D4809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5" r:id="rId1"/>
    <sheet name="Graphs 1" sheetId="17" r:id="rId2"/>
    <sheet name="Active 2" sheetId="13" r:id="rId3"/>
    <sheet name="Graphs 2" sheetId="18" r:id="rId4"/>
    <sheet name="Active 6" sheetId="16" r:id="rId5"/>
    <sheet name="Q_fit (3)" sheetId="8" r:id="rId6"/>
    <sheet name="Q_fit" sheetId="2" r:id="rId7"/>
    <sheet name="A (3)" sheetId="3" r:id="rId8"/>
    <sheet name="A (5)" sheetId="15" r:id="rId9"/>
    <sheet name="A (4)" sheetId="1" r:id="rId10"/>
    <sheet name="A (old2)" sheetId="12" r:id="rId11"/>
    <sheet name="Q_fit (old)" sheetId="7" r:id="rId12"/>
    <sheet name="BAV" sheetId="14" r:id="rId13"/>
  </sheets>
  <definedNames>
    <definedName name="solver_adj" localSheetId="7" hidden="1">'A (3)'!$C$15:$C$20</definedName>
    <definedName name="solver_adj" localSheetId="9" hidden="1">'A (4)'!$E$11:$E$13</definedName>
    <definedName name="solver_adj" localSheetId="8" hidden="1">'A (5)'!$C$15:$C$20</definedName>
    <definedName name="solver_adj" localSheetId="10" hidden="1">'A (old2)'!$E$11:$E$13</definedName>
    <definedName name="solver_adj" localSheetId="0" hidden="1">'Active 1'!$E$11:$E$13</definedName>
    <definedName name="solver_adj" localSheetId="2" hidden="1">'Active 2'!$E$11:$E$13</definedName>
    <definedName name="solver_adj" localSheetId="4" hidden="1">'Active 6'!$E$11:$E$13</definedName>
    <definedName name="solver_cvg" localSheetId="7" hidden="1">0.0001</definedName>
    <definedName name="solver_cvg" localSheetId="9" hidden="1">0.0001</definedName>
    <definedName name="solver_cvg" localSheetId="8" hidden="1">0.0001</definedName>
    <definedName name="solver_cvg" localSheetId="10" hidden="1">0.0001</definedName>
    <definedName name="solver_cvg" localSheetId="0" hidden="1">0.0001</definedName>
    <definedName name="solver_cvg" localSheetId="2" hidden="1">0.0001</definedName>
    <definedName name="solver_cvg" localSheetId="4" hidden="1">0.0001</definedName>
    <definedName name="solver_drv" localSheetId="7" hidden="1">1</definedName>
    <definedName name="solver_drv" localSheetId="9" hidden="1">1</definedName>
    <definedName name="solver_drv" localSheetId="8" hidden="1">1</definedName>
    <definedName name="solver_drv" localSheetId="10" hidden="1">1</definedName>
    <definedName name="solver_drv" localSheetId="0" hidden="1">1</definedName>
    <definedName name="solver_drv" localSheetId="2" hidden="1">1</definedName>
    <definedName name="solver_drv" localSheetId="4" hidden="1">1</definedName>
    <definedName name="solver_est" localSheetId="7" hidden="1">1</definedName>
    <definedName name="solver_est" localSheetId="9" hidden="1">1</definedName>
    <definedName name="solver_est" localSheetId="8" hidden="1">1</definedName>
    <definedName name="solver_est" localSheetId="10" hidden="1">1</definedName>
    <definedName name="solver_est" localSheetId="0" hidden="1">1</definedName>
    <definedName name="solver_est" localSheetId="2" hidden="1">1</definedName>
    <definedName name="solver_est" localSheetId="4" hidden="1">1</definedName>
    <definedName name="solver_itr" localSheetId="7" hidden="1">100</definedName>
    <definedName name="solver_itr" localSheetId="9" hidden="1">100</definedName>
    <definedName name="solver_itr" localSheetId="8" hidden="1">100</definedName>
    <definedName name="solver_itr" localSheetId="10" hidden="1">100</definedName>
    <definedName name="solver_itr" localSheetId="0" hidden="1">100</definedName>
    <definedName name="solver_itr" localSheetId="2" hidden="1">100</definedName>
    <definedName name="solver_itr" localSheetId="4" hidden="1">100</definedName>
    <definedName name="solver_lin" localSheetId="7" hidden="1">2</definedName>
    <definedName name="solver_lin" localSheetId="9" hidden="1">2</definedName>
    <definedName name="solver_lin" localSheetId="8" hidden="1">2</definedName>
    <definedName name="solver_lin" localSheetId="10" hidden="1">2</definedName>
    <definedName name="solver_lin" localSheetId="0" hidden="1">2</definedName>
    <definedName name="solver_lin" localSheetId="2" hidden="1">2</definedName>
    <definedName name="solver_lin" localSheetId="4" hidden="1">2</definedName>
    <definedName name="solver_neg" localSheetId="7" hidden="1">2</definedName>
    <definedName name="solver_neg" localSheetId="9" hidden="1">2</definedName>
    <definedName name="solver_neg" localSheetId="8" hidden="1">2</definedName>
    <definedName name="solver_neg" localSheetId="10" hidden="1">2</definedName>
    <definedName name="solver_neg" localSheetId="0" hidden="1">2</definedName>
    <definedName name="solver_neg" localSheetId="2" hidden="1">2</definedName>
    <definedName name="solver_neg" localSheetId="4" hidden="1">2</definedName>
    <definedName name="solver_num" localSheetId="7" hidden="1">0</definedName>
    <definedName name="solver_num" localSheetId="9" hidden="1">0</definedName>
    <definedName name="solver_num" localSheetId="8" hidden="1">0</definedName>
    <definedName name="solver_num" localSheetId="10" hidden="1">0</definedName>
    <definedName name="solver_num" localSheetId="0" hidden="1">0</definedName>
    <definedName name="solver_num" localSheetId="2" hidden="1">0</definedName>
    <definedName name="solver_num" localSheetId="4" hidden="1">0</definedName>
    <definedName name="solver_nwt" localSheetId="7" hidden="1">1</definedName>
    <definedName name="solver_nwt" localSheetId="9" hidden="1">1</definedName>
    <definedName name="solver_nwt" localSheetId="8" hidden="1">1</definedName>
    <definedName name="solver_nwt" localSheetId="10" hidden="1">1</definedName>
    <definedName name="solver_nwt" localSheetId="0" hidden="1">1</definedName>
    <definedName name="solver_nwt" localSheetId="2" hidden="1">1</definedName>
    <definedName name="solver_nwt" localSheetId="4" hidden="1">1</definedName>
    <definedName name="solver_opt" localSheetId="7" hidden="1">'A (3)'!$C$21</definedName>
    <definedName name="solver_opt" localSheetId="9" hidden="1">'A (4)'!$E$14</definedName>
    <definedName name="solver_opt" localSheetId="8" hidden="1">'A (5)'!$C$21</definedName>
    <definedName name="solver_opt" localSheetId="10" hidden="1">'A (old2)'!$E$14</definedName>
    <definedName name="solver_opt" localSheetId="0" hidden="1">'Active 1'!$E$14</definedName>
    <definedName name="solver_opt" localSheetId="2" hidden="1">'Active 2'!$E$14</definedName>
    <definedName name="solver_opt" localSheetId="4" hidden="1">'Active 6'!$E$14</definedName>
    <definedName name="solver_pre" localSheetId="7" hidden="1">0.000001</definedName>
    <definedName name="solver_pre" localSheetId="9" hidden="1">0.000001</definedName>
    <definedName name="solver_pre" localSheetId="8" hidden="1">0.000001</definedName>
    <definedName name="solver_pre" localSheetId="10" hidden="1">0.000001</definedName>
    <definedName name="solver_pre" localSheetId="0" hidden="1">0.000001</definedName>
    <definedName name="solver_pre" localSheetId="2" hidden="1">0.000001</definedName>
    <definedName name="solver_pre" localSheetId="4" hidden="1">0.000001</definedName>
    <definedName name="solver_scl" localSheetId="7" hidden="1">2</definedName>
    <definedName name="solver_scl" localSheetId="9" hidden="1">2</definedName>
    <definedName name="solver_scl" localSheetId="8" hidden="1">2</definedName>
    <definedName name="solver_scl" localSheetId="10" hidden="1">2</definedName>
    <definedName name="solver_scl" localSheetId="0" hidden="1">2</definedName>
    <definedName name="solver_scl" localSheetId="2" hidden="1">2</definedName>
    <definedName name="solver_scl" localSheetId="4" hidden="1">2</definedName>
    <definedName name="solver_sho" localSheetId="7" hidden="1">2</definedName>
    <definedName name="solver_sho" localSheetId="9" hidden="1">2</definedName>
    <definedName name="solver_sho" localSheetId="8" hidden="1">2</definedName>
    <definedName name="solver_sho" localSheetId="10" hidden="1">2</definedName>
    <definedName name="solver_sho" localSheetId="0" hidden="1">2</definedName>
    <definedName name="solver_sho" localSheetId="2" hidden="1">2</definedName>
    <definedName name="solver_sho" localSheetId="4" hidden="1">2</definedName>
    <definedName name="solver_tim" localSheetId="7" hidden="1">100</definedName>
    <definedName name="solver_tim" localSheetId="9" hidden="1">100</definedName>
    <definedName name="solver_tim" localSheetId="8" hidden="1">100</definedName>
    <definedName name="solver_tim" localSheetId="10" hidden="1">100</definedName>
    <definedName name="solver_tim" localSheetId="0" hidden="1">100</definedName>
    <definedName name="solver_tim" localSheetId="2" hidden="1">100</definedName>
    <definedName name="solver_tim" localSheetId="4" hidden="1">100</definedName>
    <definedName name="solver_tol" localSheetId="7" hidden="1">0.05</definedName>
    <definedName name="solver_tol" localSheetId="9" hidden="1">0.05</definedName>
    <definedName name="solver_tol" localSheetId="8" hidden="1">0.05</definedName>
    <definedName name="solver_tol" localSheetId="10" hidden="1">0.05</definedName>
    <definedName name="solver_tol" localSheetId="0" hidden="1">0.05</definedName>
    <definedName name="solver_tol" localSheetId="2" hidden="1">0.05</definedName>
    <definedName name="solver_tol" localSheetId="4" hidden="1">0.05</definedName>
    <definedName name="solver_typ" localSheetId="7" hidden="1">2</definedName>
    <definedName name="solver_typ" localSheetId="9" hidden="1">2</definedName>
    <definedName name="solver_typ" localSheetId="8" hidden="1">2</definedName>
    <definedName name="solver_typ" localSheetId="10" hidden="1">2</definedName>
    <definedName name="solver_typ" localSheetId="0" hidden="1">2</definedName>
    <definedName name="solver_typ" localSheetId="2" hidden="1">2</definedName>
    <definedName name="solver_typ" localSheetId="4" hidden="1">2</definedName>
    <definedName name="solver_val" localSheetId="7" hidden="1">0</definedName>
    <definedName name="solver_val" localSheetId="9" hidden="1">0</definedName>
    <definedName name="solver_val" localSheetId="8" hidden="1">0</definedName>
    <definedName name="solver_val" localSheetId="10" hidden="1">0</definedName>
    <definedName name="solver_val" localSheetId="0" hidden="1">0</definedName>
    <definedName name="solver_val" localSheetId="2" hidden="1">0</definedName>
    <definedName name="solver_val" localSheetId="4" hidden="1">0</definedName>
  </definedNames>
  <calcPr calcId="181029"/>
</workbook>
</file>

<file path=xl/calcChain.xml><?xml version="1.0" encoding="utf-8"?>
<calcChain xmlns="http://schemas.openxmlformats.org/spreadsheetml/2006/main">
  <c r="E85" i="16" l="1"/>
  <c r="F85" i="16" s="1"/>
  <c r="G85" i="16" s="1"/>
  <c r="L85" i="16" s="1"/>
  <c r="Q85" i="16"/>
  <c r="E86" i="16"/>
  <c r="F86" i="16" s="1"/>
  <c r="G86" i="16" s="1"/>
  <c r="L86" i="16" s="1"/>
  <c r="Q86" i="16"/>
  <c r="E87" i="16"/>
  <c r="F87" i="16" s="1"/>
  <c r="Q87" i="16"/>
  <c r="E88" i="16"/>
  <c r="F88" i="16" s="1"/>
  <c r="Q88" i="16"/>
  <c r="E89" i="16"/>
  <c r="F89" i="16" s="1"/>
  <c r="Q89" i="16"/>
  <c r="E90" i="16"/>
  <c r="F90" i="16"/>
  <c r="Q90" i="16"/>
  <c r="E91" i="16"/>
  <c r="F91" i="16" s="1"/>
  <c r="Q91" i="16"/>
  <c r="E92" i="16"/>
  <c r="F92" i="16" s="1"/>
  <c r="Q92" i="16"/>
  <c r="E93" i="16"/>
  <c r="F93" i="16"/>
  <c r="G93" i="16" s="1"/>
  <c r="L93" i="16" s="1"/>
  <c r="P93" i="16"/>
  <c r="R93" i="16" s="1"/>
  <c r="T93" i="16" s="1"/>
  <c r="Q93" i="16"/>
  <c r="E94" i="16"/>
  <c r="F94" i="16" s="1"/>
  <c r="G94" i="16" s="1"/>
  <c r="L94" i="16" s="1"/>
  <c r="Q94" i="16"/>
  <c r="E97" i="16"/>
  <c r="F97" i="16" s="1"/>
  <c r="Q97" i="16"/>
  <c r="E98" i="16"/>
  <c r="F98" i="16" s="1"/>
  <c r="Q98" i="16"/>
  <c r="E99" i="16"/>
  <c r="F99" i="16" s="1"/>
  <c r="Q99" i="16"/>
  <c r="E100" i="16"/>
  <c r="F100" i="16" s="1"/>
  <c r="Q100" i="16"/>
  <c r="E101" i="16"/>
  <c r="F101" i="16" s="1"/>
  <c r="Q101" i="16"/>
  <c r="E102" i="16"/>
  <c r="F102" i="16" s="1"/>
  <c r="Q102" i="16"/>
  <c r="E104" i="16"/>
  <c r="F104" i="16"/>
  <c r="G104" i="16" s="1"/>
  <c r="L104" i="16" s="1"/>
  <c r="Q104" i="16"/>
  <c r="E105" i="16"/>
  <c r="F105" i="16" s="1"/>
  <c r="G105" i="16" s="1"/>
  <c r="L105" i="16" s="1"/>
  <c r="Q105" i="16"/>
  <c r="E106" i="16"/>
  <c r="F106" i="16" s="1"/>
  <c r="Q106" i="16"/>
  <c r="E109" i="16"/>
  <c r="F109" i="16" s="1"/>
  <c r="Q109" i="16"/>
  <c r="E111" i="16"/>
  <c r="F111" i="16"/>
  <c r="P111" i="16" s="1"/>
  <c r="G111" i="16"/>
  <c r="L111" i="16" s="1"/>
  <c r="Q111" i="16"/>
  <c r="E112" i="16"/>
  <c r="F112" i="16" s="1"/>
  <c r="Q112" i="16"/>
  <c r="E113" i="16"/>
  <c r="F113" i="16" s="1"/>
  <c r="Q113" i="16"/>
  <c r="E114" i="16"/>
  <c r="F114" i="16" s="1"/>
  <c r="Q114" i="16"/>
  <c r="E115" i="16"/>
  <c r="F115" i="16" s="1"/>
  <c r="Q115" i="16"/>
  <c r="E116" i="16"/>
  <c r="F116" i="16" s="1"/>
  <c r="G116" i="16" s="1"/>
  <c r="L116" i="16" s="1"/>
  <c r="Q116" i="16"/>
  <c r="E117" i="16"/>
  <c r="F117" i="16" s="1"/>
  <c r="Q117" i="16"/>
  <c r="E118" i="16"/>
  <c r="F118" i="16" s="1"/>
  <c r="Q118" i="16"/>
  <c r="E119" i="16"/>
  <c r="F119" i="16"/>
  <c r="Q119" i="16"/>
  <c r="E120" i="16"/>
  <c r="F120" i="16"/>
  <c r="Q120" i="16"/>
  <c r="E121" i="16"/>
  <c r="F121" i="16" s="1"/>
  <c r="Q121" i="16"/>
  <c r="E122" i="16"/>
  <c r="F122" i="16" s="1"/>
  <c r="Q122" i="16"/>
  <c r="E123" i="16"/>
  <c r="F123" i="16" s="1"/>
  <c r="Q123" i="16"/>
  <c r="E124" i="16"/>
  <c r="F124" i="16" s="1"/>
  <c r="G124" i="16" s="1"/>
  <c r="L124" i="16" s="1"/>
  <c r="P124" i="16"/>
  <c r="R124" i="16" s="1"/>
  <c r="T124" i="16" s="1"/>
  <c r="Q124" i="16"/>
  <c r="E125" i="16"/>
  <c r="F125" i="16" s="1"/>
  <c r="Q125" i="16"/>
  <c r="E126" i="16"/>
  <c r="F126" i="16"/>
  <c r="P126" i="16" s="1"/>
  <c r="G126" i="16"/>
  <c r="L126" i="16" s="1"/>
  <c r="Q126" i="16"/>
  <c r="E127" i="16"/>
  <c r="F127" i="16" s="1"/>
  <c r="Q127" i="16"/>
  <c r="E128" i="16"/>
  <c r="F128" i="16"/>
  <c r="Q128" i="16"/>
  <c r="E129" i="16"/>
  <c r="F129" i="16" s="1"/>
  <c r="Q129" i="16"/>
  <c r="E130" i="16"/>
  <c r="F130" i="16" s="1"/>
  <c r="Q130" i="16"/>
  <c r="E131" i="16"/>
  <c r="F131" i="16"/>
  <c r="G131" i="16" s="1"/>
  <c r="L131" i="16" s="1"/>
  <c r="P131" i="16"/>
  <c r="Q131" i="16"/>
  <c r="E132" i="16"/>
  <c r="F132" i="16" s="1"/>
  <c r="G132" i="16" s="1"/>
  <c r="L132" i="16" s="1"/>
  <c r="P132" i="16"/>
  <c r="R132" i="16" s="1"/>
  <c r="T132" i="16" s="1"/>
  <c r="Q132" i="16"/>
  <c r="E133" i="16"/>
  <c r="F133" i="16" s="1"/>
  <c r="Q133" i="16"/>
  <c r="E135" i="16"/>
  <c r="F135" i="16"/>
  <c r="P135" i="16" s="1"/>
  <c r="Q135" i="16"/>
  <c r="E136" i="16"/>
  <c r="F136" i="16" s="1"/>
  <c r="Q136" i="16"/>
  <c r="E137" i="16"/>
  <c r="F137" i="16" s="1"/>
  <c r="Q137" i="16"/>
  <c r="E138" i="16"/>
  <c r="F138" i="16" s="1"/>
  <c r="Q138" i="16"/>
  <c r="E139" i="16"/>
  <c r="F139" i="16" s="1"/>
  <c r="Q139" i="16"/>
  <c r="E140" i="16"/>
  <c r="F140" i="16"/>
  <c r="G140" i="16" s="1"/>
  <c r="L140" i="16" s="1"/>
  <c r="Q140" i="16"/>
  <c r="E141" i="16"/>
  <c r="F141" i="16" s="1"/>
  <c r="Q141" i="16"/>
  <c r="E142" i="16"/>
  <c r="F142" i="16" s="1"/>
  <c r="Q142" i="16"/>
  <c r="E143" i="16"/>
  <c r="F143" i="16"/>
  <c r="P143" i="16" s="1"/>
  <c r="Q143" i="16"/>
  <c r="E144" i="16"/>
  <c r="F144" i="16" s="1"/>
  <c r="Q144" i="16"/>
  <c r="E145" i="16"/>
  <c r="F145" i="16" s="1"/>
  <c r="Q145" i="16"/>
  <c r="E147" i="16"/>
  <c r="F147" i="16" s="1"/>
  <c r="Q147" i="16"/>
  <c r="E148" i="16"/>
  <c r="F148" i="16" s="1"/>
  <c r="Q148" i="16"/>
  <c r="E149" i="16"/>
  <c r="F149" i="16"/>
  <c r="G149" i="16" s="1"/>
  <c r="L149" i="16" s="1"/>
  <c r="Q149" i="16"/>
  <c r="E150" i="16"/>
  <c r="F150" i="16" s="1"/>
  <c r="Q150" i="16"/>
  <c r="E151" i="16"/>
  <c r="F151" i="16" s="1"/>
  <c r="Q151" i="16"/>
  <c r="E152" i="16"/>
  <c r="F152" i="16" s="1"/>
  <c r="Q152" i="16"/>
  <c r="E153" i="16"/>
  <c r="F153" i="16" s="1"/>
  <c r="Q153" i="16"/>
  <c r="E154" i="16"/>
  <c r="F154" i="16"/>
  <c r="Q154" i="16"/>
  <c r="E155" i="16"/>
  <c r="F155" i="16" s="1"/>
  <c r="Q155" i="16"/>
  <c r="E156" i="16"/>
  <c r="F156" i="16" s="1"/>
  <c r="Q156" i="16"/>
  <c r="E158" i="16"/>
  <c r="F158" i="16" s="1"/>
  <c r="Q158" i="16"/>
  <c r="E159" i="16"/>
  <c r="F159" i="16" s="1"/>
  <c r="Q159" i="16"/>
  <c r="E160" i="16"/>
  <c r="F160" i="16" s="1"/>
  <c r="Q160" i="16"/>
  <c r="E161" i="16"/>
  <c r="F161" i="16" s="1"/>
  <c r="Q161" i="16"/>
  <c r="E162" i="16"/>
  <c r="F162" i="16" s="1"/>
  <c r="Q162" i="16"/>
  <c r="E163" i="16"/>
  <c r="F163" i="16" s="1"/>
  <c r="Q163" i="16"/>
  <c r="E164" i="16"/>
  <c r="F164" i="16" s="1"/>
  <c r="Q164" i="16"/>
  <c r="E165" i="16"/>
  <c r="F165" i="16" s="1"/>
  <c r="Q165" i="16"/>
  <c r="E166" i="16"/>
  <c r="F166" i="16"/>
  <c r="G166" i="16" s="1"/>
  <c r="L166" i="16" s="1"/>
  <c r="Q166" i="16"/>
  <c r="E167" i="16"/>
  <c r="F167" i="16" s="1"/>
  <c r="Q167" i="16"/>
  <c r="E168" i="16"/>
  <c r="F168" i="16" s="1"/>
  <c r="Q168" i="16"/>
  <c r="E169" i="16"/>
  <c r="F169" i="16"/>
  <c r="P169" i="16" s="1"/>
  <c r="Q169" i="16"/>
  <c r="E171" i="16"/>
  <c r="F171" i="16" s="1"/>
  <c r="Q171" i="16"/>
  <c r="E172" i="16"/>
  <c r="F172" i="16" s="1"/>
  <c r="Q172" i="16"/>
  <c r="E173" i="16"/>
  <c r="F173" i="16" s="1"/>
  <c r="Q173" i="16"/>
  <c r="E174" i="16"/>
  <c r="F174" i="16" s="1"/>
  <c r="Q174" i="16"/>
  <c r="E175" i="16"/>
  <c r="F175" i="16" s="1"/>
  <c r="Q175" i="16"/>
  <c r="E176" i="16"/>
  <c r="F176" i="16" s="1"/>
  <c r="G176" i="16" s="1"/>
  <c r="L176" i="16" s="1"/>
  <c r="Q176" i="16"/>
  <c r="E177" i="16"/>
  <c r="F177" i="16" s="1"/>
  <c r="P177" i="16" s="1"/>
  <c r="Q177" i="16"/>
  <c r="E178" i="16"/>
  <c r="F178" i="16"/>
  <c r="P178" i="16" s="1"/>
  <c r="Q178" i="16"/>
  <c r="E179" i="16"/>
  <c r="F179" i="16" s="1"/>
  <c r="Q179" i="16"/>
  <c r="E180" i="16"/>
  <c r="F180" i="16" s="1"/>
  <c r="Q180" i="16"/>
  <c r="E181" i="16"/>
  <c r="F181" i="16" s="1"/>
  <c r="Q181" i="16"/>
  <c r="E182" i="16"/>
  <c r="F182" i="16" s="1"/>
  <c r="G182" i="16" s="1"/>
  <c r="L182" i="16" s="1"/>
  <c r="Q182" i="16"/>
  <c r="E183" i="16"/>
  <c r="F183" i="16"/>
  <c r="G183" i="16" s="1"/>
  <c r="L183" i="16" s="1"/>
  <c r="Q183" i="16"/>
  <c r="E184" i="16"/>
  <c r="F184" i="16" s="1"/>
  <c r="G184" i="16" s="1"/>
  <c r="L184" i="16" s="1"/>
  <c r="Q184" i="16"/>
  <c r="E185" i="16"/>
  <c r="F185" i="16" s="1"/>
  <c r="P185" i="16" s="1"/>
  <c r="G185" i="16"/>
  <c r="L185" i="16" s="1"/>
  <c r="Q185" i="16"/>
  <c r="E186" i="16"/>
  <c r="F186" i="16" s="1"/>
  <c r="Q186" i="16"/>
  <c r="E187" i="16"/>
  <c r="F187" i="16" s="1"/>
  <c r="Q187" i="16"/>
  <c r="E188" i="16"/>
  <c r="F188" i="16" s="1"/>
  <c r="Q188" i="16"/>
  <c r="E189" i="16"/>
  <c r="F189" i="16" s="1"/>
  <c r="Q189" i="16"/>
  <c r="E190" i="16"/>
  <c r="F190" i="16" s="1"/>
  <c r="P190" i="16" s="1"/>
  <c r="Q190" i="16"/>
  <c r="E191" i="16"/>
  <c r="F191" i="16"/>
  <c r="G191" i="16" s="1"/>
  <c r="L191" i="16" s="1"/>
  <c r="P191" i="16"/>
  <c r="R191" i="16" s="1"/>
  <c r="T191" i="16" s="1"/>
  <c r="Q191" i="16"/>
  <c r="E192" i="16"/>
  <c r="F192" i="16" s="1"/>
  <c r="Q192" i="16"/>
  <c r="E193" i="16"/>
  <c r="F193" i="16"/>
  <c r="G193" i="16" s="1"/>
  <c r="L193" i="16" s="1"/>
  <c r="Q193" i="16"/>
  <c r="E194" i="16"/>
  <c r="F194" i="16" s="1"/>
  <c r="Q194" i="16"/>
  <c r="E195" i="16"/>
  <c r="F195" i="16" s="1"/>
  <c r="Q195" i="16"/>
  <c r="E196" i="16"/>
  <c r="F196" i="16" s="1"/>
  <c r="P196" i="16" s="1"/>
  <c r="G196" i="16"/>
  <c r="L196" i="16" s="1"/>
  <c r="Q196" i="16"/>
  <c r="E197" i="16"/>
  <c r="F197" i="16" s="1"/>
  <c r="Q197" i="16"/>
  <c r="E198" i="16"/>
  <c r="F198" i="16" s="1"/>
  <c r="Q198" i="16"/>
  <c r="E199" i="16"/>
  <c r="F199" i="16" s="1"/>
  <c r="Q199" i="16"/>
  <c r="E200" i="16"/>
  <c r="F200" i="16" s="1"/>
  <c r="P200" i="16" s="1"/>
  <c r="Q200" i="16"/>
  <c r="E201" i="16"/>
  <c r="F201" i="16" s="1"/>
  <c r="G201" i="16" s="1"/>
  <c r="L201" i="16" s="1"/>
  <c r="Q201" i="16"/>
  <c r="E202" i="16"/>
  <c r="F202" i="16" s="1"/>
  <c r="G202" i="16" s="1"/>
  <c r="L202" i="16" s="1"/>
  <c r="Q202" i="16"/>
  <c r="E203" i="16"/>
  <c r="F203" i="16" s="1"/>
  <c r="Q203" i="16"/>
  <c r="E204" i="16"/>
  <c r="F204" i="16" s="1"/>
  <c r="P204" i="16" s="1"/>
  <c r="G204" i="16"/>
  <c r="L204" i="16" s="1"/>
  <c r="Q204" i="16"/>
  <c r="E205" i="16"/>
  <c r="F205" i="16"/>
  <c r="Q205" i="16"/>
  <c r="E206" i="16"/>
  <c r="F206" i="16" s="1"/>
  <c r="Q206" i="16"/>
  <c r="E207" i="16"/>
  <c r="F207" i="16" s="1"/>
  <c r="Q207" i="16"/>
  <c r="E208" i="16"/>
  <c r="F208" i="16" s="1"/>
  <c r="Q208" i="16"/>
  <c r="E209" i="16"/>
  <c r="F209" i="16" s="1"/>
  <c r="Q209" i="16"/>
  <c r="E210" i="16"/>
  <c r="F210" i="16" s="1"/>
  <c r="Q210" i="16"/>
  <c r="E211" i="16"/>
  <c r="F211" i="16" s="1"/>
  <c r="Q211" i="16"/>
  <c r="E212" i="16"/>
  <c r="F212" i="16" s="1"/>
  <c r="P212" i="16" s="1"/>
  <c r="Q212" i="16"/>
  <c r="E213" i="16"/>
  <c r="F213" i="16" s="1"/>
  <c r="G213" i="16" s="1"/>
  <c r="L213" i="16" s="1"/>
  <c r="P213" i="16"/>
  <c r="Q213" i="16"/>
  <c r="E214" i="16"/>
  <c r="F214" i="16" s="1"/>
  <c r="Q214" i="16"/>
  <c r="E215" i="16"/>
  <c r="F215" i="16" s="1"/>
  <c r="Q215" i="16"/>
  <c r="E216" i="16"/>
  <c r="F216" i="16" s="1"/>
  <c r="P216" i="16" s="1"/>
  <c r="G216" i="16"/>
  <c r="L216" i="16" s="1"/>
  <c r="Q216" i="16"/>
  <c r="R216" i="16"/>
  <c r="T216" i="16" s="1"/>
  <c r="E217" i="16"/>
  <c r="F217" i="16" s="1"/>
  <c r="Q217" i="16"/>
  <c r="E218" i="16"/>
  <c r="F218" i="16" s="1"/>
  <c r="G218" i="16" s="1"/>
  <c r="L218" i="16" s="1"/>
  <c r="P218" i="16"/>
  <c r="R218" i="16" s="1"/>
  <c r="Q218" i="16"/>
  <c r="T218" i="16"/>
  <c r="E219" i="16"/>
  <c r="F219" i="16" s="1"/>
  <c r="Q219" i="16"/>
  <c r="E220" i="16"/>
  <c r="F220" i="16" s="1"/>
  <c r="P220" i="16" s="1"/>
  <c r="G220" i="16"/>
  <c r="L220" i="16" s="1"/>
  <c r="Q220" i="16"/>
  <c r="E221" i="16"/>
  <c r="F221" i="16" s="1"/>
  <c r="Q221" i="16"/>
  <c r="E222" i="16"/>
  <c r="F222" i="16" s="1"/>
  <c r="Q222" i="16"/>
  <c r="E223" i="16"/>
  <c r="F223" i="16" s="1"/>
  <c r="Q223" i="16"/>
  <c r="E224" i="16"/>
  <c r="F224" i="16" s="1"/>
  <c r="Q224" i="16"/>
  <c r="E225" i="16"/>
  <c r="F225" i="16"/>
  <c r="G225" i="16" s="1"/>
  <c r="L225" i="16" s="1"/>
  <c r="P225" i="16"/>
  <c r="R225" i="16" s="1"/>
  <c r="T225" i="16" s="1"/>
  <c r="Q225" i="16"/>
  <c r="E226" i="16"/>
  <c r="F226" i="16" s="1"/>
  <c r="G226" i="16" s="1"/>
  <c r="L226" i="16" s="1"/>
  <c r="P226" i="16"/>
  <c r="R226" i="16" s="1"/>
  <c r="T226" i="16" s="1"/>
  <c r="Q226" i="16"/>
  <c r="E227" i="16"/>
  <c r="F227" i="16" s="1"/>
  <c r="Q227" i="16"/>
  <c r="E228" i="16"/>
  <c r="F228" i="16" s="1"/>
  <c r="P228" i="16" s="1"/>
  <c r="Q228" i="16"/>
  <c r="E229" i="16"/>
  <c r="F229" i="16"/>
  <c r="Q229" i="16"/>
  <c r="E230" i="16"/>
  <c r="F230" i="16" s="1"/>
  <c r="Q230" i="16"/>
  <c r="E231" i="16"/>
  <c r="F231" i="16" s="1"/>
  <c r="Q231" i="16"/>
  <c r="E232" i="16"/>
  <c r="F232" i="16" s="1"/>
  <c r="P232" i="16" s="1"/>
  <c r="G232" i="16"/>
  <c r="L232" i="16" s="1"/>
  <c r="Q232" i="16"/>
  <c r="E233" i="16"/>
  <c r="F233" i="16" s="1"/>
  <c r="G233" i="16" s="1"/>
  <c r="L233" i="16" s="1"/>
  <c r="Q233" i="16"/>
  <c r="E234" i="16"/>
  <c r="F234" i="16" s="1"/>
  <c r="G234" i="16" s="1"/>
  <c r="L234" i="16" s="1"/>
  <c r="Q234" i="16"/>
  <c r="E235" i="16"/>
  <c r="F235" i="16" s="1"/>
  <c r="Q235" i="16"/>
  <c r="E236" i="16"/>
  <c r="F236" i="16" s="1"/>
  <c r="Q236" i="16"/>
  <c r="E237" i="16"/>
  <c r="F237" i="16"/>
  <c r="Q237" i="16"/>
  <c r="E238" i="16"/>
  <c r="F238" i="16"/>
  <c r="Q238" i="16"/>
  <c r="E239" i="16"/>
  <c r="F239" i="16" s="1"/>
  <c r="Q239" i="16"/>
  <c r="E241" i="16"/>
  <c r="F241" i="16" s="1"/>
  <c r="P241" i="16" s="1"/>
  <c r="Q241" i="16"/>
  <c r="E242" i="16"/>
  <c r="F242" i="16"/>
  <c r="Q242" i="16"/>
  <c r="E243" i="16"/>
  <c r="F243" i="16" s="1"/>
  <c r="G243" i="16" s="1"/>
  <c r="L243" i="16" s="1"/>
  <c r="Q243" i="16"/>
  <c r="E244" i="16"/>
  <c r="F244" i="16" s="1"/>
  <c r="Q244" i="16"/>
  <c r="E245" i="16"/>
  <c r="F245" i="16"/>
  <c r="P245" i="16" s="1"/>
  <c r="G245" i="16"/>
  <c r="L245" i="16" s="1"/>
  <c r="Q245" i="16"/>
  <c r="E246" i="16"/>
  <c r="F246" i="16"/>
  <c r="G246" i="16" s="1"/>
  <c r="L246" i="16" s="1"/>
  <c r="P246" i="16"/>
  <c r="Q246" i="16"/>
  <c r="E247" i="16"/>
  <c r="F247" i="16"/>
  <c r="Q247" i="16"/>
  <c r="E248" i="16"/>
  <c r="F248" i="16" s="1"/>
  <c r="Q248" i="16"/>
  <c r="E249" i="16"/>
  <c r="F249" i="16" s="1"/>
  <c r="P249" i="16" s="1"/>
  <c r="G249" i="16"/>
  <c r="L249" i="16" s="1"/>
  <c r="Q249" i="16"/>
  <c r="E250" i="16"/>
  <c r="F250" i="16"/>
  <c r="Q250" i="16"/>
  <c r="E251" i="16"/>
  <c r="F251" i="16" s="1"/>
  <c r="G251" i="16" s="1"/>
  <c r="L251" i="16" s="1"/>
  <c r="P251" i="16"/>
  <c r="R251" i="16" s="1"/>
  <c r="T251" i="16" s="1"/>
  <c r="Q251" i="16"/>
  <c r="E252" i="16"/>
  <c r="F252" i="16" s="1"/>
  <c r="Q252" i="16"/>
  <c r="E253" i="16"/>
  <c r="F253" i="16" s="1"/>
  <c r="Q253" i="16"/>
  <c r="E254" i="16"/>
  <c r="F254" i="16" s="1"/>
  <c r="G254" i="16" s="1"/>
  <c r="L254" i="16" s="1"/>
  <c r="Q254" i="16"/>
  <c r="E255" i="16"/>
  <c r="F255" i="16" s="1"/>
  <c r="Q255" i="16"/>
  <c r="E256" i="16"/>
  <c r="F256" i="16" s="1"/>
  <c r="Q256" i="16"/>
  <c r="E257" i="16"/>
  <c r="F257" i="16" s="1"/>
  <c r="P257" i="16" s="1"/>
  <c r="G257" i="16"/>
  <c r="L257" i="16" s="1"/>
  <c r="Q257" i="16"/>
  <c r="E259" i="16"/>
  <c r="F259" i="16" s="1"/>
  <c r="Q259" i="16"/>
  <c r="E260" i="16"/>
  <c r="F260" i="16" s="1"/>
  <c r="Q260" i="16"/>
  <c r="E261" i="16"/>
  <c r="F261" i="16" s="1"/>
  <c r="Q261" i="16"/>
  <c r="E262" i="16"/>
  <c r="F262" i="16" s="1"/>
  <c r="Q262" i="16"/>
  <c r="E263" i="16"/>
  <c r="F263" i="16" s="1"/>
  <c r="Q263" i="16"/>
  <c r="E264" i="16"/>
  <c r="F264" i="16" s="1"/>
  <c r="Q264" i="16"/>
  <c r="E265" i="16"/>
  <c r="F265" i="16" s="1"/>
  <c r="Q265" i="16"/>
  <c r="E266" i="16"/>
  <c r="F266" i="16" s="1"/>
  <c r="P266" i="16" s="1"/>
  <c r="Q266" i="16"/>
  <c r="E267" i="16"/>
  <c r="F267" i="16" s="1"/>
  <c r="G267" i="16" s="1"/>
  <c r="L267" i="16" s="1"/>
  <c r="Q267" i="16"/>
  <c r="E268" i="16"/>
  <c r="F268" i="16"/>
  <c r="G268" i="16" s="1"/>
  <c r="L268" i="16" s="1"/>
  <c r="Q268" i="16"/>
  <c r="E269" i="16"/>
  <c r="F269" i="16" s="1"/>
  <c r="Q269" i="16"/>
  <c r="E270" i="16"/>
  <c r="F270" i="16" s="1"/>
  <c r="Q270" i="16"/>
  <c r="E271" i="16"/>
  <c r="F271" i="16"/>
  <c r="G271" i="16" s="1"/>
  <c r="L271" i="16" s="1"/>
  <c r="Q271" i="16"/>
  <c r="E272" i="16"/>
  <c r="F272" i="16" s="1"/>
  <c r="Q272" i="16"/>
  <c r="E273" i="16"/>
  <c r="F273" i="16" s="1"/>
  <c r="Q273" i="16"/>
  <c r="E274" i="16"/>
  <c r="F274" i="16" s="1"/>
  <c r="P274" i="16" s="1"/>
  <c r="Q274" i="16"/>
  <c r="E275" i="16"/>
  <c r="F275" i="16" s="1"/>
  <c r="Q275" i="16"/>
  <c r="E276" i="16"/>
  <c r="F276" i="16" s="1"/>
  <c r="Q276" i="16"/>
  <c r="E277" i="16"/>
  <c r="F277" i="16" s="1"/>
  <c r="G277" i="16" s="1"/>
  <c r="L277" i="16" s="1"/>
  <c r="Q277" i="16"/>
  <c r="E278" i="16"/>
  <c r="F278" i="16" s="1"/>
  <c r="Q278" i="16"/>
  <c r="E279" i="16"/>
  <c r="F279" i="16" s="1"/>
  <c r="P279" i="16" s="1"/>
  <c r="G279" i="16"/>
  <c r="L279" i="16" s="1"/>
  <c r="Q279" i="16"/>
  <c r="E280" i="16"/>
  <c r="F280" i="16" s="1"/>
  <c r="Q280" i="16"/>
  <c r="E281" i="16"/>
  <c r="F281" i="16" s="1"/>
  <c r="Q281" i="16"/>
  <c r="E282" i="16"/>
  <c r="F282" i="16" s="1"/>
  <c r="P282" i="16" s="1"/>
  <c r="G282" i="16"/>
  <c r="L282" i="16" s="1"/>
  <c r="Q282" i="16"/>
  <c r="E283" i="16"/>
  <c r="F283" i="16" s="1"/>
  <c r="Q283" i="16"/>
  <c r="E284" i="16"/>
  <c r="F284" i="16" s="1"/>
  <c r="Q284" i="16"/>
  <c r="E285" i="16"/>
  <c r="F285" i="16"/>
  <c r="Q285" i="16"/>
  <c r="E286" i="16"/>
  <c r="F286" i="16"/>
  <c r="Q286" i="16"/>
  <c r="E287" i="16"/>
  <c r="F287" i="16" s="1"/>
  <c r="Q287" i="16"/>
  <c r="E288" i="16"/>
  <c r="F288" i="16"/>
  <c r="Q288" i="16"/>
  <c r="E289" i="16"/>
  <c r="F289" i="16" s="1"/>
  <c r="Q289" i="16"/>
  <c r="E290" i="16"/>
  <c r="F290" i="16" s="1"/>
  <c r="P290" i="16" s="1"/>
  <c r="G290" i="16"/>
  <c r="L290" i="16" s="1"/>
  <c r="Q290" i="16"/>
  <c r="E291" i="16"/>
  <c r="F291" i="16"/>
  <c r="Q291" i="16"/>
  <c r="E292" i="16"/>
  <c r="F292" i="16" s="1"/>
  <c r="Q292" i="16"/>
  <c r="E293" i="16"/>
  <c r="F293" i="16"/>
  <c r="Q293" i="16"/>
  <c r="E294" i="16"/>
  <c r="F294" i="16" s="1"/>
  <c r="Q294" i="16"/>
  <c r="E295" i="16"/>
  <c r="F295" i="16" s="1"/>
  <c r="Q295" i="16"/>
  <c r="E296" i="16"/>
  <c r="F296" i="16" s="1"/>
  <c r="Q296" i="16"/>
  <c r="E297" i="16"/>
  <c r="F297" i="16" s="1"/>
  <c r="Q297" i="16"/>
  <c r="E298" i="16"/>
  <c r="F298" i="16" s="1"/>
  <c r="G298" i="16" s="1"/>
  <c r="L298" i="16" s="1"/>
  <c r="P298" i="16"/>
  <c r="R298" i="16" s="1"/>
  <c r="T298" i="16" s="1"/>
  <c r="Q298" i="16"/>
  <c r="E299" i="16"/>
  <c r="F299" i="16"/>
  <c r="G299" i="16" s="1"/>
  <c r="L299" i="16" s="1"/>
  <c r="Q299" i="16"/>
  <c r="E300" i="16"/>
  <c r="F300" i="16" s="1"/>
  <c r="G300" i="16" s="1"/>
  <c r="L300" i="16" s="1"/>
  <c r="P300" i="16"/>
  <c r="R300" i="16" s="1"/>
  <c r="T300" i="16" s="1"/>
  <c r="Q300" i="16"/>
  <c r="E301" i="16"/>
  <c r="F301" i="16" s="1"/>
  <c r="G301" i="16"/>
  <c r="L301" i="16" s="1"/>
  <c r="P301" i="16"/>
  <c r="Q301" i="16"/>
  <c r="E302" i="16"/>
  <c r="F302" i="16"/>
  <c r="Q302" i="16"/>
  <c r="E303" i="16"/>
  <c r="F303" i="16" s="1"/>
  <c r="P303" i="16" s="1"/>
  <c r="Q303" i="16"/>
  <c r="E304" i="16"/>
  <c r="F304" i="16" s="1"/>
  <c r="Q304" i="16"/>
  <c r="E305" i="16"/>
  <c r="F305" i="16" s="1"/>
  <c r="Q305" i="16"/>
  <c r="E306" i="16"/>
  <c r="F306" i="16" s="1"/>
  <c r="G306" i="16" s="1"/>
  <c r="L306" i="16" s="1"/>
  <c r="P306" i="16"/>
  <c r="R306" i="16" s="1"/>
  <c r="T306" i="16" s="1"/>
  <c r="Q306" i="16"/>
  <c r="E307" i="16"/>
  <c r="F307" i="16"/>
  <c r="G307" i="16" s="1"/>
  <c r="L307" i="16" s="1"/>
  <c r="Q307" i="16"/>
  <c r="E308" i="16"/>
  <c r="F308" i="16" s="1"/>
  <c r="G308" i="16" s="1"/>
  <c r="L308" i="16"/>
  <c r="P308" i="16"/>
  <c r="R308" i="16" s="1"/>
  <c r="T308" i="16" s="1"/>
  <c r="Q308" i="16"/>
  <c r="E309" i="16"/>
  <c r="F309" i="16" s="1"/>
  <c r="P309" i="16" s="1"/>
  <c r="Q309" i="16"/>
  <c r="E311" i="16"/>
  <c r="F311" i="16" s="1"/>
  <c r="Q311" i="16"/>
  <c r="E312" i="16"/>
  <c r="F312" i="16" s="1"/>
  <c r="P312" i="16" s="1"/>
  <c r="G312" i="16"/>
  <c r="L312" i="16" s="1"/>
  <c r="Q312" i="16"/>
  <c r="E313" i="16"/>
  <c r="F313" i="16"/>
  <c r="Q313" i="16"/>
  <c r="E314" i="16"/>
  <c r="F314" i="16" s="1"/>
  <c r="Q314" i="16"/>
  <c r="E315" i="16"/>
  <c r="F315" i="16" s="1"/>
  <c r="G315" i="16" s="1"/>
  <c r="L315" i="16" s="1"/>
  <c r="Q315" i="16"/>
  <c r="E316" i="16"/>
  <c r="F316" i="16"/>
  <c r="G316" i="16" s="1"/>
  <c r="L316" i="16" s="1"/>
  <c r="Q316" i="16"/>
  <c r="E317" i="16"/>
  <c r="F317" i="16" s="1"/>
  <c r="G317" i="16" s="1"/>
  <c r="L317" i="16" s="1"/>
  <c r="Q317" i="16"/>
  <c r="E318" i="16"/>
  <c r="F318" i="16" s="1"/>
  <c r="P318" i="16" s="1"/>
  <c r="G318" i="16"/>
  <c r="L318" i="16" s="1"/>
  <c r="Q318" i="16"/>
  <c r="E319" i="16"/>
  <c r="F319" i="16" s="1"/>
  <c r="Q319" i="16"/>
  <c r="E320" i="16"/>
  <c r="F320" i="16" s="1"/>
  <c r="P320" i="16" s="1"/>
  <c r="G320" i="16"/>
  <c r="L320" i="16" s="1"/>
  <c r="Q320" i="16"/>
  <c r="E321" i="16"/>
  <c r="F321" i="16"/>
  <c r="Q321" i="16"/>
  <c r="E322" i="16"/>
  <c r="F322" i="16" s="1"/>
  <c r="Q322" i="16"/>
  <c r="E323" i="16"/>
  <c r="F323" i="16" s="1"/>
  <c r="G323" i="16" s="1"/>
  <c r="L323" i="16" s="1"/>
  <c r="Q323" i="16"/>
  <c r="E324" i="16"/>
  <c r="F324" i="16" s="1"/>
  <c r="Q324" i="16"/>
  <c r="E325" i="16"/>
  <c r="F325" i="16" s="1"/>
  <c r="Q325" i="16"/>
  <c r="E326" i="16"/>
  <c r="F326" i="16" s="1"/>
  <c r="G326" i="16" s="1"/>
  <c r="L326" i="16" s="1"/>
  <c r="P326" i="16"/>
  <c r="R326" i="16" s="1"/>
  <c r="T326" i="16" s="1"/>
  <c r="Q326" i="16"/>
  <c r="E327" i="16"/>
  <c r="F327" i="16"/>
  <c r="Q327" i="16"/>
  <c r="E328" i="16"/>
  <c r="F328" i="16" s="1"/>
  <c r="Q328" i="16"/>
  <c r="E329" i="16"/>
  <c r="F329" i="16"/>
  <c r="P329" i="16" s="1"/>
  <c r="Q329" i="16"/>
  <c r="E330" i="16"/>
  <c r="F330" i="16" s="1"/>
  <c r="Q330" i="16"/>
  <c r="E331" i="16"/>
  <c r="F331" i="16" s="1"/>
  <c r="P331" i="16" s="1"/>
  <c r="R331" i="16" s="1"/>
  <c r="T331" i="16" s="1"/>
  <c r="G331" i="16"/>
  <c r="L331" i="16" s="1"/>
  <c r="Q331" i="16"/>
  <c r="E332" i="16"/>
  <c r="F332" i="16" s="1"/>
  <c r="Q332" i="16"/>
  <c r="E333" i="16"/>
  <c r="F333" i="16" s="1"/>
  <c r="G333" i="16" s="1"/>
  <c r="L333" i="16"/>
  <c r="Q333" i="16"/>
  <c r="E334" i="16"/>
  <c r="F334" i="16" s="1"/>
  <c r="G334" i="16"/>
  <c r="L334" i="16" s="1"/>
  <c r="P334" i="16"/>
  <c r="R334" i="16" s="1"/>
  <c r="T334" i="16" s="1"/>
  <c r="Q334" i="16"/>
  <c r="E335" i="16"/>
  <c r="F335" i="16"/>
  <c r="Q335" i="16"/>
  <c r="E336" i="16"/>
  <c r="F336" i="16" s="1"/>
  <c r="P336" i="16" s="1"/>
  <c r="Q336" i="16"/>
  <c r="E337" i="16"/>
  <c r="F337" i="16" s="1"/>
  <c r="Q337" i="16"/>
  <c r="E338" i="16"/>
  <c r="F338" i="16" s="1"/>
  <c r="Q338" i="16"/>
  <c r="E339" i="16"/>
  <c r="F339" i="16" s="1"/>
  <c r="G339" i="16" s="1"/>
  <c r="L339" i="16" s="1"/>
  <c r="Q339" i="16"/>
  <c r="E340" i="16"/>
  <c r="F340" i="16" s="1"/>
  <c r="G340" i="16" s="1"/>
  <c r="L340" i="16" s="1"/>
  <c r="Q340" i="16"/>
  <c r="E341" i="16"/>
  <c r="F341" i="16" s="1"/>
  <c r="Q341" i="16"/>
  <c r="E342" i="16"/>
  <c r="F342" i="16" s="1"/>
  <c r="Q342" i="16"/>
  <c r="E343" i="16"/>
  <c r="F343" i="16" s="1"/>
  <c r="Q343" i="16"/>
  <c r="E344" i="16"/>
  <c r="F344" i="16" s="1"/>
  <c r="Q344" i="16"/>
  <c r="E345" i="16"/>
  <c r="F345" i="16" s="1"/>
  <c r="P345" i="16" s="1"/>
  <c r="Q345" i="16"/>
  <c r="E346" i="16"/>
  <c r="F346" i="16" s="1"/>
  <c r="Q346" i="16"/>
  <c r="E347" i="16"/>
  <c r="F347" i="16" s="1"/>
  <c r="G347" i="16"/>
  <c r="L347" i="16" s="1"/>
  <c r="P347" i="16"/>
  <c r="Q347" i="16"/>
  <c r="E348" i="16"/>
  <c r="F348" i="16"/>
  <c r="Q348" i="16"/>
  <c r="E349" i="16"/>
  <c r="F349" i="16" s="1"/>
  <c r="G349" i="16" s="1"/>
  <c r="L349" i="16" s="1"/>
  <c r="Q349" i="16"/>
  <c r="E350" i="16"/>
  <c r="F350" i="16" s="1"/>
  <c r="Q350" i="16"/>
  <c r="E351" i="16"/>
  <c r="F351" i="16"/>
  <c r="Q351" i="16"/>
  <c r="E352" i="16"/>
  <c r="F352" i="16" s="1"/>
  <c r="P352" i="16" s="1"/>
  <c r="Q352" i="16"/>
  <c r="E353" i="16"/>
  <c r="F353" i="16"/>
  <c r="Q353" i="16"/>
  <c r="E354" i="16"/>
  <c r="F354" i="16"/>
  <c r="Q354" i="16"/>
  <c r="E355" i="16"/>
  <c r="F355" i="16" s="1"/>
  <c r="P355" i="16" s="1"/>
  <c r="Q355" i="16"/>
  <c r="E356" i="16"/>
  <c r="F356" i="16" s="1"/>
  <c r="Q356" i="16"/>
  <c r="E357" i="16"/>
  <c r="F357" i="16" s="1"/>
  <c r="G357" i="16" s="1"/>
  <c r="L357" i="16" s="1"/>
  <c r="Q357" i="16"/>
  <c r="E358" i="16"/>
  <c r="F358" i="16" s="1"/>
  <c r="G358" i="16"/>
  <c r="L358" i="16"/>
  <c r="P358" i="16"/>
  <c r="R358" i="16" s="1"/>
  <c r="T358" i="16" s="1"/>
  <c r="Q358" i="16"/>
  <c r="E359" i="16"/>
  <c r="F359" i="16"/>
  <c r="Q359" i="16"/>
  <c r="E360" i="16"/>
  <c r="F360" i="16" s="1"/>
  <c r="Q360" i="16"/>
  <c r="E361" i="16"/>
  <c r="F361" i="16" s="1"/>
  <c r="Q361" i="16"/>
  <c r="E362" i="16"/>
  <c r="F362" i="16" s="1"/>
  <c r="Q362" i="16"/>
  <c r="E363" i="16"/>
  <c r="F363" i="16" s="1"/>
  <c r="G363" i="16"/>
  <c r="L363" i="16" s="1"/>
  <c r="P363" i="16"/>
  <c r="R363" i="16" s="1"/>
  <c r="T363" i="16" s="1"/>
  <c r="Q363" i="16"/>
  <c r="E364" i="16"/>
  <c r="F364" i="16" s="1"/>
  <c r="Q364" i="16"/>
  <c r="E365" i="16"/>
  <c r="F365" i="16" s="1"/>
  <c r="Q365" i="16"/>
  <c r="E366" i="16"/>
  <c r="F366" i="16" s="1"/>
  <c r="G366" i="16"/>
  <c r="L366" i="16" s="1"/>
  <c r="P366" i="16"/>
  <c r="Q366" i="16"/>
  <c r="E367" i="16"/>
  <c r="F367" i="16"/>
  <c r="P367" i="16" s="1"/>
  <c r="G367" i="16"/>
  <c r="L367" i="16" s="1"/>
  <c r="Q367" i="16"/>
  <c r="E368" i="16"/>
  <c r="F368" i="16"/>
  <c r="G368" i="16"/>
  <c r="L368" i="16" s="1"/>
  <c r="P368" i="16"/>
  <c r="Q368" i="16"/>
  <c r="E369" i="16"/>
  <c r="F369" i="16" s="1"/>
  <c r="Q369" i="16"/>
  <c r="E370" i="16"/>
  <c r="F370" i="16" s="1"/>
  <c r="Q370" i="16"/>
  <c r="E371" i="16"/>
  <c r="F371" i="16" s="1"/>
  <c r="Q371" i="16"/>
  <c r="E372" i="16"/>
  <c r="F372" i="16"/>
  <c r="G372" i="16" s="1"/>
  <c r="L372" i="16" s="1"/>
  <c r="P372" i="16"/>
  <c r="R372" i="16" s="1"/>
  <c r="T372" i="16" s="1"/>
  <c r="Q372" i="16"/>
  <c r="E373" i="16"/>
  <c r="F373" i="16" s="1"/>
  <c r="G373" i="16" s="1"/>
  <c r="L373" i="16"/>
  <c r="P373" i="16"/>
  <c r="R373" i="16" s="1"/>
  <c r="T373" i="16" s="1"/>
  <c r="Q373" i="16"/>
  <c r="E374" i="16"/>
  <c r="F374" i="16" s="1"/>
  <c r="P374" i="16" s="1"/>
  <c r="G374" i="16"/>
  <c r="L374" i="16" s="1"/>
  <c r="Q374" i="16"/>
  <c r="R374" i="16"/>
  <c r="T374" i="16" s="1"/>
  <c r="E375" i="16"/>
  <c r="F375" i="16" s="1"/>
  <c r="Q375" i="16"/>
  <c r="E376" i="16"/>
  <c r="F376" i="16" s="1"/>
  <c r="Q376" i="16"/>
  <c r="E377" i="16"/>
  <c r="F377" i="16" s="1"/>
  <c r="P377" i="16" s="1"/>
  <c r="Q377" i="16"/>
  <c r="E378" i="16"/>
  <c r="F378" i="16"/>
  <c r="Q378" i="16"/>
  <c r="E379" i="16"/>
  <c r="F379" i="16" s="1"/>
  <c r="G379" i="16" s="1"/>
  <c r="L379" i="16" s="1"/>
  <c r="Q379" i="16"/>
  <c r="E381" i="16"/>
  <c r="F381" i="16" s="1"/>
  <c r="G381" i="16" s="1"/>
  <c r="L381" i="16" s="1"/>
  <c r="Q381" i="16"/>
  <c r="E382" i="16"/>
  <c r="F382" i="16" s="1"/>
  <c r="G382" i="16" s="1"/>
  <c r="L382" i="16"/>
  <c r="Q382" i="16"/>
  <c r="E383" i="16"/>
  <c r="F383" i="16"/>
  <c r="P383" i="16" s="1"/>
  <c r="G383" i="16"/>
  <c r="L383" i="16" s="1"/>
  <c r="Q383" i="16"/>
  <c r="E384" i="16"/>
  <c r="F384" i="16"/>
  <c r="Q384" i="16"/>
  <c r="E385" i="16"/>
  <c r="F385" i="16" s="1"/>
  <c r="Q385" i="16"/>
  <c r="E386" i="16"/>
  <c r="F386" i="16" s="1"/>
  <c r="Q386" i="16"/>
  <c r="E387" i="16"/>
  <c r="F387" i="16"/>
  <c r="G387" i="16" s="1"/>
  <c r="L387" i="16" s="1"/>
  <c r="Q387" i="16"/>
  <c r="E388" i="16"/>
  <c r="F388" i="16" s="1"/>
  <c r="Q388" i="16"/>
  <c r="E389" i="16"/>
  <c r="F389" i="16" s="1"/>
  <c r="Q389" i="16"/>
  <c r="E390" i="16"/>
  <c r="F390" i="16"/>
  <c r="Q390" i="16"/>
  <c r="E391" i="16"/>
  <c r="F391" i="16"/>
  <c r="Q391" i="16"/>
  <c r="E392" i="16"/>
  <c r="F392" i="16" s="1"/>
  <c r="Q392" i="16"/>
  <c r="E393" i="16"/>
  <c r="F393" i="16" s="1"/>
  <c r="Q393" i="16"/>
  <c r="E394" i="16"/>
  <c r="F394" i="16" s="1"/>
  <c r="Q394" i="16"/>
  <c r="E395" i="16"/>
  <c r="F395" i="16" s="1"/>
  <c r="Q395" i="16"/>
  <c r="E396" i="16"/>
  <c r="F396" i="16" s="1"/>
  <c r="Q396" i="16"/>
  <c r="E397" i="16"/>
  <c r="F397" i="16" s="1"/>
  <c r="G397" i="16" s="1"/>
  <c r="L397" i="16" s="1"/>
  <c r="Q397" i="16"/>
  <c r="E399" i="16"/>
  <c r="F399" i="16" s="1"/>
  <c r="G399" i="16" s="1"/>
  <c r="L399" i="16" s="1"/>
  <c r="Q399" i="16"/>
  <c r="E400" i="16"/>
  <c r="F400" i="16" s="1"/>
  <c r="Q400" i="16"/>
  <c r="E401" i="16"/>
  <c r="F401" i="16"/>
  <c r="G401" i="16" s="1"/>
  <c r="L401" i="16" s="1"/>
  <c r="Q401" i="16"/>
  <c r="E402" i="16"/>
  <c r="F402" i="16" s="1"/>
  <c r="Q402" i="16"/>
  <c r="E403" i="16"/>
  <c r="F403" i="16" s="1"/>
  <c r="P403" i="16" s="1"/>
  <c r="G403" i="16"/>
  <c r="L403" i="16" s="1"/>
  <c r="Q403" i="16"/>
  <c r="E404" i="16"/>
  <c r="F404" i="16" s="1"/>
  <c r="Q404" i="16"/>
  <c r="E405" i="16"/>
  <c r="F405" i="16" s="1"/>
  <c r="Q405" i="16"/>
  <c r="E406" i="16"/>
  <c r="F406" i="16" s="1"/>
  <c r="Q406" i="16"/>
  <c r="E407" i="16"/>
  <c r="F407" i="16"/>
  <c r="G407" i="16" s="1"/>
  <c r="L407" i="16" s="1"/>
  <c r="Q407" i="16"/>
  <c r="E408" i="16"/>
  <c r="F408" i="16" s="1"/>
  <c r="G408" i="16" s="1"/>
  <c r="L408" i="16"/>
  <c r="P408" i="16"/>
  <c r="R408" i="16" s="1"/>
  <c r="T408" i="16" s="1"/>
  <c r="Q408" i="16"/>
  <c r="E417" i="16"/>
  <c r="F417" i="16"/>
  <c r="G417" i="16"/>
  <c r="L417" i="16" s="1"/>
  <c r="P417" i="16"/>
  <c r="Q417" i="16"/>
  <c r="E418" i="16"/>
  <c r="F418" i="16"/>
  <c r="Q418" i="16"/>
  <c r="E419" i="16"/>
  <c r="F419" i="16" s="1"/>
  <c r="P419" i="16" s="1"/>
  <c r="Q419" i="16"/>
  <c r="E420" i="16"/>
  <c r="F420" i="16" s="1"/>
  <c r="P420" i="16" s="1"/>
  <c r="Q420" i="16"/>
  <c r="E421" i="16"/>
  <c r="F421" i="16"/>
  <c r="Q421" i="16"/>
  <c r="E422" i="16"/>
  <c r="F422" i="16" s="1"/>
  <c r="G422" i="16" s="1"/>
  <c r="L422" i="16" s="1"/>
  <c r="P422" i="16"/>
  <c r="R422" i="16" s="1"/>
  <c r="T422" i="16" s="1"/>
  <c r="Q422" i="16"/>
  <c r="E423" i="16"/>
  <c r="F423" i="16" s="1"/>
  <c r="G423" i="16" s="1"/>
  <c r="L423" i="16" s="1"/>
  <c r="Q423" i="16"/>
  <c r="E424" i="16"/>
  <c r="F424" i="16" s="1"/>
  <c r="G424" i="16" s="1"/>
  <c r="L424" i="16" s="1"/>
  <c r="Q424" i="16"/>
  <c r="E425" i="16"/>
  <c r="F425" i="16"/>
  <c r="G425" i="16"/>
  <c r="L425" i="16" s="1"/>
  <c r="P425" i="16"/>
  <c r="R425" i="16" s="1"/>
  <c r="T425" i="16" s="1"/>
  <c r="Q425" i="16"/>
  <c r="E426" i="16"/>
  <c r="F426" i="16"/>
  <c r="Q426" i="16"/>
  <c r="E427" i="16"/>
  <c r="F427" i="16" s="1"/>
  <c r="P427" i="16" s="1"/>
  <c r="G427" i="16"/>
  <c r="L427" i="16" s="1"/>
  <c r="Q427" i="16"/>
  <c r="E428" i="16"/>
  <c r="F428" i="16" s="1"/>
  <c r="P428" i="16" s="1"/>
  <c r="Q428" i="16"/>
  <c r="E429" i="16"/>
  <c r="F429" i="16" s="1"/>
  <c r="Q429" i="16"/>
  <c r="E430" i="16"/>
  <c r="F430" i="16" s="1"/>
  <c r="G430" i="16"/>
  <c r="L430" i="16" s="1"/>
  <c r="P430" i="16"/>
  <c r="R430" i="16" s="1"/>
  <c r="Q430" i="16"/>
  <c r="T430" i="16"/>
  <c r="E431" i="16"/>
  <c r="F431" i="16" s="1"/>
  <c r="Q431" i="16"/>
  <c r="E432" i="16"/>
  <c r="F432" i="16" s="1"/>
  <c r="G432" i="16" s="1"/>
  <c r="L432" i="16"/>
  <c r="Q432" i="16"/>
  <c r="E433" i="16"/>
  <c r="F433" i="16" s="1"/>
  <c r="Q433" i="16"/>
  <c r="E434" i="16"/>
  <c r="F434" i="16" s="1"/>
  <c r="Q434" i="16"/>
  <c r="E437" i="16"/>
  <c r="F437" i="16" s="1"/>
  <c r="P437" i="16" s="1"/>
  <c r="Q437" i="16"/>
  <c r="E438" i="16"/>
  <c r="F438" i="16"/>
  <c r="P438" i="16" s="1"/>
  <c r="G438" i="16"/>
  <c r="L438" i="16" s="1"/>
  <c r="Q438" i="16"/>
  <c r="E439" i="16"/>
  <c r="F439" i="16"/>
  <c r="Q439" i="16"/>
  <c r="E440" i="16"/>
  <c r="F440" i="16" s="1"/>
  <c r="Q440" i="16"/>
  <c r="E441" i="16"/>
  <c r="F441" i="16"/>
  <c r="Q441" i="16"/>
  <c r="E442" i="16"/>
  <c r="F442" i="16" s="1"/>
  <c r="G442" i="16" s="1"/>
  <c r="L442" i="16"/>
  <c r="P442" i="16"/>
  <c r="R442" i="16" s="1"/>
  <c r="T442" i="16" s="1"/>
  <c r="Q442" i="16"/>
  <c r="E443" i="16"/>
  <c r="F443" i="16"/>
  <c r="G443" i="16"/>
  <c r="L443" i="16" s="1"/>
  <c r="P443" i="16"/>
  <c r="R443" i="16" s="1"/>
  <c r="T443" i="16" s="1"/>
  <c r="Q443" i="16"/>
  <c r="E444" i="16"/>
  <c r="F444" i="16"/>
  <c r="Q444" i="16"/>
  <c r="E445" i="16"/>
  <c r="F445" i="16" s="1"/>
  <c r="G445" i="16" s="1"/>
  <c r="L445" i="16" s="1"/>
  <c r="P445" i="16"/>
  <c r="Q445" i="16"/>
  <c r="E446" i="16"/>
  <c r="F446" i="16" s="1"/>
  <c r="Q446" i="16"/>
  <c r="E447" i="16"/>
  <c r="F447" i="16" s="1"/>
  <c r="Q447" i="16"/>
  <c r="E448" i="16"/>
  <c r="F448" i="16" s="1"/>
  <c r="G448" i="16" s="1"/>
  <c r="L448" i="16" s="1"/>
  <c r="Q448" i="16"/>
  <c r="E449" i="16"/>
  <c r="F449" i="16"/>
  <c r="Q449" i="16"/>
  <c r="E450" i="16"/>
  <c r="F450" i="16" s="1"/>
  <c r="Q450" i="16"/>
  <c r="E451" i="16"/>
  <c r="F451" i="16"/>
  <c r="P451" i="16" s="1"/>
  <c r="G451" i="16"/>
  <c r="L451" i="16" s="1"/>
  <c r="Q451" i="16"/>
  <c r="E452" i="16"/>
  <c r="F452" i="16" s="1"/>
  <c r="Q452" i="16"/>
  <c r="E453" i="16"/>
  <c r="F453" i="16"/>
  <c r="P453" i="16" s="1"/>
  <c r="G453" i="16"/>
  <c r="L453" i="16" s="1"/>
  <c r="Q453" i="16"/>
  <c r="E454" i="16"/>
  <c r="F454" i="16" s="1"/>
  <c r="Q454" i="16"/>
  <c r="E455" i="16"/>
  <c r="F455" i="16" s="1"/>
  <c r="Q455" i="16"/>
  <c r="E456" i="16"/>
  <c r="F456" i="16" s="1"/>
  <c r="G456" i="16"/>
  <c r="L456" i="16" s="1"/>
  <c r="P456" i="16"/>
  <c r="R456" i="16" s="1"/>
  <c r="T456" i="16" s="1"/>
  <c r="Q456" i="16"/>
  <c r="E457" i="16"/>
  <c r="F457" i="16"/>
  <c r="G457" i="16" s="1"/>
  <c r="L457" i="16" s="1"/>
  <c r="Q457" i="16"/>
  <c r="E458" i="16"/>
  <c r="F458" i="16" s="1"/>
  <c r="G458" i="16" s="1"/>
  <c r="L458" i="16"/>
  <c r="P458" i="16"/>
  <c r="R458" i="16" s="1"/>
  <c r="T458" i="16" s="1"/>
  <c r="Q458" i="16"/>
  <c r="E459" i="16"/>
  <c r="F459" i="16"/>
  <c r="P459" i="16" s="1"/>
  <c r="G459" i="16"/>
  <c r="L459" i="16" s="1"/>
  <c r="Q459" i="16"/>
  <c r="E460" i="16"/>
  <c r="F460" i="16"/>
  <c r="Q460" i="16"/>
  <c r="E461" i="16"/>
  <c r="F461" i="16"/>
  <c r="P461" i="16" s="1"/>
  <c r="Q461" i="16"/>
  <c r="E462" i="16"/>
  <c r="F462" i="16" s="1"/>
  <c r="P462" i="16" s="1"/>
  <c r="G462" i="16"/>
  <c r="L462" i="16" s="1"/>
  <c r="Q462" i="16"/>
  <c r="E463" i="16"/>
  <c r="F463" i="16" s="1"/>
  <c r="Q463" i="16"/>
  <c r="E464" i="16"/>
  <c r="F464" i="16" s="1"/>
  <c r="G464" i="16" s="1"/>
  <c r="L464" i="16" s="1"/>
  <c r="Q464" i="16"/>
  <c r="E465" i="16"/>
  <c r="F465" i="16" s="1"/>
  <c r="G465" i="16" s="1"/>
  <c r="L465" i="16" s="1"/>
  <c r="Q465" i="16"/>
  <c r="E466" i="16"/>
  <c r="F466" i="16" s="1"/>
  <c r="G466" i="16" s="1"/>
  <c r="L466" i="16" s="1"/>
  <c r="Q466" i="16"/>
  <c r="E467" i="16"/>
  <c r="F467" i="16" s="1"/>
  <c r="Q467" i="16"/>
  <c r="E468" i="16"/>
  <c r="F468" i="16" s="1"/>
  <c r="G468" i="16" s="1"/>
  <c r="L468" i="16" s="1"/>
  <c r="Q468" i="16"/>
  <c r="E469" i="16"/>
  <c r="F469" i="16" s="1"/>
  <c r="Q469" i="16"/>
  <c r="E470" i="16"/>
  <c r="F470" i="16"/>
  <c r="P470" i="16" s="1"/>
  <c r="Q470" i="16"/>
  <c r="E471" i="16"/>
  <c r="F471" i="16" s="1"/>
  <c r="P471" i="16" s="1"/>
  <c r="Q471" i="16"/>
  <c r="E472" i="16"/>
  <c r="F472" i="16" s="1"/>
  <c r="G472" i="16" s="1"/>
  <c r="L472" i="16" s="1"/>
  <c r="P472" i="16"/>
  <c r="Q472" i="16"/>
  <c r="E473" i="16"/>
  <c r="F473" i="16" s="1"/>
  <c r="Q473" i="16"/>
  <c r="E474" i="16"/>
  <c r="F474" i="16" s="1"/>
  <c r="Q474" i="16"/>
  <c r="E475" i="16"/>
  <c r="F475" i="16"/>
  <c r="P475" i="16" s="1"/>
  <c r="R475" i="16" s="1"/>
  <c r="T475" i="16" s="1"/>
  <c r="G475" i="16"/>
  <c r="L475" i="16" s="1"/>
  <c r="Q475" i="16"/>
  <c r="E476" i="16"/>
  <c r="F476" i="16" s="1"/>
  <c r="Q476" i="16"/>
  <c r="E477" i="16"/>
  <c r="F477" i="16" s="1"/>
  <c r="P477" i="16" s="1"/>
  <c r="Q477" i="16"/>
  <c r="E478" i="16"/>
  <c r="F478" i="16" s="1"/>
  <c r="P478" i="16" s="1"/>
  <c r="G478" i="16"/>
  <c r="L478" i="16"/>
  <c r="Q478" i="16"/>
  <c r="E479" i="16"/>
  <c r="F479" i="16" s="1"/>
  <c r="P479" i="16" s="1"/>
  <c r="Q479" i="16"/>
  <c r="E480" i="16"/>
  <c r="F480" i="16" s="1"/>
  <c r="Q480" i="16"/>
  <c r="E481" i="16"/>
  <c r="F481" i="16"/>
  <c r="Q481" i="16"/>
  <c r="E482" i="16"/>
  <c r="F482" i="16" s="1"/>
  <c r="G482" i="16" s="1"/>
  <c r="L482" i="16" s="1"/>
  <c r="Q482" i="16"/>
  <c r="E483" i="16"/>
  <c r="F483" i="16" s="1"/>
  <c r="Q483" i="16"/>
  <c r="E484" i="16"/>
  <c r="F484" i="16" s="1"/>
  <c r="P484" i="16" s="1"/>
  <c r="G484" i="16"/>
  <c r="L484" i="16" s="1"/>
  <c r="Q484" i="16"/>
  <c r="E485" i="16"/>
  <c r="F485" i="16" s="1"/>
  <c r="P485" i="16" s="1"/>
  <c r="Q485" i="16"/>
  <c r="E486" i="16"/>
  <c r="F486" i="16" s="1"/>
  <c r="P486" i="16" s="1"/>
  <c r="Q486" i="16"/>
  <c r="E487" i="16"/>
  <c r="F487" i="16"/>
  <c r="P487" i="16" s="1"/>
  <c r="Q487" i="16"/>
  <c r="E488" i="16"/>
  <c r="F488" i="16"/>
  <c r="P488" i="16" s="1"/>
  <c r="Q488" i="16"/>
  <c r="E489" i="16"/>
  <c r="F489" i="16" s="1"/>
  <c r="Q489" i="16"/>
  <c r="E490" i="16"/>
  <c r="F490" i="16" s="1"/>
  <c r="P490" i="16" s="1"/>
  <c r="Q490" i="16"/>
  <c r="E491" i="16"/>
  <c r="F491" i="16"/>
  <c r="G491" i="16" s="1"/>
  <c r="L491" i="16" s="1"/>
  <c r="P491" i="16"/>
  <c r="R491" i="16" s="1"/>
  <c r="T491" i="16" s="1"/>
  <c r="Q491" i="16"/>
  <c r="E492" i="16"/>
  <c r="F492" i="16" s="1"/>
  <c r="Q492" i="16"/>
  <c r="E493" i="16"/>
  <c r="F493" i="16" s="1"/>
  <c r="Q493" i="16"/>
  <c r="E494" i="16"/>
  <c r="F494" i="16" s="1"/>
  <c r="Q494" i="16"/>
  <c r="E495" i="16"/>
  <c r="F495" i="16" s="1"/>
  <c r="Q495" i="16"/>
  <c r="E496" i="16"/>
  <c r="F496" i="16" s="1"/>
  <c r="Q496" i="16"/>
  <c r="E497" i="16"/>
  <c r="F497" i="16" s="1"/>
  <c r="G497" i="16" s="1"/>
  <c r="L497" i="16" s="1"/>
  <c r="Q497" i="16"/>
  <c r="E498" i="16"/>
  <c r="F498" i="16" s="1"/>
  <c r="P498" i="16" s="1"/>
  <c r="G498" i="16"/>
  <c r="L498" i="16" s="1"/>
  <c r="Q498" i="16"/>
  <c r="E499" i="16"/>
  <c r="F499" i="16" s="1"/>
  <c r="Q499" i="16"/>
  <c r="E500" i="16"/>
  <c r="F500" i="16" s="1"/>
  <c r="Q500" i="16"/>
  <c r="E501" i="16"/>
  <c r="F501" i="16" s="1"/>
  <c r="G501" i="16" s="1"/>
  <c r="L501" i="16" s="1"/>
  <c r="Q501" i="16"/>
  <c r="E502" i="16"/>
  <c r="F502" i="16"/>
  <c r="Q502" i="16"/>
  <c r="E503" i="16"/>
  <c r="F503" i="16" s="1"/>
  <c r="Q503" i="16"/>
  <c r="E504" i="16"/>
  <c r="F504" i="16" s="1"/>
  <c r="Q504" i="16"/>
  <c r="E505" i="16"/>
  <c r="F505" i="16" s="1"/>
  <c r="Q505" i="16"/>
  <c r="E506" i="16"/>
  <c r="F506" i="16" s="1"/>
  <c r="P506" i="16" s="1"/>
  <c r="G506" i="16"/>
  <c r="L506" i="16" s="1"/>
  <c r="Q506" i="16"/>
  <c r="E507" i="16"/>
  <c r="F507" i="16"/>
  <c r="G507" i="16" s="1"/>
  <c r="L507" i="16"/>
  <c r="Q507" i="16"/>
  <c r="E508" i="16"/>
  <c r="F508" i="16" s="1"/>
  <c r="Q508" i="16"/>
  <c r="E509" i="16"/>
  <c r="F509" i="16" s="1"/>
  <c r="Q509" i="16"/>
  <c r="E510" i="16"/>
  <c r="F510" i="16" s="1"/>
  <c r="Q510" i="16"/>
  <c r="E511" i="16"/>
  <c r="F511" i="16" s="1"/>
  <c r="G511" i="16" s="1"/>
  <c r="L511" i="16" s="1"/>
  <c r="Q511" i="16"/>
  <c r="E512" i="16"/>
  <c r="F512" i="16" s="1"/>
  <c r="G512" i="16" s="1"/>
  <c r="P512" i="16"/>
  <c r="Q512" i="16"/>
  <c r="E513" i="16"/>
  <c r="F513" i="16" s="1"/>
  <c r="Q513" i="16"/>
  <c r="E514" i="16"/>
  <c r="F514" i="16" s="1"/>
  <c r="G514" i="16" s="1"/>
  <c r="L514" i="16" s="1"/>
  <c r="Q514" i="16"/>
  <c r="E515" i="16"/>
  <c r="F515" i="16" s="1"/>
  <c r="Q515" i="16"/>
  <c r="E516" i="16"/>
  <c r="F516" i="16" s="1"/>
  <c r="Q516" i="16"/>
  <c r="E517" i="16"/>
  <c r="F517" i="16" s="1"/>
  <c r="Q517" i="16"/>
  <c r="E518" i="16"/>
  <c r="F518" i="16" s="1"/>
  <c r="Q518" i="16"/>
  <c r="E519" i="16"/>
  <c r="F519" i="16" s="1"/>
  <c r="Q519" i="16"/>
  <c r="E520" i="16"/>
  <c r="F520" i="16" s="1"/>
  <c r="Q520" i="16"/>
  <c r="E521" i="16"/>
  <c r="F521" i="16" s="1"/>
  <c r="Q521" i="16"/>
  <c r="E522" i="16"/>
  <c r="F522" i="16" s="1"/>
  <c r="G522" i="16" s="1"/>
  <c r="L522" i="16" s="1"/>
  <c r="Q522" i="16"/>
  <c r="E523" i="16"/>
  <c r="F523" i="16"/>
  <c r="G523" i="16" s="1"/>
  <c r="L523" i="16" s="1"/>
  <c r="Q523" i="16"/>
  <c r="E524" i="16"/>
  <c r="F524" i="16" s="1"/>
  <c r="Q524" i="16"/>
  <c r="E525" i="16"/>
  <c r="F525" i="16" s="1"/>
  <c r="Q525" i="16"/>
  <c r="E526" i="16"/>
  <c r="F526" i="16"/>
  <c r="P526" i="16" s="1"/>
  <c r="G526" i="16"/>
  <c r="L526" i="16" s="1"/>
  <c r="Q526" i="16"/>
  <c r="E527" i="16"/>
  <c r="F527" i="16"/>
  <c r="G527" i="16" s="1"/>
  <c r="L527" i="16" s="1"/>
  <c r="Q527" i="16"/>
  <c r="E528" i="16"/>
  <c r="F528" i="16" s="1"/>
  <c r="Q528" i="16"/>
  <c r="E529" i="16"/>
  <c r="F529" i="16"/>
  <c r="Q529" i="16"/>
  <c r="E530" i="16"/>
  <c r="F530" i="16" s="1"/>
  <c r="G530" i="16" s="1"/>
  <c r="L530" i="16" s="1"/>
  <c r="P530" i="16"/>
  <c r="R530" i="16" s="1"/>
  <c r="T530" i="16" s="1"/>
  <c r="Q530" i="16"/>
  <c r="E531" i="16"/>
  <c r="F531" i="16"/>
  <c r="G531" i="16" s="1"/>
  <c r="L531" i="16" s="1"/>
  <c r="Q531" i="16"/>
  <c r="E532" i="16"/>
  <c r="F532" i="16" s="1"/>
  <c r="Q532" i="16"/>
  <c r="E533" i="16"/>
  <c r="F533" i="16" s="1"/>
  <c r="G533" i="16" s="1"/>
  <c r="L533" i="16" s="1"/>
  <c r="P533" i="16"/>
  <c r="R533" i="16" s="1"/>
  <c r="T533" i="16" s="1"/>
  <c r="Q533" i="16"/>
  <c r="E534" i="16"/>
  <c r="F534" i="16"/>
  <c r="P534" i="16" s="1"/>
  <c r="Q534" i="16"/>
  <c r="E535" i="16"/>
  <c r="F535" i="16" s="1"/>
  <c r="Q535" i="16"/>
  <c r="E536" i="16"/>
  <c r="F536" i="16" s="1"/>
  <c r="Q536" i="16"/>
  <c r="E537" i="16"/>
  <c r="F537" i="16"/>
  <c r="P537" i="16" s="1"/>
  <c r="Q537" i="16"/>
  <c r="E538" i="16"/>
  <c r="F538" i="16"/>
  <c r="P538" i="16" s="1"/>
  <c r="Q538" i="16"/>
  <c r="E539" i="16"/>
  <c r="F539" i="16" s="1"/>
  <c r="Q539" i="16"/>
  <c r="E540" i="16"/>
  <c r="F540" i="16" s="1"/>
  <c r="Q540" i="16"/>
  <c r="E541" i="16"/>
  <c r="F541" i="16" s="1"/>
  <c r="Q541" i="16"/>
  <c r="E542" i="16"/>
  <c r="F542" i="16" s="1"/>
  <c r="Q542" i="16"/>
  <c r="E543" i="16"/>
  <c r="F543" i="16" s="1"/>
  <c r="Q543" i="16"/>
  <c r="E544" i="16"/>
  <c r="F544" i="16" s="1"/>
  <c r="Q544" i="16"/>
  <c r="E545" i="16"/>
  <c r="F545" i="16"/>
  <c r="P545" i="16" s="1"/>
  <c r="Q545" i="16"/>
  <c r="E546" i="16"/>
  <c r="F546" i="16"/>
  <c r="P546" i="16" s="1"/>
  <c r="Q546" i="16"/>
  <c r="E547" i="16"/>
  <c r="F547" i="16" s="1"/>
  <c r="Q547" i="16"/>
  <c r="E548" i="16"/>
  <c r="F548" i="16" s="1"/>
  <c r="Q548" i="16"/>
  <c r="E549" i="16"/>
  <c r="F549" i="16" s="1"/>
  <c r="Q549" i="16"/>
  <c r="E550" i="16"/>
  <c r="F550" i="16" s="1"/>
  <c r="Q550" i="16"/>
  <c r="E551" i="16"/>
  <c r="F551" i="16" s="1"/>
  <c r="Q551" i="16"/>
  <c r="E552" i="16"/>
  <c r="F552" i="16" s="1"/>
  <c r="Q552" i="16"/>
  <c r="E553" i="16"/>
  <c r="F553" i="16"/>
  <c r="P553" i="16" s="1"/>
  <c r="Q553" i="16"/>
  <c r="E554" i="16"/>
  <c r="F554" i="16"/>
  <c r="P554" i="16" s="1"/>
  <c r="Q554" i="16"/>
  <c r="E555" i="16"/>
  <c r="F555" i="16" s="1"/>
  <c r="Q555" i="16"/>
  <c r="E556" i="16"/>
  <c r="F556" i="16" s="1"/>
  <c r="Q556" i="16"/>
  <c r="E557" i="16"/>
  <c r="F557" i="16" s="1"/>
  <c r="Q557" i="16"/>
  <c r="E558" i="16"/>
  <c r="F558" i="16" s="1"/>
  <c r="Q558" i="16"/>
  <c r="E559" i="16"/>
  <c r="F559" i="16" s="1"/>
  <c r="Q559" i="16"/>
  <c r="E560" i="16"/>
  <c r="F560" i="16" s="1"/>
  <c r="Q560" i="16"/>
  <c r="E561" i="16"/>
  <c r="F561" i="16"/>
  <c r="P561" i="16" s="1"/>
  <c r="Q561" i="16"/>
  <c r="E562" i="16"/>
  <c r="F562" i="16"/>
  <c r="P562" i="16" s="1"/>
  <c r="Q562" i="16"/>
  <c r="E563" i="16"/>
  <c r="F563" i="16" s="1"/>
  <c r="Q563" i="16"/>
  <c r="E564" i="16"/>
  <c r="F564" i="16" s="1"/>
  <c r="Q564" i="16"/>
  <c r="E565" i="16"/>
  <c r="F565" i="16" s="1"/>
  <c r="Q565" i="16"/>
  <c r="E566" i="16"/>
  <c r="F566" i="16" s="1"/>
  <c r="Q566" i="16"/>
  <c r="E567" i="16"/>
  <c r="F567" i="16" s="1"/>
  <c r="Q567" i="16"/>
  <c r="E568" i="16"/>
  <c r="F568" i="16" s="1"/>
  <c r="Q568" i="16"/>
  <c r="E570" i="16"/>
  <c r="F570" i="16"/>
  <c r="P570" i="16" s="1"/>
  <c r="Q570" i="16"/>
  <c r="E571" i="16"/>
  <c r="F571" i="16"/>
  <c r="P571" i="16" s="1"/>
  <c r="Q571" i="16"/>
  <c r="E573" i="16"/>
  <c r="F573" i="16" s="1"/>
  <c r="Q573" i="16"/>
  <c r="E574" i="16"/>
  <c r="F574" i="16" s="1"/>
  <c r="Q574" i="16"/>
  <c r="E575" i="16"/>
  <c r="F575" i="16" s="1"/>
  <c r="Q575" i="16"/>
  <c r="E576" i="16"/>
  <c r="F576" i="16" s="1"/>
  <c r="Q576" i="16"/>
  <c r="E577" i="16"/>
  <c r="F577" i="16" s="1"/>
  <c r="Q577" i="16"/>
  <c r="E578" i="16"/>
  <c r="F578" i="16" s="1"/>
  <c r="Q578" i="16"/>
  <c r="E579" i="16"/>
  <c r="F579" i="16"/>
  <c r="P579" i="16" s="1"/>
  <c r="Q579" i="16"/>
  <c r="E580" i="16"/>
  <c r="F580" i="16"/>
  <c r="P580" i="16" s="1"/>
  <c r="Q580" i="16"/>
  <c r="E581" i="16"/>
  <c r="F581" i="16" s="1"/>
  <c r="Q581" i="16"/>
  <c r="E582" i="16"/>
  <c r="F582" i="16" s="1"/>
  <c r="Q582" i="16"/>
  <c r="E583" i="16"/>
  <c r="F583" i="16" s="1"/>
  <c r="Q583" i="16"/>
  <c r="E584" i="16"/>
  <c r="F584" i="16" s="1"/>
  <c r="Q584" i="16"/>
  <c r="E85" i="13"/>
  <c r="F85" i="13" s="1"/>
  <c r="Q85" i="13"/>
  <c r="E86" i="13"/>
  <c r="F86" i="13" s="1"/>
  <c r="Q86" i="13"/>
  <c r="E87" i="13"/>
  <c r="F87" i="13"/>
  <c r="G87" i="13" s="1"/>
  <c r="L87" i="13" s="1"/>
  <c r="Q87" i="13"/>
  <c r="E88" i="13"/>
  <c r="F88" i="13" s="1"/>
  <c r="Q88" i="13"/>
  <c r="E89" i="13"/>
  <c r="F89" i="13" s="1"/>
  <c r="Q89" i="13"/>
  <c r="E90" i="13"/>
  <c r="F90" i="13"/>
  <c r="G90" i="13" s="1"/>
  <c r="L90" i="13" s="1"/>
  <c r="Q90" i="13"/>
  <c r="E91" i="13"/>
  <c r="F91" i="13" s="1"/>
  <c r="Q91" i="13"/>
  <c r="E92" i="13"/>
  <c r="F92" i="13" s="1"/>
  <c r="Q92" i="13"/>
  <c r="E93" i="13"/>
  <c r="F93" i="13" s="1"/>
  <c r="Q93" i="13"/>
  <c r="E94" i="13"/>
  <c r="F94" i="13" s="1"/>
  <c r="G94" i="13" s="1"/>
  <c r="L94" i="13" s="1"/>
  <c r="Q94" i="13"/>
  <c r="E97" i="13"/>
  <c r="F97" i="13" s="1"/>
  <c r="G97" i="13" s="1"/>
  <c r="L97" i="13" s="1"/>
  <c r="Q97" i="13"/>
  <c r="E98" i="13"/>
  <c r="F98" i="13" s="1"/>
  <c r="Q98" i="13"/>
  <c r="E99" i="13"/>
  <c r="F99" i="13" s="1"/>
  <c r="Q99" i="13"/>
  <c r="E100" i="13"/>
  <c r="F100" i="13" s="1"/>
  <c r="G100" i="13" s="1"/>
  <c r="L100" i="13" s="1"/>
  <c r="Q100" i="13"/>
  <c r="E101" i="13"/>
  <c r="F101" i="13" s="1"/>
  <c r="Q101" i="13"/>
  <c r="E102" i="13"/>
  <c r="F102" i="13" s="1"/>
  <c r="Q102" i="13"/>
  <c r="E104" i="13"/>
  <c r="F104" i="13" s="1"/>
  <c r="Q104" i="13"/>
  <c r="E105" i="13"/>
  <c r="F105" i="13" s="1"/>
  <c r="G105" i="13" s="1"/>
  <c r="L105" i="13" s="1"/>
  <c r="Q105" i="13"/>
  <c r="E106" i="13"/>
  <c r="F106" i="13" s="1"/>
  <c r="G106" i="13" s="1"/>
  <c r="L106" i="13" s="1"/>
  <c r="Q106" i="13"/>
  <c r="E109" i="13"/>
  <c r="F109" i="13" s="1"/>
  <c r="Q109" i="13"/>
  <c r="E111" i="13"/>
  <c r="F111" i="13" s="1"/>
  <c r="Q111" i="13"/>
  <c r="E112" i="13"/>
  <c r="F112" i="13" s="1"/>
  <c r="G112" i="13" s="1"/>
  <c r="L112" i="13" s="1"/>
  <c r="Q112" i="13"/>
  <c r="E113" i="13"/>
  <c r="F113" i="13"/>
  <c r="Q113" i="13"/>
  <c r="E114" i="13"/>
  <c r="F114" i="13" s="1"/>
  <c r="Q114" i="13"/>
  <c r="E115" i="13"/>
  <c r="F115" i="13" s="1"/>
  <c r="Q115" i="13"/>
  <c r="E116" i="13"/>
  <c r="F116" i="13" s="1"/>
  <c r="G116" i="13" s="1"/>
  <c r="L116" i="13" s="1"/>
  <c r="Q116" i="13"/>
  <c r="E117" i="13"/>
  <c r="F117" i="13"/>
  <c r="G117" i="13" s="1"/>
  <c r="L117" i="13" s="1"/>
  <c r="Q117" i="13"/>
  <c r="E118" i="13"/>
  <c r="F118" i="13" s="1"/>
  <c r="Q118" i="13"/>
  <c r="E119" i="13"/>
  <c r="F119" i="13" s="1"/>
  <c r="Q119" i="13"/>
  <c r="E120" i="13"/>
  <c r="F120" i="13"/>
  <c r="G120" i="13" s="1"/>
  <c r="L120" i="13" s="1"/>
  <c r="Q120" i="13"/>
  <c r="E121" i="13"/>
  <c r="F121" i="13" s="1"/>
  <c r="Q121" i="13"/>
  <c r="E122" i="13"/>
  <c r="F122" i="13" s="1"/>
  <c r="Q122" i="13"/>
  <c r="E123" i="13"/>
  <c r="F123" i="13" s="1"/>
  <c r="Q123" i="13"/>
  <c r="E124" i="13"/>
  <c r="F124" i="13" s="1"/>
  <c r="G124" i="13" s="1"/>
  <c r="L124" i="13" s="1"/>
  <c r="Q124" i="13"/>
  <c r="E125" i="13"/>
  <c r="F125" i="13"/>
  <c r="G125" i="13" s="1"/>
  <c r="L125" i="13" s="1"/>
  <c r="Q125" i="13"/>
  <c r="E126" i="13"/>
  <c r="F126" i="13" s="1"/>
  <c r="Q126" i="13"/>
  <c r="E127" i="13"/>
  <c r="F127" i="13" s="1"/>
  <c r="Q127" i="13"/>
  <c r="E128" i="13"/>
  <c r="F128" i="13" s="1"/>
  <c r="G128" i="13" s="1"/>
  <c r="L128" i="13" s="1"/>
  <c r="Q128" i="13"/>
  <c r="E129" i="13"/>
  <c r="F129" i="13" s="1"/>
  <c r="Q129" i="13"/>
  <c r="E130" i="13"/>
  <c r="F130" i="13" s="1"/>
  <c r="Q130" i="13"/>
  <c r="E131" i="13"/>
  <c r="F131" i="13" s="1"/>
  <c r="Q131" i="13"/>
  <c r="E132" i="13"/>
  <c r="F132" i="13" s="1"/>
  <c r="G132" i="13" s="1"/>
  <c r="L132" i="13" s="1"/>
  <c r="Q132" i="13"/>
  <c r="E133" i="13"/>
  <c r="F133" i="13" s="1"/>
  <c r="G133" i="13" s="1"/>
  <c r="L133" i="13" s="1"/>
  <c r="Q133" i="13"/>
  <c r="E135" i="13"/>
  <c r="F135" i="13" s="1"/>
  <c r="Q135" i="13"/>
  <c r="E136" i="13"/>
  <c r="F136" i="13" s="1"/>
  <c r="Q136" i="13"/>
  <c r="E137" i="13"/>
  <c r="F137" i="13" s="1"/>
  <c r="G137" i="13" s="1"/>
  <c r="L137" i="13" s="1"/>
  <c r="Q137" i="13"/>
  <c r="E138" i="13"/>
  <c r="F138" i="13"/>
  <c r="Q138" i="13"/>
  <c r="E139" i="13"/>
  <c r="F139" i="13" s="1"/>
  <c r="Q139" i="13"/>
  <c r="E140" i="13"/>
  <c r="F140" i="13" s="1"/>
  <c r="Q140" i="13"/>
  <c r="E141" i="13"/>
  <c r="F141" i="13" s="1"/>
  <c r="G141" i="13" s="1"/>
  <c r="L141" i="13" s="1"/>
  <c r="Q141" i="13"/>
  <c r="E142" i="13"/>
  <c r="F142" i="13" s="1"/>
  <c r="G142" i="13" s="1"/>
  <c r="L142" i="13" s="1"/>
  <c r="Q142" i="13"/>
  <c r="E143" i="13"/>
  <c r="F143" i="13" s="1"/>
  <c r="Q143" i="13"/>
  <c r="E144" i="13"/>
  <c r="F144" i="13" s="1"/>
  <c r="Q144" i="13"/>
  <c r="E145" i="13"/>
  <c r="F145" i="13"/>
  <c r="G145" i="13" s="1"/>
  <c r="L145" i="13" s="1"/>
  <c r="Q145" i="13"/>
  <c r="E147" i="13"/>
  <c r="F147" i="13"/>
  <c r="Q147" i="13"/>
  <c r="E148" i="13"/>
  <c r="F148" i="13" s="1"/>
  <c r="Q148" i="13"/>
  <c r="E149" i="13"/>
  <c r="F149" i="13" s="1"/>
  <c r="Q149" i="13"/>
  <c r="E150" i="13"/>
  <c r="F150" i="13" s="1"/>
  <c r="G150" i="13" s="1"/>
  <c r="L150" i="13" s="1"/>
  <c r="Q150" i="13"/>
  <c r="E151" i="13"/>
  <c r="F151" i="13" s="1"/>
  <c r="G151" i="13" s="1"/>
  <c r="L151" i="13" s="1"/>
  <c r="Q151" i="13"/>
  <c r="E152" i="13"/>
  <c r="F152" i="13" s="1"/>
  <c r="Q152" i="13"/>
  <c r="E153" i="13"/>
  <c r="F153" i="13" s="1"/>
  <c r="Q153" i="13"/>
  <c r="E154" i="13"/>
  <c r="F154" i="13"/>
  <c r="G154" i="13" s="1"/>
  <c r="L154" i="13" s="1"/>
  <c r="Q154" i="13"/>
  <c r="E155" i="13"/>
  <c r="F155" i="13" s="1"/>
  <c r="G155" i="13" s="1"/>
  <c r="L155" i="13" s="1"/>
  <c r="Q155" i="13"/>
  <c r="E156" i="13"/>
  <c r="F156" i="13" s="1"/>
  <c r="Q156" i="13"/>
  <c r="E158" i="13"/>
  <c r="F158" i="13" s="1"/>
  <c r="Q158" i="13"/>
  <c r="E159" i="13"/>
  <c r="F159" i="13" s="1"/>
  <c r="G159" i="13" s="1"/>
  <c r="L159" i="13" s="1"/>
  <c r="Q159" i="13"/>
  <c r="E160" i="13"/>
  <c r="F160" i="13" s="1"/>
  <c r="G160" i="13" s="1"/>
  <c r="L160" i="13" s="1"/>
  <c r="Q160" i="13"/>
  <c r="E161" i="13"/>
  <c r="F161" i="13" s="1"/>
  <c r="Q161" i="13"/>
  <c r="E162" i="13"/>
  <c r="F162" i="13" s="1"/>
  <c r="Q162" i="13"/>
  <c r="E163" i="13"/>
  <c r="F163" i="13"/>
  <c r="G163" i="13" s="1"/>
  <c r="L163" i="13" s="1"/>
  <c r="Q163" i="13"/>
  <c r="E164" i="13"/>
  <c r="F164" i="13" s="1"/>
  <c r="G164" i="13" s="1"/>
  <c r="L164" i="13" s="1"/>
  <c r="Q164" i="13"/>
  <c r="E165" i="13"/>
  <c r="F165" i="13" s="1"/>
  <c r="Q165" i="13"/>
  <c r="E166" i="13"/>
  <c r="F166" i="13" s="1"/>
  <c r="Q166" i="13"/>
  <c r="E167" i="13"/>
  <c r="F167" i="13" s="1"/>
  <c r="G167" i="13" s="1"/>
  <c r="L167" i="13" s="1"/>
  <c r="Q167" i="13"/>
  <c r="E168" i="13"/>
  <c r="F168" i="13" s="1"/>
  <c r="G168" i="13" s="1"/>
  <c r="L168" i="13" s="1"/>
  <c r="Q168" i="13"/>
  <c r="E169" i="13"/>
  <c r="F169" i="13" s="1"/>
  <c r="Q169" i="13"/>
  <c r="E171" i="13"/>
  <c r="F171" i="13" s="1"/>
  <c r="Q171" i="13"/>
  <c r="E172" i="13"/>
  <c r="F172" i="13" s="1"/>
  <c r="G172" i="13" s="1"/>
  <c r="L172" i="13" s="1"/>
  <c r="Q172" i="13"/>
  <c r="E173" i="13"/>
  <c r="F173" i="13" s="1"/>
  <c r="Q173" i="13"/>
  <c r="E174" i="13"/>
  <c r="F174" i="13" s="1"/>
  <c r="Q174" i="13"/>
  <c r="E175" i="13"/>
  <c r="F175" i="13" s="1"/>
  <c r="Q175" i="13"/>
  <c r="E176" i="13"/>
  <c r="F176" i="13" s="1"/>
  <c r="G176" i="13" s="1"/>
  <c r="L176" i="13" s="1"/>
  <c r="Q176" i="13"/>
  <c r="E177" i="13"/>
  <c r="F177" i="13" s="1"/>
  <c r="Q177" i="13"/>
  <c r="E178" i="13"/>
  <c r="F178" i="13" s="1"/>
  <c r="Q178" i="13"/>
  <c r="E179" i="13"/>
  <c r="F179" i="13" s="1"/>
  <c r="Q179" i="13"/>
  <c r="E180" i="13"/>
  <c r="F180" i="13" s="1"/>
  <c r="G180" i="13" s="1"/>
  <c r="L180" i="13" s="1"/>
  <c r="Q180" i="13"/>
  <c r="E181" i="13"/>
  <c r="F181" i="13" s="1"/>
  <c r="Q181" i="13"/>
  <c r="E182" i="13"/>
  <c r="F182" i="13" s="1"/>
  <c r="G182" i="13" s="1"/>
  <c r="L182" i="13" s="1"/>
  <c r="Q182" i="13"/>
  <c r="E183" i="13"/>
  <c r="F183" i="13" s="1"/>
  <c r="G183" i="13" s="1"/>
  <c r="L183" i="13" s="1"/>
  <c r="Q183" i="13"/>
  <c r="E184" i="13"/>
  <c r="F184" i="13" s="1"/>
  <c r="G184" i="13" s="1"/>
  <c r="L184" i="13" s="1"/>
  <c r="Q184" i="13"/>
  <c r="E185" i="13"/>
  <c r="F185" i="13"/>
  <c r="G185" i="13" s="1"/>
  <c r="L185" i="13" s="1"/>
  <c r="Q185" i="13"/>
  <c r="E186" i="13"/>
  <c r="F186" i="13" s="1"/>
  <c r="Q186" i="13"/>
  <c r="E187" i="13"/>
  <c r="F187" i="13" s="1"/>
  <c r="Q187" i="13"/>
  <c r="E188" i="13"/>
  <c r="F188" i="13" s="1"/>
  <c r="G188" i="13" s="1"/>
  <c r="L188" i="13" s="1"/>
  <c r="Q188" i="13"/>
  <c r="E189" i="13"/>
  <c r="F189" i="13" s="1"/>
  <c r="G189" i="13" s="1"/>
  <c r="L189" i="13" s="1"/>
  <c r="Q189" i="13"/>
  <c r="E190" i="13"/>
  <c r="F190" i="13" s="1"/>
  <c r="Q190" i="13"/>
  <c r="E191" i="13"/>
  <c r="F191" i="13" s="1"/>
  <c r="Q191" i="13"/>
  <c r="E192" i="13"/>
  <c r="F192" i="13" s="1"/>
  <c r="Q192" i="13"/>
  <c r="E193" i="13"/>
  <c r="F193" i="13" s="1"/>
  <c r="G193" i="13" s="1"/>
  <c r="L193" i="13" s="1"/>
  <c r="Q193" i="13"/>
  <c r="E194" i="13"/>
  <c r="F194" i="13" s="1"/>
  <c r="Q194" i="13"/>
  <c r="E195" i="13"/>
  <c r="F195" i="13" s="1"/>
  <c r="G195" i="13" s="1"/>
  <c r="L195" i="13" s="1"/>
  <c r="Q195" i="13"/>
  <c r="E196" i="13"/>
  <c r="F196" i="13" s="1"/>
  <c r="G196" i="13" s="1"/>
  <c r="L196" i="13" s="1"/>
  <c r="Q196" i="13"/>
  <c r="E197" i="13"/>
  <c r="F197" i="13"/>
  <c r="Q197" i="13"/>
  <c r="E198" i="13"/>
  <c r="F198" i="13" s="1"/>
  <c r="Q198" i="13"/>
  <c r="E199" i="13"/>
  <c r="F199" i="13" s="1"/>
  <c r="G199" i="13" s="1"/>
  <c r="L199" i="13" s="1"/>
  <c r="Q199" i="13"/>
  <c r="E200" i="13"/>
  <c r="F200" i="13" s="1"/>
  <c r="Q200" i="13"/>
  <c r="E201" i="13"/>
  <c r="F201" i="13" s="1"/>
  <c r="G201" i="13" s="1"/>
  <c r="L201" i="13" s="1"/>
  <c r="Q201" i="13"/>
  <c r="E202" i="13"/>
  <c r="F202" i="13" s="1"/>
  <c r="Q202" i="13"/>
  <c r="E203" i="13"/>
  <c r="F203" i="13"/>
  <c r="G203" i="13" s="1"/>
  <c r="L203" i="13" s="1"/>
  <c r="Q203" i="13"/>
  <c r="E204" i="13"/>
  <c r="F204" i="13" s="1"/>
  <c r="G204" i="13"/>
  <c r="L204" i="13" s="1"/>
  <c r="Q204" i="13"/>
  <c r="E205" i="13"/>
  <c r="F205" i="13" s="1"/>
  <c r="Q205" i="13"/>
  <c r="E206" i="13"/>
  <c r="F206" i="13" s="1"/>
  <c r="Q206" i="13"/>
  <c r="E207" i="13"/>
  <c r="F207" i="13" s="1"/>
  <c r="G207" i="13" s="1"/>
  <c r="L207" i="13" s="1"/>
  <c r="Q207" i="13"/>
  <c r="E208" i="13"/>
  <c r="F208" i="13" s="1"/>
  <c r="Q208" i="13"/>
  <c r="E209" i="13"/>
  <c r="F209" i="13" s="1"/>
  <c r="G209" i="13" s="1"/>
  <c r="L209" i="13" s="1"/>
  <c r="Q209" i="13"/>
  <c r="E210" i="13"/>
  <c r="F210" i="13" s="1"/>
  <c r="Q210" i="13"/>
  <c r="E211" i="13"/>
  <c r="F211" i="13" s="1"/>
  <c r="Q211" i="13"/>
  <c r="E212" i="13"/>
  <c r="F212" i="13" s="1"/>
  <c r="G212" i="13" s="1"/>
  <c r="L212" i="13" s="1"/>
  <c r="Q212" i="13"/>
  <c r="E213" i="13"/>
  <c r="F213" i="13" s="1"/>
  <c r="Q213" i="13"/>
  <c r="E214" i="13"/>
  <c r="F214" i="13" s="1"/>
  <c r="Q214" i="13"/>
  <c r="E215" i="13"/>
  <c r="F215" i="13" s="1"/>
  <c r="G215" i="13" s="1"/>
  <c r="L215" i="13" s="1"/>
  <c r="Q215" i="13"/>
  <c r="E216" i="13"/>
  <c r="F216" i="13" s="1"/>
  <c r="Q216" i="13"/>
  <c r="E217" i="13"/>
  <c r="F217" i="13" s="1"/>
  <c r="G217" i="13" s="1"/>
  <c r="L217" i="13" s="1"/>
  <c r="Q217" i="13"/>
  <c r="E218" i="13"/>
  <c r="F218" i="13" s="1"/>
  <c r="Q218" i="13"/>
  <c r="E219" i="13"/>
  <c r="F219" i="13" s="1"/>
  <c r="Q219" i="13"/>
  <c r="E220" i="13"/>
  <c r="F220" i="13" s="1"/>
  <c r="G220" i="13" s="1"/>
  <c r="L220" i="13" s="1"/>
  <c r="Q220" i="13"/>
  <c r="E221" i="13"/>
  <c r="F221" i="13"/>
  <c r="Q221" i="13"/>
  <c r="E222" i="13"/>
  <c r="F222" i="13" s="1"/>
  <c r="Q222" i="13"/>
  <c r="E223" i="13"/>
  <c r="F223" i="13" s="1"/>
  <c r="G223" i="13" s="1"/>
  <c r="L223" i="13" s="1"/>
  <c r="Q223" i="13"/>
  <c r="E224" i="13"/>
  <c r="F224" i="13"/>
  <c r="Q224" i="13"/>
  <c r="E225" i="13"/>
  <c r="F225" i="13" s="1"/>
  <c r="G225" i="13" s="1"/>
  <c r="L225" i="13"/>
  <c r="Q225" i="13"/>
  <c r="E226" i="13"/>
  <c r="F226" i="13" s="1"/>
  <c r="G226" i="13" s="1"/>
  <c r="L226" i="13" s="1"/>
  <c r="Q226" i="13"/>
  <c r="E227" i="13"/>
  <c r="F227" i="13" s="1"/>
  <c r="Q227" i="13"/>
  <c r="E228" i="13"/>
  <c r="F228" i="13" s="1"/>
  <c r="Q228" i="13"/>
  <c r="E229" i="13"/>
  <c r="F229" i="13" s="1"/>
  <c r="Q229" i="13"/>
  <c r="E230" i="13"/>
  <c r="F230" i="13" s="1"/>
  <c r="Q230" i="13"/>
  <c r="E231" i="13"/>
  <c r="F231" i="13" s="1"/>
  <c r="G231" i="13"/>
  <c r="L231" i="13" s="1"/>
  <c r="Q231" i="13"/>
  <c r="E232" i="13"/>
  <c r="F232" i="13" s="1"/>
  <c r="Q232" i="13"/>
  <c r="E233" i="13"/>
  <c r="F233" i="13" s="1"/>
  <c r="G233" i="13" s="1"/>
  <c r="L233" i="13" s="1"/>
  <c r="Q233" i="13"/>
  <c r="E234" i="13"/>
  <c r="F234" i="13" s="1"/>
  <c r="G234" i="13" s="1"/>
  <c r="L234" i="13" s="1"/>
  <c r="Q234" i="13"/>
  <c r="E235" i="13"/>
  <c r="F235" i="13"/>
  <c r="Q235" i="13"/>
  <c r="E236" i="13"/>
  <c r="F236" i="13" s="1"/>
  <c r="G236" i="13" s="1"/>
  <c r="L236" i="13" s="1"/>
  <c r="Q236" i="13"/>
  <c r="E237" i="13"/>
  <c r="F237" i="13" s="1"/>
  <c r="Q237" i="13"/>
  <c r="E238" i="13"/>
  <c r="F238" i="13" s="1"/>
  <c r="Q238" i="13"/>
  <c r="E239" i="13"/>
  <c r="F239" i="13"/>
  <c r="Q239" i="13"/>
  <c r="E241" i="13"/>
  <c r="F241" i="13" s="1"/>
  <c r="G241" i="13" s="1"/>
  <c r="L241" i="13" s="1"/>
  <c r="Q241" i="13"/>
  <c r="E242" i="13"/>
  <c r="F242" i="13" s="1"/>
  <c r="G242" i="13" s="1"/>
  <c r="L242" i="13"/>
  <c r="Q242" i="13"/>
  <c r="E243" i="13"/>
  <c r="F243" i="13" s="1"/>
  <c r="Q243" i="13"/>
  <c r="E244" i="13"/>
  <c r="F244" i="13" s="1"/>
  <c r="G244" i="13" s="1"/>
  <c r="L244" i="13" s="1"/>
  <c r="Q244" i="13"/>
  <c r="E245" i="13"/>
  <c r="F245" i="13" s="1"/>
  <c r="Q245" i="13"/>
  <c r="E246" i="13"/>
  <c r="F246" i="13" s="1"/>
  <c r="Q246" i="13"/>
  <c r="E247" i="13"/>
  <c r="F247" i="13" s="1"/>
  <c r="Q247" i="13"/>
  <c r="E248" i="13"/>
  <c r="F248" i="13"/>
  <c r="G248" i="13" s="1"/>
  <c r="L248" i="13" s="1"/>
  <c r="Q248" i="13"/>
  <c r="E249" i="13"/>
  <c r="F249" i="13" s="1"/>
  <c r="Q249" i="13"/>
  <c r="E250" i="13"/>
  <c r="F250" i="13" s="1"/>
  <c r="G250" i="13" s="1"/>
  <c r="L250" i="13"/>
  <c r="Q250" i="13"/>
  <c r="E251" i="13"/>
  <c r="F251" i="13" s="1"/>
  <c r="G251" i="13" s="1"/>
  <c r="L251" i="13" s="1"/>
  <c r="Q251" i="13"/>
  <c r="E252" i="13"/>
  <c r="F252" i="13" s="1"/>
  <c r="Q252" i="13"/>
  <c r="E253" i="13"/>
  <c r="F253" i="13" s="1"/>
  <c r="G253" i="13" s="1"/>
  <c r="L253" i="13" s="1"/>
  <c r="Q253" i="13"/>
  <c r="E254" i="13"/>
  <c r="F254" i="13" s="1"/>
  <c r="Q254" i="13"/>
  <c r="E255" i="13"/>
  <c r="F255" i="13" s="1"/>
  <c r="Q255" i="13"/>
  <c r="E256" i="13"/>
  <c r="F256" i="13" s="1"/>
  <c r="G256" i="13" s="1"/>
  <c r="L256" i="13" s="1"/>
  <c r="Q256" i="13"/>
  <c r="E257" i="13"/>
  <c r="F257" i="13"/>
  <c r="Q257" i="13"/>
  <c r="E259" i="13"/>
  <c r="F259" i="13" s="1"/>
  <c r="G259" i="13" s="1"/>
  <c r="L259" i="13"/>
  <c r="Q259" i="13"/>
  <c r="E260" i="13"/>
  <c r="F260" i="13" s="1"/>
  <c r="Q260" i="13"/>
  <c r="E261" i="13"/>
  <c r="F261" i="13" s="1"/>
  <c r="Q261" i="13"/>
  <c r="E262" i="13"/>
  <c r="F262" i="13" s="1"/>
  <c r="G262" i="13" s="1"/>
  <c r="L262" i="13" s="1"/>
  <c r="Q262" i="13"/>
  <c r="E263" i="13"/>
  <c r="F263" i="13" s="1"/>
  <c r="G263" i="13" s="1"/>
  <c r="L263" i="13" s="1"/>
  <c r="Q263" i="13"/>
  <c r="E264" i="13"/>
  <c r="F264" i="13" s="1"/>
  <c r="Q264" i="13"/>
  <c r="E265" i="13"/>
  <c r="F265" i="13" s="1"/>
  <c r="G265" i="13" s="1"/>
  <c r="L265" i="13" s="1"/>
  <c r="Q265" i="13"/>
  <c r="E266" i="13"/>
  <c r="F266" i="13" s="1"/>
  <c r="G266" i="13" s="1"/>
  <c r="L266" i="13" s="1"/>
  <c r="Q266" i="13"/>
  <c r="E267" i="13"/>
  <c r="F267" i="13"/>
  <c r="G267" i="13" s="1"/>
  <c r="L267" i="13" s="1"/>
  <c r="Q267" i="13"/>
  <c r="E268" i="13"/>
  <c r="F268" i="13" s="1"/>
  <c r="G268" i="13"/>
  <c r="L268" i="13" s="1"/>
  <c r="Q268" i="13"/>
  <c r="E269" i="13"/>
  <c r="F269" i="13" s="1"/>
  <c r="G269" i="13" s="1"/>
  <c r="L269" i="13" s="1"/>
  <c r="Q269" i="13"/>
  <c r="E270" i="13"/>
  <c r="F270" i="13"/>
  <c r="Q270" i="13"/>
  <c r="E271" i="13"/>
  <c r="F271" i="13" s="1"/>
  <c r="Q271" i="13"/>
  <c r="E272" i="13"/>
  <c r="F272" i="13" s="1"/>
  <c r="G272" i="13" s="1"/>
  <c r="L272" i="13" s="1"/>
  <c r="Q272" i="13"/>
  <c r="E273" i="13"/>
  <c r="F273" i="13"/>
  <c r="G273" i="13" s="1"/>
  <c r="L273" i="13" s="1"/>
  <c r="Q273" i="13"/>
  <c r="E274" i="13"/>
  <c r="F274" i="13" s="1"/>
  <c r="Q274" i="13"/>
  <c r="E275" i="13"/>
  <c r="F275" i="13" s="1"/>
  <c r="G275" i="13" s="1"/>
  <c r="L275" i="13" s="1"/>
  <c r="Q275" i="13"/>
  <c r="E276" i="13"/>
  <c r="F276" i="13" s="1"/>
  <c r="Q276" i="13"/>
  <c r="E277" i="13"/>
  <c r="F277" i="13" s="1"/>
  <c r="G277" i="13" s="1"/>
  <c r="L277" i="13" s="1"/>
  <c r="Q277" i="13"/>
  <c r="E278" i="13"/>
  <c r="F278" i="13" s="1"/>
  <c r="Q278" i="13"/>
  <c r="E279" i="13"/>
  <c r="F279" i="13" s="1"/>
  <c r="Q279" i="13"/>
  <c r="E280" i="13"/>
  <c r="F280" i="13" s="1"/>
  <c r="Q280" i="13"/>
  <c r="E281" i="13"/>
  <c r="F281" i="13" s="1"/>
  <c r="G281" i="13" s="1"/>
  <c r="L281" i="13" s="1"/>
  <c r="Q281" i="13"/>
  <c r="E282" i="13"/>
  <c r="F282" i="13" s="1"/>
  <c r="G282" i="13" s="1"/>
  <c r="L282" i="13" s="1"/>
  <c r="Q282" i="13"/>
  <c r="E283" i="13"/>
  <c r="F283" i="13" s="1"/>
  <c r="G283" i="13" s="1"/>
  <c r="L283" i="13"/>
  <c r="Q283" i="13"/>
  <c r="E284" i="13"/>
  <c r="F284" i="13" s="1"/>
  <c r="G284" i="13" s="1"/>
  <c r="L284" i="13" s="1"/>
  <c r="Q284" i="13"/>
  <c r="E285" i="13"/>
  <c r="F285" i="13" s="1"/>
  <c r="Q285" i="13"/>
  <c r="E286" i="13"/>
  <c r="F286" i="13" s="1"/>
  <c r="Q286" i="13"/>
  <c r="E287" i="13"/>
  <c r="F287" i="13" s="1"/>
  <c r="G287" i="13" s="1"/>
  <c r="L287" i="13" s="1"/>
  <c r="Q287" i="13"/>
  <c r="E288" i="13"/>
  <c r="F288" i="13" s="1"/>
  <c r="Q288" i="13"/>
  <c r="E289" i="13"/>
  <c r="F289" i="13"/>
  <c r="G289" i="13" s="1"/>
  <c r="L289" i="13" s="1"/>
  <c r="Q289" i="13"/>
  <c r="E290" i="13"/>
  <c r="F290" i="13" s="1"/>
  <c r="G290" i="13" s="1"/>
  <c r="L290" i="13" s="1"/>
  <c r="Q290" i="13"/>
  <c r="E291" i="13"/>
  <c r="F291" i="13"/>
  <c r="G291" i="13" s="1"/>
  <c r="L291" i="13" s="1"/>
  <c r="Q291" i="13"/>
  <c r="E292" i="13"/>
  <c r="F292" i="13" s="1"/>
  <c r="Q292" i="13"/>
  <c r="E293" i="13"/>
  <c r="F293" i="13"/>
  <c r="G293" i="13" s="1"/>
  <c r="Q293" i="13"/>
  <c r="E294" i="13"/>
  <c r="F294" i="13" s="1"/>
  <c r="Q294" i="13"/>
  <c r="E295" i="13"/>
  <c r="F295" i="13" s="1"/>
  <c r="G295" i="13" s="1"/>
  <c r="L295" i="13" s="1"/>
  <c r="Q295" i="13"/>
  <c r="E296" i="13"/>
  <c r="F296" i="13" s="1"/>
  <c r="Q296" i="13"/>
  <c r="E297" i="13"/>
  <c r="F297" i="13"/>
  <c r="G297" i="13" s="1"/>
  <c r="L297" i="13" s="1"/>
  <c r="Q297" i="13"/>
  <c r="E298" i="13"/>
  <c r="F298" i="13"/>
  <c r="Q298" i="13"/>
  <c r="E299" i="13"/>
  <c r="F299" i="13" s="1"/>
  <c r="G299" i="13" s="1"/>
  <c r="L299" i="13" s="1"/>
  <c r="Q299" i="13"/>
  <c r="E300" i="13"/>
  <c r="F300" i="13" s="1"/>
  <c r="Q300" i="13"/>
  <c r="E301" i="13"/>
  <c r="F301" i="13" s="1"/>
  <c r="Q301" i="13"/>
  <c r="E302" i="13"/>
  <c r="F302" i="13"/>
  <c r="G302" i="13" s="1"/>
  <c r="L302" i="13" s="1"/>
  <c r="Q302" i="13"/>
  <c r="E303" i="13"/>
  <c r="F303" i="13" s="1"/>
  <c r="Q303" i="13"/>
  <c r="E304" i="13"/>
  <c r="F304" i="13" s="1"/>
  <c r="Q304" i="13"/>
  <c r="E305" i="13"/>
  <c r="F305" i="13" s="1"/>
  <c r="G305" i="13" s="1"/>
  <c r="L305" i="13" s="1"/>
  <c r="Q305" i="13"/>
  <c r="E306" i="13"/>
  <c r="F306" i="13" s="1"/>
  <c r="Q306" i="13"/>
  <c r="E307" i="13"/>
  <c r="F307" i="13" s="1"/>
  <c r="G307" i="13" s="1"/>
  <c r="L307" i="13" s="1"/>
  <c r="Q307" i="13"/>
  <c r="E308" i="13"/>
  <c r="F308" i="13" s="1"/>
  <c r="G308" i="13"/>
  <c r="L308" i="13" s="1"/>
  <c r="Q308" i="13"/>
  <c r="E309" i="13"/>
  <c r="F309" i="13" s="1"/>
  <c r="G309" i="13" s="1"/>
  <c r="L309" i="13" s="1"/>
  <c r="Q309" i="13"/>
  <c r="E311" i="13"/>
  <c r="F311" i="13" s="1"/>
  <c r="Q311" i="13"/>
  <c r="E312" i="13"/>
  <c r="F312" i="13" s="1"/>
  <c r="Q312" i="13"/>
  <c r="E313" i="13"/>
  <c r="F313" i="13" s="1"/>
  <c r="G313" i="13" s="1"/>
  <c r="Q313" i="13"/>
  <c r="E314" i="13"/>
  <c r="F314" i="13"/>
  <c r="G314" i="13" s="1"/>
  <c r="L314" i="13" s="1"/>
  <c r="Q314" i="13"/>
  <c r="E315" i="13"/>
  <c r="F315" i="13" s="1"/>
  <c r="Q315" i="13"/>
  <c r="E316" i="13"/>
  <c r="F316" i="13" s="1"/>
  <c r="G316" i="13" s="1"/>
  <c r="L316" i="13" s="1"/>
  <c r="Q316" i="13"/>
  <c r="E317" i="13"/>
  <c r="F317" i="13" s="1"/>
  <c r="G317" i="13" s="1"/>
  <c r="L317" i="13" s="1"/>
  <c r="Q317" i="13"/>
  <c r="E318" i="13"/>
  <c r="F318" i="13" s="1"/>
  <c r="G318" i="13" s="1"/>
  <c r="L318" i="13" s="1"/>
  <c r="Q318" i="13"/>
  <c r="E319" i="13"/>
  <c r="F319" i="13" s="1"/>
  <c r="G319" i="13" s="1"/>
  <c r="L319" i="13" s="1"/>
  <c r="Q319" i="13"/>
  <c r="E320" i="13"/>
  <c r="F320" i="13"/>
  <c r="G320" i="13"/>
  <c r="Q320" i="13"/>
  <c r="E321" i="13"/>
  <c r="F321" i="13" s="1"/>
  <c r="Q321" i="13"/>
  <c r="E322" i="13"/>
  <c r="F322" i="13"/>
  <c r="Q322" i="13"/>
  <c r="E323" i="13"/>
  <c r="F323" i="13" s="1"/>
  <c r="Q323" i="13"/>
  <c r="E324" i="13"/>
  <c r="F324" i="13" s="1"/>
  <c r="Q324" i="13"/>
  <c r="E325" i="13"/>
  <c r="F325" i="13" s="1"/>
  <c r="G325" i="13"/>
  <c r="L325" i="13" s="1"/>
  <c r="Q325" i="13"/>
  <c r="E326" i="13"/>
  <c r="F326" i="13"/>
  <c r="Q326" i="13"/>
  <c r="E327" i="13"/>
  <c r="F327" i="13"/>
  <c r="Q327" i="13"/>
  <c r="E328" i="13"/>
  <c r="F328" i="13" s="1"/>
  <c r="Q328" i="13"/>
  <c r="E329" i="13"/>
  <c r="F329" i="13" s="1"/>
  <c r="Q329" i="13"/>
  <c r="E330" i="13"/>
  <c r="F330" i="13" s="1"/>
  <c r="Q330" i="13"/>
  <c r="E331" i="13"/>
  <c r="F331" i="13" s="1"/>
  <c r="Q331" i="13"/>
  <c r="E332" i="13"/>
  <c r="F332" i="13" s="1"/>
  <c r="Q332" i="13"/>
  <c r="E333" i="13"/>
  <c r="F333" i="13" s="1"/>
  <c r="Q333" i="13"/>
  <c r="E334" i="13"/>
  <c r="F334" i="13" s="1"/>
  <c r="G334" i="13" s="1"/>
  <c r="L334" i="13" s="1"/>
  <c r="Q334" i="13"/>
  <c r="E335" i="13"/>
  <c r="F335" i="13" s="1"/>
  <c r="G335" i="13"/>
  <c r="L335" i="13" s="1"/>
  <c r="Q335" i="13"/>
  <c r="E336" i="13"/>
  <c r="F336" i="13"/>
  <c r="Q336" i="13"/>
  <c r="E337" i="13"/>
  <c r="F337" i="13" s="1"/>
  <c r="Q337" i="13"/>
  <c r="E338" i="13"/>
  <c r="F338" i="13" s="1"/>
  <c r="G338" i="13" s="1"/>
  <c r="L338" i="13" s="1"/>
  <c r="Q338" i="13"/>
  <c r="E339" i="13"/>
  <c r="F339" i="13"/>
  <c r="Q339" i="13"/>
  <c r="E340" i="13"/>
  <c r="F340" i="13" s="1"/>
  <c r="Q340" i="13"/>
  <c r="E341" i="13"/>
  <c r="F341" i="13" s="1"/>
  <c r="G341" i="13" s="1"/>
  <c r="L341" i="13" s="1"/>
  <c r="Q341" i="13"/>
  <c r="E342" i="13"/>
  <c r="F342" i="13" s="1"/>
  <c r="G342" i="13" s="1"/>
  <c r="L342" i="13" s="1"/>
  <c r="Q342" i="13"/>
  <c r="E343" i="13"/>
  <c r="F343" i="13" s="1"/>
  <c r="G343" i="13" s="1"/>
  <c r="L343" i="13" s="1"/>
  <c r="Q343" i="13"/>
  <c r="E344" i="13"/>
  <c r="F344" i="13" s="1"/>
  <c r="Q344" i="13"/>
  <c r="E345" i="13"/>
  <c r="F345" i="13" s="1"/>
  <c r="Q345" i="13"/>
  <c r="E346" i="13"/>
  <c r="F346" i="13" s="1"/>
  <c r="G346" i="13" s="1"/>
  <c r="L346" i="13" s="1"/>
  <c r="Q346" i="13"/>
  <c r="E347" i="13"/>
  <c r="F347" i="13" s="1"/>
  <c r="Q347" i="13"/>
  <c r="E348" i="13"/>
  <c r="F348" i="13" s="1"/>
  <c r="G348" i="13" s="1"/>
  <c r="L348" i="13" s="1"/>
  <c r="Q348" i="13"/>
  <c r="E349" i="13"/>
  <c r="F349" i="13" s="1"/>
  <c r="G349" i="13" s="1"/>
  <c r="L349" i="13" s="1"/>
  <c r="Q349" i="13"/>
  <c r="E350" i="13"/>
  <c r="F350" i="13" s="1"/>
  <c r="G350" i="13" s="1"/>
  <c r="L350" i="13" s="1"/>
  <c r="Q350" i="13"/>
  <c r="E351" i="13"/>
  <c r="F351" i="13" s="1"/>
  <c r="G351" i="13"/>
  <c r="L351" i="13" s="1"/>
  <c r="Q351" i="13"/>
  <c r="E352" i="13"/>
  <c r="F352" i="13" s="1"/>
  <c r="Q352" i="13"/>
  <c r="E353" i="13"/>
  <c r="F353" i="13" s="1"/>
  <c r="Q353" i="13"/>
  <c r="E354" i="13"/>
  <c r="F354" i="13"/>
  <c r="G354" i="13" s="1"/>
  <c r="Q354" i="13"/>
  <c r="E355" i="13"/>
  <c r="F355" i="13" s="1"/>
  <c r="Q355" i="13"/>
  <c r="E356" i="13"/>
  <c r="F356" i="13" s="1"/>
  <c r="G356" i="13" s="1"/>
  <c r="L356" i="13" s="1"/>
  <c r="Q356" i="13"/>
  <c r="E357" i="13"/>
  <c r="F357" i="13" s="1"/>
  <c r="G357" i="13" s="1"/>
  <c r="L357" i="13" s="1"/>
  <c r="Q357" i="13"/>
  <c r="E358" i="13"/>
  <c r="F358" i="13" s="1"/>
  <c r="G358" i="13" s="1"/>
  <c r="L358" i="13" s="1"/>
  <c r="Q358" i="13"/>
  <c r="E359" i="13"/>
  <c r="F359" i="13" s="1"/>
  <c r="G359" i="13" s="1"/>
  <c r="L359" i="13" s="1"/>
  <c r="Q359" i="13"/>
  <c r="E360" i="13"/>
  <c r="F360" i="13" s="1"/>
  <c r="Q360" i="13"/>
  <c r="E361" i="13"/>
  <c r="F361" i="13" s="1"/>
  <c r="Q361" i="13"/>
  <c r="E362" i="13"/>
  <c r="F362" i="13" s="1"/>
  <c r="G362" i="13" s="1"/>
  <c r="L362" i="13" s="1"/>
  <c r="Q362" i="13"/>
  <c r="E363" i="13"/>
  <c r="F363" i="13" s="1"/>
  <c r="Q363" i="13"/>
  <c r="E364" i="13"/>
  <c r="F364" i="13" s="1"/>
  <c r="G364" i="13" s="1"/>
  <c r="L364" i="13" s="1"/>
  <c r="Q364" i="13"/>
  <c r="E365" i="13"/>
  <c r="F365" i="13" s="1"/>
  <c r="G365" i="13" s="1"/>
  <c r="L365" i="13" s="1"/>
  <c r="Q365" i="13"/>
  <c r="E366" i="13"/>
  <c r="F366" i="13" s="1"/>
  <c r="Q366" i="13"/>
  <c r="E367" i="13"/>
  <c r="F367" i="13" s="1"/>
  <c r="G367" i="13" s="1"/>
  <c r="L367" i="13" s="1"/>
  <c r="Q367" i="13"/>
  <c r="E368" i="13"/>
  <c r="F368" i="13"/>
  <c r="G368" i="13" s="1"/>
  <c r="L368" i="13" s="1"/>
  <c r="Q368" i="13"/>
  <c r="E369" i="13"/>
  <c r="F369" i="13"/>
  <c r="Q369" i="13"/>
  <c r="E370" i="13"/>
  <c r="F370" i="13" s="1"/>
  <c r="G370" i="13" s="1"/>
  <c r="L370" i="13" s="1"/>
  <c r="Q370" i="13"/>
  <c r="E371" i="13"/>
  <c r="F371" i="13" s="1"/>
  <c r="Q371" i="13"/>
  <c r="E372" i="13"/>
  <c r="F372" i="13" s="1"/>
  <c r="G372" i="13" s="1"/>
  <c r="L372" i="13" s="1"/>
  <c r="Q372" i="13"/>
  <c r="E373" i="13"/>
  <c r="F373" i="13" s="1"/>
  <c r="G373" i="13" s="1"/>
  <c r="L373" i="13" s="1"/>
  <c r="Q373" i="13"/>
  <c r="E374" i="13"/>
  <c r="F374" i="13"/>
  <c r="Q374" i="13"/>
  <c r="E375" i="13"/>
  <c r="F375" i="13" s="1"/>
  <c r="G375" i="13" s="1"/>
  <c r="L375" i="13" s="1"/>
  <c r="Q375" i="13"/>
  <c r="E376" i="13"/>
  <c r="F376" i="13" s="1"/>
  <c r="Q376" i="13"/>
  <c r="E377" i="13"/>
  <c r="F377" i="13"/>
  <c r="Q377" i="13"/>
  <c r="E378" i="13"/>
  <c r="F378" i="13" s="1"/>
  <c r="G378" i="13"/>
  <c r="L378" i="13" s="1"/>
  <c r="Q378" i="13"/>
  <c r="E379" i="13"/>
  <c r="F379" i="13"/>
  <c r="Q379" i="13"/>
  <c r="E381" i="13"/>
  <c r="F381" i="13" s="1"/>
  <c r="G381" i="13" s="1"/>
  <c r="L381" i="13" s="1"/>
  <c r="Q381" i="13"/>
  <c r="E382" i="13"/>
  <c r="F382" i="13" s="1"/>
  <c r="G382" i="13" s="1"/>
  <c r="L382" i="13" s="1"/>
  <c r="Q382" i="13"/>
  <c r="E383" i="13"/>
  <c r="F383" i="13" s="1"/>
  <c r="Q383" i="13"/>
  <c r="E384" i="13"/>
  <c r="F384" i="13" s="1"/>
  <c r="Q384" i="13"/>
  <c r="E385" i="13"/>
  <c r="F385" i="13"/>
  <c r="Q385" i="13"/>
  <c r="E386" i="13"/>
  <c r="F386" i="13" s="1"/>
  <c r="Q386" i="13"/>
  <c r="E387" i="13"/>
  <c r="F387" i="13" s="1"/>
  <c r="Q387" i="13"/>
  <c r="E388" i="13"/>
  <c r="F388" i="13" s="1"/>
  <c r="Q388" i="13"/>
  <c r="E389" i="13"/>
  <c r="F389" i="13" s="1"/>
  <c r="G389" i="13" s="1"/>
  <c r="L389" i="13" s="1"/>
  <c r="Q389" i="13"/>
  <c r="E390" i="13"/>
  <c r="F390" i="13" s="1"/>
  <c r="G390" i="13" s="1"/>
  <c r="L390" i="13" s="1"/>
  <c r="Q390" i="13"/>
  <c r="E391" i="13"/>
  <c r="F391" i="13" s="1"/>
  <c r="Q391" i="13"/>
  <c r="E392" i="13"/>
  <c r="F392" i="13" s="1"/>
  <c r="G392" i="13" s="1"/>
  <c r="L392" i="13" s="1"/>
  <c r="Q392" i="13"/>
  <c r="E393" i="13"/>
  <c r="F393" i="13" s="1"/>
  <c r="Q393" i="13"/>
  <c r="E394" i="13"/>
  <c r="F394" i="13" s="1"/>
  <c r="Q394" i="13"/>
  <c r="E395" i="13"/>
  <c r="F395" i="13" s="1"/>
  <c r="G395" i="13" s="1"/>
  <c r="L395" i="13" s="1"/>
  <c r="Q395" i="13"/>
  <c r="E396" i="13"/>
  <c r="F396" i="13"/>
  <c r="Q396" i="13"/>
  <c r="E397" i="13"/>
  <c r="F397" i="13" s="1"/>
  <c r="G397" i="13" s="1"/>
  <c r="L397" i="13" s="1"/>
  <c r="Q397" i="13"/>
  <c r="E399" i="13"/>
  <c r="F399" i="13" s="1"/>
  <c r="Q399" i="13"/>
  <c r="E400" i="13"/>
  <c r="F400" i="13" s="1"/>
  <c r="Q400" i="13"/>
  <c r="E401" i="13"/>
  <c r="F401" i="13" s="1"/>
  <c r="Q401" i="13"/>
  <c r="E402" i="13"/>
  <c r="F402" i="13"/>
  <c r="Q402" i="13"/>
  <c r="E403" i="13"/>
  <c r="F403" i="13" s="1"/>
  <c r="Q403" i="13"/>
  <c r="E404" i="13"/>
  <c r="F404" i="13" s="1"/>
  <c r="Q404" i="13"/>
  <c r="E405" i="13"/>
  <c r="F405" i="13" s="1"/>
  <c r="Q405" i="13"/>
  <c r="E406" i="13"/>
  <c r="F406" i="13" s="1"/>
  <c r="G406" i="13"/>
  <c r="L406" i="13" s="1"/>
  <c r="Q406" i="13"/>
  <c r="E407" i="13"/>
  <c r="F407" i="13"/>
  <c r="Q407" i="13"/>
  <c r="E408" i="13"/>
  <c r="F408" i="13" s="1"/>
  <c r="Q408" i="13"/>
  <c r="E413" i="13"/>
  <c r="F413" i="13"/>
  <c r="Q413" i="13"/>
  <c r="E414" i="13"/>
  <c r="F414" i="13" s="1"/>
  <c r="G414" i="13"/>
  <c r="L414" i="13" s="1"/>
  <c r="Q414" i="13"/>
  <c r="E415" i="13"/>
  <c r="F415" i="13" s="1"/>
  <c r="Q415" i="13"/>
  <c r="E416" i="13"/>
  <c r="F416" i="13" s="1"/>
  <c r="Q416" i="13"/>
  <c r="E417" i="13"/>
  <c r="F417" i="13" s="1"/>
  <c r="Q417" i="13"/>
  <c r="E418" i="13"/>
  <c r="F418" i="13" s="1"/>
  <c r="Q418" i="13"/>
  <c r="E419" i="13"/>
  <c r="F419" i="13" s="1"/>
  <c r="G419" i="13" s="1"/>
  <c r="L419" i="13" s="1"/>
  <c r="Q419" i="13"/>
  <c r="E420" i="13"/>
  <c r="F420" i="13" s="1"/>
  <c r="G420" i="13" s="1"/>
  <c r="L420" i="13" s="1"/>
  <c r="Q420" i="13"/>
  <c r="E421" i="13"/>
  <c r="F421" i="13" s="1"/>
  <c r="G421" i="13" s="1"/>
  <c r="L421" i="13" s="1"/>
  <c r="Q421" i="13"/>
  <c r="E422" i="13"/>
  <c r="F422" i="13" s="1"/>
  <c r="Q422" i="13"/>
  <c r="E423" i="13"/>
  <c r="F423" i="13"/>
  <c r="G423" i="13" s="1"/>
  <c r="L423" i="13" s="1"/>
  <c r="Q423" i="13"/>
  <c r="E424" i="13"/>
  <c r="F424" i="13"/>
  <c r="G424" i="13" s="1"/>
  <c r="L424" i="13" s="1"/>
  <c r="Q424" i="13"/>
  <c r="E425" i="13"/>
  <c r="F425" i="13" s="1"/>
  <c r="G425" i="13" s="1"/>
  <c r="L425" i="13" s="1"/>
  <c r="Q425" i="13"/>
  <c r="E426" i="13"/>
  <c r="F426" i="13" s="1"/>
  <c r="G426" i="13"/>
  <c r="L426" i="13" s="1"/>
  <c r="Q426" i="13"/>
  <c r="E427" i="13"/>
  <c r="F427" i="13"/>
  <c r="Q427" i="13"/>
  <c r="E428" i="13"/>
  <c r="F428" i="13" s="1"/>
  <c r="Q428" i="13"/>
  <c r="E429" i="13"/>
  <c r="F429" i="13"/>
  <c r="Q429" i="13"/>
  <c r="E430" i="13"/>
  <c r="F430" i="13" s="1"/>
  <c r="Q430" i="13"/>
  <c r="E432" i="13"/>
  <c r="F432" i="13" s="1"/>
  <c r="Q432" i="13"/>
  <c r="E433" i="13"/>
  <c r="F433" i="13" s="1"/>
  <c r="Q433" i="13"/>
  <c r="E434" i="13"/>
  <c r="F434" i="13" s="1"/>
  <c r="Q434" i="13"/>
  <c r="E435" i="13"/>
  <c r="F435" i="13" s="1"/>
  <c r="Q435" i="13"/>
  <c r="E436" i="13"/>
  <c r="F436" i="13" s="1"/>
  <c r="G436" i="13" s="1"/>
  <c r="L436" i="13" s="1"/>
  <c r="Q436" i="13"/>
  <c r="E437" i="13"/>
  <c r="F437" i="13" s="1"/>
  <c r="G437" i="13" s="1"/>
  <c r="L437" i="13" s="1"/>
  <c r="Q437" i="13"/>
  <c r="E438" i="13"/>
  <c r="F438" i="13" s="1"/>
  <c r="G438" i="13" s="1"/>
  <c r="L438" i="13" s="1"/>
  <c r="Q438" i="13"/>
  <c r="E439" i="13"/>
  <c r="F439" i="13"/>
  <c r="G439" i="13" s="1"/>
  <c r="L439" i="13" s="1"/>
  <c r="Q439" i="13"/>
  <c r="E440" i="13"/>
  <c r="F440" i="13" s="1"/>
  <c r="G440" i="13" s="1"/>
  <c r="L440" i="13" s="1"/>
  <c r="Q440" i="13"/>
  <c r="E441" i="13"/>
  <c r="F441" i="13" s="1"/>
  <c r="G441" i="13" s="1"/>
  <c r="L441" i="13" s="1"/>
  <c r="Q441" i="13"/>
  <c r="E442" i="13"/>
  <c r="F442" i="13" s="1"/>
  <c r="G442" i="13" s="1"/>
  <c r="L442" i="13" s="1"/>
  <c r="Q442" i="13"/>
  <c r="E443" i="13"/>
  <c r="F443" i="13" s="1"/>
  <c r="G443" i="13" s="1"/>
  <c r="L443" i="13"/>
  <c r="Q443" i="13"/>
  <c r="E444" i="13"/>
  <c r="F444" i="13"/>
  <c r="G444" i="13" s="1"/>
  <c r="L444" i="13" s="1"/>
  <c r="Q444" i="13"/>
  <c r="E445" i="13"/>
  <c r="F445" i="13" s="1"/>
  <c r="G445" i="13" s="1"/>
  <c r="L445" i="13" s="1"/>
  <c r="Q445" i="13"/>
  <c r="E446" i="13"/>
  <c r="F446" i="13"/>
  <c r="G446" i="13" s="1"/>
  <c r="L446" i="13" s="1"/>
  <c r="Q446" i="13"/>
  <c r="E447" i="13"/>
  <c r="F447" i="13"/>
  <c r="Q447" i="13"/>
  <c r="E448" i="13"/>
  <c r="F448" i="13"/>
  <c r="G448" i="13" s="1"/>
  <c r="L448" i="13" s="1"/>
  <c r="Q448" i="13"/>
  <c r="E449" i="13"/>
  <c r="F449" i="13" s="1"/>
  <c r="G449" i="13" s="1"/>
  <c r="L449" i="13" s="1"/>
  <c r="Q449" i="13"/>
  <c r="E450" i="13"/>
  <c r="F450" i="13" s="1"/>
  <c r="G450" i="13" s="1"/>
  <c r="L450" i="13" s="1"/>
  <c r="Q450" i="13"/>
  <c r="E451" i="13"/>
  <c r="F451" i="13" s="1"/>
  <c r="G451" i="13" s="1"/>
  <c r="L451" i="13" s="1"/>
  <c r="Q451" i="13"/>
  <c r="E452" i="13"/>
  <c r="F452" i="13" s="1"/>
  <c r="Q452" i="13"/>
  <c r="E453" i="13"/>
  <c r="F453" i="13"/>
  <c r="Q453" i="13"/>
  <c r="E454" i="13"/>
  <c r="F454" i="13" s="1"/>
  <c r="Q454" i="13"/>
  <c r="E455" i="13"/>
  <c r="F455" i="13" s="1"/>
  <c r="G455" i="13" s="1"/>
  <c r="L455" i="13" s="1"/>
  <c r="Q455" i="13"/>
  <c r="E456" i="13"/>
  <c r="F456" i="13" s="1"/>
  <c r="G456" i="13"/>
  <c r="L456" i="13" s="1"/>
  <c r="Q456" i="13"/>
  <c r="E457" i="13"/>
  <c r="F457" i="13" s="1"/>
  <c r="Q457" i="13"/>
  <c r="E458" i="13"/>
  <c r="F458" i="13" s="1"/>
  <c r="Q458" i="13"/>
  <c r="E459" i="13"/>
  <c r="F459" i="13" s="1"/>
  <c r="Q459" i="13"/>
  <c r="E460" i="13"/>
  <c r="F460" i="13"/>
  <c r="Q460" i="13"/>
  <c r="E461" i="13"/>
  <c r="F461" i="13" s="1"/>
  <c r="Q461" i="13"/>
  <c r="E462" i="13"/>
  <c r="F462" i="13"/>
  <c r="Q462" i="13"/>
  <c r="E463" i="13"/>
  <c r="F463" i="13" s="1"/>
  <c r="Q463" i="13"/>
  <c r="E464" i="13"/>
  <c r="F464" i="13" s="1"/>
  <c r="G464" i="13" s="1"/>
  <c r="L464" i="13" s="1"/>
  <c r="Q464" i="13"/>
  <c r="E465" i="13"/>
  <c r="F465" i="13" s="1"/>
  <c r="G465" i="13"/>
  <c r="L465" i="13" s="1"/>
  <c r="Q465" i="13"/>
  <c r="E466" i="13"/>
  <c r="F466" i="13" s="1"/>
  <c r="G466" i="13" s="1"/>
  <c r="L466" i="13" s="1"/>
  <c r="Q466" i="13"/>
  <c r="E467" i="13"/>
  <c r="F467" i="13" s="1"/>
  <c r="G467" i="13" s="1"/>
  <c r="L467" i="13" s="1"/>
  <c r="Q467" i="13"/>
  <c r="E468" i="13"/>
  <c r="F468" i="13"/>
  <c r="Q468" i="13"/>
  <c r="E469" i="13"/>
  <c r="F469" i="13" s="1"/>
  <c r="G469" i="13"/>
  <c r="L469" i="13" s="1"/>
  <c r="Q469" i="13"/>
  <c r="E470" i="13"/>
  <c r="F470" i="13"/>
  <c r="G470" i="13" s="1"/>
  <c r="L470" i="13" s="1"/>
  <c r="Q470" i="13"/>
  <c r="E471" i="13"/>
  <c r="F471" i="13" s="1"/>
  <c r="Q471" i="13"/>
  <c r="E472" i="13"/>
  <c r="F472" i="13" s="1"/>
  <c r="G472" i="13" s="1"/>
  <c r="L472" i="13" s="1"/>
  <c r="Q472" i="13"/>
  <c r="E473" i="13"/>
  <c r="F473" i="13" s="1"/>
  <c r="Q473" i="13"/>
  <c r="E474" i="13"/>
  <c r="F474" i="13" s="1"/>
  <c r="G474" i="13" s="1"/>
  <c r="L474" i="13" s="1"/>
  <c r="Q474" i="13"/>
  <c r="E475" i="13"/>
  <c r="F475" i="13" s="1"/>
  <c r="G475" i="13" s="1"/>
  <c r="L475" i="13" s="1"/>
  <c r="Q475" i="13"/>
  <c r="E476" i="13"/>
  <c r="F476" i="13" s="1"/>
  <c r="Q476" i="13"/>
  <c r="E477" i="13"/>
  <c r="F477" i="13" s="1"/>
  <c r="G477" i="13" s="1"/>
  <c r="L477" i="13" s="1"/>
  <c r="Q477" i="13"/>
  <c r="E478" i="13"/>
  <c r="F478" i="13" s="1"/>
  <c r="G478" i="13" s="1"/>
  <c r="L478" i="13" s="1"/>
  <c r="Q478" i="13"/>
  <c r="E479" i="13"/>
  <c r="F479" i="13" s="1"/>
  <c r="Q479" i="13"/>
  <c r="E480" i="13"/>
  <c r="F480" i="13" s="1"/>
  <c r="G480" i="13" s="1"/>
  <c r="L480" i="13" s="1"/>
  <c r="Q480" i="13"/>
  <c r="E481" i="13"/>
  <c r="F481" i="13" s="1"/>
  <c r="Q481" i="13"/>
  <c r="E482" i="13"/>
  <c r="F482" i="13" s="1"/>
  <c r="G482" i="13" s="1"/>
  <c r="L482" i="13" s="1"/>
  <c r="Q482" i="13"/>
  <c r="E483" i="13"/>
  <c r="F483" i="13" s="1"/>
  <c r="G483" i="13" s="1"/>
  <c r="L483" i="13" s="1"/>
  <c r="Q483" i="13"/>
  <c r="E484" i="13"/>
  <c r="F484" i="13" s="1"/>
  <c r="Q484" i="13"/>
  <c r="E485" i="13"/>
  <c r="F485" i="13" s="1"/>
  <c r="G485" i="13" s="1"/>
  <c r="L485" i="13" s="1"/>
  <c r="Q485" i="13"/>
  <c r="E486" i="13"/>
  <c r="F486" i="13"/>
  <c r="Q486" i="13"/>
  <c r="E487" i="13"/>
  <c r="F487" i="13" s="1"/>
  <c r="Q487" i="13"/>
  <c r="E488" i="13"/>
  <c r="F488" i="13" s="1"/>
  <c r="G488" i="13" s="1"/>
  <c r="L488" i="13" s="1"/>
  <c r="Q488" i="13"/>
  <c r="E489" i="13"/>
  <c r="F489" i="13" s="1"/>
  <c r="Q489" i="13"/>
  <c r="E490" i="13"/>
  <c r="F490" i="13" s="1"/>
  <c r="Q490" i="13"/>
  <c r="E491" i="13"/>
  <c r="F491" i="13" s="1"/>
  <c r="G491" i="13"/>
  <c r="L491" i="13" s="1"/>
  <c r="Q491" i="13"/>
  <c r="E492" i="13"/>
  <c r="F492" i="13" s="1"/>
  <c r="Q492" i="13"/>
  <c r="E493" i="13"/>
  <c r="F493" i="13" s="1"/>
  <c r="G493" i="13" s="1"/>
  <c r="L493" i="13" s="1"/>
  <c r="Q493" i="13"/>
  <c r="E494" i="13"/>
  <c r="F494" i="13" s="1"/>
  <c r="Q494" i="13"/>
  <c r="E495" i="13"/>
  <c r="F495" i="13" s="1"/>
  <c r="Q495" i="13"/>
  <c r="E496" i="13"/>
  <c r="F496" i="13" s="1"/>
  <c r="G496" i="13" s="1"/>
  <c r="L496" i="13" s="1"/>
  <c r="Q496" i="13"/>
  <c r="E497" i="13"/>
  <c r="F497" i="13" s="1"/>
  <c r="Q497" i="13"/>
  <c r="E498" i="13"/>
  <c r="F498" i="13" s="1"/>
  <c r="Q498" i="13"/>
  <c r="E499" i="13"/>
  <c r="F499" i="13" s="1"/>
  <c r="G499" i="13"/>
  <c r="L499" i="13" s="1"/>
  <c r="Q499" i="13"/>
  <c r="E500" i="13"/>
  <c r="F500" i="13"/>
  <c r="Q500" i="13"/>
  <c r="E501" i="13"/>
  <c r="F501" i="13" s="1"/>
  <c r="Q501" i="13"/>
  <c r="E502" i="13"/>
  <c r="F502" i="13" s="1"/>
  <c r="G502" i="13" s="1"/>
  <c r="L502" i="13" s="1"/>
  <c r="Q502" i="13"/>
  <c r="E503" i="13"/>
  <c r="F503" i="13" s="1"/>
  <c r="Q503" i="13"/>
  <c r="E504" i="13"/>
  <c r="F504" i="13" s="1"/>
  <c r="G504" i="13" s="1"/>
  <c r="L504" i="13" s="1"/>
  <c r="Q504" i="13"/>
  <c r="E505" i="13"/>
  <c r="F505" i="13" s="1"/>
  <c r="G505" i="13" s="1"/>
  <c r="L505" i="13" s="1"/>
  <c r="Q505" i="13"/>
  <c r="E506" i="13"/>
  <c r="F506" i="13" s="1"/>
  <c r="G506" i="13" s="1"/>
  <c r="L506" i="13"/>
  <c r="Q506" i="13"/>
  <c r="E507" i="13"/>
  <c r="F507" i="13" s="1"/>
  <c r="G507" i="13" s="1"/>
  <c r="L507" i="13" s="1"/>
  <c r="Q507" i="13"/>
  <c r="E508" i="13"/>
  <c r="F508" i="13" s="1"/>
  <c r="Q508" i="13"/>
  <c r="E509" i="13"/>
  <c r="F509" i="13" s="1"/>
  <c r="G509" i="13" s="1"/>
  <c r="L509" i="13" s="1"/>
  <c r="Q509" i="13"/>
  <c r="E510" i="13"/>
  <c r="F510" i="13" s="1"/>
  <c r="G510" i="13" s="1"/>
  <c r="L510" i="13" s="1"/>
  <c r="Q510" i="13"/>
  <c r="E511" i="13"/>
  <c r="F511" i="13" s="1"/>
  <c r="Q511" i="13"/>
  <c r="E512" i="13"/>
  <c r="F512" i="13" s="1"/>
  <c r="G512" i="13" s="1"/>
  <c r="L512" i="13" s="1"/>
  <c r="Q512" i="13"/>
  <c r="E513" i="13"/>
  <c r="F513" i="13" s="1"/>
  <c r="G513" i="13" s="1"/>
  <c r="L513" i="13" s="1"/>
  <c r="Q513" i="13"/>
  <c r="E514" i="13"/>
  <c r="F514" i="13" s="1"/>
  <c r="Q514" i="13"/>
  <c r="E515" i="13"/>
  <c r="F515" i="13" s="1"/>
  <c r="G515" i="13" s="1"/>
  <c r="L515" i="13" s="1"/>
  <c r="Q515" i="13"/>
  <c r="E516" i="13"/>
  <c r="F516" i="13"/>
  <c r="Q516" i="13"/>
  <c r="E517" i="13"/>
  <c r="F517" i="13" s="1"/>
  <c r="G517" i="13" s="1"/>
  <c r="L517" i="13" s="1"/>
  <c r="Q517" i="13"/>
  <c r="E518" i="13"/>
  <c r="F518" i="13" s="1"/>
  <c r="G518" i="13" s="1"/>
  <c r="L518" i="13" s="1"/>
  <c r="Q518" i="13"/>
  <c r="E519" i="13"/>
  <c r="F519" i="13" s="1"/>
  <c r="G519" i="13" s="1"/>
  <c r="L519" i="13" s="1"/>
  <c r="Q519" i="13"/>
  <c r="E520" i="13"/>
  <c r="F520" i="13" s="1"/>
  <c r="G520" i="13" s="1"/>
  <c r="L520" i="13" s="1"/>
  <c r="Q520" i="13"/>
  <c r="E521" i="13"/>
  <c r="F521" i="13" s="1"/>
  <c r="G521" i="13" s="1"/>
  <c r="L521" i="13" s="1"/>
  <c r="Q521" i="13"/>
  <c r="E522" i="13"/>
  <c r="F522" i="13" s="1"/>
  <c r="Q522" i="13"/>
  <c r="E523" i="13"/>
  <c r="F523" i="13" s="1"/>
  <c r="Q523" i="13"/>
  <c r="E524" i="13"/>
  <c r="F524" i="13" s="1"/>
  <c r="Q524" i="13"/>
  <c r="E525" i="13"/>
  <c r="F525" i="13" s="1"/>
  <c r="G525" i="13" s="1"/>
  <c r="L525" i="13" s="1"/>
  <c r="Q525" i="13"/>
  <c r="E526" i="13"/>
  <c r="F526" i="13" s="1"/>
  <c r="G526" i="13" s="1"/>
  <c r="L526" i="13" s="1"/>
  <c r="Q526" i="13"/>
  <c r="E527" i="13"/>
  <c r="F527" i="13" s="1"/>
  <c r="G527" i="13" s="1"/>
  <c r="L527" i="13" s="1"/>
  <c r="Q527" i="13"/>
  <c r="E528" i="13"/>
  <c r="F528" i="13" s="1"/>
  <c r="G528" i="13" s="1"/>
  <c r="L528" i="13" s="1"/>
  <c r="Q528" i="13"/>
  <c r="E529" i="13"/>
  <c r="F529" i="13"/>
  <c r="G529" i="13" s="1"/>
  <c r="Q529" i="13"/>
  <c r="E530" i="13"/>
  <c r="F530" i="13" s="1"/>
  <c r="G530" i="13" s="1"/>
  <c r="L530" i="13" s="1"/>
  <c r="Q530" i="13"/>
  <c r="E531" i="13"/>
  <c r="F531" i="13"/>
  <c r="G531" i="13" s="1"/>
  <c r="L531" i="13" s="1"/>
  <c r="Q531" i="13"/>
  <c r="E532" i="13"/>
  <c r="F532" i="13" s="1"/>
  <c r="Q532" i="13"/>
  <c r="E533" i="13"/>
  <c r="F533" i="13" s="1"/>
  <c r="G533" i="13" s="1"/>
  <c r="L533" i="13" s="1"/>
  <c r="Q533" i="13"/>
  <c r="E534" i="13"/>
  <c r="F534" i="13" s="1"/>
  <c r="G534" i="13" s="1"/>
  <c r="L534" i="13" s="1"/>
  <c r="Q534" i="13"/>
  <c r="E535" i="13"/>
  <c r="F535" i="13" s="1"/>
  <c r="Q535" i="13"/>
  <c r="E536" i="13"/>
  <c r="F536" i="13" s="1"/>
  <c r="P536" i="13" s="1"/>
  <c r="Q536" i="13"/>
  <c r="E537" i="13"/>
  <c r="F537" i="13" s="1"/>
  <c r="Q537" i="13"/>
  <c r="E538" i="13"/>
  <c r="F538" i="13" s="1"/>
  <c r="G538" i="13"/>
  <c r="L538" i="13" s="1"/>
  <c r="Q538" i="13"/>
  <c r="E539" i="13"/>
  <c r="F539" i="13" s="1"/>
  <c r="Q539" i="13"/>
  <c r="E540" i="13"/>
  <c r="F540" i="13" s="1"/>
  <c r="Q540" i="13"/>
  <c r="E541" i="13"/>
  <c r="F541" i="13" s="1"/>
  <c r="G541" i="13" s="1"/>
  <c r="L541" i="13" s="1"/>
  <c r="Q541" i="13"/>
  <c r="E542" i="13"/>
  <c r="F542" i="13" s="1"/>
  <c r="Q542" i="13"/>
  <c r="E543" i="13"/>
  <c r="F543" i="13"/>
  <c r="G543" i="13" s="1"/>
  <c r="L543" i="13" s="1"/>
  <c r="Q543" i="13"/>
  <c r="E544" i="13"/>
  <c r="F544" i="13" s="1"/>
  <c r="G544" i="13" s="1"/>
  <c r="L544" i="13" s="1"/>
  <c r="Q544" i="13"/>
  <c r="E545" i="13"/>
  <c r="F545" i="13" s="1"/>
  <c r="Q545" i="13"/>
  <c r="E546" i="13"/>
  <c r="F546" i="13" s="1"/>
  <c r="Q546" i="13"/>
  <c r="E547" i="13"/>
  <c r="F547" i="13" s="1"/>
  <c r="G547" i="13" s="1"/>
  <c r="L547" i="13" s="1"/>
  <c r="Q547" i="13"/>
  <c r="E548" i="13"/>
  <c r="F548" i="13"/>
  <c r="Q548" i="13"/>
  <c r="E549" i="13"/>
  <c r="F549" i="13" s="1"/>
  <c r="G549" i="13" s="1"/>
  <c r="L549" i="13" s="1"/>
  <c r="Q549" i="13"/>
  <c r="E550" i="13"/>
  <c r="F550" i="13"/>
  <c r="G550" i="13" s="1"/>
  <c r="L550" i="13" s="1"/>
  <c r="Q550" i="13"/>
  <c r="E551" i="13"/>
  <c r="F551" i="13" s="1"/>
  <c r="G551" i="13" s="1"/>
  <c r="L551" i="13" s="1"/>
  <c r="Q551" i="13"/>
  <c r="E552" i="13"/>
  <c r="F552" i="13" s="1"/>
  <c r="G552" i="13"/>
  <c r="L552" i="13" s="1"/>
  <c r="Q552" i="13"/>
  <c r="E553" i="13"/>
  <c r="F553" i="13" s="1"/>
  <c r="Q553" i="13"/>
  <c r="E554" i="13"/>
  <c r="F554" i="13" s="1"/>
  <c r="Q554" i="13"/>
  <c r="E555" i="13"/>
  <c r="F555" i="13" s="1"/>
  <c r="Q555" i="13"/>
  <c r="E556" i="13"/>
  <c r="F556" i="13" s="1"/>
  <c r="Q556" i="13"/>
  <c r="E557" i="13"/>
  <c r="F557" i="13" s="1"/>
  <c r="G557" i="13" s="1"/>
  <c r="L557" i="13" s="1"/>
  <c r="Q557" i="13"/>
  <c r="E558" i="13"/>
  <c r="F558" i="13"/>
  <c r="G558" i="13" s="1"/>
  <c r="L558" i="13" s="1"/>
  <c r="Q558" i="13"/>
  <c r="E559" i="13"/>
  <c r="F559" i="13" s="1"/>
  <c r="G559" i="13" s="1"/>
  <c r="L559" i="13" s="1"/>
  <c r="Q559" i="13"/>
  <c r="E560" i="13"/>
  <c r="F560" i="13" s="1"/>
  <c r="G560" i="13" s="1"/>
  <c r="L560" i="13" s="1"/>
  <c r="Q560" i="13"/>
  <c r="E561" i="13"/>
  <c r="F561" i="13" s="1"/>
  <c r="Q561" i="13"/>
  <c r="E562" i="13"/>
  <c r="F562" i="13" s="1"/>
  <c r="G562" i="13" s="1"/>
  <c r="L562" i="13" s="1"/>
  <c r="Q562" i="13"/>
  <c r="E563" i="13"/>
  <c r="F563" i="13" s="1"/>
  <c r="Q563" i="13"/>
  <c r="E565" i="13"/>
  <c r="F565" i="13" s="1"/>
  <c r="Q565" i="13"/>
  <c r="E566" i="13"/>
  <c r="F566" i="13" s="1"/>
  <c r="G566" i="13" s="1"/>
  <c r="L566" i="13" s="1"/>
  <c r="Q566" i="13"/>
  <c r="E568" i="13"/>
  <c r="F568" i="13" s="1"/>
  <c r="G568" i="13" s="1"/>
  <c r="L568" i="13" s="1"/>
  <c r="Q568" i="13"/>
  <c r="E569" i="13"/>
  <c r="F569" i="13" s="1"/>
  <c r="Q569" i="13"/>
  <c r="E570" i="13"/>
  <c r="F570" i="13" s="1"/>
  <c r="G570" i="13"/>
  <c r="L570" i="13" s="1"/>
  <c r="Q570" i="13"/>
  <c r="E571" i="13"/>
  <c r="F571" i="13" s="1"/>
  <c r="Q571" i="13"/>
  <c r="E572" i="13"/>
  <c r="F572" i="13"/>
  <c r="G572" i="13" s="1"/>
  <c r="L572" i="13" s="1"/>
  <c r="Q572" i="13"/>
  <c r="E573" i="13"/>
  <c r="F573" i="13" s="1"/>
  <c r="Q573" i="13"/>
  <c r="E574" i="13"/>
  <c r="F574" i="13" s="1"/>
  <c r="Q574" i="13"/>
  <c r="E575" i="13"/>
  <c r="F575" i="13" s="1"/>
  <c r="G575" i="13"/>
  <c r="L575" i="13" s="1"/>
  <c r="Q575" i="13"/>
  <c r="E576" i="13"/>
  <c r="F576" i="13" s="1"/>
  <c r="Q576" i="13"/>
  <c r="E577" i="13"/>
  <c r="F577" i="13" s="1"/>
  <c r="G577" i="13" s="1"/>
  <c r="L577" i="13" s="1"/>
  <c r="Q577" i="13"/>
  <c r="E578" i="13"/>
  <c r="F578" i="13" s="1"/>
  <c r="Q578" i="13"/>
  <c r="E579" i="13"/>
  <c r="F579" i="13" s="1"/>
  <c r="G579" i="13" s="1"/>
  <c r="L579" i="13" s="1"/>
  <c r="Q579" i="13"/>
  <c r="W21" i="5"/>
  <c r="E85" i="5"/>
  <c r="F85" i="5" s="1"/>
  <c r="Q85" i="5"/>
  <c r="E86" i="5"/>
  <c r="F86" i="5" s="1"/>
  <c r="Q86" i="5"/>
  <c r="E87" i="5"/>
  <c r="F87" i="5" s="1"/>
  <c r="Q87" i="5"/>
  <c r="E88" i="5"/>
  <c r="F88" i="5" s="1"/>
  <c r="P88" i="5" s="1"/>
  <c r="Q88" i="5"/>
  <c r="E89" i="5"/>
  <c r="F89" i="5" s="1"/>
  <c r="Q89" i="5"/>
  <c r="E90" i="5"/>
  <c r="F90" i="5"/>
  <c r="P90" i="5" s="1"/>
  <c r="Q90" i="5"/>
  <c r="E91" i="5"/>
  <c r="F91" i="5" s="1"/>
  <c r="Q91" i="5"/>
  <c r="E92" i="5"/>
  <c r="F92" i="5" s="1"/>
  <c r="Q92" i="5"/>
  <c r="E93" i="5"/>
  <c r="F93" i="5" s="1"/>
  <c r="G93" i="5" s="1"/>
  <c r="L93" i="5" s="1"/>
  <c r="Q93" i="5"/>
  <c r="E94" i="5"/>
  <c r="F94" i="5" s="1"/>
  <c r="Q94" i="5"/>
  <c r="E97" i="5"/>
  <c r="F97" i="5" s="1"/>
  <c r="Q97" i="5"/>
  <c r="E98" i="5"/>
  <c r="F98" i="5" s="1"/>
  <c r="P98" i="5" s="1"/>
  <c r="Q98" i="5"/>
  <c r="E99" i="5"/>
  <c r="F99" i="5" s="1"/>
  <c r="Q99" i="5"/>
  <c r="E100" i="5"/>
  <c r="F100" i="5" s="1"/>
  <c r="P100" i="5" s="1"/>
  <c r="Q100" i="5"/>
  <c r="E101" i="5"/>
  <c r="F101" i="5" s="1"/>
  <c r="Q101" i="5"/>
  <c r="E102" i="5"/>
  <c r="F102" i="5" s="1"/>
  <c r="Q102" i="5"/>
  <c r="E104" i="5"/>
  <c r="F104" i="5" s="1"/>
  <c r="G104" i="5" s="1"/>
  <c r="L104" i="5" s="1"/>
  <c r="Q104" i="5"/>
  <c r="E105" i="5"/>
  <c r="F105" i="5" s="1"/>
  <c r="Q105" i="5"/>
  <c r="E106" i="5"/>
  <c r="F106" i="5" s="1"/>
  <c r="Q106" i="5"/>
  <c r="E109" i="5"/>
  <c r="F109" i="5" s="1"/>
  <c r="P109" i="5" s="1"/>
  <c r="Q109" i="5"/>
  <c r="E111" i="5"/>
  <c r="F111" i="5" s="1"/>
  <c r="Q111" i="5"/>
  <c r="E112" i="5"/>
  <c r="F112" i="5" s="1"/>
  <c r="P112" i="5" s="1"/>
  <c r="Q112" i="5"/>
  <c r="E113" i="5"/>
  <c r="F113" i="5" s="1"/>
  <c r="Q113" i="5"/>
  <c r="E114" i="5"/>
  <c r="F114" i="5" s="1"/>
  <c r="Q114" i="5"/>
  <c r="E115" i="5"/>
  <c r="F115" i="5" s="1"/>
  <c r="G115" i="5" s="1"/>
  <c r="L115" i="5" s="1"/>
  <c r="Q115" i="5"/>
  <c r="E116" i="5"/>
  <c r="F116" i="5" s="1"/>
  <c r="Q116" i="5"/>
  <c r="E117" i="5"/>
  <c r="F117" i="5" s="1"/>
  <c r="Q117" i="5"/>
  <c r="E118" i="5"/>
  <c r="F118" i="5" s="1"/>
  <c r="P118" i="5" s="1"/>
  <c r="Q118" i="5"/>
  <c r="E119" i="5"/>
  <c r="F119" i="5" s="1"/>
  <c r="Q119" i="5"/>
  <c r="E120" i="5"/>
  <c r="F120" i="5" s="1"/>
  <c r="P120" i="5" s="1"/>
  <c r="Q120" i="5"/>
  <c r="E121" i="5"/>
  <c r="F121" i="5" s="1"/>
  <c r="Q121" i="5"/>
  <c r="E122" i="5"/>
  <c r="F122" i="5" s="1"/>
  <c r="Q122" i="5"/>
  <c r="E123" i="5"/>
  <c r="F123" i="5"/>
  <c r="G123" i="5" s="1"/>
  <c r="L123" i="5" s="1"/>
  <c r="Q123" i="5"/>
  <c r="E124" i="5"/>
  <c r="F124" i="5" s="1"/>
  <c r="Q124" i="5"/>
  <c r="E125" i="5"/>
  <c r="F125" i="5" s="1"/>
  <c r="Q125" i="5"/>
  <c r="E126" i="5"/>
  <c r="F126" i="5" s="1"/>
  <c r="P126" i="5" s="1"/>
  <c r="Q126" i="5"/>
  <c r="E127" i="5"/>
  <c r="F127" i="5" s="1"/>
  <c r="Q127" i="5"/>
  <c r="E128" i="5"/>
  <c r="F128" i="5" s="1"/>
  <c r="P128" i="5" s="1"/>
  <c r="Q128" i="5"/>
  <c r="E129" i="5"/>
  <c r="F129" i="5" s="1"/>
  <c r="Q129" i="5"/>
  <c r="E130" i="5"/>
  <c r="F130" i="5" s="1"/>
  <c r="Q130" i="5"/>
  <c r="E131" i="5"/>
  <c r="F131" i="5" s="1"/>
  <c r="G131" i="5" s="1"/>
  <c r="L131" i="5" s="1"/>
  <c r="Q131" i="5"/>
  <c r="E132" i="5"/>
  <c r="F132" i="5" s="1"/>
  <c r="Q132" i="5"/>
  <c r="E133" i="5"/>
  <c r="F133" i="5" s="1"/>
  <c r="Q133" i="5"/>
  <c r="E135" i="5"/>
  <c r="F135" i="5" s="1"/>
  <c r="P135" i="5" s="1"/>
  <c r="Q135" i="5"/>
  <c r="E136" i="5"/>
  <c r="F136" i="5" s="1"/>
  <c r="Q136" i="5"/>
  <c r="E137" i="5"/>
  <c r="F137" i="5" s="1"/>
  <c r="P137" i="5" s="1"/>
  <c r="Q137" i="5"/>
  <c r="E138" i="5"/>
  <c r="F138" i="5" s="1"/>
  <c r="Q138" i="5"/>
  <c r="E139" i="5"/>
  <c r="F139" i="5" s="1"/>
  <c r="Q139" i="5"/>
  <c r="E140" i="5"/>
  <c r="F140" i="5" s="1"/>
  <c r="G140" i="5" s="1"/>
  <c r="L140" i="5" s="1"/>
  <c r="Q140" i="5"/>
  <c r="E141" i="5"/>
  <c r="F141" i="5" s="1"/>
  <c r="Q141" i="5"/>
  <c r="E142" i="5"/>
  <c r="F142" i="5" s="1"/>
  <c r="Q142" i="5"/>
  <c r="E143" i="5"/>
  <c r="F143" i="5" s="1"/>
  <c r="P143" i="5" s="1"/>
  <c r="Q143" i="5"/>
  <c r="E144" i="5"/>
  <c r="F144" i="5" s="1"/>
  <c r="P144" i="5" s="1"/>
  <c r="Q144" i="5"/>
  <c r="E145" i="5"/>
  <c r="F145" i="5" s="1"/>
  <c r="Q145" i="5"/>
  <c r="E147" i="5"/>
  <c r="F147" i="5" s="1"/>
  <c r="Q147" i="5"/>
  <c r="E148" i="5"/>
  <c r="F148" i="5" s="1"/>
  <c r="Q148" i="5"/>
  <c r="E149" i="5"/>
  <c r="F149" i="5" s="1"/>
  <c r="G149" i="5" s="1"/>
  <c r="L149" i="5" s="1"/>
  <c r="Q149" i="5"/>
  <c r="E150" i="5"/>
  <c r="F150" i="5" s="1"/>
  <c r="G150" i="5" s="1"/>
  <c r="L150" i="5" s="1"/>
  <c r="Q150" i="5"/>
  <c r="E151" i="5"/>
  <c r="F151" i="5" s="1"/>
  <c r="Q151" i="5"/>
  <c r="E152" i="5"/>
  <c r="F152" i="5" s="1"/>
  <c r="P152" i="5" s="1"/>
  <c r="Q152" i="5"/>
  <c r="E153" i="5"/>
  <c r="F153" i="5" s="1"/>
  <c r="P153" i="5" s="1"/>
  <c r="Q153" i="5"/>
  <c r="E154" i="5"/>
  <c r="F154" i="5" s="1"/>
  <c r="Q154" i="5"/>
  <c r="E155" i="5"/>
  <c r="F155" i="5" s="1"/>
  <c r="Q155" i="5"/>
  <c r="E156" i="5"/>
  <c r="F156" i="5" s="1"/>
  <c r="Q156" i="5"/>
  <c r="E158" i="5"/>
  <c r="F158" i="5" s="1"/>
  <c r="G158" i="5" s="1"/>
  <c r="L158" i="5" s="1"/>
  <c r="Q158" i="5"/>
  <c r="E159" i="5"/>
  <c r="F159" i="5" s="1"/>
  <c r="G159" i="5" s="1"/>
  <c r="L159" i="5" s="1"/>
  <c r="Q159" i="5"/>
  <c r="E160" i="5"/>
  <c r="F160" i="5" s="1"/>
  <c r="Q160" i="5"/>
  <c r="E161" i="5"/>
  <c r="F161" i="5" s="1"/>
  <c r="P161" i="5" s="1"/>
  <c r="Q161" i="5"/>
  <c r="E162" i="5"/>
  <c r="F162" i="5" s="1"/>
  <c r="P162" i="5" s="1"/>
  <c r="Q162" i="5"/>
  <c r="E163" i="5"/>
  <c r="F163" i="5" s="1"/>
  <c r="Q163" i="5"/>
  <c r="E164" i="5"/>
  <c r="F164" i="5" s="1"/>
  <c r="Q164" i="5"/>
  <c r="E165" i="5"/>
  <c r="F165" i="5" s="1"/>
  <c r="Q165" i="5"/>
  <c r="E166" i="5"/>
  <c r="F166" i="5" s="1"/>
  <c r="G166" i="5" s="1"/>
  <c r="L166" i="5" s="1"/>
  <c r="Q166" i="5"/>
  <c r="E167" i="5"/>
  <c r="F167" i="5" s="1"/>
  <c r="G167" i="5" s="1"/>
  <c r="L167" i="5" s="1"/>
  <c r="Q167" i="5"/>
  <c r="E168" i="5"/>
  <c r="F168" i="5" s="1"/>
  <c r="Q168" i="5"/>
  <c r="E169" i="5"/>
  <c r="F169" i="5" s="1"/>
  <c r="P169" i="5" s="1"/>
  <c r="Q169" i="5"/>
  <c r="E171" i="5"/>
  <c r="F171" i="5" s="1"/>
  <c r="Q171" i="5"/>
  <c r="E172" i="5"/>
  <c r="F172" i="5" s="1"/>
  <c r="Q172" i="5"/>
  <c r="E173" i="5"/>
  <c r="F173" i="5" s="1"/>
  <c r="Q173" i="5"/>
  <c r="E174" i="5"/>
  <c r="F174" i="5" s="1"/>
  <c r="Q174" i="5"/>
  <c r="E175" i="5"/>
  <c r="F175" i="5" s="1"/>
  <c r="G175" i="5" s="1"/>
  <c r="L175" i="5" s="1"/>
  <c r="Q175" i="5"/>
  <c r="E176" i="5"/>
  <c r="F176" i="5" s="1"/>
  <c r="G176" i="5" s="1"/>
  <c r="L176" i="5" s="1"/>
  <c r="Q176" i="5"/>
  <c r="E177" i="5"/>
  <c r="F177" i="5" s="1"/>
  <c r="P177" i="5" s="1"/>
  <c r="Q177" i="5"/>
  <c r="E178" i="5"/>
  <c r="F178" i="5" s="1"/>
  <c r="Q178" i="5"/>
  <c r="E179" i="5"/>
  <c r="F179" i="5" s="1"/>
  <c r="P179" i="5" s="1"/>
  <c r="Q179" i="5"/>
  <c r="E180" i="5"/>
  <c r="F180" i="5" s="1"/>
  <c r="Q180" i="5"/>
  <c r="E181" i="5"/>
  <c r="F181" i="5" s="1"/>
  <c r="Q181" i="5"/>
  <c r="E182" i="5"/>
  <c r="F182" i="5" s="1"/>
  <c r="G182" i="5" s="1"/>
  <c r="L182" i="5" s="1"/>
  <c r="Q182" i="5"/>
  <c r="E183" i="5"/>
  <c r="F183" i="5" s="1"/>
  <c r="G183" i="5" s="1"/>
  <c r="L183" i="5" s="1"/>
  <c r="Q183" i="5"/>
  <c r="E184" i="5"/>
  <c r="F184" i="5" s="1"/>
  <c r="G184" i="5" s="1"/>
  <c r="L184" i="5" s="1"/>
  <c r="Q184" i="5"/>
  <c r="E185" i="5"/>
  <c r="F185" i="5" s="1"/>
  <c r="Q185" i="5"/>
  <c r="E186" i="5"/>
  <c r="F186" i="5" s="1"/>
  <c r="Q186" i="5"/>
  <c r="E187" i="5"/>
  <c r="F187" i="5" s="1"/>
  <c r="Q187" i="5"/>
  <c r="E188" i="5"/>
  <c r="F188" i="5" s="1"/>
  <c r="Q188" i="5"/>
  <c r="E189" i="5"/>
  <c r="F189" i="5" s="1"/>
  <c r="Q189" i="5"/>
  <c r="E190" i="5"/>
  <c r="F190" i="5" s="1"/>
  <c r="Q190" i="5"/>
  <c r="E191" i="5"/>
  <c r="F191" i="5" s="1"/>
  <c r="P191" i="5" s="1"/>
  <c r="Q191" i="5"/>
  <c r="E192" i="5"/>
  <c r="F192" i="5" s="1"/>
  <c r="Q192" i="5"/>
  <c r="E193" i="5"/>
  <c r="F193" i="5" s="1"/>
  <c r="Q193" i="5"/>
  <c r="E194" i="5"/>
  <c r="F194" i="5" s="1"/>
  <c r="P194" i="5" s="1"/>
  <c r="Q194" i="5"/>
  <c r="E195" i="5"/>
  <c r="F195" i="5" s="1"/>
  <c r="P195" i="5" s="1"/>
  <c r="Q195" i="5"/>
  <c r="E196" i="5"/>
  <c r="F196" i="5" s="1"/>
  <c r="P196" i="5" s="1"/>
  <c r="Q196" i="5"/>
  <c r="E197" i="5"/>
  <c r="F197" i="5" s="1"/>
  <c r="Q197" i="5"/>
  <c r="E198" i="5"/>
  <c r="F198" i="5" s="1"/>
  <c r="Q198" i="5"/>
  <c r="E199" i="5"/>
  <c r="F199" i="5" s="1"/>
  <c r="Q199" i="5"/>
  <c r="E200" i="5"/>
  <c r="F200" i="5" s="1"/>
  <c r="Q200" i="5"/>
  <c r="E201" i="5"/>
  <c r="F201" i="5" s="1"/>
  <c r="Q201" i="5"/>
  <c r="E202" i="5"/>
  <c r="F202" i="5" s="1"/>
  <c r="Q202" i="5"/>
  <c r="E203" i="5"/>
  <c r="F203" i="5" s="1"/>
  <c r="P203" i="5" s="1"/>
  <c r="Q203" i="5"/>
  <c r="E204" i="5"/>
  <c r="F204" i="5" s="1"/>
  <c r="P204" i="5" s="1"/>
  <c r="Q204" i="5"/>
  <c r="E205" i="5"/>
  <c r="F205" i="5" s="1"/>
  <c r="Q205" i="5"/>
  <c r="E206" i="5"/>
  <c r="F206" i="5" s="1"/>
  <c r="Q206" i="5"/>
  <c r="E207" i="5"/>
  <c r="F207" i="5"/>
  <c r="G207" i="5" s="1"/>
  <c r="L207" i="5" s="1"/>
  <c r="Q207" i="5"/>
  <c r="E208" i="5"/>
  <c r="F208" i="5" s="1"/>
  <c r="Q208" i="5"/>
  <c r="E209" i="5"/>
  <c r="F209" i="5" s="1"/>
  <c r="G209" i="5" s="1"/>
  <c r="L209" i="5" s="1"/>
  <c r="Q209" i="5"/>
  <c r="E210" i="5"/>
  <c r="F210" i="5" s="1"/>
  <c r="Q210" i="5"/>
  <c r="E211" i="5"/>
  <c r="F211" i="5" s="1"/>
  <c r="P211" i="5" s="1"/>
  <c r="Q211" i="5"/>
  <c r="E212" i="5"/>
  <c r="F212" i="5" s="1"/>
  <c r="P212" i="5" s="1"/>
  <c r="Q212" i="5"/>
  <c r="E213" i="5"/>
  <c r="F213" i="5"/>
  <c r="Q213" i="5"/>
  <c r="E214" i="5"/>
  <c r="F214" i="5" s="1"/>
  <c r="Q214" i="5"/>
  <c r="E215" i="5"/>
  <c r="F215" i="5" s="1"/>
  <c r="Q215" i="5"/>
  <c r="E216" i="5"/>
  <c r="F216" i="5" s="1"/>
  <c r="Q216" i="5"/>
  <c r="E217" i="5"/>
  <c r="F217" i="5" s="1"/>
  <c r="P217" i="5" s="1"/>
  <c r="Q217" i="5"/>
  <c r="E218" i="5"/>
  <c r="F218" i="5" s="1"/>
  <c r="Q218" i="5"/>
  <c r="E219" i="5"/>
  <c r="F219" i="5" s="1"/>
  <c r="P219" i="5" s="1"/>
  <c r="Q219" i="5"/>
  <c r="E220" i="5"/>
  <c r="F220" i="5" s="1"/>
  <c r="P220" i="5" s="1"/>
  <c r="Q220" i="5"/>
  <c r="E221" i="5"/>
  <c r="F221" i="5" s="1"/>
  <c r="Q221" i="5"/>
  <c r="E222" i="5"/>
  <c r="F222" i="5" s="1"/>
  <c r="Q222" i="5"/>
  <c r="E223" i="5"/>
  <c r="F223" i="5" s="1"/>
  <c r="Q223" i="5"/>
  <c r="E224" i="5"/>
  <c r="F224" i="5" s="1"/>
  <c r="Q224" i="5"/>
  <c r="E225" i="5"/>
  <c r="F225" i="5" s="1"/>
  <c r="Q225" i="5"/>
  <c r="E226" i="5"/>
  <c r="F226" i="5"/>
  <c r="Q226" i="5"/>
  <c r="E227" i="5"/>
  <c r="F227" i="5" s="1"/>
  <c r="P227" i="5" s="1"/>
  <c r="Q227" i="5"/>
  <c r="E228" i="5"/>
  <c r="F228" i="5" s="1"/>
  <c r="Q228" i="5"/>
  <c r="E229" i="5"/>
  <c r="F229" i="5" s="1"/>
  <c r="Q229" i="5"/>
  <c r="E230" i="5"/>
  <c r="F230" i="5" s="1"/>
  <c r="Q230" i="5"/>
  <c r="E231" i="5"/>
  <c r="F231" i="5" s="1"/>
  <c r="G231" i="5" s="1"/>
  <c r="L231" i="5" s="1"/>
  <c r="Q231" i="5"/>
  <c r="E232" i="5"/>
  <c r="F232" i="5" s="1"/>
  <c r="Q232" i="5"/>
  <c r="E233" i="5"/>
  <c r="F233" i="5"/>
  <c r="G233" i="5" s="1"/>
  <c r="L233" i="5" s="1"/>
  <c r="Q233" i="5"/>
  <c r="E234" i="5"/>
  <c r="F234" i="5" s="1"/>
  <c r="Q234" i="5"/>
  <c r="E235" i="5"/>
  <c r="F235" i="5"/>
  <c r="Q235" i="5"/>
  <c r="E236" i="5"/>
  <c r="F236" i="5" s="1"/>
  <c r="P236" i="5" s="1"/>
  <c r="Q236" i="5"/>
  <c r="E237" i="5"/>
  <c r="F237" i="5" s="1"/>
  <c r="Q237" i="5"/>
  <c r="E238" i="5"/>
  <c r="F238" i="5" s="1"/>
  <c r="Q238" i="5"/>
  <c r="E239" i="5"/>
  <c r="F239" i="5" s="1"/>
  <c r="Q239" i="5"/>
  <c r="E241" i="5"/>
  <c r="F241" i="5" s="1"/>
  <c r="Q241" i="5"/>
  <c r="E242" i="5"/>
  <c r="F242" i="5" s="1"/>
  <c r="P242" i="5" s="1"/>
  <c r="Q242" i="5"/>
  <c r="E243" i="5"/>
  <c r="F243" i="5" s="1"/>
  <c r="Q243" i="5"/>
  <c r="E244" i="5"/>
  <c r="F244" i="5" s="1"/>
  <c r="Q244" i="5"/>
  <c r="E245" i="5"/>
  <c r="F245" i="5" s="1"/>
  <c r="Q245" i="5"/>
  <c r="E246" i="5"/>
  <c r="F246" i="5" s="1"/>
  <c r="Q246" i="5"/>
  <c r="E247" i="5"/>
  <c r="F247" i="5" s="1"/>
  <c r="Q247" i="5"/>
  <c r="E248" i="5"/>
  <c r="F248" i="5" s="1"/>
  <c r="G248" i="5" s="1"/>
  <c r="L248" i="5" s="1"/>
  <c r="Q248" i="5"/>
  <c r="E249" i="5"/>
  <c r="F249" i="5" s="1"/>
  <c r="Q249" i="5"/>
  <c r="E250" i="5"/>
  <c r="F250" i="5" s="1"/>
  <c r="Q250" i="5"/>
  <c r="E251" i="5"/>
  <c r="F251" i="5" s="1"/>
  <c r="P251" i="5" s="1"/>
  <c r="Q251" i="5"/>
  <c r="E252" i="5"/>
  <c r="F252" i="5" s="1"/>
  <c r="Q252" i="5"/>
  <c r="E253" i="5"/>
  <c r="F253" i="5" s="1"/>
  <c r="P253" i="5" s="1"/>
  <c r="Q253" i="5"/>
  <c r="E254" i="5"/>
  <c r="F254" i="5" s="1"/>
  <c r="Q254" i="5"/>
  <c r="E255" i="5"/>
  <c r="F255" i="5" s="1"/>
  <c r="Q255" i="5"/>
  <c r="E256" i="5"/>
  <c r="F256" i="5"/>
  <c r="G256" i="5" s="1"/>
  <c r="L256" i="5" s="1"/>
  <c r="Q256" i="5"/>
  <c r="E257" i="5"/>
  <c r="F257" i="5" s="1"/>
  <c r="Q257" i="5"/>
  <c r="E259" i="5"/>
  <c r="F259" i="5"/>
  <c r="P259" i="5" s="1"/>
  <c r="Q259" i="5"/>
  <c r="E260" i="5"/>
  <c r="F260" i="5" s="1"/>
  <c r="Q260" i="5"/>
  <c r="E261" i="5"/>
  <c r="F261" i="5" s="1"/>
  <c r="Q261" i="5"/>
  <c r="E262" i="5"/>
  <c r="F262" i="5" s="1"/>
  <c r="P262" i="5" s="1"/>
  <c r="Q262" i="5"/>
  <c r="E263" i="5"/>
  <c r="F263" i="5"/>
  <c r="Q263" i="5"/>
  <c r="E264" i="5"/>
  <c r="F264" i="5" s="1"/>
  <c r="P264" i="5" s="1"/>
  <c r="Q264" i="5"/>
  <c r="E265" i="5"/>
  <c r="F265" i="5" s="1"/>
  <c r="G265" i="5" s="1"/>
  <c r="L265" i="5" s="1"/>
  <c r="Q265" i="5"/>
  <c r="E266" i="5"/>
  <c r="F266" i="5" s="1"/>
  <c r="Q266" i="5"/>
  <c r="E267" i="5"/>
  <c r="F267" i="5" s="1"/>
  <c r="Q267" i="5"/>
  <c r="E268" i="5"/>
  <c r="F268" i="5" s="1"/>
  <c r="Q268" i="5"/>
  <c r="E269" i="5"/>
  <c r="F269" i="5" s="1"/>
  <c r="Q269" i="5"/>
  <c r="E270" i="5"/>
  <c r="F270" i="5" s="1"/>
  <c r="P270" i="5" s="1"/>
  <c r="Q270" i="5"/>
  <c r="E271" i="5"/>
  <c r="F271" i="5" s="1"/>
  <c r="Q271" i="5"/>
  <c r="E272" i="5"/>
  <c r="F272" i="5" s="1"/>
  <c r="G272" i="5" s="1"/>
  <c r="L272" i="5" s="1"/>
  <c r="Q272" i="5"/>
  <c r="E273" i="5"/>
  <c r="F273" i="5" s="1"/>
  <c r="G273" i="5" s="1"/>
  <c r="L273" i="5" s="1"/>
  <c r="Q273" i="5"/>
  <c r="E274" i="5"/>
  <c r="F274" i="5" s="1"/>
  <c r="Q274" i="5"/>
  <c r="E275" i="5"/>
  <c r="F275" i="5" s="1"/>
  <c r="G275" i="5" s="1"/>
  <c r="L275" i="5" s="1"/>
  <c r="Q275" i="5"/>
  <c r="E276" i="5"/>
  <c r="F276" i="5" s="1"/>
  <c r="Q276" i="5"/>
  <c r="E277" i="5"/>
  <c r="F277" i="5" s="1"/>
  <c r="Q277" i="5"/>
  <c r="E278" i="5"/>
  <c r="F278" i="5" s="1"/>
  <c r="P278" i="5" s="1"/>
  <c r="Q278" i="5"/>
  <c r="E279" i="5"/>
  <c r="F279" i="5"/>
  <c r="Q279" i="5"/>
  <c r="E280" i="5"/>
  <c r="F280" i="5" s="1"/>
  <c r="G280" i="5" s="1"/>
  <c r="L280" i="5" s="1"/>
  <c r="Q280" i="5"/>
  <c r="E281" i="5"/>
  <c r="F281" i="5" s="1"/>
  <c r="G281" i="5" s="1"/>
  <c r="L281" i="5" s="1"/>
  <c r="Q281" i="5"/>
  <c r="E282" i="5"/>
  <c r="F282" i="5" s="1"/>
  <c r="Q282" i="5"/>
  <c r="E283" i="5"/>
  <c r="F283" i="5" s="1"/>
  <c r="Q283" i="5"/>
  <c r="E284" i="5"/>
  <c r="F284" i="5" s="1"/>
  <c r="Q284" i="5"/>
  <c r="E285" i="5"/>
  <c r="F285" i="5" s="1"/>
  <c r="Q285" i="5"/>
  <c r="E286" i="5"/>
  <c r="F286" i="5" s="1"/>
  <c r="Q286" i="5"/>
  <c r="E287" i="5"/>
  <c r="F287" i="5" s="1"/>
  <c r="G287" i="5" s="1"/>
  <c r="L287" i="5" s="1"/>
  <c r="Q287" i="5"/>
  <c r="E288" i="5"/>
  <c r="F288" i="5"/>
  <c r="G288" i="5" s="1"/>
  <c r="L288" i="5" s="1"/>
  <c r="Q288" i="5"/>
  <c r="E289" i="5"/>
  <c r="F289" i="5"/>
  <c r="P289" i="5" s="1"/>
  <c r="Q289" i="5"/>
  <c r="E290" i="5"/>
  <c r="F290" i="5" s="1"/>
  <c r="P290" i="5" s="1"/>
  <c r="Q290" i="5"/>
  <c r="E291" i="5"/>
  <c r="F291" i="5" s="1"/>
  <c r="Q291" i="5"/>
  <c r="E292" i="5"/>
  <c r="F292" i="5" s="1"/>
  <c r="Q292" i="5"/>
  <c r="E293" i="5"/>
  <c r="F293" i="5" s="1"/>
  <c r="Q293" i="5"/>
  <c r="E294" i="5"/>
  <c r="F294" i="5" s="1"/>
  <c r="Q294" i="5"/>
  <c r="E295" i="5"/>
  <c r="F295" i="5" s="1"/>
  <c r="P295" i="5" s="1"/>
  <c r="Q295" i="5"/>
  <c r="E296" i="5"/>
  <c r="F296" i="5" s="1"/>
  <c r="Q296" i="5"/>
  <c r="E297" i="5"/>
  <c r="F297" i="5" s="1"/>
  <c r="P297" i="5" s="1"/>
  <c r="Q297" i="5"/>
  <c r="E298" i="5"/>
  <c r="F298" i="5" s="1"/>
  <c r="Q298" i="5"/>
  <c r="E299" i="5"/>
  <c r="F299" i="5" s="1"/>
  <c r="Q299" i="5"/>
  <c r="E300" i="5"/>
  <c r="F300" i="5" s="1"/>
  <c r="Q300" i="5"/>
  <c r="E301" i="5"/>
  <c r="F301" i="5" s="1"/>
  <c r="Q301" i="5"/>
  <c r="E302" i="5"/>
  <c r="F302" i="5" s="1"/>
  <c r="Q302" i="5"/>
  <c r="E303" i="5"/>
  <c r="F303" i="5" s="1"/>
  <c r="Q303" i="5"/>
  <c r="E304" i="5"/>
  <c r="F304" i="5" s="1"/>
  <c r="Q304" i="5"/>
  <c r="E305" i="5"/>
  <c r="F305" i="5" s="1"/>
  <c r="P305" i="5" s="1"/>
  <c r="Q305" i="5"/>
  <c r="E306" i="5"/>
  <c r="F306" i="5" s="1"/>
  <c r="P306" i="5" s="1"/>
  <c r="Q306" i="5"/>
  <c r="E307" i="5"/>
  <c r="F307" i="5" s="1"/>
  <c r="Q307" i="5"/>
  <c r="E308" i="5"/>
  <c r="F308" i="5" s="1"/>
  <c r="Q308" i="5"/>
  <c r="E309" i="5"/>
  <c r="F309" i="5" s="1"/>
  <c r="Q309" i="5"/>
  <c r="E311" i="5"/>
  <c r="F311" i="5" s="1"/>
  <c r="Q311" i="5"/>
  <c r="E312" i="5"/>
  <c r="F312" i="5" s="1"/>
  <c r="Q312" i="5"/>
  <c r="E313" i="5"/>
  <c r="F313" i="5" s="1"/>
  <c r="Q313" i="5"/>
  <c r="E314" i="5"/>
  <c r="F314" i="5" s="1"/>
  <c r="P314" i="5" s="1"/>
  <c r="Q314" i="5"/>
  <c r="E315" i="5"/>
  <c r="F315" i="5" s="1"/>
  <c r="P315" i="5" s="1"/>
  <c r="Q315" i="5"/>
  <c r="E316" i="5"/>
  <c r="F316" i="5" s="1"/>
  <c r="Q316" i="5"/>
  <c r="E317" i="5"/>
  <c r="F317" i="5" s="1"/>
  <c r="Q317" i="5"/>
  <c r="E318" i="5"/>
  <c r="F318" i="5" s="1"/>
  <c r="Q318" i="5"/>
  <c r="E319" i="5"/>
  <c r="F319" i="5" s="1"/>
  <c r="Q319" i="5"/>
  <c r="E320" i="5"/>
  <c r="F320" i="5"/>
  <c r="G320" i="5" s="1"/>
  <c r="L320" i="5" s="1"/>
  <c r="Q320" i="5"/>
  <c r="E321" i="5"/>
  <c r="F321" i="5" s="1"/>
  <c r="Q321" i="5"/>
  <c r="E322" i="5"/>
  <c r="F322" i="5" s="1"/>
  <c r="P322" i="5" s="1"/>
  <c r="Q322" i="5"/>
  <c r="E323" i="5"/>
  <c r="F323" i="5" s="1"/>
  <c r="P323" i="5" s="1"/>
  <c r="Q323" i="5"/>
  <c r="E324" i="5"/>
  <c r="F324" i="5" s="1"/>
  <c r="Q324" i="5"/>
  <c r="E325" i="5"/>
  <c r="F325" i="5" s="1"/>
  <c r="Q325" i="5"/>
  <c r="E326" i="5"/>
  <c r="F326" i="5" s="1"/>
  <c r="Q326" i="5"/>
  <c r="E327" i="5"/>
  <c r="F327" i="5" s="1"/>
  <c r="Q327" i="5"/>
  <c r="E328" i="5"/>
  <c r="F328" i="5" s="1"/>
  <c r="G328" i="5" s="1"/>
  <c r="L328" i="5" s="1"/>
  <c r="Q328" i="5"/>
  <c r="E329" i="5"/>
  <c r="F329" i="5"/>
  <c r="P329" i="5" s="1"/>
  <c r="Q329" i="5"/>
  <c r="E330" i="5"/>
  <c r="F330" i="5" s="1"/>
  <c r="P330" i="5" s="1"/>
  <c r="Q330" i="5"/>
  <c r="E331" i="5"/>
  <c r="F331" i="5" s="1"/>
  <c r="Q331" i="5"/>
  <c r="E332" i="5"/>
  <c r="F332" i="5" s="1"/>
  <c r="Q332" i="5"/>
  <c r="E333" i="5"/>
  <c r="F333" i="5" s="1"/>
  <c r="Q333" i="5"/>
  <c r="E334" i="5"/>
  <c r="F334" i="5" s="1"/>
  <c r="Q334" i="5"/>
  <c r="E335" i="5"/>
  <c r="F335" i="5" s="1"/>
  <c r="Q335" i="5"/>
  <c r="E336" i="5"/>
  <c r="F336" i="5" s="1"/>
  <c r="Q336" i="5"/>
  <c r="E337" i="5"/>
  <c r="F337" i="5" s="1"/>
  <c r="G337" i="5" s="1"/>
  <c r="L337" i="5" s="1"/>
  <c r="Q337" i="5"/>
  <c r="E338" i="5"/>
  <c r="F338" i="5" s="1"/>
  <c r="P338" i="5" s="1"/>
  <c r="Q338" i="5"/>
  <c r="E339" i="5"/>
  <c r="F339" i="5" s="1"/>
  <c r="P339" i="5" s="1"/>
  <c r="Q339" i="5"/>
  <c r="E340" i="5"/>
  <c r="F340" i="5" s="1"/>
  <c r="Q340" i="5"/>
  <c r="E341" i="5"/>
  <c r="F341" i="5" s="1"/>
  <c r="Q341" i="5"/>
  <c r="E342" i="5"/>
  <c r="F342" i="5" s="1"/>
  <c r="Q342" i="5"/>
  <c r="E343" i="5"/>
  <c r="F343" i="5" s="1"/>
  <c r="Q343" i="5"/>
  <c r="E344" i="5"/>
  <c r="F344" i="5" s="1"/>
  <c r="Q344" i="5"/>
  <c r="E345" i="5"/>
  <c r="F345" i="5" s="1"/>
  <c r="G345" i="5" s="1"/>
  <c r="L345" i="5" s="1"/>
  <c r="Q345" i="5"/>
  <c r="E346" i="5"/>
  <c r="F346" i="5" s="1"/>
  <c r="P346" i="5" s="1"/>
  <c r="Q346" i="5"/>
  <c r="E347" i="5"/>
  <c r="F347" i="5" s="1"/>
  <c r="P347" i="5" s="1"/>
  <c r="Q347" i="5"/>
  <c r="E348" i="5"/>
  <c r="F348" i="5" s="1"/>
  <c r="Q348" i="5"/>
  <c r="E349" i="5"/>
  <c r="F349" i="5" s="1"/>
  <c r="Q349" i="5"/>
  <c r="E350" i="5"/>
  <c r="F350" i="5" s="1"/>
  <c r="Q350" i="5"/>
  <c r="E351" i="5"/>
  <c r="F351" i="5" s="1"/>
  <c r="Q351" i="5"/>
  <c r="E352" i="5"/>
  <c r="F352" i="5" s="1"/>
  <c r="Q352" i="5"/>
  <c r="E353" i="5"/>
  <c r="F353" i="5" s="1"/>
  <c r="Q353" i="5"/>
  <c r="E354" i="5"/>
  <c r="F354" i="5" s="1"/>
  <c r="P354" i="5" s="1"/>
  <c r="Q354" i="5"/>
  <c r="E355" i="5"/>
  <c r="F355" i="5" s="1"/>
  <c r="P355" i="5" s="1"/>
  <c r="Q355" i="5"/>
  <c r="E356" i="5"/>
  <c r="F356" i="5" s="1"/>
  <c r="Q356" i="5"/>
  <c r="E357" i="5"/>
  <c r="F357" i="5" s="1"/>
  <c r="Q357" i="5"/>
  <c r="E358" i="5"/>
  <c r="F358" i="5" s="1"/>
  <c r="Q358" i="5"/>
  <c r="E359" i="5"/>
  <c r="F359" i="5" s="1"/>
  <c r="Q359" i="5"/>
  <c r="E360" i="5"/>
  <c r="F360" i="5" s="1"/>
  <c r="P360" i="5" s="1"/>
  <c r="Q360" i="5"/>
  <c r="E361" i="5"/>
  <c r="F361" i="5" s="1"/>
  <c r="Q361" i="5"/>
  <c r="E362" i="5"/>
  <c r="F362" i="5" s="1"/>
  <c r="P362" i="5" s="1"/>
  <c r="Q362" i="5"/>
  <c r="E363" i="5"/>
  <c r="F363" i="5" s="1"/>
  <c r="Q363" i="5"/>
  <c r="E364" i="5"/>
  <c r="F364" i="5"/>
  <c r="P364" i="5" s="1"/>
  <c r="Q364" i="5"/>
  <c r="E365" i="5"/>
  <c r="F365" i="5"/>
  <c r="Q365" i="5"/>
  <c r="E366" i="5"/>
  <c r="F366" i="5" s="1"/>
  <c r="G366" i="5" s="1"/>
  <c r="L366" i="5" s="1"/>
  <c r="Q366" i="5"/>
  <c r="E367" i="5"/>
  <c r="F367" i="5" s="1"/>
  <c r="Q367" i="5"/>
  <c r="E368" i="5"/>
  <c r="F368" i="5" s="1"/>
  <c r="Q368" i="5"/>
  <c r="E369" i="5"/>
  <c r="F369" i="5" s="1"/>
  <c r="G369" i="5" s="1"/>
  <c r="L369" i="5" s="1"/>
  <c r="Q369" i="5"/>
  <c r="E370" i="5"/>
  <c r="F370" i="5" s="1"/>
  <c r="Q370" i="5"/>
  <c r="E371" i="5"/>
  <c r="F371" i="5" s="1"/>
  <c r="P371" i="5" s="1"/>
  <c r="Q371" i="5"/>
  <c r="E372" i="5"/>
  <c r="F372" i="5" s="1"/>
  <c r="Q372" i="5"/>
  <c r="E373" i="5"/>
  <c r="F373" i="5" s="1"/>
  <c r="G373" i="5" s="1"/>
  <c r="L373" i="5" s="1"/>
  <c r="Q373" i="5"/>
  <c r="E374" i="5"/>
  <c r="F374" i="5" s="1"/>
  <c r="G374" i="5" s="1"/>
  <c r="L374" i="5" s="1"/>
  <c r="Q374" i="5"/>
  <c r="E375" i="5"/>
  <c r="F375" i="5" s="1"/>
  <c r="Q375" i="5"/>
  <c r="E376" i="5"/>
  <c r="F376" i="5" s="1"/>
  <c r="Q376" i="5"/>
  <c r="E377" i="5"/>
  <c r="F377" i="5" s="1"/>
  <c r="Q377" i="5"/>
  <c r="E378" i="5"/>
  <c r="F378" i="5" s="1"/>
  <c r="Q378" i="5"/>
  <c r="E379" i="5"/>
  <c r="F379" i="5" s="1"/>
  <c r="Q379" i="5"/>
  <c r="E381" i="5"/>
  <c r="F381" i="5" s="1"/>
  <c r="Q381" i="5"/>
  <c r="E382" i="5"/>
  <c r="F382" i="5" s="1"/>
  <c r="G382" i="5" s="1"/>
  <c r="L382" i="5" s="1"/>
  <c r="Q382" i="5"/>
  <c r="E383" i="5"/>
  <c r="F383" i="5" s="1"/>
  <c r="Q383" i="5"/>
  <c r="E384" i="5"/>
  <c r="F384" i="5" s="1"/>
  <c r="Q384" i="5"/>
  <c r="E385" i="5"/>
  <c r="F385" i="5"/>
  <c r="G385" i="5" s="1"/>
  <c r="L385" i="5" s="1"/>
  <c r="Q385" i="5"/>
  <c r="E386" i="5"/>
  <c r="F386" i="5" s="1"/>
  <c r="Q386" i="5"/>
  <c r="E387" i="5"/>
  <c r="F387" i="5" s="1"/>
  <c r="Q387" i="5"/>
  <c r="E388" i="5"/>
  <c r="F388" i="5" s="1"/>
  <c r="P388" i="5" s="1"/>
  <c r="Q388" i="5"/>
  <c r="E389" i="5"/>
  <c r="F389" i="5" s="1"/>
  <c r="Q389" i="5"/>
  <c r="E390" i="5"/>
  <c r="F390" i="5" s="1"/>
  <c r="Q390" i="5"/>
  <c r="E391" i="5"/>
  <c r="F391" i="5" s="1"/>
  <c r="Q391" i="5"/>
  <c r="E392" i="5"/>
  <c r="F392" i="5" s="1"/>
  <c r="Q392" i="5"/>
  <c r="E393" i="5"/>
  <c r="F393" i="5" s="1"/>
  <c r="Q393" i="5"/>
  <c r="E394" i="5"/>
  <c r="F394" i="5" s="1"/>
  <c r="Q394" i="5"/>
  <c r="E395" i="5"/>
  <c r="F395" i="5" s="1"/>
  <c r="G395" i="5" s="1"/>
  <c r="L395" i="5" s="1"/>
  <c r="Q395" i="5"/>
  <c r="E396" i="5"/>
  <c r="F396" i="5" s="1"/>
  <c r="G396" i="5" s="1"/>
  <c r="L396" i="5" s="1"/>
  <c r="P396" i="5"/>
  <c r="R396" i="5" s="1"/>
  <c r="T396" i="5" s="1"/>
  <c r="Q396" i="5"/>
  <c r="E397" i="5"/>
  <c r="F397" i="5"/>
  <c r="Q397" i="5"/>
  <c r="E399" i="5"/>
  <c r="F399" i="5" s="1"/>
  <c r="P399" i="5" s="1"/>
  <c r="Q399" i="5"/>
  <c r="E400" i="5"/>
  <c r="F400" i="5"/>
  <c r="P400" i="5" s="1"/>
  <c r="G400" i="5"/>
  <c r="L400" i="5" s="1"/>
  <c r="Q400" i="5"/>
  <c r="E401" i="5"/>
  <c r="F401" i="5" s="1"/>
  <c r="Q401" i="5"/>
  <c r="E402" i="5"/>
  <c r="F402" i="5" s="1"/>
  <c r="Q402" i="5"/>
  <c r="E403" i="5"/>
  <c r="F403" i="5" s="1"/>
  <c r="Q403" i="5"/>
  <c r="E404" i="5"/>
  <c r="F404" i="5" s="1"/>
  <c r="Q404" i="5"/>
  <c r="E405" i="5"/>
  <c r="F405" i="5" s="1"/>
  <c r="P405" i="5" s="1"/>
  <c r="Q405" i="5"/>
  <c r="E406" i="5"/>
  <c r="F406" i="5" s="1"/>
  <c r="Q406" i="5"/>
  <c r="E407" i="5"/>
  <c r="F407" i="5" s="1"/>
  <c r="Q407" i="5"/>
  <c r="E408" i="5"/>
  <c r="F408" i="5" s="1"/>
  <c r="G408" i="5" s="1"/>
  <c r="L408" i="5" s="1"/>
  <c r="Q408" i="5"/>
  <c r="E417" i="5"/>
  <c r="F417" i="5" s="1"/>
  <c r="G417" i="5" s="1"/>
  <c r="L417" i="5" s="1"/>
  <c r="Q417" i="5"/>
  <c r="E418" i="5"/>
  <c r="F418" i="5" s="1"/>
  <c r="G418" i="5" s="1"/>
  <c r="L418" i="5" s="1"/>
  <c r="P418" i="5"/>
  <c r="R418" i="5" s="1"/>
  <c r="T418" i="5" s="1"/>
  <c r="Q418" i="5"/>
  <c r="E419" i="5"/>
  <c r="F419" i="5"/>
  <c r="P419" i="5" s="1"/>
  <c r="Q419" i="5"/>
  <c r="E420" i="5"/>
  <c r="F420" i="5" s="1"/>
  <c r="P420" i="5" s="1"/>
  <c r="Q420" i="5"/>
  <c r="E421" i="5"/>
  <c r="F421" i="5"/>
  <c r="Q421" i="5"/>
  <c r="E422" i="5"/>
  <c r="F422" i="5" s="1"/>
  <c r="Q422" i="5"/>
  <c r="E423" i="5"/>
  <c r="F423" i="5" s="1"/>
  <c r="Q423" i="5"/>
  <c r="E424" i="5"/>
  <c r="F424" i="5" s="1"/>
  <c r="G424" i="5" s="1"/>
  <c r="L424" i="5" s="1"/>
  <c r="Q424" i="5"/>
  <c r="E425" i="5"/>
  <c r="F425" i="5" s="1"/>
  <c r="G425" i="5" s="1"/>
  <c r="L425" i="5" s="1"/>
  <c r="Q425" i="5"/>
  <c r="E426" i="5"/>
  <c r="F426" i="5" s="1"/>
  <c r="Q426" i="5"/>
  <c r="E427" i="5"/>
  <c r="F427" i="5" s="1"/>
  <c r="P427" i="5" s="1"/>
  <c r="Q427" i="5"/>
  <c r="E428" i="5"/>
  <c r="F428" i="5" s="1"/>
  <c r="P428" i="5" s="1"/>
  <c r="Q428" i="5"/>
  <c r="E429" i="5"/>
  <c r="F429" i="5" s="1"/>
  <c r="Q429" i="5"/>
  <c r="E430" i="5"/>
  <c r="F430" i="5" s="1"/>
  <c r="Q430" i="5"/>
  <c r="E431" i="5"/>
  <c r="F431" i="5" s="1"/>
  <c r="Q431" i="5"/>
  <c r="E432" i="5"/>
  <c r="F432" i="5" s="1"/>
  <c r="G432" i="5" s="1"/>
  <c r="L432" i="5" s="1"/>
  <c r="Q432" i="5"/>
  <c r="E433" i="5"/>
  <c r="F433" i="5" s="1"/>
  <c r="G433" i="5" s="1"/>
  <c r="L433" i="5" s="1"/>
  <c r="Q433" i="5"/>
  <c r="E434" i="5"/>
  <c r="F434" i="5" s="1"/>
  <c r="G434" i="5" s="1"/>
  <c r="L434" i="5" s="1"/>
  <c r="P434" i="5"/>
  <c r="R434" i="5" s="1"/>
  <c r="T434" i="5" s="1"/>
  <c r="Q434" i="5"/>
  <c r="E437" i="5"/>
  <c r="F437" i="5" s="1"/>
  <c r="P437" i="5" s="1"/>
  <c r="Q437" i="5"/>
  <c r="E438" i="5"/>
  <c r="F438" i="5" s="1"/>
  <c r="P438" i="5" s="1"/>
  <c r="Q438" i="5"/>
  <c r="E439" i="5"/>
  <c r="F439" i="5"/>
  <c r="P439" i="5" s="1"/>
  <c r="Q439" i="5"/>
  <c r="E440" i="5"/>
  <c r="F440" i="5" s="1"/>
  <c r="Q440" i="5"/>
  <c r="E441" i="5"/>
  <c r="F441" i="5" s="1"/>
  <c r="Q441" i="5"/>
  <c r="E442" i="5"/>
  <c r="F442" i="5" s="1"/>
  <c r="G442" i="5" s="1"/>
  <c r="L442" i="5" s="1"/>
  <c r="Q442" i="5"/>
  <c r="E443" i="5"/>
  <c r="F443" i="5" s="1"/>
  <c r="G443" i="5" s="1"/>
  <c r="L443" i="5" s="1"/>
  <c r="Q443" i="5"/>
  <c r="E444" i="5"/>
  <c r="F444" i="5" s="1"/>
  <c r="G444" i="5" s="1"/>
  <c r="L444" i="5" s="1"/>
  <c r="Q444" i="5"/>
  <c r="E445" i="5"/>
  <c r="F445" i="5" s="1"/>
  <c r="P445" i="5" s="1"/>
  <c r="Q445" i="5"/>
  <c r="E446" i="5"/>
  <c r="F446" i="5" s="1"/>
  <c r="P446" i="5" s="1"/>
  <c r="Q446" i="5"/>
  <c r="E447" i="5"/>
  <c r="F447" i="5" s="1"/>
  <c r="P447" i="5" s="1"/>
  <c r="Q447" i="5"/>
  <c r="E448" i="5"/>
  <c r="F448" i="5" s="1"/>
  <c r="Q448" i="5"/>
  <c r="E449" i="5"/>
  <c r="F449" i="5" s="1"/>
  <c r="Q449" i="5"/>
  <c r="E450" i="5"/>
  <c r="F450" i="5" s="1"/>
  <c r="G450" i="5" s="1"/>
  <c r="L450" i="5" s="1"/>
  <c r="Q450" i="5"/>
  <c r="E451" i="5"/>
  <c r="F451" i="5" s="1"/>
  <c r="G451" i="5" s="1"/>
  <c r="L451" i="5" s="1"/>
  <c r="P451" i="5"/>
  <c r="R451" i="5" s="1"/>
  <c r="T451" i="5" s="1"/>
  <c r="Q451" i="5"/>
  <c r="E452" i="5"/>
  <c r="F452" i="5"/>
  <c r="P452" i="5" s="1"/>
  <c r="Q452" i="5"/>
  <c r="E453" i="5"/>
  <c r="F453" i="5" s="1"/>
  <c r="P453" i="5" s="1"/>
  <c r="Q453" i="5"/>
  <c r="E454" i="5"/>
  <c r="F454" i="5" s="1"/>
  <c r="P454" i="5" s="1"/>
  <c r="Q454" i="5"/>
  <c r="E455" i="5"/>
  <c r="F455" i="5" s="1"/>
  <c r="Q455" i="5"/>
  <c r="E456" i="5"/>
  <c r="F456" i="5" s="1"/>
  <c r="Q456" i="5"/>
  <c r="E457" i="5"/>
  <c r="F457" i="5" s="1"/>
  <c r="Q457" i="5"/>
  <c r="E458" i="5"/>
  <c r="F458" i="5" s="1"/>
  <c r="G458" i="5" s="1"/>
  <c r="L458" i="5" s="1"/>
  <c r="Q458" i="5"/>
  <c r="E459" i="5"/>
  <c r="F459" i="5" s="1"/>
  <c r="G459" i="5" s="1"/>
  <c r="L459" i="5" s="1"/>
  <c r="Q459" i="5"/>
  <c r="E460" i="5"/>
  <c r="F460" i="5" s="1"/>
  <c r="Q460" i="5"/>
  <c r="E461" i="5"/>
  <c r="F461" i="5" s="1"/>
  <c r="P461" i="5" s="1"/>
  <c r="Q461" i="5"/>
  <c r="E462" i="5"/>
  <c r="F462" i="5" s="1"/>
  <c r="P462" i="5" s="1"/>
  <c r="Q462" i="5"/>
  <c r="E463" i="5"/>
  <c r="F463" i="5" s="1"/>
  <c r="Q463" i="5"/>
  <c r="E464" i="5"/>
  <c r="F464" i="5" s="1"/>
  <c r="Q464" i="5"/>
  <c r="E465" i="5"/>
  <c r="F465" i="5" s="1"/>
  <c r="Q465" i="5"/>
  <c r="E466" i="5"/>
  <c r="F466" i="5" s="1"/>
  <c r="G466" i="5" s="1"/>
  <c r="L466" i="5" s="1"/>
  <c r="Q466" i="5"/>
  <c r="E467" i="5"/>
  <c r="F467" i="5" s="1"/>
  <c r="G467" i="5" s="1"/>
  <c r="L467" i="5" s="1"/>
  <c r="Q467" i="5"/>
  <c r="E468" i="5"/>
  <c r="F468" i="5" s="1"/>
  <c r="P468" i="5" s="1"/>
  <c r="G468" i="5"/>
  <c r="L468" i="5" s="1"/>
  <c r="Q468" i="5"/>
  <c r="E469" i="5"/>
  <c r="F469" i="5" s="1"/>
  <c r="P469" i="5" s="1"/>
  <c r="Q469" i="5"/>
  <c r="E470" i="5"/>
  <c r="F470" i="5" s="1"/>
  <c r="P470" i="5" s="1"/>
  <c r="Q470" i="5"/>
  <c r="E471" i="5"/>
  <c r="F471" i="5" s="1"/>
  <c r="P471" i="5" s="1"/>
  <c r="Q471" i="5"/>
  <c r="E472" i="5"/>
  <c r="F472" i="5" s="1"/>
  <c r="Q472" i="5"/>
  <c r="E473" i="5"/>
  <c r="F473" i="5" s="1"/>
  <c r="P473" i="5" s="1"/>
  <c r="Q473" i="5"/>
  <c r="E474" i="5"/>
  <c r="F474" i="5" s="1"/>
  <c r="Q474" i="5"/>
  <c r="E475" i="5"/>
  <c r="F475" i="5" s="1"/>
  <c r="G475" i="5" s="1"/>
  <c r="L475" i="5" s="1"/>
  <c r="Q475" i="5"/>
  <c r="E476" i="5"/>
  <c r="F476" i="5" s="1"/>
  <c r="Q476" i="5"/>
  <c r="E477" i="5"/>
  <c r="F477" i="5"/>
  <c r="Q477" i="5"/>
  <c r="E478" i="5"/>
  <c r="F478" i="5" s="1"/>
  <c r="P478" i="5" s="1"/>
  <c r="Q478" i="5"/>
  <c r="E479" i="5"/>
  <c r="F479" i="5" s="1"/>
  <c r="P479" i="5" s="1"/>
  <c r="Q479" i="5"/>
  <c r="E480" i="5"/>
  <c r="F480" i="5" s="1"/>
  <c r="Q480" i="5"/>
  <c r="E481" i="5"/>
  <c r="F481" i="5" s="1"/>
  <c r="G481" i="5" s="1"/>
  <c r="L481" i="5" s="1"/>
  <c r="Q481" i="5"/>
  <c r="E482" i="5"/>
  <c r="F482" i="5" s="1"/>
  <c r="Q482" i="5"/>
  <c r="E483" i="5"/>
  <c r="F483" i="5" s="1"/>
  <c r="G483" i="5" s="1"/>
  <c r="L483" i="5" s="1"/>
  <c r="Q483" i="5"/>
  <c r="E484" i="5"/>
  <c r="F484" i="5" s="1"/>
  <c r="Q484" i="5"/>
  <c r="E485" i="5"/>
  <c r="F485" i="5" s="1"/>
  <c r="Q485" i="5"/>
  <c r="E486" i="5"/>
  <c r="F486" i="5" s="1"/>
  <c r="Q486" i="5"/>
  <c r="E487" i="5"/>
  <c r="F487" i="5"/>
  <c r="P487" i="5" s="1"/>
  <c r="Q487" i="5"/>
  <c r="E488" i="5"/>
  <c r="F488" i="5" s="1"/>
  <c r="Q488" i="5"/>
  <c r="E489" i="5"/>
  <c r="F489" i="5" s="1"/>
  <c r="G489" i="5" s="1"/>
  <c r="L489" i="5" s="1"/>
  <c r="Q489" i="5"/>
  <c r="E490" i="5"/>
  <c r="F490" i="5" s="1"/>
  <c r="Q490" i="5"/>
  <c r="E491" i="5"/>
  <c r="F491" i="5" s="1"/>
  <c r="G491" i="5" s="1"/>
  <c r="L491" i="5" s="1"/>
  <c r="Q491" i="5"/>
  <c r="E492" i="5"/>
  <c r="F492" i="5" s="1"/>
  <c r="Q492" i="5"/>
  <c r="E493" i="5"/>
  <c r="F493" i="5" s="1"/>
  <c r="Q493" i="5"/>
  <c r="E494" i="5"/>
  <c r="F494" i="5" s="1"/>
  <c r="G494" i="5" s="1"/>
  <c r="L494" i="5" s="1"/>
  <c r="Q494" i="5"/>
  <c r="E495" i="5"/>
  <c r="F495" i="5" s="1"/>
  <c r="P495" i="5" s="1"/>
  <c r="Q495" i="5"/>
  <c r="E496" i="5"/>
  <c r="F496" i="5" s="1"/>
  <c r="Q496" i="5"/>
  <c r="E497" i="5"/>
  <c r="F497" i="5" s="1"/>
  <c r="P497" i="5" s="1"/>
  <c r="Q497" i="5"/>
  <c r="E498" i="5"/>
  <c r="F498" i="5"/>
  <c r="Q498" i="5"/>
  <c r="E499" i="5"/>
  <c r="F499" i="5" s="1"/>
  <c r="G499" i="5" s="1"/>
  <c r="L499" i="5" s="1"/>
  <c r="Q499" i="5"/>
  <c r="E500" i="5"/>
  <c r="F500" i="5" s="1"/>
  <c r="Q500" i="5"/>
  <c r="E501" i="5"/>
  <c r="F501" i="5" s="1"/>
  <c r="Q501" i="5"/>
  <c r="E502" i="5"/>
  <c r="F502" i="5" s="1"/>
  <c r="G502" i="5" s="1"/>
  <c r="L502" i="5" s="1"/>
  <c r="Q502" i="5"/>
  <c r="E503" i="5"/>
  <c r="F503" i="5" s="1"/>
  <c r="P503" i="5" s="1"/>
  <c r="Q503" i="5"/>
  <c r="E504" i="5"/>
  <c r="F504" i="5" s="1"/>
  <c r="Q504" i="5"/>
  <c r="E505" i="5"/>
  <c r="F505" i="5" s="1"/>
  <c r="P505" i="5" s="1"/>
  <c r="Q505" i="5"/>
  <c r="E506" i="5"/>
  <c r="F506" i="5" s="1"/>
  <c r="Q506" i="5"/>
  <c r="E507" i="5"/>
  <c r="F507" i="5" s="1"/>
  <c r="G507" i="5" s="1"/>
  <c r="L507" i="5"/>
  <c r="Q507" i="5"/>
  <c r="E508" i="5"/>
  <c r="F508" i="5"/>
  <c r="G508" i="5" s="1"/>
  <c r="L508" i="5" s="1"/>
  <c r="Q508" i="5"/>
  <c r="E509" i="5"/>
  <c r="F509" i="5"/>
  <c r="Q509" i="5"/>
  <c r="E510" i="5"/>
  <c r="F510" i="5" s="1"/>
  <c r="P510" i="5" s="1"/>
  <c r="G510" i="5"/>
  <c r="L510" i="5" s="1"/>
  <c r="Q510" i="5"/>
  <c r="E511" i="5"/>
  <c r="F511" i="5" s="1"/>
  <c r="Q511" i="5"/>
  <c r="E512" i="5"/>
  <c r="F512" i="5" s="1"/>
  <c r="Q512" i="5"/>
  <c r="E513" i="5"/>
  <c r="F513" i="5" s="1"/>
  <c r="P513" i="5" s="1"/>
  <c r="Q513" i="5"/>
  <c r="E514" i="5"/>
  <c r="F514" i="5"/>
  <c r="Q514" i="5"/>
  <c r="E515" i="5"/>
  <c r="F515" i="5" s="1"/>
  <c r="P515" i="5" s="1"/>
  <c r="Q515" i="5"/>
  <c r="E516" i="5"/>
  <c r="F516" i="5" s="1"/>
  <c r="P516" i="5" s="1"/>
  <c r="Q516" i="5"/>
  <c r="E517" i="5"/>
  <c r="F517" i="5" s="1"/>
  <c r="Q517" i="5"/>
  <c r="E518" i="5"/>
  <c r="F518" i="5" s="1"/>
  <c r="P518" i="5" s="1"/>
  <c r="Q518" i="5"/>
  <c r="E519" i="5"/>
  <c r="F519" i="5" s="1"/>
  <c r="Q519" i="5"/>
  <c r="E520" i="5"/>
  <c r="F520" i="5" s="1"/>
  <c r="G520" i="5" s="1"/>
  <c r="L520" i="5" s="1"/>
  <c r="Q520" i="5"/>
  <c r="E521" i="5"/>
  <c r="F521" i="5" s="1"/>
  <c r="Q521" i="5"/>
  <c r="E522" i="5"/>
  <c r="F522" i="5" s="1"/>
  <c r="Q522" i="5"/>
  <c r="E523" i="5"/>
  <c r="F523" i="5" s="1"/>
  <c r="P523" i="5" s="1"/>
  <c r="G523" i="5"/>
  <c r="L523" i="5" s="1"/>
  <c r="Q523" i="5"/>
  <c r="E524" i="5"/>
  <c r="F524" i="5"/>
  <c r="P524" i="5" s="1"/>
  <c r="Q524" i="5"/>
  <c r="E525" i="5"/>
  <c r="F525" i="5" s="1"/>
  <c r="Q525" i="5"/>
  <c r="E526" i="5"/>
  <c r="F526" i="5" s="1"/>
  <c r="Q526" i="5"/>
  <c r="E527" i="5"/>
  <c r="F527" i="5" s="1"/>
  <c r="Q527" i="5"/>
  <c r="E528" i="5"/>
  <c r="F528" i="5" s="1"/>
  <c r="G528" i="5" s="1"/>
  <c r="L528" i="5" s="1"/>
  <c r="Q528" i="5"/>
  <c r="E529" i="5"/>
  <c r="F529" i="5" s="1"/>
  <c r="G529" i="5" s="1"/>
  <c r="L529" i="5" s="1"/>
  <c r="Q529" i="5"/>
  <c r="E530" i="5"/>
  <c r="F530" i="5" s="1"/>
  <c r="Q530" i="5"/>
  <c r="E531" i="5"/>
  <c r="F531" i="5" s="1"/>
  <c r="P531" i="5" s="1"/>
  <c r="Q531" i="5"/>
  <c r="E532" i="5"/>
  <c r="F532" i="5" s="1"/>
  <c r="G532" i="5" s="1"/>
  <c r="L532" i="5" s="1"/>
  <c r="Q532" i="5"/>
  <c r="E533" i="5"/>
  <c r="F533" i="5" s="1"/>
  <c r="Q533" i="5"/>
  <c r="E534" i="5"/>
  <c r="F534" i="5" s="1"/>
  <c r="G534" i="5" s="1"/>
  <c r="L534" i="5" s="1"/>
  <c r="Q534" i="5"/>
  <c r="E535" i="5"/>
  <c r="F535" i="5" s="1"/>
  <c r="P535" i="5" s="1"/>
  <c r="Q535" i="5"/>
  <c r="E536" i="5"/>
  <c r="F536" i="5" s="1"/>
  <c r="G536" i="5" s="1"/>
  <c r="L536" i="5" s="1"/>
  <c r="Q536" i="5"/>
  <c r="E537" i="5"/>
  <c r="F537" i="5" s="1"/>
  <c r="G537" i="5" s="1"/>
  <c r="L537" i="5" s="1"/>
  <c r="Q537" i="5"/>
  <c r="E538" i="5"/>
  <c r="F538" i="5" s="1"/>
  <c r="P538" i="5" s="1"/>
  <c r="Q538" i="5"/>
  <c r="E539" i="5"/>
  <c r="F539" i="5"/>
  <c r="P539" i="5" s="1"/>
  <c r="Q539" i="5"/>
  <c r="E540" i="5"/>
  <c r="F540" i="5" s="1"/>
  <c r="Q540" i="5"/>
  <c r="E541" i="5"/>
  <c r="F541" i="5" s="1"/>
  <c r="Q541" i="5"/>
  <c r="E542" i="5"/>
  <c r="F542" i="5" s="1"/>
  <c r="P542" i="5" s="1"/>
  <c r="Q542" i="5"/>
  <c r="E543" i="5"/>
  <c r="F543" i="5"/>
  <c r="Q543" i="5"/>
  <c r="E544" i="5"/>
  <c r="F544" i="5" s="1"/>
  <c r="G544" i="5" s="1"/>
  <c r="L544" i="5" s="1"/>
  <c r="Q544" i="5"/>
  <c r="E545" i="5"/>
  <c r="F545" i="5" s="1"/>
  <c r="G545" i="5" s="1"/>
  <c r="L545" i="5" s="1"/>
  <c r="Q545" i="5"/>
  <c r="E546" i="5"/>
  <c r="F546" i="5"/>
  <c r="P546" i="5" s="1"/>
  <c r="Q546" i="5"/>
  <c r="E547" i="5"/>
  <c r="F547" i="5" s="1"/>
  <c r="Q547" i="5"/>
  <c r="E548" i="5"/>
  <c r="F548" i="5" s="1"/>
  <c r="Q548" i="5"/>
  <c r="E549" i="5"/>
  <c r="F549" i="5" s="1"/>
  <c r="P549" i="5" s="1"/>
  <c r="Q549" i="5"/>
  <c r="E550" i="5"/>
  <c r="F550" i="5" s="1"/>
  <c r="P550" i="5" s="1"/>
  <c r="Q550" i="5"/>
  <c r="E551" i="5"/>
  <c r="F551" i="5" s="1"/>
  <c r="P551" i="5" s="1"/>
  <c r="Q551" i="5"/>
  <c r="E552" i="5"/>
  <c r="F552" i="5" s="1"/>
  <c r="G552" i="5" s="1"/>
  <c r="L552" i="5" s="1"/>
  <c r="Q552" i="5"/>
  <c r="E553" i="5"/>
  <c r="F553" i="5" s="1"/>
  <c r="P553" i="5" s="1"/>
  <c r="G553" i="5"/>
  <c r="L553" i="5" s="1"/>
  <c r="Q553" i="5"/>
  <c r="E554" i="5"/>
  <c r="F554" i="5" s="1"/>
  <c r="P554" i="5" s="1"/>
  <c r="Q554" i="5"/>
  <c r="E555" i="5"/>
  <c r="F555" i="5" s="1"/>
  <c r="P555" i="5" s="1"/>
  <c r="Q555" i="5"/>
  <c r="E556" i="5"/>
  <c r="F556" i="5" s="1"/>
  <c r="P556" i="5" s="1"/>
  <c r="Q556" i="5"/>
  <c r="E557" i="5"/>
  <c r="F557" i="5" s="1"/>
  <c r="Q557" i="5"/>
  <c r="E558" i="5"/>
  <c r="F558" i="5" s="1"/>
  <c r="Q558" i="5"/>
  <c r="E559" i="5"/>
  <c r="F559" i="5" s="1"/>
  <c r="Q559" i="5"/>
  <c r="E560" i="5"/>
  <c r="F560" i="5" s="1"/>
  <c r="Q560" i="5"/>
  <c r="E561" i="5"/>
  <c r="F561" i="5" s="1"/>
  <c r="P561" i="5" s="1"/>
  <c r="Q561" i="5"/>
  <c r="E562" i="5"/>
  <c r="F562" i="5" s="1"/>
  <c r="Q562" i="5"/>
  <c r="E563" i="5"/>
  <c r="F563" i="5" s="1"/>
  <c r="G563" i="5" s="1"/>
  <c r="L563" i="5" s="1"/>
  <c r="Q563" i="5"/>
  <c r="E564" i="5"/>
  <c r="F564" i="5" s="1"/>
  <c r="Q564" i="5"/>
  <c r="E565" i="5"/>
  <c r="F565" i="5" s="1"/>
  <c r="G565" i="5" s="1"/>
  <c r="L565" i="5" s="1"/>
  <c r="Q565" i="5"/>
  <c r="E566" i="5"/>
  <c r="F566" i="5" s="1"/>
  <c r="G566" i="5" s="1"/>
  <c r="L566" i="5" s="1"/>
  <c r="Q566" i="5"/>
  <c r="E567" i="5"/>
  <c r="F567" i="5" s="1"/>
  <c r="Q567" i="5"/>
  <c r="E568" i="5"/>
  <c r="F568" i="5" s="1"/>
  <c r="Q568" i="5"/>
  <c r="E570" i="5"/>
  <c r="F570" i="5"/>
  <c r="P570" i="5" s="1"/>
  <c r="Q570" i="5"/>
  <c r="E571" i="5"/>
  <c r="F571" i="5" s="1"/>
  <c r="Q571" i="5"/>
  <c r="E573" i="5"/>
  <c r="F573" i="5" s="1"/>
  <c r="G573" i="5" s="1"/>
  <c r="L573" i="5" s="1"/>
  <c r="Q573" i="5"/>
  <c r="E574" i="5"/>
  <c r="F574" i="5" s="1"/>
  <c r="Q574" i="5"/>
  <c r="E575" i="5"/>
  <c r="F575" i="5" s="1"/>
  <c r="Q575" i="5"/>
  <c r="E576" i="5"/>
  <c r="F576" i="5" s="1"/>
  <c r="G576" i="5" s="1"/>
  <c r="L576" i="5" s="1"/>
  <c r="Q576" i="5"/>
  <c r="E577" i="5"/>
  <c r="F577" i="5" s="1"/>
  <c r="Q577" i="5"/>
  <c r="E578" i="5"/>
  <c r="F578" i="5" s="1"/>
  <c r="Q578" i="5"/>
  <c r="E579" i="5"/>
  <c r="F579" i="5" s="1"/>
  <c r="P579" i="5" s="1"/>
  <c r="Q579" i="5"/>
  <c r="E580" i="5"/>
  <c r="F580" i="5" s="1"/>
  <c r="Q580" i="5"/>
  <c r="E581" i="5"/>
  <c r="F581" i="5" s="1"/>
  <c r="G581" i="5" s="1"/>
  <c r="L581" i="5" s="1"/>
  <c r="Q581" i="5"/>
  <c r="E582" i="5"/>
  <c r="F582" i="5" s="1"/>
  <c r="Q582" i="5"/>
  <c r="E583" i="5"/>
  <c r="F583" i="5" s="1"/>
  <c r="Q583" i="5"/>
  <c r="E584" i="5"/>
  <c r="F584" i="5" s="1"/>
  <c r="G584" i="5" s="1"/>
  <c r="L584" i="5" s="1"/>
  <c r="Q584" i="5"/>
  <c r="F4" i="5"/>
  <c r="E603" i="5"/>
  <c r="F603" i="5" s="1"/>
  <c r="Q603" i="5"/>
  <c r="E604" i="5"/>
  <c r="F604" i="5" s="1"/>
  <c r="Q604" i="5"/>
  <c r="E605" i="5"/>
  <c r="F605" i="5" s="1"/>
  <c r="Q605" i="5"/>
  <c r="E606" i="5"/>
  <c r="F606" i="5" s="1"/>
  <c r="Q606" i="5"/>
  <c r="E598" i="13"/>
  <c r="F598" i="13" s="1"/>
  <c r="Q598" i="13"/>
  <c r="E599" i="13"/>
  <c r="F599" i="13" s="1"/>
  <c r="Q599" i="13"/>
  <c r="E600" i="13"/>
  <c r="F600" i="13" s="1"/>
  <c r="Q600" i="13"/>
  <c r="E601" i="13"/>
  <c r="F601" i="13" s="1"/>
  <c r="Q601" i="13"/>
  <c r="E603" i="16"/>
  <c r="F603" i="16" s="1"/>
  <c r="Q603" i="16"/>
  <c r="E604" i="16"/>
  <c r="F604" i="16" s="1"/>
  <c r="Q604" i="16"/>
  <c r="E605" i="16"/>
  <c r="F605" i="16"/>
  <c r="G605" i="16" s="1"/>
  <c r="K605" i="16" s="1"/>
  <c r="Q605" i="16"/>
  <c r="E606" i="16"/>
  <c r="F606" i="16" s="1"/>
  <c r="Q606" i="16"/>
  <c r="E597" i="16"/>
  <c r="F597" i="16" s="1"/>
  <c r="E598" i="16"/>
  <c r="F598" i="16" s="1"/>
  <c r="G598" i="16" s="1"/>
  <c r="E599" i="16"/>
  <c r="F599" i="16" s="1"/>
  <c r="G599" i="16" s="1"/>
  <c r="E600" i="16"/>
  <c r="F600" i="16" s="1"/>
  <c r="G600" i="16" s="1"/>
  <c r="K600" i="16" s="1"/>
  <c r="Q598" i="16"/>
  <c r="Q599" i="16"/>
  <c r="Q600" i="16"/>
  <c r="E601" i="16"/>
  <c r="F601" i="16" s="1"/>
  <c r="Q601" i="16"/>
  <c r="E602" i="16"/>
  <c r="F602" i="16" s="1"/>
  <c r="G602" i="16" s="1"/>
  <c r="K602" i="16" s="1"/>
  <c r="Q602" i="16"/>
  <c r="U240" i="5"/>
  <c r="U258" i="5"/>
  <c r="U310" i="5"/>
  <c r="U380" i="5"/>
  <c r="U398" i="5"/>
  <c r="U409" i="5"/>
  <c r="U410" i="5"/>
  <c r="U411" i="5"/>
  <c r="U412" i="5"/>
  <c r="E598" i="5"/>
  <c r="F598" i="5" s="1"/>
  <c r="G598" i="5" s="1"/>
  <c r="K598" i="5" s="1"/>
  <c r="Q598" i="5"/>
  <c r="U598" i="5"/>
  <c r="E599" i="5"/>
  <c r="F599" i="5" s="1"/>
  <c r="Q599" i="5"/>
  <c r="U599" i="5"/>
  <c r="E600" i="5"/>
  <c r="F600" i="5" s="1"/>
  <c r="Q600" i="5"/>
  <c r="U600" i="5"/>
  <c r="E601" i="5"/>
  <c r="F601" i="5" s="1"/>
  <c r="G601" i="5" s="1"/>
  <c r="K601" i="5" s="1"/>
  <c r="Q601" i="5"/>
  <c r="U601" i="5"/>
  <c r="E602" i="5"/>
  <c r="F602" i="5" s="1"/>
  <c r="G602" i="5" s="1"/>
  <c r="K602" i="5" s="1"/>
  <c r="Q602" i="5"/>
  <c r="U602" i="5"/>
  <c r="E593" i="13"/>
  <c r="F593" i="13" s="1"/>
  <c r="Q593" i="13"/>
  <c r="E594" i="13"/>
  <c r="F594" i="13" s="1"/>
  <c r="Q594" i="13"/>
  <c r="E595" i="13"/>
  <c r="F595" i="13" s="1"/>
  <c r="Q595" i="13"/>
  <c r="E596" i="13"/>
  <c r="F596" i="13" s="1"/>
  <c r="Q596" i="13"/>
  <c r="E597" i="13"/>
  <c r="F597" i="13" s="1"/>
  <c r="Q597" i="13"/>
  <c r="E410" i="16"/>
  <c r="F410" i="16" s="1"/>
  <c r="Q410" i="16"/>
  <c r="E412" i="16"/>
  <c r="F412" i="16" s="1"/>
  <c r="G412" i="16"/>
  <c r="K412" i="16" s="1"/>
  <c r="Q412" i="16"/>
  <c r="E414" i="16"/>
  <c r="F414" i="16" s="1"/>
  <c r="Q414" i="16"/>
  <c r="E416" i="16"/>
  <c r="F416" i="16" s="1"/>
  <c r="G416" i="16"/>
  <c r="K416" i="16" s="1"/>
  <c r="Q416" i="16"/>
  <c r="E436" i="16"/>
  <c r="F436" i="16" s="1"/>
  <c r="G436" i="16" s="1"/>
  <c r="K436" i="16" s="1"/>
  <c r="Q436" i="16"/>
  <c r="E569" i="16"/>
  <c r="F569" i="16" s="1"/>
  <c r="Q569" i="16"/>
  <c r="E572" i="16"/>
  <c r="F572" i="16"/>
  <c r="Q572" i="16"/>
  <c r="E585" i="16"/>
  <c r="F585" i="16" s="1"/>
  <c r="G585" i="16"/>
  <c r="K585" i="16" s="1"/>
  <c r="Q585" i="16"/>
  <c r="E586" i="16"/>
  <c r="F586" i="16"/>
  <c r="G586" i="16" s="1"/>
  <c r="Q586" i="16"/>
  <c r="E587" i="16"/>
  <c r="F587" i="16"/>
  <c r="G587" i="16" s="1"/>
  <c r="K587" i="16" s="1"/>
  <c r="Q587" i="16"/>
  <c r="E588" i="16"/>
  <c r="F588" i="16" s="1"/>
  <c r="G588" i="16" s="1"/>
  <c r="K588" i="16" s="1"/>
  <c r="Q588" i="16"/>
  <c r="E589" i="16"/>
  <c r="F589" i="16"/>
  <c r="G589" i="16" s="1"/>
  <c r="K589" i="16"/>
  <c r="Q589" i="16"/>
  <c r="E590" i="16"/>
  <c r="F590" i="16" s="1"/>
  <c r="Q590" i="16"/>
  <c r="E593" i="16"/>
  <c r="F593" i="16"/>
  <c r="Q593" i="16"/>
  <c r="E594" i="16"/>
  <c r="F594" i="16" s="1"/>
  <c r="Q594" i="16"/>
  <c r="E591" i="16"/>
  <c r="F591" i="16" s="1"/>
  <c r="G591" i="16" s="1"/>
  <c r="K591" i="16" s="1"/>
  <c r="Q591" i="16"/>
  <c r="E592" i="16"/>
  <c r="F592" i="16" s="1"/>
  <c r="G592" i="16" s="1"/>
  <c r="K592" i="16" s="1"/>
  <c r="Q592" i="16"/>
  <c r="E595" i="16"/>
  <c r="F595" i="16" s="1"/>
  <c r="G595" i="16"/>
  <c r="K595" i="16" s="1"/>
  <c r="Q595" i="16"/>
  <c r="E596" i="16"/>
  <c r="F596" i="16"/>
  <c r="Q596" i="16"/>
  <c r="Q597" i="16"/>
  <c r="E410" i="5"/>
  <c r="F410" i="5" s="1"/>
  <c r="G410" i="5" s="1"/>
  <c r="K410" i="5" s="1"/>
  <c r="Q410" i="5"/>
  <c r="E412" i="5"/>
  <c r="F412" i="5" s="1"/>
  <c r="G412" i="5" s="1"/>
  <c r="K412" i="5" s="1"/>
  <c r="Q412" i="5"/>
  <c r="E414" i="5"/>
  <c r="F414" i="5" s="1"/>
  <c r="G414" i="5" s="1"/>
  <c r="K414" i="5" s="1"/>
  <c r="Q414" i="5"/>
  <c r="U414" i="5"/>
  <c r="E416" i="5"/>
  <c r="F416" i="5" s="1"/>
  <c r="G416" i="5" s="1"/>
  <c r="K416" i="5" s="1"/>
  <c r="Q416" i="5"/>
  <c r="U416" i="5"/>
  <c r="E436" i="5"/>
  <c r="F436" i="5" s="1"/>
  <c r="G436" i="5" s="1"/>
  <c r="K436" i="5" s="1"/>
  <c r="Q436" i="5"/>
  <c r="U436" i="5"/>
  <c r="E569" i="5"/>
  <c r="F569" i="5" s="1"/>
  <c r="G569" i="5" s="1"/>
  <c r="K569" i="5" s="1"/>
  <c r="Q569" i="5"/>
  <c r="U569" i="5"/>
  <c r="E572" i="5"/>
  <c r="F572" i="5" s="1"/>
  <c r="Q572" i="5"/>
  <c r="U572" i="5"/>
  <c r="E585" i="5"/>
  <c r="F585" i="5" s="1"/>
  <c r="G585" i="5" s="1"/>
  <c r="K585" i="5" s="1"/>
  <c r="Q585" i="5"/>
  <c r="U585" i="5"/>
  <c r="E586" i="5"/>
  <c r="F586" i="5"/>
  <c r="G586" i="5" s="1"/>
  <c r="K586" i="5" s="1"/>
  <c r="Q586" i="5"/>
  <c r="U586" i="5"/>
  <c r="E587" i="5"/>
  <c r="F587" i="5" s="1"/>
  <c r="G587" i="5" s="1"/>
  <c r="K587" i="5" s="1"/>
  <c r="Q587" i="5"/>
  <c r="U587" i="5"/>
  <c r="E588" i="5"/>
  <c r="F588" i="5" s="1"/>
  <c r="G588" i="5" s="1"/>
  <c r="K588" i="5" s="1"/>
  <c r="Q588" i="5"/>
  <c r="U588" i="5"/>
  <c r="E589" i="5"/>
  <c r="F589" i="5" s="1"/>
  <c r="G589" i="5" s="1"/>
  <c r="K589" i="5" s="1"/>
  <c r="Q589" i="5"/>
  <c r="U589" i="5"/>
  <c r="E590" i="5"/>
  <c r="F590" i="5" s="1"/>
  <c r="Q590" i="5"/>
  <c r="U590" i="5"/>
  <c r="E593" i="5"/>
  <c r="F593" i="5" s="1"/>
  <c r="G593" i="5"/>
  <c r="K593" i="5" s="1"/>
  <c r="Q593" i="5"/>
  <c r="U593" i="5"/>
  <c r="E594" i="5"/>
  <c r="F594" i="5" s="1"/>
  <c r="Q594" i="5"/>
  <c r="U594" i="5"/>
  <c r="E591" i="5"/>
  <c r="F591" i="5" s="1"/>
  <c r="G591" i="5" s="1"/>
  <c r="K591" i="5" s="1"/>
  <c r="Q591" i="5"/>
  <c r="U591" i="5"/>
  <c r="E592" i="5"/>
  <c r="F592" i="5" s="1"/>
  <c r="Q592" i="5"/>
  <c r="U592" i="5"/>
  <c r="E595" i="5"/>
  <c r="F595" i="5"/>
  <c r="G595" i="5" s="1"/>
  <c r="K595" i="5" s="1"/>
  <c r="Q595" i="5"/>
  <c r="U595" i="5"/>
  <c r="E596" i="5"/>
  <c r="F596" i="5" s="1"/>
  <c r="Q596" i="5"/>
  <c r="U596" i="5"/>
  <c r="E597" i="5"/>
  <c r="F597" i="5" s="1"/>
  <c r="G597" i="5" s="1"/>
  <c r="K597" i="5" s="1"/>
  <c r="Q597" i="5"/>
  <c r="U597" i="5"/>
  <c r="Q380" i="16"/>
  <c r="Q435" i="16"/>
  <c r="Q65" i="16"/>
  <c r="Q66" i="16"/>
  <c r="Q78" i="16"/>
  <c r="Q79" i="16"/>
  <c r="Q48" i="16"/>
  <c r="Q49" i="16"/>
  <c r="Q51" i="16"/>
  <c r="Q52" i="16"/>
  <c r="Q84" i="16"/>
  <c r="Q146" i="16"/>
  <c r="Q157" i="16"/>
  <c r="Q240" i="16"/>
  <c r="Q258" i="16"/>
  <c r="Q398" i="16"/>
  <c r="E585" i="13"/>
  <c r="F585" i="13" s="1"/>
  <c r="G585" i="13" s="1"/>
  <c r="K585" i="13" s="1"/>
  <c r="Q585" i="13"/>
  <c r="E588" i="13"/>
  <c r="F588" i="13"/>
  <c r="Q588" i="13"/>
  <c r="E589" i="13"/>
  <c r="F589" i="13" s="1"/>
  <c r="G589" i="13" s="1"/>
  <c r="K589" i="13" s="1"/>
  <c r="Q589" i="13"/>
  <c r="E586" i="13"/>
  <c r="F586" i="13"/>
  <c r="Q586" i="13"/>
  <c r="E587" i="13"/>
  <c r="F587" i="13" s="1"/>
  <c r="G587" i="13" s="1"/>
  <c r="K587" i="13" s="1"/>
  <c r="Q587" i="13"/>
  <c r="E590" i="13"/>
  <c r="F590" i="13" s="1"/>
  <c r="G590" i="13" s="1"/>
  <c r="K590" i="13" s="1"/>
  <c r="Q590" i="13"/>
  <c r="E591" i="13"/>
  <c r="F591" i="13" s="1"/>
  <c r="G591" i="13" s="1"/>
  <c r="Q591" i="13"/>
  <c r="E592" i="13"/>
  <c r="F592" i="13"/>
  <c r="G592" i="13" s="1"/>
  <c r="K592" i="13" s="1"/>
  <c r="Q592" i="13"/>
  <c r="E564" i="13"/>
  <c r="F564" i="13"/>
  <c r="G564" i="13" s="1"/>
  <c r="K564" i="13" s="1"/>
  <c r="E567" i="13"/>
  <c r="F567" i="13" s="1"/>
  <c r="E581" i="13"/>
  <c r="F581" i="13"/>
  <c r="G581" i="13" s="1"/>
  <c r="K581" i="13" s="1"/>
  <c r="E582" i="13"/>
  <c r="F582" i="13" s="1"/>
  <c r="E583" i="13"/>
  <c r="F583" i="13" s="1"/>
  <c r="G583" i="13" s="1"/>
  <c r="K583" i="13" s="1"/>
  <c r="E584" i="13"/>
  <c r="F584" i="13" s="1"/>
  <c r="G584" i="13" s="1"/>
  <c r="K584" i="13" s="1"/>
  <c r="E67" i="13"/>
  <c r="F67" i="13"/>
  <c r="E68" i="13"/>
  <c r="U68" i="5" s="1"/>
  <c r="E69" i="13"/>
  <c r="U69" i="5" s="1"/>
  <c r="E70" i="13"/>
  <c r="F70" i="13"/>
  <c r="G70" i="13" s="1"/>
  <c r="K70" i="13" s="1"/>
  <c r="E71" i="13"/>
  <c r="F71" i="13" s="1"/>
  <c r="E72" i="13"/>
  <c r="F72" i="13" s="1"/>
  <c r="E73" i="13"/>
  <c r="E74" i="13"/>
  <c r="F74" i="13"/>
  <c r="G74" i="13" s="1"/>
  <c r="K74" i="13" s="1"/>
  <c r="E75" i="13"/>
  <c r="E76" i="13"/>
  <c r="F76" i="13"/>
  <c r="G76" i="13" s="1"/>
  <c r="K76" i="13" s="1"/>
  <c r="E77" i="13"/>
  <c r="F77" i="13" s="1"/>
  <c r="G77" i="13" s="1"/>
  <c r="K77" i="13" s="1"/>
  <c r="E78" i="13"/>
  <c r="F78" i="13" s="1"/>
  <c r="E79" i="13"/>
  <c r="F79" i="13" s="1"/>
  <c r="G79" i="13" s="1"/>
  <c r="K79" i="13" s="1"/>
  <c r="E80" i="13"/>
  <c r="F80" i="13" s="1"/>
  <c r="E81" i="13"/>
  <c r="F81" i="13" s="1"/>
  <c r="G81" i="13" s="1"/>
  <c r="K81" i="13" s="1"/>
  <c r="E82" i="13"/>
  <c r="U82" i="5"/>
  <c r="E83" i="13"/>
  <c r="F83" i="13"/>
  <c r="E84" i="13"/>
  <c r="U84" i="5" s="1"/>
  <c r="E95" i="13"/>
  <c r="E96" i="13"/>
  <c r="F96" i="13" s="1"/>
  <c r="G96" i="13" s="1"/>
  <c r="K96" i="13" s="1"/>
  <c r="E103" i="13"/>
  <c r="F103" i="13" s="1"/>
  <c r="G103" i="13" s="1"/>
  <c r="K103" i="13" s="1"/>
  <c r="E107" i="13"/>
  <c r="E108" i="13"/>
  <c r="F108" i="13" s="1"/>
  <c r="G108" i="13" s="1"/>
  <c r="K108" i="13" s="1"/>
  <c r="E110" i="13"/>
  <c r="U110" i="5" s="1"/>
  <c r="E134" i="13"/>
  <c r="F134" i="13" s="1"/>
  <c r="G134" i="13" s="1"/>
  <c r="K134" i="13" s="1"/>
  <c r="E146" i="13"/>
  <c r="F146" i="13"/>
  <c r="E157" i="13"/>
  <c r="F157" i="13"/>
  <c r="E170" i="13"/>
  <c r="F170" i="13" s="1"/>
  <c r="G170" i="13" s="1"/>
  <c r="K170" i="13" s="1"/>
  <c r="E240" i="13"/>
  <c r="F240" i="13"/>
  <c r="G240" i="13" s="1"/>
  <c r="K240" i="13" s="1"/>
  <c r="E258" i="13"/>
  <c r="F258" i="13"/>
  <c r="E310" i="13"/>
  <c r="F310" i="13" s="1"/>
  <c r="E380" i="13"/>
  <c r="F380" i="13"/>
  <c r="G380" i="13" s="1"/>
  <c r="K380" i="13" s="1"/>
  <c r="E398" i="13"/>
  <c r="F398" i="13" s="1"/>
  <c r="G398" i="13" s="1"/>
  <c r="K398" i="13" s="1"/>
  <c r="E409" i="13"/>
  <c r="F409" i="13" s="1"/>
  <c r="G409" i="13" s="1"/>
  <c r="K409" i="13" s="1"/>
  <c r="E410" i="13"/>
  <c r="F410" i="13"/>
  <c r="E411" i="13"/>
  <c r="F411" i="13"/>
  <c r="E412" i="13"/>
  <c r="F412" i="13" s="1"/>
  <c r="G412" i="13" s="1"/>
  <c r="K412" i="13" s="1"/>
  <c r="E431" i="13"/>
  <c r="F431" i="13" s="1"/>
  <c r="E580" i="13"/>
  <c r="F580" i="13" s="1"/>
  <c r="D11" i="13"/>
  <c r="D12" i="13"/>
  <c r="D13" i="13"/>
  <c r="Q564" i="13"/>
  <c r="Q567" i="13"/>
  <c r="Q581" i="13"/>
  <c r="Q582" i="13"/>
  <c r="Q583" i="13"/>
  <c r="Q584" i="13"/>
  <c r="Q580" i="13"/>
  <c r="E122" i="3"/>
  <c r="F122" i="3"/>
  <c r="Q122" i="3"/>
  <c r="E121" i="3"/>
  <c r="F121" i="3"/>
  <c r="Q121" i="3"/>
  <c r="E120" i="3"/>
  <c r="F120" i="3"/>
  <c r="Q120" i="3"/>
  <c r="E119" i="3"/>
  <c r="F119" i="3"/>
  <c r="Q119" i="3"/>
  <c r="E118" i="3"/>
  <c r="F118" i="3"/>
  <c r="Q118" i="3"/>
  <c r="E117" i="3"/>
  <c r="F117" i="3"/>
  <c r="Q117" i="3"/>
  <c r="E116" i="3"/>
  <c r="F116" i="3"/>
  <c r="Q116" i="3"/>
  <c r="E115" i="3"/>
  <c r="F115" i="3"/>
  <c r="Q115" i="3"/>
  <c r="E114" i="3"/>
  <c r="F114" i="3"/>
  <c r="Q114" i="3"/>
  <c r="E113" i="3"/>
  <c r="F113" i="3"/>
  <c r="Q113" i="3"/>
  <c r="E112" i="3"/>
  <c r="F112" i="3"/>
  <c r="Q112" i="3"/>
  <c r="E111" i="3"/>
  <c r="F111" i="3"/>
  <c r="Q111" i="3"/>
  <c r="E110" i="3"/>
  <c r="F110" i="3"/>
  <c r="Q110" i="3"/>
  <c r="E109" i="3"/>
  <c r="F109" i="3"/>
  <c r="Q109" i="3"/>
  <c r="B10" i="2"/>
  <c r="A9" i="2"/>
  <c r="C9" i="2" s="1"/>
  <c r="D21" i="2"/>
  <c r="H21" i="2" s="1"/>
  <c r="E47" i="13"/>
  <c r="E48" i="13"/>
  <c r="E49" i="13"/>
  <c r="U49" i="5"/>
  <c r="E50" i="13"/>
  <c r="U50" i="5" s="1"/>
  <c r="E51" i="13"/>
  <c r="E52" i="13"/>
  <c r="E53" i="13"/>
  <c r="F53" i="13"/>
  <c r="G53" i="13" s="1"/>
  <c r="E54" i="13"/>
  <c r="F54" i="13"/>
  <c r="E55" i="13"/>
  <c r="F55" i="13" s="1"/>
  <c r="E56" i="13"/>
  <c r="F56" i="13"/>
  <c r="G56" i="13" s="1"/>
  <c r="K56" i="13" s="1"/>
  <c r="E57" i="13"/>
  <c r="F57" i="13" s="1"/>
  <c r="G57" i="13" s="1"/>
  <c r="K57" i="13" s="1"/>
  <c r="E58" i="13"/>
  <c r="F58" i="13" s="1"/>
  <c r="E59" i="13"/>
  <c r="F59" i="13" s="1"/>
  <c r="G59" i="13" s="1"/>
  <c r="K59" i="13" s="1"/>
  <c r="E60" i="13"/>
  <c r="E61" i="13"/>
  <c r="E62" i="13"/>
  <c r="F62" i="13" s="1"/>
  <c r="G62" i="13" s="1"/>
  <c r="K62" i="13" s="1"/>
  <c r="E63" i="13"/>
  <c r="E64" i="13"/>
  <c r="F64" i="13"/>
  <c r="G64" i="13" s="1"/>
  <c r="K64" i="13" s="1"/>
  <c r="E65" i="13"/>
  <c r="U65" i="5" s="1"/>
  <c r="E66" i="13"/>
  <c r="E9" i="13"/>
  <c r="D9" i="13"/>
  <c r="E21" i="13"/>
  <c r="F21" i="13" s="1"/>
  <c r="E22" i="13"/>
  <c r="F22" i="13"/>
  <c r="G22" i="13" s="1"/>
  <c r="I22" i="13" s="1"/>
  <c r="E23" i="13"/>
  <c r="F23" i="13" s="1"/>
  <c r="G23" i="13" s="1"/>
  <c r="I23" i="13" s="1"/>
  <c r="E24" i="13"/>
  <c r="F24" i="13" s="1"/>
  <c r="P24" i="13" s="1"/>
  <c r="E25" i="13"/>
  <c r="F25" i="13" s="1"/>
  <c r="G25" i="13" s="1"/>
  <c r="I25" i="13" s="1"/>
  <c r="E26" i="13"/>
  <c r="F26" i="13" s="1"/>
  <c r="G26" i="13" s="1"/>
  <c r="I26" i="13" s="1"/>
  <c r="E27" i="13"/>
  <c r="F27" i="13" s="1"/>
  <c r="G27" i="13" s="1"/>
  <c r="I27" i="13" s="1"/>
  <c r="E28" i="13"/>
  <c r="F28" i="13"/>
  <c r="G28" i="13" s="1"/>
  <c r="I28" i="13" s="1"/>
  <c r="E29" i="13"/>
  <c r="F29" i="13" s="1"/>
  <c r="G29" i="13" s="1"/>
  <c r="I29" i="13" s="1"/>
  <c r="E30" i="13"/>
  <c r="F30" i="13" s="1"/>
  <c r="G30" i="13" s="1"/>
  <c r="I30" i="13" s="1"/>
  <c r="E31" i="13"/>
  <c r="F31" i="13" s="1"/>
  <c r="E32" i="13"/>
  <c r="F32" i="13"/>
  <c r="G32" i="13" s="1"/>
  <c r="I32" i="13" s="1"/>
  <c r="E33" i="13"/>
  <c r="F33" i="13" s="1"/>
  <c r="E34" i="13"/>
  <c r="F34" i="13" s="1"/>
  <c r="G34" i="13" s="1"/>
  <c r="E35" i="13"/>
  <c r="F35" i="13" s="1"/>
  <c r="G35" i="13" s="1"/>
  <c r="J35" i="13" s="1"/>
  <c r="E36" i="13"/>
  <c r="F36" i="13" s="1"/>
  <c r="E37" i="13"/>
  <c r="F37" i="13"/>
  <c r="G37" i="13" s="1"/>
  <c r="J37" i="13" s="1"/>
  <c r="E38" i="13"/>
  <c r="F38" i="13" s="1"/>
  <c r="E39" i="13"/>
  <c r="F39" i="13" s="1"/>
  <c r="E40" i="13"/>
  <c r="F40" i="13" s="1"/>
  <c r="G40" i="13" s="1"/>
  <c r="J40" i="13" s="1"/>
  <c r="E41" i="13"/>
  <c r="F41" i="13" s="1"/>
  <c r="P41" i="13" s="1"/>
  <c r="R41" i="13" s="1"/>
  <c r="T41" i="13" s="1"/>
  <c r="E42" i="13"/>
  <c r="F42" i="13" s="1"/>
  <c r="G42" i="13" s="1"/>
  <c r="E43" i="13"/>
  <c r="F43" i="13" s="1"/>
  <c r="G43" i="13" s="1"/>
  <c r="I43" i="13" s="1"/>
  <c r="E44" i="13"/>
  <c r="F44" i="13" s="1"/>
  <c r="E45" i="13"/>
  <c r="U45" i="5" s="1"/>
  <c r="E46" i="13"/>
  <c r="U46" i="5" s="1"/>
  <c r="F16" i="13"/>
  <c r="F17" i="13" s="1"/>
  <c r="D12" i="5"/>
  <c r="Q380" i="13"/>
  <c r="Q431" i="13"/>
  <c r="Q65" i="13"/>
  <c r="Q66" i="13"/>
  <c r="Q78" i="13"/>
  <c r="Q79" i="13"/>
  <c r="Q48" i="13"/>
  <c r="Q49" i="13"/>
  <c r="Q51" i="13"/>
  <c r="Q52" i="13"/>
  <c r="Q84" i="13"/>
  <c r="Q146" i="13"/>
  <c r="Q157" i="13"/>
  <c r="Q240" i="13"/>
  <c r="Q258" i="13"/>
  <c r="Q398" i="13"/>
  <c r="A9" i="8"/>
  <c r="C9" i="8" s="1"/>
  <c r="D21" i="8"/>
  <c r="D22" i="8"/>
  <c r="F22" i="8" s="1"/>
  <c r="D23" i="8"/>
  <c r="F23" i="8" s="1"/>
  <c r="D24" i="8"/>
  <c r="D25" i="8"/>
  <c r="J25" i="8" s="1"/>
  <c r="D26" i="8"/>
  <c r="D27" i="8"/>
  <c r="H27" i="8" s="1"/>
  <c r="D28" i="8"/>
  <c r="F28" i="8" s="1"/>
  <c r="D29" i="8"/>
  <c r="J29" i="8" s="1"/>
  <c r="D30" i="8"/>
  <c r="I30" i="8" s="1"/>
  <c r="D31" i="8"/>
  <c r="F31" i="8" s="1"/>
  <c r="D32" i="8"/>
  <c r="F32" i="8" s="1"/>
  <c r="D33" i="8"/>
  <c r="F33" i="8" s="1"/>
  <c r="D34" i="8"/>
  <c r="J34" i="8" s="1"/>
  <c r="D35" i="8"/>
  <c r="F35" i="8" s="1"/>
  <c r="D36" i="8"/>
  <c r="F36" i="8" s="1"/>
  <c r="D37" i="8"/>
  <c r="K37" i="8" s="1"/>
  <c r="D38" i="8"/>
  <c r="J38" i="8" s="1"/>
  <c r="D39" i="8"/>
  <c r="I39" i="8" s="1"/>
  <c r="D40" i="8"/>
  <c r="F40" i="8" s="1"/>
  <c r="D41" i="8"/>
  <c r="D42" i="8"/>
  <c r="D43" i="8"/>
  <c r="J43" i="8" s="1"/>
  <c r="D44" i="8"/>
  <c r="F44" i="8" s="1"/>
  <c r="D45" i="8"/>
  <c r="F45" i="8" s="1"/>
  <c r="D46" i="8"/>
  <c r="F46" i="8" s="1"/>
  <c r="D47" i="8"/>
  <c r="J47" i="8" s="1"/>
  <c r="F47" i="8"/>
  <c r="D48" i="8"/>
  <c r="H48" i="8" s="1"/>
  <c r="D49" i="8"/>
  <c r="J49" i="8" s="1"/>
  <c r="D50" i="8"/>
  <c r="H50" i="8" s="1"/>
  <c r="D51" i="8"/>
  <c r="L51" i="8" s="1"/>
  <c r="D52" i="8"/>
  <c r="D53" i="8"/>
  <c r="D54" i="8"/>
  <c r="I54" i="8" s="1"/>
  <c r="D55" i="8"/>
  <c r="L55" i="8" s="1"/>
  <c r="D56" i="8"/>
  <c r="J56" i="8" s="1"/>
  <c r="D57" i="8"/>
  <c r="J57" i="8" s="1"/>
  <c r="D58" i="8"/>
  <c r="K58" i="8" s="1"/>
  <c r="D59" i="8"/>
  <c r="F59" i="8" s="1"/>
  <c r="D60" i="8"/>
  <c r="J60" i="8" s="1"/>
  <c r="D61" i="8"/>
  <c r="D62" i="8"/>
  <c r="F62" i="8" s="1"/>
  <c r="D63" i="8"/>
  <c r="J63" i="8" s="1"/>
  <c r="D64" i="8"/>
  <c r="L64" i="8" s="1"/>
  <c r="D65" i="8"/>
  <c r="J65" i="8" s="1"/>
  <c r="D66" i="8"/>
  <c r="D67" i="8"/>
  <c r="I67" i="8" s="1"/>
  <c r="D68" i="8"/>
  <c r="F68" i="8" s="1"/>
  <c r="D69" i="8"/>
  <c r="I69" i="8" s="1"/>
  <c r="D70" i="8"/>
  <c r="I70" i="8" s="1"/>
  <c r="D71" i="8"/>
  <c r="F71" i="8" s="1"/>
  <c r="D72" i="8"/>
  <c r="J72" i="8" s="1"/>
  <c r="D73" i="8"/>
  <c r="J73" i="8" s="1"/>
  <c r="D74" i="8"/>
  <c r="F74" i="8" s="1"/>
  <c r="D75" i="8"/>
  <c r="F75" i="8" s="1"/>
  <c r="D76" i="8"/>
  <c r="F76" i="8" s="1"/>
  <c r="D77" i="8"/>
  <c r="F77" i="8" s="1"/>
  <c r="D78" i="8"/>
  <c r="H78" i="8" s="1"/>
  <c r="D79" i="8"/>
  <c r="F79" i="8" s="1"/>
  <c r="D80" i="8"/>
  <c r="J80" i="8" s="1"/>
  <c r="D81" i="8"/>
  <c r="J81" i="8" s="1"/>
  <c r="D82" i="8"/>
  <c r="K82" i="8" s="1"/>
  <c r="D83" i="8"/>
  <c r="F83" i="8" s="1"/>
  <c r="D84" i="8"/>
  <c r="F84" i="8" s="1"/>
  <c r="I32" i="8"/>
  <c r="I35" i="8"/>
  <c r="I38" i="8"/>
  <c r="I52" i="8"/>
  <c r="I68" i="8"/>
  <c r="H22" i="8"/>
  <c r="H23" i="8"/>
  <c r="H26" i="8"/>
  <c r="H28" i="8"/>
  <c r="H47" i="8"/>
  <c r="H49" i="8"/>
  <c r="H56" i="8"/>
  <c r="H57" i="8"/>
  <c r="H68" i="8"/>
  <c r="H74" i="8"/>
  <c r="H75" i="8"/>
  <c r="J22" i="8"/>
  <c r="J23" i="8"/>
  <c r="J27" i="8"/>
  <c r="J35" i="8"/>
  <c r="J40" i="8"/>
  <c r="J42" i="8"/>
  <c r="J46" i="8"/>
  <c r="J48" i="8"/>
  <c r="J59" i="8"/>
  <c r="J62" i="8"/>
  <c r="J68" i="8"/>
  <c r="J74" i="8"/>
  <c r="J75" i="8"/>
  <c r="U146" i="5"/>
  <c r="U78" i="5"/>
  <c r="U435" i="5"/>
  <c r="U415" i="5"/>
  <c r="U413" i="5"/>
  <c r="U170" i="5"/>
  <c r="U107" i="5"/>
  <c r="U103" i="5"/>
  <c r="U96" i="5"/>
  <c r="U77" i="5"/>
  <c r="U76" i="5"/>
  <c r="U70" i="5"/>
  <c r="U67" i="5"/>
  <c r="U64" i="5"/>
  <c r="U57" i="5"/>
  <c r="U56" i="5"/>
  <c r="U53" i="5"/>
  <c r="U40" i="5"/>
  <c r="U39" i="5"/>
  <c r="U38" i="5"/>
  <c r="U37" i="5"/>
  <c r="U36" i="5"/>
  <c r="U35" i="5"/>
  <c r="U34" i="5"/>
  <c r="U33" i="5"/>
  <c r="U32" i="5"/>
  <c r="U31" i="5"/>
  <c r="U30" i="5"/>
  <c r="U29" i="5"/>
  <c r="U28" i="5"/>
  <c r="U27" i="5"/>
  <c r="U26" i="5"/>
  <c r="U25" i="5"/>
  <c r="U24" i="5"/>
  <c r="U23" i="5"/>
  <c r="U22" i="5"/>
  <c r="U21" i="5"/>
  <c r="D11" i="5"/>
  <c r="Q47" i="5"/>
  <c r="E9" i="5"/>
  <c r="D9" i="5"/>
  <c r="Q45" i="5"/>
  <c r="Q380" i="5"/>
  <c r="Q435" i="5"/>
  <c r="Q65" i="5"/>
  <c r="Q66" i="5"/>
  <c r="Q78" i="5"/>
  <c r="Q79" i="5"/>
  <c r="Q48" i="5"/>
  <c r="Q49" i="5"/>
  <c r="Q51" i="5"/>
  <c r="Q52" i="5"/>
  <c r="Q84" i="5"/>
  <c r="Q146" i="5"/>
  <c r="Q157" i="5"/>
  <c r="Q240" i="5"/>
  <c r="Q258" i="5"/>
  <c r="Q398" i="5"/>
  <c r="D11" i="16"/>
  <c r="D12" i="16"/>
  <c r="D16" i="16" s="1"/>
  <c r="D19" i="16" s="1"/>
  <c r="D13" i="16"/>
  <c r="F4" i="16"/>
  <c r="G4" i="16"/>
  <c r="W15" i="16"/>
  <c r="C17" i="16"/>
  <c r="E21" i="16"/>
  <c r="F21" i="16"/>
  <c r="Q21" i="16"/>
  <c r="E22" i="16"/>
  <c r="F22" i="16" s="1"/>
  <c r="Q22" i="16"/>
  <c r="E23" i="16"/>
  <c r="F23" i="16"/>
  <c r="G23" i="16" s="1"/>
  <c r="H23" i="16" s="1"/>
  <c r="Q23" i="16"/>
  <c r="E24" i="16"/>
  <c r="F24" i="16" s="1"/>
  <c r="P24" i="16" s="1"/>
  <c r="Q24" i="16"/>
  <c r="E25" i="16"/>
  <c r="F25" i="16"/>
  <c r="Q25" i="16"/>
  <c r="E26" i="16"/>
  <c r="F26" i="16" s="1"/>
  <c r="Q26" i="16"/>
  <c r="E27" i="16"/>
  <c r="F27" i="16"/>
  <c r="G27" i="16" s="1"/>
  <c r="H27" i="16"/>
  <c r="Q27" i="16"/>
  <c r="E28" i="16"/>
  <c r="F28" i="16" s="1"/>
  <c r="Q28" i="16"/>
  <c r="E29" i="16"/>
  <c r="F29" i="16"/>
  <c r="Q29" i="16"/>
  <c r="E30" i="16"/>
  <c r="F30" i="16" s="1"/>
  <c r="G30" i="16" s="1"/>
  <c r="H30" i="16" s="1"/>
  <c r="Q30" i="16"/>
  <c r="E31" i="16"/>
  <c r="F31" i="16"/>
  <c r="G31" i="16" s="1"/>
  <c r="H31" i="16" s="1"/>
  <c r="Q31" i="16"/>
  <c r="E32" i="16"/>
  <c r="F32" i="16" s="1"/>
  <c r="Q32" i="16"/>
  <c r="E33" i="16"/>
  <c r="F33" i="16"/>
  <c r="G33" i="16" s="1"/>
  <c r="H33" i="16" s="1"/>
  <c r="Q33" i="16"/>
  <c r="E34" i="16"/>
  <c r="F34" i="16" s="1"/>
  <c r="Q34" i="16"/>
  <c r="E35" i="16"/>
  <c r="F35" i="16"/>
  <c r="Q35" i="16"/>
  <c r="E36" i="16"/>
  <c r="F36" i="16" s="1"/>
  <c r="G36" i="16" s="1"/>
  <c r="J36" i="16" s="1"/>
  <c r="Q36" i="16"/>
  <c r="E37" i="16"/>
  <c r="F37" i="16"/>
  <c r="G37" i="16" s="1"/>
  <c r="J37" i="16"/>
  <c r="Q37" i="16"/>
  <c r="E38" i="16"/>
  <c r="F38" i="16" s="1"/>
  <c r="G38" i="16" s="1"/>
  <c r="J38" i="16" s="1"/>
  <c r="Q38" i="16"/>
  <c r="E39" i="16"/>
  <c r="F39" i="16"/>
  <c r="Q39" i="16"/>
  <c r="E40" i="16"/>
  <c r="F40" i="16" s="1"/>
  <c r="Q40" i="16"/>
  <c r="E41" i="16"/>
  <c r="F41" i="16"/>
  <c r="Q41" i="16"/>
  <c r="E42" i="16"/>
  <c r="F42" i="16" s="1"/>
  <c r="G42" i="16" s="1"/>
  <c r="I42" i="16" s="1"/>
  <c r="Q42" i="16"/>
  <c r="E43" i="16"/>
  <c r="F43" i="16"/>
  <c r="Q43" i="16"/>
  <c r="E44" i="16"/>
  <c r="F44" i="16" s="1"/>
  <c r="Q44" i="16"/>
  <c r="E45" i="16"/>
  <c r="F45" i="16"/>
  <c r="G45" i="16" s="1"/>
  <c r="J45" i="16" s="1"/>
  <c r="E46" i="16"/>
  <c r="F46" i="16"/>
  <c r="Q46" i="16"/>
  <c r="E47" i="16"/>
  <c r="F47" i="16" s="1"/>
  <c r="G47" i="16"/>
  <c r="K47" i="16" s="1"/>
  <c r="E50" i="16"/>
  <c r="F50" i="16" s="1"/>
  <c r="G50" i="16"/>
  <c r="H50" i="16" s="1"/>
  <c r="Q50" i="16"/>
  <c r="E53" i="16"/>
  <c r="F53" i="16"/>
  <c r="Q53" i="16"/>
  <c r="E54" i="16"/>
  <c r="F54" i="16" s="1"/>
  <c r="Q54" i="16"/>
  <c r="E55" i="16"/>
  <c r="F55" i="16"/>
  <c r="P55" i="16" s="1"/>
  <c r="Q55" i="16"/>
  <c r="E56" i="16"/>
  <c r="F56" i="16" s="1"/>
  <c r="Q56" i="16"/>
  <c r="E57" i="16"/>
  <c r="F57" i="16"/>
  <c r="Q57" i="16"/>
  <c r="E58" i="16"/>
  <c r="F58" i="16" s="1"/>
  <c r="G58" i="16"/>
  <c r="K58" i="16" s="1"/>
  <c r="Q58" i="16"/>
  <c r="E59" i="16"/>
  <c r="F59" i="16" s="1"/>
  <c r="Q59" i="16"/>
  <c r="E60" i="16"/>
  <c r="F60" i="16"/>
  <c r="Q60" i="16"/>
  <c r="E61" i="16"/>
  <c r="F61" i="16" s="1"/>
  <c r="Q61" i="16"/>
  <c r="E62" i="16"/>
  <c r="F62" i="16"/>
  <c r="Q62" i="16"/>
  <c r="E63" i="16"/>
  <c r="F63" i="16" s="1"/>
  <c r="Q63" i="16"/>
  <c r="E64" i="16"/>
  <c r="F64" i="16"/>
  <c r="Q64" i="16"/>
  <c r="E67" i="16"/>
  <c r="F67" i="16" s="1"/>
  <c r="G67" i="16" s="1"/>
  <c r="K67" i="16" s="1"/>
  <c r="Q67" i="16"/>
  <c r="E68" i="16"/>
  <c r="F68" i="16"/>
  <c r="Q68" i="16"/>
  <c r="E69" i="16"/>
  <c r="F69" i="16" s="1"/>
  <c r="Q69" i="16"/>
  <c r="E70" i="16"/>
  <c r="F70" i="16"/>
  <c r="G70" i="16" s="1"/>
  <c r="K70" i="16" s="1"/>
  <c r="Q70" i="16"/>
  <c r="E71" i="16"/>
  <c r="F71" i="16" s="1"/>
  <c r="Q71" i="16"/>
  <c r="E72" i="16"/>
  <c r="F72" i="16"/>
  <c r="Q72" i="16"/>
  <c r="E73" i="16"/>
  <c r="F73" i="16" s="1"/>
  <c r="P73" i="16" s="1"/>
  <c r="Q73" i="16"/>
  <c r="E74" i="16"/>
  <c r="F74" i="16"/>
  <c r="Q74" i="16"/>
  <c r="E75" i="16"/>
  <c r="F75" i="16" s="1"/>
  <c r="Q75" i="16"/>
  <c r="E76" i="16"/>
  <c r="F76" i="16"/>
  <c r="G76" i="16" s="1"/>
  <c r="K76" i="16" s="1"/>
  <c r="Q76" i="16"/>
  <c r="E77" i="16"/>
  <c r="F77" i="16" s="1"/>
  <c r="Q77" i="16"/>
  <c r="E80" i="16"/>
  <c r="F80" i="16"/>
  <c r="Q80" i="16"/>
  <c r="E81" i="16"/>
  <c r="F81" i="16" s="1"/>
  <c r="G81" i="16" s="1"/>
  <c r="K81" i="16" s="1"/>
  <c r="Q81" i="16"/>
  <c r="E82" i="16"/>
  <c r="F82" i="16"/>
  <c r="Q82" i="16"/>
  <c r="E83" i="16"/>
  <c r="F83" i="16" s="1"/>
  <c r="Q83" i="16"/>
  <c r="E95" i="16"/>
  <c r="F95" i="16"/>
  <c r="G95" i="16" s="1"/>
  <c r="K95" i="16" s="1"/>
  <c r="Q95" i="16"/>
  <c r="E96" i="16"/>
  <c r="F96" i="16" s="1"/>
  <c r="Q96" i="16"/>
  <c r="E103" i="16"/>
  <c r="F103" i="16"/>
  <c r="Q103" i="16"/>
  <c r="E107" i="16"/>
  <c r="F107" i="16" s="1"/>
  <c r="Q107" i="16"/>
  <c r="E108" i="16"/>
  <c r="F108" i="16"/>
  <c r="Q108" i="16"/>
  <c r="E110" i="16"/>
  <c r="F110" i="16" s="1"/>
  <c r="G110" i="16"/>
  <c r="K110" i="16" s="1"/>
  <c r="P110" i="16"/>
  <c r="R110" i="16" s="1"/>
  <c r="T110" i="16" s="1"/>
  <c r="Q110" i="16"/>
  <c r="E134" i="16"/>
  <c r="F134" i="16" s="1"/>
  <c r="G134" i="16" s="1"/>
  <c r="K134" i="16" s="1"/>
  <c r="Q134" i="16"/>
  <c r="E170" i="16"/>
  <c r="F170" i="16"/>
  <c r="G170" i="16" s="1"/>
  <c r="K170" i="16" s="1"/>
  <c r="Q170" i="16"/>
  <c r="E310" i="16"/>
  <c r="F310" i="16" s="1"/>
  <c r="Q310" i="16"/>
  <c r="E409" i="16"/>
  <c r="F409" i="16"/>
  <c r="P409" i="16" s="1"/>
  <c r="Q409" i="16"/>
  <c r="E411" i="16"/>
  <c r="F411" i="16"/>
  <c r="Q411" i="16"/>
  <c r="E413" i="16"/>
  <c r="F413" i="16"/>
  <c r="G413" i="16" s="1"/>
  <c r="K413" i="16" s="1"/>
  <c r="Q413" i="16"/>
  <c r="E415" i="16"/>
  <c r="F415" i="16"/>
  <c r="G415" i="16" s="1"/>
  <c r="K415" i="16" s="1"/>
  <c r="Q415" i="16"/>
  <c r="E380" i="16"/>
  <c r="F380" i="16"/>
  <c r="G380" i="16" s="1"/>
  <c r="K380" i="16" s="1"/>
  <c r="E435" i="16"/>
  <c r="F435" i="16" s="1"/>
  <c r="P435" i="16" s="1"/>
  <c r="E65" i="16"/>
  <c r="F65" i="16" s="1"/>
  <c r="E66" i="16"/>
  <c r="F66" i="16"/>
  <c r="E78" i="16"/>
  <c r="F78" i="16" s="1"/>
  <c r="E79" i="16"/>
  <c r="F79" i="16"/>
  <c r="E48" i="16"/>
  <c r="F48" i="16" s="1"/>
  <c r="E49" i="16"/>
  <c r="F49" i="16" s="1"/>
  <c r="G49" i="16" s="1"/>
  <c r="K49" i="16" s="1"/>
  <c r="E51" i="16"/>
  <c r="F51" i="16" s="1"/>
  <c r="E52" i="16"/>
  <c r="F52" i="16" s="1"/>
  <c r="G52" i="16" s="1"/>
  <c r="K52" i="16" s="1"/>
  <c r="E84" i="16"/>
  <c r="F84" i="16" s="1"/>
  <c r="G84" i="16" s="1"/>
  <c r="K84" i="16" s="1"/>
  <c r="E146" i="16"/>
  <c r="F146" i="16" s="1"/>
  <c r="E157" i="16"/>
  <c r="F157" i="16"/>
  <c r="E240" i="16"/>
  <c r="F240" i="16" s="1"/>
  <c r="G240" i="16" s="1"/>
  <c r="K240" i="16" s="1"/>
  <c r="E258" i="16"/>
  <c r="F258" i="16"/>
  <c r="P258" i="16" s="1"/>
  <c r="R258" i="16" s="1"/>
  <c r="T258" i="16" s="1"/>
  <c r="E398" i="16"/>
  <c r="F398" i="16"/>
  <c r="U2" i="15"/>
  <c r="U3" i="15"/>
  <c r="F4" i="15"/>
  <c r="G4" i="15"/>
  <c r="U4" i="15"/>
  <c r="U5" i="15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E41" i="15"/>
  <c r="F41" i="15"/>
  <c r="P41" i="15"/>
  <c r="R41" i="15"/>
  <c r="G41" i="15"/>
  <c r="E42" i="15"/>
  <c r="F42" i="15"/>
  <c r="E43" i="15"/>
  <c r="F43" i="15"/>
  <c r="P43" i="15"/>
  <c r="G43" i="15"/>
  <c r="H43" i="15"/>
  <c r="R43" i="15"/>
  <c r="E44" i="15"/>
  <c r="F44" i="15"/>
  <c r="G44" i="15"/>
  <c r="R44" i="15"/>
  <c r="P44" i="15"/>
  <c r="E45" i="15"/>
  <c r="F45" i="15"/>
  <c r="G45" i="15"/>
  <c r="P45" i="15"/>
  <c r="R45" i="15"/>
  <c r="E46" i="15"/>
  <c r="F46" i="15"/>
  <c r="E47" i="15"/>
  <c r="F47" i="15"/>
  <c r="E48" i="15"/>
  <c r="F48" i="15"/>
  <c r="P48" i="15"/>
  <c r="E49" i="15"/>
  <c r="F49" i="15"/>
  <c r="P49" i="15"/>
  <c r="R49" i="15"/>
  <c r="G49" i="15"/>
  <c r="E50" i="15"/>
  <c r="F50" i="15"/>
  <c r="E51" i="15"/>
  <c r="F51" i="15"/>
  <c r="P51" i="15"/>
  <c r="G51" i="15"/>
  <c r="H51" i="15"/>
  <c r="R51" i="15"/>
  <c r="E52" i="15"/>
  <c r="F52" i="15"/>
  <c r="G52" i="15"/>
  <c r="H52" i="15"/>
  <c r="P52" i="15"/>
  <c r="R52" i="15"/>
  <c r="E53" i="15"/>
  <c r="F53" i="15"/>
  <c r="G53" i="15"/>
  <c r="E54" i="15"/>
  <c r="F54" i="15"/>
  <c r="E55" i="15"/>
  <c r="F55" i="15"/>
  <c r="E56" i="15"/>
  <c r="F56" i="15"/>
  <c r="G56" i="15"/>
  <c r="N56" i="15"/>
  <c r="P56" i="15"/>
  <c r="R56" i="15"/>
  <c r="E57" i="15"/>
  <c r="F57" i="15"/>
  <c r="P57" i="15"/>
  <c r="E58" i="15"/>
  <c r="F58" i="15"/>
  <c r="E59" i="15"/>
  <c r="F59" i="15"/>
  <c r="P59" i="15"/>
  <c r="G59" i="15"/>
  <c r="N59" i="15"/>
  <c r="U21" i="15"/>
  <c r="U22" i="15"/>
  <c r="U23" i="15"/>
  <c r="U24" i="15"/>
  <c r="U25" i="15"/>
  <c r="U26" i="15"/>
  <c r="U27" i="15"/>
  <c r="E60" i="15"/>
  <c r="F60" i="15"/>
  <c r="E61" i="15"/>
  <c r="F61" i="15"/>
  <c r="P61" i="15"/>
  <c r="E62" i="15"/>
  <c r="F62" i="15"/>
  <c r="E63" i="15"/>
  <c r="F63" i="15"/>
  <c r="E64" i="15"/>
  <c r="F64" i="15"/>
  <c r="P64" i="15"/>
  <c r="R64" i="15"/>
  <c r="E65" i="15"/>
  <c r="F65" i="15"/>
  <c r="E66" i="15"/>
  <c r="F66" i="15"/>
  <c r="G66" i="15"/>
  <c r="E67" i="15"/>
  <c r="F67" i="15"/>
  <c r="G67" i="15"/>
  <c r="E68" i="15"/>
  <c r="F68" i="15"/>
  <c r="G68" i="15"/>
  <c r="H68" i="15"/>
  <c r="E69" i="15"/>
  <c r="F69" i="15"/>
  <c r="G69" i="15"/>
  <c r="E70" i="15"/>
  <c r="F70" i="15"/>
  <c r="E71" i="15"/>
  <c r="F71" i="15"/>
  <c r="G71" i="15"/>
  <c r="L71" i="15"/>
  <c r="E72" i="15"/>
  <c r="F72" i="15"/>
  <c r="G72" i="15"/>
  <c r="E73" i="15"/>
  <c r="F73" i="15"/>
  <c r="E74" i="15"/>
  <c r="F74" i="15"/>
  <c r="G74" i="15"/>
  <c r="E75" i="15"/>
  <c r="F75" i="15"/>
  <c r="E76" i="15"/>
  <c r="F76" i="15"/>
  <c r="E77" i="15"/>
  <c r="F77" i="15"/>
  <c r="E78" i="15"/>
  <c r="F78" i="15"/>
  <c r="E79" i="15"/>
  <c r="F79" i="15"/>
  <c r="P79" i="15"/>
  <c r="E80" i="15"/>
  <c r="F80" i="15"/>
  <c r="E81" i="15"/>
  <c r="F81" i="15"/>
  <c r="E82" i="15"/>
  <c r="F82" i="15"/>
  <c r="E83" i="15"/>
  <c r="F83" i="15"/>
  <c r="P83" i="15"/>
  <c r="E84" i="15"/>
  <c r="F84" i="15"/>
  <c r="P84" i="15"/>
  <c r="E85" i="15"/>
  <c r="F85" i="15"/>
  <c r="E86" i="15"/>
  <c r="F86" i="15"/>
  <c r="E87" i="15"/>
  <c r="F87" i="15"/>
  <c r="E88" i="15"/>
  <c r="F88" i="15"/>
  <c r="E89" i="15"/>
  <c r="F89" i="15"/>
  <c r="E90" i="15"/>
  <c r="F90" i="15"/>
  <c r="G90" i="15"/>
  <c r="L90" i="15"/>
  <c r="E91" i="15"/>
  <c r="F91" i="15"/>
  <c r="E92" i="15"/>
  <c r="F92" i="15"/>
  <c r="E93" i="15"/>
  <c r="F93" i="15"/>
  <c r="E94" i="15"/>
  <c r="F94" i="15"/>
  <c r="E95" i="15"/>
  <c r="F95" i="15"/>
  <c r="G95" i="15"/>
  <c r="E96" i="15"/>
  <c r="F96" i="15"/>
  <c r="G96" i="15"/>
  <c r="E97" i="15"/>
  <c r="F97" i="15"/>
  <c r="G97" i="15"/>
  <c r="E98" i="15"/>
  <c r="F98" i="15"/>
  <c r="E99" i="15"/>
  <c r="F99" i="15"/>
  <c r="E100" i="15"/>
  <c r="F100" i="15"/>
  <c r="E101" i="15"/>
  <c r="F101" i="15"/>
  <c r="G101" i="15"/>
  <c r="L101" i="15"/>
  <c r="E102" i="15"/>
  <c r="F102" i="15"/>
  <c r="G102" i="15"/>
  <c r="L102" i="15"/>
  <c r="E103" i="15"/>
  <c r="F103" i="15"/>
  <c r="G103" i="15"/>
  <c r="E104" i="15"/>
  <c r="F104" i="15"/>
  <c r="G104" i="15"/>
  <c r="E105" i="15"/>
  <c r="F105" i="15"/>
  <c r="G105" i="15"/>
  <c r="E106" i="15"/>
  <c r="F106" i="15"/>
  <c r="E107" i="15"/>
  <c r="F107" i="15"/>
  <c r="G107" i="15"/>
  <c r="L107" i="15"/>
  <c r="E108" i="15"/>
  <c r="F108" i="15"/>
  <c r="U28" i="15"/>
  <c r="C29" i="15"/>
  <c r="D31" i="15"/>
  <c r="U29" i="15"/>
  <c r="C30" i="15"/>
  <c r="U30" i="15"/>
  <c r="U31" i="15"/>
  <c r="U32" i="15"/>
  <c r="H41" i="15"/>
  <c r="Q41" i="15"/>
  <c r="Q42" i="15"/>
  <c r="Q43" i="15"/>
  <c r="H44" i="15"/>
  <c r="Q44" i="15"/>
  <c r="H45" i="15"/>
  <c r="Q45" i="15"/>
  <c r="Q46" i="15"/>
  <c r="Q47" i="15"/>
  <c r="Q48" i="15"/>
  <c r="H49" i="15"/>
  <c r="Q49" i="15"/>
  <c r="Q50" i="15"/>
  <c r="Q51" i="15"/>
  <c r="Q52" i="15"/>
  <c r="H53" i="15"/>
  <c r="Q53" i="15"/>
  <c r="Q54" i="15"/>
  <c r="Q55" i="15"/>
  <c r="Q56" i="15"/>
  <c r="Q57" i="15"/>
  <c r="Q58" i="15"/>
  <c r="Q59" i="15"/>
  <c r="G60" i="15"/>
  <c r="N60" i="15"/>
  <c r="P60" i="15"/>
  <c r="Q60" i="15"/>
  <c r="R60" i="15"/>
  <c r="G61" i="15"/>
  <c r="I61" i="15"/>
  <c r="Q61" i="15"/>
  <c r="G62" i="15"/>
  <c r="I62" i="15"/>
  <c r="P62" i="15"/>
  <c r="R62" i="15"/>
  <c r="Q62" i="15"/>
  <c r="Q63" i="15"/>
  <c r="G64" i="15"/>
  <c r="N64" i="15"/>
  <c r="Q64" i="15"/>
  <c r="Q65" i="15"/>
  <c r="N66" i="15"/>
  <c r="P66" i="15"/>
  <c r="Q66" i="15"/>
  <c r="R66" i="15"/>
  <c r="H67" i="15"/>
  <c r="Q67" i="15"/>
  <c r="P68" i="15"/>
  <c r="Q68" i="15"/>
  <c r="R68" i="15"/>
  <c r="H69" i="15"/>
  <c r="Q69" i="15"/>
  <c r="Q70" i="15"/>
  <c r="Q71" i="15"/>
  <c r="L72" i="15"/>
  <c r="Q72" i="15"/>
  <c r="Q73" i="15"/>
  <c r="N74" i="15"/>
  <c r="P74" i="15"/>
  <c r="Q74" i="15"/>
  <c r="R74" i="15"/>
  <c r="Q75" i="15"/>
  <c r="G76" i="15"/>
  <c r="L76" i="15"/>
  <c r="P76" i="15"/>
  <c r="Q76" i="15"/>
  <c r="R76" i="15"/>
  <c r="G77" i="15"/>
  <c r="N77" i="15"/>
  <c r="P77" i="15"/>
  <c r="Q77" i="15"/>
  <c r="G78" i="15"/>
  <c r="N78" i="15"/>
  <c r="P78" i="15"/>
  <c r="R78" i="15"/>
  <c r="Q78" i="15"/>
  <c r="G79" i="15"/>
  <c r="N79" i="15"/>
  <c r="Q79" i="15"/>
  <c r="G80" i="15"/>
  <c r="L80" i="15"/>
  <c r="Q80" i="15"/>
  <c r="G81" i="15"/>
  <c r="L81" i="15"/>
  <c r="Q81" i="15"/>
  <c r="G82" i="15"/>
  <c r="N82" i="15"/>
  <c r="P82" i="15"/>
  <c r="Q82" i="15"/>
  <c r="G83" i="15"/>
  <c r="N83" i="15"/>
  <c r="Q83" i="15"/>
  <c r="G84" i="15"/>
  <c r="N84" i="15"/>
  <c r="Q84" i="15"/>
  <c r="R84" i="15"/>
  <c r="Q85" i="15"/>
  <c r="Q86" i="15"/>
  <c r="Q87" i="15"/>
  <c r="G88" i="15"/>
  <c r="L88" i="15"/>
  <c r="P88" i="15"/>
  <c r="Q88" i="15"/>
  <c r="R88" i="15"/>
  <c r="G89" i="15"/>
  <c r="L89" i="15"/>
  <c r="P89" i="15"/>
  <c r="Q89" i="15"/>
  <c r="Q90" i="15"/>
  <c r="Q91" i="15"/>
  <c r="G92" i="15"/>
  <c r="L92" i="15"/>
  <c r="Q92" i="15"/>
  <c r="G93" i="15"/>
  <c r="L93" i="15"/>
  <c r="Q93" i="15"/>
  <c r="G94" i="15"/>
  <c r="L94" i="15"/>
  <c r="Q94" i="15"/>
  <c r="L95" i="15"/>
  <c r="Q95" i="15"/>
  <c r="L96" i="15"/>
  <c r="Q96" i="15"/>
  <c r="L97" i="15"/>
  <c r="Q97" i="15"/>
  <c r="G98" i="15"/>
  <c r="L98" i="15"/>
  <c r="Q98" i="15"/>
  <c r="G99" i="15"/>
  <c r="L99" i="15"/>
  <c r="Q99" i="15"/>
  <c r="G100" i="15"/>
  <c r="L100" i="15"/>
  <c r="Q100" i="15"/>
  <c r="Q101" i="15"/>
  <c r="Q102" i="15"/>
  <c r="L103" i="15"/>
  <c r="Q103" i="15"/>
  <c r="L104" i="15"/>
  <c r="Q104" i="15"/>
  <c r="L105" i="15"/>
  <c r="Q105" i="15"/>
  <c r="G106" i="15"/>
  <c r="L106" i="15"/>
  <c r="Q106" i="15"/>
  <c r="Q107" i="15"/>
  <c r="G108" i="15"/>
  <c r="L108" i="15"/>
  <c r="Q108" i="15"/>
  <c r="Q45" i="13"/>
  <c r="Q46" i="13"/>
  <c r="Q47" i="13"/>
  <c r="G33" i="13"/>
  <c r="I33" i="13" s="1"/>
  <c r="E380" i="5"/>
  <c r="F380" i="5" s="1"/>
  <c r="G380" i="5" s="1"/>
  <c r="K380" i="5" s="1"/>
  <c r="E435" i="5"/>
  <c r="E63" i="14"/>
  <c r="E65" i="5"/>
  <c r="F65" i="5" s="1"/>
  <c r="E66" i="5"/>
  <c r="F66" i="5" s="1"/>
  <c r="G66" i="5" s="1"/>
  <c r="K66" i="5" s="1"/>
  <c r="E78" i="5"/>
  <c r="F78" i="5" s="1"/>
  <c r="G78" i="5" s="1"/>
  <c r="K78" i="5" s="1"/>
  <c r="E79" i="5"/>
  <c r="F79" i="5" s="1"/>
  <c r="E48" i="5"/>
  <c r="F48" i="5" s="1"/>
  <c r="G48" i="5" s="1"/>
  <c r="K48" i="5" s="1"/>
  <c r="E49" i="5"/>
  <c r="F49" i="5" s="1"/>
  <c r="G49" i="5" s="1"/>
  <c r="K49" i="5" s="1"/>
  <c r="E51" i="5"/>
  <c r="E49" i="14"/>
  <c r="E52" i="5"/>
  <c r="F52" i="5" s="1"/>
  <c r="E84" i="5"/>
  <c r="E146" i="5"/>
  <c r="F146" i="5" s="1"/>
  <c r="G146" i="5" s="1"/>
  <c r="K146" i="5" s="1"/>
  <c r="E157" i="5"/>
  <c r="F157" i="5"/>
  <c r="G157" i="5" s="1"/>
  <c r="K157" i="5" s="1"/>
  <c r="E240" i="5"/>
  <c r="F240" i="5"/>
  <c r="E258" i="5"/>
  <c r="E60" i="14" s="1"/>
  <c r="E398" i="5"/>
  <c r="F398" i="5"/>
  <c r="G398" i="5" s="1"/>
  <c r="K398" i="5" s="1"/>
  <c r="E110" i="5"/>
  <c r="F110" i="5" s="1"/>
  <c r="E134" i="5"/>
  <c r="F134" i="5" s="1"/>
  <c r="G134" i="5" s="1"/>
  <c r="K134" i="5" s="1"/>
  <c r="E170" i="5"/>
  <c r="F170" i="5" s="1"/>
  <c r="G170" i="5" s="1"/>
  <c r="K170" i="5" s="1"/>
  <c r="E310" i="5"/>
  <c r="F310" i="5"/>
  <c r="E409" i="5"/>
  <c r="F409" i="5" s="1"/>
  <c r="E411" i="5"/>
  <c r="F411" i="5"/>
  <c r="G411" i="5" s="1"/>
  <c r="K411" i="5" s="1"/>
  <c r="E413" i="5"/>
  <c r="F413" i="5" s="1"/>
  <c r="E415" i="5"/>
  <c r="F415" i="5" s="1"/>
  <c r="P415" i="5" s="1"/>
  <c r="E47" i="5"/>
  <c r="F47" i="5" s="1"/>
  <c r="G47" i="5" s="1"/>
  <c r="K47" i="5" s="1"/>
  <c r="E45" i="5"/>
  <c r="F45" i="5" s="1"/>
  <c r="G45" i="5" s="1"/>
  <c r="J45" i="5" s="1"/>
  <c r="E100" i="3"/>
  <c r="F100" i="3"/>
  <c r="G100" i="3"/>
  <c r="K100" i="3"/>
  <c r="E101" i="3"/>
  <c r="F101" i="3"/>
  <c r="G101" i="3"/>
  <c r="K101" i="3"/>
  <c r="E92" i="3"/>
  <c r="U73" i="16"/>
  <c r="F92" i="3"/>
  <c r="G92" i="3"/>
  <c r="K92" i="3"/>
  <c r="E93" i="3"/>
  <c r="F93" i="3"/>
  <c r="G93" i="3"/>
  <c r="K93" i="3"/>
  <c r="E94" i="3"/>
  <c r="E95" i="3"/>
  <c r="F95" i="3"/>
  <c r="G95" i="3"/>
  <c r="K95" i="3"/>
  <c r="E96" i="3"/>
  <c r="F96" i="3"/>
  <c r="G96" i="3"/>
  <c r="K96" i="3"/>
  <c r="E97" i="3"/>
  <c r="F97" i="3"/>
  <c r="G97" i="3"/>
  <c r="K97" i="3"/>
  <c r="E103" i="3"/>
  <c r="F103" i="3"/>
  <c r="G103" i="3"/>
  <c r="K103" i="3"/>
  <c r="E108" i="3"/>
  <c r="F108" i="3"/>
  <c r="G108" i="3"/>
  <c r="K108" i="3"/>
  <c r="E50" i="5"/>
  <c r="F50" i="5" s="1"/>
  <c r="G50" i="5" s="1"/>
  <c r="H50" i="5" s="1"/>
  <c r="E53" i="5"/>
  <c r="F53" i="5" s="1"/>
  <c r="G53" i="5" s="1"/>
  <c r="H53" i="5" s="1"/>
  <c r="E54" i="5"/>
  <c r="F54" i="5"/>
  <c r="G54" i="5" s="1"/>
  <c r="H54" i="5" s="1"/>
  <c r="E55" i="5"/>
  <c r="F55" i="5" s="1"/>
  <c r="G55" i="5" s="1"/>
  <c r="K55" i="5" s="1"/>
  <c r="E56" i="5"/>
  <c r="F56" i="5" s="1"/>
  <c r="E57" i="5"/>
  <c r="F57" i="5" s="1"/>
  <c r="G57" i="5" s="1"/>
  <c r="K57" i="5" s="1"/>
  <c r="E58" i="5"/>
  <c r="F58" i="5" s="1"/>
  <c r="G58" i="5" s="1"/>
  <c r="K58" i="5" s="1"/>
  <c r="E59" i="5"/>
  <c r="F59" i="5" s="1"/>
  <c r="E60" i="5"/>
  <c r="F60" i="5" s="1"/>
  <c r="E61" i="5"/>
  <c r="F61" i="5" s="1"/>
  <c r="G61" i="5" s="1"/>
  <c r="K61" i="5" s="1"/>
  <c r="E62" i="5"/>
  <c r="F62" i="5" s="1"/>
  <c r="G62" i="5" s="1"/>
  <c r="K62" i="5" s="1"/>
  <c r="E63" i="5"/>
  <c r="F63" i="5" s="1"/>
  <c r="G63" i="5" s="1"/>
  <c r="K63" i="5" s="1"/>
  <c r="E64" i="5"/>
  <c r="F64" i="5" s="1"/>
  <c r="G64" i="5" s="1"/>
  <c r="K64" i="5" s="1"/>
  <c r="E67" i="5"/>
  <c r="F67" i="5" s="1"/>
  <c r="G67" i="5" s="1"/>
  <c r="K67" i="5" s="1"/>
  <c r="E68" i="5"/>
  <c r="F68" i="5" s="1"/>
  <c r="G68" i="5" s="1"/>
  <c r="K68" i="5" s="1"/>
  <c r="E69" i="5"/>
  <c r="F69" i="5" s="1"/>
  <c r="G69" i="5" s="1"/>
  <c r="K69" i="5" s="1"/>
  <c r="E70" i="5"/>
  <c r="F70" i="5" s="1"/>
  <c r="G70" i="5" s="1"/>
  <c r="K70" i="5" s="1"/>
  <c r="E71" i="5"/>
  <c r="F71" i="5" s="1"/>
  <c r="G71" i="5" s="1"/>
  <c r="K71" i="5" s="1"/>
  <c r="E72" i="5"/>
  <c r="F72" i="5"/>
  <c r="G72" i="5" s="1"/>
  <c r="K72" i="5" s="1"/>
  <c r="E73" i="5"/>
  <c r="F73" i="5"/>
  <c r="E74" i="5"/>
  <c r="F74" i="5" s="1"/>
  <c r="G74" i="5" s="1"/>
  <c r="K74" i="5" s="1"/>
  <c r="E75" i="5"/>
  <c r="E76" i="5"/>
  <c r="E33" i="14"/>
  <c r="E77" i="5"/>
  <c r="F77" i="5" s="1"/>
  <c r="G77" i="5" s="1"/>
  <c r="K77" i="5" s="1"/>
  <c r="E80" i="5"/>
  <c r="F80" i="5"/>
  <c r="E81" i="5"/>
  <c r="F81" i="5" s="1"/>
  <c r="G81" i="5" s="1"/>
  <c r="K81" i="5" s="1"/>
  <c r="E82" i="5"/>
  <c r="F82" i="5" s="1"/>
  <c r="E83" i="5"/>
  <c r="F83" i="5" s="1"/>
  <c r="G83" i="5" s="1"/>
  <c r="K83" i="5" s="1"/>
  <c r="E95" i="5"/>
  <c r="F95" i="5" s="1"/>
  <c r="E96" i="5"/>
  <c r="F96" i="5"/>
  <c r="G96" i="5" s="1"/>
  <c r="K96" i="5" s="1"/>
  <c r="E103" i="5"/>
  <c r="F103" i="5"/>
  <c r="G103" i="5" s="1"/>
  <c r="E107" i="5"/>
  <c r="F107" i="5" s="1"/>
  <c r="E108" i="5"/>
  <c r="F108" i="5" s="1"/>
  <c r="G108" i="5" s="1"/>
  <c r="K108" i="5" s="1"/>
  <c r="G12" i="14"/>
  <c r="C12" i="14"/>
  <c r="E22" i="5"/>
  <c r="F22" i="5" s="1"/>
  <c r="G22" i="5" s="1"/>
  <c r="H22" i="5" s="1"/>
  <c r="G13" i="14"/>
  <c r="C13" i="14"/>
  <c r="E23" i="5"/>
  <c r="F23" i="5" s="1"/>
  <c r="G23" i="5" s="1"/>
  <c r="H23" i="5" s="1"/>
  <c r="G14" i="14"/>
  <c r="C14" i="14"/>
  <c r="E24" i="5"/>
  <c r="E14" i="14" s="1"/>
  <c r="G15" i="14"/>
  <c r="C15" i="14"/>
  <c r="E25" i="5"/>
  <c r="G16" i="14"/>
  <c r="C16" i="14"/>
  <c r="E27" i="5"/>
  <c r="E16" i="14" s="1"/>
  <c r="G17" i="14"/>
  <c r="C17" i="14"/>
  <c r="E28" i="5"/>
  <c r="E17" i="14" s="1"/>
  <c r="G18" i="14"/>
  <c r="C18" i="14"/>
  <c r="E29" i="5"/>
  <c r="F29" i="5" s="1"/>
  <c r="G29" i="5" s="1"/>
  <c r="H29" i="5" s="1"/>
  <c r="G19" i="14"/>
  <c r="C19" i="14"/>
  <c r="E30" i="5"/>
  <c r="F30" i="5" s="1"/>
  <c r="G30" i="5" s="1"/>
  <c r="H30" i="5" s="1"/>
  <c r="G20" i="14"/>
  <c r="C20" i="14"/>
  <c r="E31" i="5"/>
  <c r="E20" i="14" s="1"/>
  <c r="G21" i="14"/>
  <c r="C21" i="14"/>
  <c r="E32" i="5"/>
  <c r="E21" i="14" s="1"/>
  <c r="G22" i="14"/>
  <c r="C22" i="14"/>
  <c r="E33" i="5"/>
  <c r="E22" i="14"/>
  <c r="G40" i="14"/>
  <c r="C40" i="14"/>
  <c r="E40" i="14"/>
  <c r="G41" i="14"/>
  <c r="C41" i="14"/>
  <c r="E41" i="14"/>
  <c r="G42" i="14"/>
  <c r="C42" i="14"/>
  <c r="E42" i="14"/>
  <c r="G43" i="14"/>
  <c r="C43" i="14"/>
  <c r="E43" i="14"/>
  <c r="G44" i="14"/>
  <c r="C44" i="14"/>
  <c r="E44" i="14"/>
  <c r="G45" i="14"/>
  <c r="C45" i="14"/>
  <c r="E45" i="14"/>
  <c r="G46" i="14"/>
  <c r="C46" i="14"/>
  <c r="E46" i="14"/>
  <c r="G23" i="14"/>
  <c r="C23" i="14"/>
  <c r="E42" i="5"/>
  <c r="E23" i="14" s="1"/>
  <c r="G24" i="14"/>
  <c r="C24" i="14"/>
  <c r="E43" i="5"/>
  <c r="E24" i="14" s="1"/>
  <c r="G25" i="14"/>
  <c r="C25" i="14"/>
  <c r="E44" i="5"/>
  <c r="E25" i="14"/>
  <c r="G47" i="14"/>
  <c r="C47" i="14"/>
  <c r="G48" i="14"/>
  <c r="C48" i="14"/>
  <c r="G49" i="14"/>
  <c r="C49" i="14"/>
  <c r="G50" i="14"/>
  <c r="C50" i="14"/>
  <c r="E50" i="14"/>
  <c r="G51" i="14"/>
  <c r="C51" i="14"/>
  <c r="E51" i="14"/>
  <c r="G52" i="14"/>
  <c r="C52" i="14"/>
  <c r="E52" i="14"/>
  <c r="G26" i="14"/>
  <c r="C26" i="14"/>
  <c r="E26" i="14"/>
  <c r="G27" i="14"/>
  <c r="C27" i="14"/>
  <c r="G28" i="14"/>
  <c r="C28" i="14"/>
  <c r="E28" i="14"/>
  <c r="G29" i="14"/>
  <c r="C29" i="14"/>
  <c r="E29" i="14"/>
  <c r="G30" i="14"/>
  <c r="C30" i="14"/>
  <c r="E30" i="14"/>
  <c r="G31" i="14"/>
  <c r="C31" i="14"/>
  <c r="G32" i="14"/>
  <c r="C32" i="14"/>
  <c r="G33" i="14"/>
  <c r="C33" i="14"/>
  <c r="G53" i="14"/>
  <c r="C53" i="14"/>
  <c r="G54" i="14"/>
  <c r="C54" i="14"/>
  <c r="G55" i="14"/>
  <c r="C55" i="14"/>
  <c r="G34" i="14"/>
  <c r="C34" i="14"/>
  <c r="E34" i="14"/>
  <c r="G56" i="14"/>
  <c r="C56" i="14"/>
  <c r="E56" i="14"/>
  <c r="G57" i="14"/>
  <c r="C57" i="14"/>
  <c r="G58" i="14"/>
  <c r="C58" i="14"/>
  <c r="G59" i="14"/>
  <c r="C59" i="14"/>
  <c r="E59" i="14"/>
  <c r="G60" i="14"/>
  <c r="C60" i="14"/>
  <c r="G35" i="14"/>
  <c r="C35" i="14"/>
  <c r="E35" i="14"/>
  <c r="G61" i="14"/>
  <c r="C61" i="14"/>
  <c r="G62" i="14"/>
  <c r="C62" i="14"/>
  <c r="E62" i="14"/>
  <c r="G36" i="14"/>
  <c r="C36" i="14"/>
  <c r="E36" i="14"/>
  <c r="G37" i="14"/>
  <c r="C37" i="14"/>
  <c r="G38" i="14"/>
  <c r="C38" i="14"/>
  <c r="E38" i="14"/>
  <c r="G39" i="14"/>
  <c r="C39" i="14"/>
  <c r="E39" i="14"/>
  <c r="G63" i="14"/>
  <c r="C63" i="14"/>
  <c r="G11" i="14"/>
  <c r="C11" i="14"/>
  <c r="E11" i="14"/>
  <c r="E21" i="5"/>
  <c r="F21" i="5" s="1"/>
  <c r="H63" i="14"/>
  <c r="B63" i="14"/>
  <c r="D63" i="14"/>
  <c r="A63" i="14"/>
  <c r="H39" i="14"/>
  <c r="D39" i="14"/>
  <c r="B39" i="14"/>
  <c r="A39" i="14"/>
  <c r="H38" i="14"/>
  <c r="B38" i="14"/>
  <c r="D38" i="14"/>
  <c r="A38" i="14"/>
  <c r="H37" i="14"/>
  <c r="D37" i="14"/>
  <c r="B37" i="14"/>
  <c r="A37" i="14"/>
  <c r="H36" i="14"/>
  <c r="B36" i="14"/>
  <c r="D36" i="14"/>
  <c r="A36" i="14"/>
  <c r="H62" i="14"/>
  <c r="D62" i="14"/>
  <c r="B62" i="14"/>
  <c r="A62" i="14"/>
  <c r="H61" i="14"/>
  <c r="B61" i="14"/>
  <c r="D61" i="14"/>
  <c r="A61" i="14"/>
  <c r="H35" i="14"/>
  <c r="D35" i="14"/>
  <c r="B35" i="14"/>
  <c r="A35" i="14"/>
  <c r="H60" i="14"/>
  <c r="B60" i="14"/>
  <c r="D60" i="14"/>
  <c r="A60" i="14"/>
  <c r="H59" i="14"/>
  <c r="D59" i="14"/>
  <c r="B59" i="14"/>
  <c r="A59" i="14"/>
  <c r="H58" i="14"/>
  <c r="B58" i="14"/>
  <c r="D58" i="14"/>
  <c r="A58" i="14"/>
  <c r="H57" i="14"/>
  <c r="D57" i="14"/>
  <c r="B57" i="14"/>
  <c r="A57" i="14"/>
  <c r="H56" i="14"/>
  <c r="B56" i="14"/>
  <c r="D56" i="14"/>
  <c r="A56" i="14"/>
  <c r="H34" i="14"/>
  <c r="D34" i="14"/>
  <c r="B34" i="14"/>
  <c r="A34" i="14"/>
  <c r="H55" i="14"/>
  <c r="B55" i="14"/>
  <c r="D55" i="14"/>
  <c r="A55" i="14"/>
  <c r="H54" i="14"/>
  <c r="D54" i="14"/>
  <c r="B54" i="14"/>
  <c r="A54" i="14"/>
  <c r="H53" i="14"/>
  <c r="B53" i="14"/>
  <c r="D53" i="14"/>
  <c r="A53" i="14"/>
  <c r="H33" i="14"/>
  <c r="D33" i="14"/>
  <c r="B33" i="14"/>
  <c r="A33" i="14"/>
  <c r="H32" i="14"/>
  <c r="B32" i="14"/>
  <c r="D32" i="14"/>
  <c r="A32" i="14"/>
  <c r="H31" i="14"/>
  <c r="D31" i="14"/>
  <c r="B31" i="14"/>
  <c r="A31" i="14"/>
  <c r="H30" i="14"/>
  <c r="B30" i="14"/>
  <c r="D30" i="14"/>
  <c r="A30" i="14"/>
  <c r="H29" i="14"/>
  <c r="D29" i="14"/>
  <c r="B29" i="14"/>
  <c r="A29" i="14"/>
  <c r="H28" i="14"/>
  <c r="B28" i="14"/>
  <c r="D28" i="14"/>
  <c r="A28" i="14"/>
  <c r="H27" i="14"/>
  <c r="D27" i="14"/>
  <c r="B27" i="14"/>
  <c r="A27" i="14"/>
  <c r="H26" i="14"/>
  <c r="B26" i="14"/>
  <c r="D26" i="14"/>
  <c r="A26" i="14"/>
  <c r="H52" i="14"/>
  <c r="D52" i="14"/>
  <c r="B52" i="14"/>
  <c r="A52" i="14"/>
  <c r="H51" i="14"/>
  <c r="B51" i="14"/>
  <c r="D51" i="14"/>
  <c r="A51" i="14"/>
  <c r="H50" i="14"/>
  <c r="D50" i="14"/>
  <c r="B50" i="14"/>
  <c r="A50" i="14"/>
  <c r="H49" i="14"/>
  <c r="B49" i="14"/>
  <c r="D49" i="14"/>
  <c r="A49" i="14"/>
  <c r="H48" i="14"/>
  <c r="D48" i="14"/>
  <c r="B48" i="14"/>
  <c r="A48" i="14"/>
  <c r="H47" i="14"/>
  <c r="B47" i="14"/>
  <c r="D47" i="14"/>
  <c r="A47" i="14"/>
  <c r="H25" i="14"/>
  <c r="D25" i="14"/>
  <c r="B25" i="14"/>
  <c r="A25" i="14"/>
  <c r="H24" i="14"/>
  <c r="B24" i="14"/>
  <c r="D24" i="14"/>
  <c r="A24" i="14"/>
  <c r="H23" i="14"/>
  <c r="D23" i="14"/>
  <c r="B23" i="14"/>
  <c r="A23" i="14"/>
  <c r="H46" i="14"/>
  <c r="B46" i="14"/>
  <c r="D46" i="14"/>
  <c r="A46" i="14"/>
  <c r="H45" i="14"/>
  <c r="D45" i="14"/>
  <c r="B45" i="14"/>
  <c r="A45" i="14"/>
  <c r="H44" i="14"/>
  <c r="B44" i="14"/>
  <c r="D44" i="14"/>
  <c r="A44" i="14"/>
  <c r="H43" i="14"/>
  <c r="D43" i="14"/>
  <c r="B43" i="14"/>
  <c r="A43" i="14"/>
  <c r="H42" i="14"/>
  <c r="B42" i="14"/>
  <c r="D42" i="14"/>
  <c r="A42" i="14"/>
  <c r="H41" i="14"/>
  <c r="D41" i="14"/>
  <c r="B41" i="14"/>
  <c r="A41" i="14"/>
  <c r="H40" i="14"/>
  <c r="B40" i="14"/>
  <c r="D40" i="14"/>
  <c r="A40" i="14"/>
  <c r="H22" i="14"/>
  <c r="D22" i="14"/>
  <c r="B22" i="14"/>
  <c r="A22" i="14"/>
  <c r="H21" i="14"/>
  <c r="B21" i="14"/>
  <c r="D21" i="14"/>
  <c r="A21" i="14"/>
  <c r="H20" i="14"/>
  <c r="D20" i="14"/>
  <c r="B20" i="14"/>
  <c r="A20" i="14"/>
  <c r="H19" i="14"/>
  <c r="B19" i="14"/>
  <c r="D19" i="14"/>
  <c r="A19" i="14"/>
  <c r="H18" i="14"/>
  <c r="D18" i="14"/>
  <c r="B18" i="14"/>
  <c r="A18" i="14"/>
  <c r="H17" i="14"/>
  <c r="B17" i="14"/>
  <c r="D17" i="14"/>
  <c r="A17" i="14"/>
  <c r="H16" i="14"/>
  <c r="D16" i="14"/>
  <c r="B16" i="14"/>
  <c r="A16" i="14"/>
  <c r="H15" i="14"/>
  <c r="B15" i="14"/>
  <c r="F15" i="14"/>
  <c r="D15" i="14"/>
  <c r="A15" i="14"/>
  <c r="H14" i="14"/>
  <c r="B14" i="14"/>
  <c r="F14" i="14"/>
  <c r="D14" i="14"/>
  <c r="A14" i="14"/>
  <c r="H13" i="14"/>
  <c r="F13" i="14"/>
  <c r="D13" i="14"/>
  <c r="B13" i="14"/>
  <c r="A13" i="14"/>
  <c r="H12" i="14"/>
  <c r="B12" i="14"/>
  <c r="F12" i="14"/>
  <c r="D12" i="14"/>
  <c r="A12" i="14"/>
  <c r="H11" i="14"/>
  <c r="F11" i="14"/>
  <c r="D11" i="14"/>
  <c r="B11" i="14"/>
  <c r="A11" i="14"/>
  <c r="E73" i="1"/>
  <c r="F73" i="1"/>
  <c r="P17" i="1"/>
  <c r="P13" i="1"/>
  <c r="P14" i="1"/>
  <c r="P15" i="1"/>
  <c r="P11" i="1"/>
  <c r="D11" i="1"/>
  <c r="W2" i="1" s="1"/>
  <c r="D12" i="1"/>
  <c r="D13" i="1"/>
  <c r="G73" i="1"/>
  <c r="E87" i="1"/>
  <c r="F87" i="1"/>
  <c r="G87" i="1"/>
  <c r="I87" i="1"/>
  <c r="E88" i="1"/>
  <c r="F88" i="1"/>
  <c r="G88" i="1"/>
  <c r="I88" i="1"/>
  <c r="E89" i="1"/>
  <c r="F89" i="1"/>
  <c r="E90" i="1"/>
  <c r="F90" i="1"/>
  <c r="G90" i="1"/>
  <c r="E82" i="1"/>
  <c r="F82" i="1"/>
  <c r="E83" i="1"/>
  <c r="F83" i="1"/>
  <c r="G83" i="1"/>
  <c r="I83" i="1"/>
  <c r="E84" i="1"/>
  <c r="F84" i="1"/>
  <c r="E85" i="1"/>
  <c r="F85" i="1"/>
  <c r="G85" i="1"/>
  <c r="I85" i="1"/>
  <c r="E86" i="1"/>
  <c r="F86" i="1"/>
  <c r="G86" i="1"/>
  <c r="I86" i="1"/>
  <c r="G89" i="1"/>
  <c r="I89" i="1"/>
  <c r="E69" i="1"/>
  <c r="F69" i="1"/>
  <c r="G69" i="1"/>
  <c r="J69" i="1"/>
  <c r="E70" i="1"/>
  <c r="F70" i="1"/>
  <c r="G70" i="1"/>
  <c r="J70" i="1"/>
  <c r="E71" i="1"/>
  <c r="F71" i="1"/>
  <c r="G71" i="1"/>
  <c r="J71" i="1"/>
  <c r="E72" i="1"/>
  <c r="F72" i="1"/>
  <c r="G72" i="1"/>
  <c r="J72" i="1"/>
  <c r="J73" i="1"/>
  <c r="E74" i="1"/>
  <c r="F74" i="1"/>
  <c r="G74" i="1"/>
  <c r="I74" i="1"/>
  <c r="E75" i="1"/>
  <c r="F75" i="1"/>
  <c r="G75" i="1"/>
  <c r="I75" i="1"/>
  <c r="E76" i="1"/>
  <c r="F76" i="1"/>
  <c r="G76" i="1"/>
  <c r="I76" i="1"/>
  <c r="E77" i="1"/>
  <c r="F77" i="1"/>
  <c r="G77" i="1"/>
  <c r="I77" i="1"/>
  <c r="E78" i="1"/>
  <c r="F78" i="1"/>
  <c r="G78" i="1"/>
  <c r="I78" i="1"/>
  <c r="E79" i="1"/>
  <c r="F79" i="1"/>
  <c r="G79" i="1"/>
  <c r="I79" i="1"/>
  <c r="E80" i="1"/>
  <c r="F80" i="1"/>
  <c r="G80" i="1"/>
  <c r="I80" i="1"/>
  <c r="E81" i="1"/>
  <c r="F81" i="1"/>
  <c r="G81" i="1"/>
  <c r="I81" i="1"/>
  <c r="G82" i="1"/>
  <c r="I82" i="1"/>
  <c r="G84" i="1"/>
  <c r="I84" i="1"/>
  <c r="I90" i="1"/>
  <c r="E61" i="1"/>
  <c r="F61" i="1"/>
  <c r="G61" i="1"/>
  <c r="J61" i="1"/>
  <c r="E22" i="1"/>
  <c r="F22" i="1"/>
  <c r="G22" i="1"/>
  <c r="H22" i="1"/>
  <c r="E23" i="1"/>
  <c r="F23" i="1"/>
  <c r="G23" i="1"/>
  <c r="H23" i="1"/>
  <c r="E24" i="1"/>
  <c r="F24" i="1"/>
  <c r="G24" i="1"/>
  <c r="H24" i="1"/>
  <c r="E25" i="1"/>
  <c r="F25" i="1"/>
  <c r="G25" i="1"/>
  <c r="H25" i="1"/>
  <c r="E26" i="1"/>
  <c r="F26" i="1"/>
  <c r="G26" i="1"/>
  <c r="H26" i="1"/>
  <c r="E27" i="1"/>
  <c r="F27" i="1"/>
  <c r="G27" i="1"/>
  <c r="H27" i="1"/>
  <c r="E28" i="1"/>
  <c r="F28" i="1"/>
  <c r="E29" i="1"/>
  <c r="F29" i="1"/>
  <c r="G29" i="1"/>
  <c r="H29" i="1"/>
  <c r="E30" i="1"/>
  <c r="F30" i="1"/>
  <c r="G30" i="1"/>
  <c r="H30" i="1"/>
  <c r="E31" i="1"/>
  <c r="F31" i="1"/>
  <c r="G31" i="1"/>
  <c r="H31" i="1"/>
  <c r="E32" i="1"/>
  <c r="F32" i="1"/>
  <c r="G32" i="1"/>
  <c r="H32" i="1"/>
  <c r="E33" i="1"/>
  <c r="F33" i="1"/>
  <c r="G33" i="1"/>
  <c r="H33" i="1"/>
  <c r="E34" i="1"/>
  <c r="F34" i="1"/>
  <c r="G34" i="1"/>
  <c r="H34" i="1"/>
  <c r="E35" i="1"/>
  <c r="F35" i="1"/>
  <c r="G35" i="1"/>
  <c r="H35" i="1"/>
  <c r="E36" i="1"/>
  <c r="F36" i="1"/>
  <c r="G36" i="1"/>
  <c r="H36" i="1"/>
  <c r="E37" i="1"/>
  <c r="F37" i="1"/>
  <c r="G37" i="1"/>
  <c r="H37" i="1"/>
  <c r="E38" i="1"/>
  <c r="F38" i="1"/>
  <c r="G38" i="1"/>
  <c r="H38" i="1"/>
  <c r="E39" i="1"/>
  <c r="F39" i="1"/>
  <c r="G39" i="1"/>
  <c r="H39" i="1"/>
  <c r="E40" i="1"/>
  <c r="F40" i="1"/>
  <c r="G40" i="1"/>
  <c r="H40" i="1"/>
  <c r="E41" i="1"/>
  <c r="F41" i="1"/>
  <c r="G41" i="1"/>
  <c r="H41" i="1"/>
  <c r="E42" i="1"/>
  <c r="F42" i="1"/>
  <c r="G42" i="1"/>
  <c r="H42" i="1"/>
  <c r="E43" i="1"/>
  <c r="F43" i="1"/>
  <c r="G43" i="1"/>
  <c r="H43" i="1"/>
  <c r="E44" i="1"/>
  <c r="F44" i="1"/>
  <c r="G44" i="1"/>
  <c r="H44" i="1"/>
  <c r="E45" i="1"/>
  <c r="F45" i="1"/>
  <c r="G45" i="1"/>
  <c r="H45" i="1"/>
  <c r="E46" i="1"/>
  <c r="F46" i="1"/>
  <c r="G46" i="1"/>
  <c r="H46" i="1"/>
  <c r="E47" i="1"/>
  <c r="F47" i="1"/>
  <c r="G47" i="1"/>
  <c r="H47" i="1"/>
  <c r="E48" i="1"/>
  <c r="F48" i="1"/>
  <c r="G48" i="1"/>
  <c r="H48" i="1"/>
  <c r="E49" i="1"/>
  <c r="F49" i="1"/>
  <c r="G49" i="1"/>
  <c r="H49" i="1"/>
  <c r="E50" i="1"/>
  <c r="F50" i="1"/>
  <c r="G50" i="1"/>
  <c r="H50" i="1"/>
  <c r="E51" i="1"/>
  <c r="F51" i="1"/>
  <c r="G51" i="1"/>
  <c r="H51" i="1"/>
  <c r="E52" i="1"/>
  <c r="F52" i="1"/>
  <c r="G52" i="1"/>
  <c r="H52" i="1"/>
  <c r="E53" i="1"/>
  <c r="F53" i="1"/>
  <c r="G53" i="1"/>
  <c r="H53" i="1"/>
  <c r="E54" i="1"/>
  <c r="F54" i="1"/>
  <c r="G54" i="1"/>
  <c r="H54" i="1"/>
  <c r="E55" i="1"/>
  <c r="F55" i="1"/>
  <c r="G55" i="1"/>
  <c r="H55" i="1"/>
  <c r="E56" i="1"/>
  <c r="F56" i="1"/>
  <c r="G56" i="1"/>
  <c r="H56" i="1"/>
  <c r="E57" i="1"/>
  <c r="F57" i="1"/>
  <c r="G57" i="1"/>
  <c r="H57" i="1"/>
  <c r="E58" i="1"/>
  <c r="F58" i="1"/>
  <c r="G58" i="1"/>
  <c r="H58" i="1"/>
  <c r="E59" i="1"/>
  <c r="F59" i="1"/>
  <c r="G59" i="1"/>
  <c r="H59" i="1"/>
  <c r="E60" i="1"/>
  <c r="F60" i="1"/>
  <c r="E21" i="1"/>
  <c r="F21" i="1"/>
  <c r="G21" i="1"/>
  <c r="H21" i="1"/>
  <c r="G4" i="1"/>
  <c r="F4" i="1"/>
  <c r="Q51" i="1"/>
  <c r="Q60" i="1"/>
  <c r="Q79" i="1"/>
  <c r="E21" i="2"/>
  <c r="G21" i="2"/>
  <c r="E22" i="2"/>
  <c r="K22" i="2"/>
  <c r="E23" i="2"/>
  <c r="G23" i="2"/>
  <c r="E24" i="2"/>
  <c r="G24" i="2"/>
  <c r="E25" i="2"/>
  <c r="G25" i="2"/>
  <c r="E26" i="2"/>
  <c r="L26" i="2"/>
  <c r="G26" i="2"/>
  <c r="E27" i="2"/>
  <c r="G27" i="2"/>
  <c r="E28" i="2"/>
  <c r="G28" i="2"/>
  <c r="E29" i="2"/>
  <c r="G29" i="2"/>
  <c r="E30" i="2"/>
  <c r="K30" i="2"/>
  <c r="E31" i="2"/>
  <c r="G31" i="2"/>
  <c r="E32" i="2"/>
  <c r="G32" i="2"/>
  <c r="E33" i="2"/>
  <c r="G33" i="2"/>
  <c r="E34" i="2"/>
  <c r="L34" i="2"/>
  <c r="E35" i="2"/>
  <c r="G35" i="2"/>
  <c r="E36" i="2"/>
  <c r="G36" i="2"/>
  <c r="E37" i="2"/>
  <c r="G37" i="2"/>
  <c r="E38" i="2"/>
  <c r="K38" i="2"/>
  <c r="E39" i="2"/>
  <c r="G39" i="2"/>
  <c r="E40" i="2"/>
  <c r="G40" i="2"/>
  <c r="E41" i="2"/>
  <c r="G41" i="2"/>
  <c r="E42" i="2"/>
  <c r="E43" i="2"/>
  <c r="G43" i="2"/>
  <c r="E44" i="2"/>
  <c r="G44" i="2"/>
  <c r="E45" i="2"/>
  <c r="G45" i="2"/>
  <c r="E46" i="2"/>
  <c r="K46" i="2"/>
  <c r="G46" i="2"/>
  <c r="E47" i="2"/>
  <c r="G47" i="2"/>
  <c r="E48" i="2"/>
  <c r="G48" i="2"/>
  <c r="E49" i="2"/>
  <c r="G49" i="2"/>
  <c r="E50" i="2"/>
  <c r="L50" i="2"/>
  <c r="G50" i="2"/>
  <c r="E51" i="2"/>
  <c r="G51" i="2"/>
  <c r="E52" i="2"/>
  <c r="G52" i="2"/>
  <c r="E53" i="2"/>
  <c r="G53" i="2"/>
  <c r="E54" i="2"/>
  <c r="K54" i="2"/>
  <c r="E55" i="2"/>
  <c r="G55" i="2"/>
  <c r="E56" i="2"/>
  <c r="G56" i="2"/>
  <c r="E57" i="2"/>
  <c r="G57" i="2"/>
  <c r="E58" i="2"/>
  <c r="L58" i="2"/>
  <c r="G58" i="2"/>
  <c r="E59" i="2"/>
  <c r="G59" i="2"/>
  <c r="E60" i="2"/>
  <c r="G60" i="2"/>
  <c r="E61" i="2"/>
  <c r="G61" i="2"/>
  <c r="E62" i="2"/>
  <c r="K62" i="2"/>
  <c r="E63" i="2"/>
  <c r="G63" i="2"/>
  <c r="E64" i="2"/>
  <c r="G64" i="2"/>
  <c r="E65" i="2"/>
  <c r="G65" i="2"/>
  <c r="E66" i="2"/>
  <c r="L66" i="2"/>
  <c r="E67" i="2"/>
  <c r="G67" i="2"/>
  <c r="E68" i="2"/>
  <c r="G68" i="2"/>
  <c r="E69" i="2"/>
  <c r="G69" i="2"/>
  <c r="E70" i="2"/>
  <c r="K70" i="2"/>
  <c r="E71" i="2"/>
  <c r="G71" i="2"/>
  <c r="E72" i="2"/>
  <c r="G72" i="2"/>
  <c r="E73" i="2"/>
  <c r="G73" i="2"/>
  <c r="E74" i="2"/>
  <c r="E75" i="2"/>
  <c r="G75" i="2"/>
  <c r="E76" i="2"/>
  <c r="G76" i="2"/>
  <c r="E77" i="2"/>
  <c r="G77" i="2"/>
  <c r="E78" i="2"/>
  <c r="K78" i="2"/>
  <c r="G78" i="2"/>
  <c r="E79" i="2"/>
  <c r="G79" i="2"/>
  <c r="E80" i="2"/>
  <c r="G80" i="2"/>
  <c r="E81" i="2"/>
  <c r="G81" i="2"/>
  <c r="E82" i="2"/>
  <c r="L82" i="2"/>
  <c r="G82" i="2"/>
  <c r="E83" i="2"/>
  <c r="G83" i="2"/>
  <c r="E84" i="2"/>
  <c r="G84" i="2"/>
  <c r="E85" i="2"/>
  <c r="G85" i="2"/>
  <c r="E86" i="2"/>
  <c r="K86" i="2"/>
  <c r="E87" i="2"/>
  <c r="G87" i="2"/>
  <c r="E88" i="2"/>
  <c r="G88" i="2"/>
  <c r="E89" i="2"/>
  <c r="G89" i="2"/>
  <c r="E90" i="2"/>
  <c r="L90" i="2"/>
  <c r="G90" i="2"/>
  <c r="E91" i="2"/>
  <c r="G91" i="2"/>
  <c r="D22" i="2"/>
  <c r="H22" i="2"/>
  <c r="D23" i="2"/>
  <c r="H23" i="2"/>
  <c r="D24" i="2"/>
  <c r="H24" i="2"/>
  <c r="D25" i="2"/>
  <c r="F25" i="2"/>
  <c r="H25" i="2"/>
  <c r="D26" i="2"/>
  <c r="H26" i="2"/>
  <c r="D27" i="2"/>
  <c r="H27" i="2"/>
  <c r="D28" i="2"/>
  <c r="H28" i="2"/>
  <c r="D29" i="2"/>
  <c r="J29" i="2"/>
  <c r="H29" i="2"/>
  <c r="D30" i="2"/>
  <c r="H30" i="2"/>
  <c r="D31" i="2"/>
  <c r="H31" i="2"/>
  <c r="D32" i="2"/>
  <c r="H32" i="2"/>
  <c r="D33" i="2"/>
  <c r="F33" i="2"/>
  <c r="H33" i="2"/>
  <c r="D34" i="2"/>
  <c r="H34" i="2"/>
  <c r="D35" i="2"/>
  <c r="H35" i="2"/>
  <c r="D36" i="2"/>
  <c r="D37" i="2"/>
  <c r="J37" i="2"/>
  <c r="H37" i="2"/>
  <c r="D38" i="2"/>
  <c r="H38" i="2"/>
  <c r="D39" i="2"/>
  <c r="H39" i="2"/>
  <c r="D40" i="2"/>
  <c r="H40" i="2"/>
  <c r="D41" i="2"/>
  <c r="F41" i="2"/>
  <c r="H41" i="2"/>
  <c r="D42" i="2"/>
  <c r="H42" i="2"/>
  <c r="D43" i="2"/>
  <c r="H43" i="2"/>
  <c r="D44" i="2"/>
  <c r="H44" i="2"/>
  <c r="D45" i="2"/>
  <c r="J45" i="2"/>
  <c r="H45" i="2"/>
  <c r="D46" i="2"/>
  <c r="H46" i="2"/>
  <c r="D47" i="2"/>
  <c r="H47" i="2"/>
  <c r="D48" i="2"/>
  <c r="H48" i="2"/>
  <c r="D49" i="2"/>
  <c r="F49" i="2"/>
  <c r="H49" i="2"/>
  <c r="D50" i="2"/>
  <c r="H50" i="2"/>
  <c r="D51" i="2"/>
  <c r="H51" i="2"/>
  <c r="D52" i="2"/>
  <c r="F52" i="2"/>
  <c r="H52" i="2"/>
  <c r="D53" i="2"/>
  <c r="J53" i="2"/>
  <c r="H53" i="2"/>
  <c r="D54" i="2"/>
  <c r="H54" i="2"/>
  <c r="D55" i="2"/>
  <c r="H55" i="2"/>
  <c r="D56" i="2"/>
  <c r="H56" i="2"/>
  <c r="D57" i="2"/>
  <c r="F57" i="2"/>
  <c r="H57" i="2"/>
  <c r="D58" i="2"/>
  <c r="H58" i="2"/>
  <c r="D59" i="2"/>
  <c r="H59" i="2"/>
  <c r="D60" i="2"/>
  <c r="H60" i="2"/>
  <c r="D61" i="2"/>
  <c r="J61" i="2"/>
  <c r="H61" i="2"/>
  <c r="D62" i="2"/>
  <c r="H62" i="2"/>
  <c r="D63" i="2"/>
  <c r="H63" i="2"/>
  <c r="D64" i="2"/>
  <c r="H64" i="2"/>
  <c r="D65" i="2"/>
  <c r="F65" i="2"/>
  <c r="H65" i="2"/>
  <c r="D66" i="2"/>
  <c r="H66" i="2"/>
  <c r="D67" i="2"/>
  <c r="H67" i="2"/>
  <c r="D68" i="2"/>
  <c r="D69" i="2"/>
  <c r="J69" i="2"/>
  <c r="H69" i="2"/>
  <c r="D70" i="2"/>
  <c r="H70" i="2"/>
  <c r="D71" i="2"/>
  <c r="H71" i="2"/>
  <c r="D72" i="2"/>
  <c r="H72" i="2"/>
  <c r="D73" i="2"/>
  <c r="F73" i="2"/>
  <c r="H73" i="2"/>
  <c r="D74" i="2"/>
  <c r="H74" i="2"/>
  <c r="D75" i="2"/>
  <c r="H75" i="2"/>
  <c r="D76" i="2"/>
  <c r="H76" i="2"/>
  <c r="D77" i="2"/>
  <c r="J77" i="2"/>
  <c r="H77" i="2"/>
  <c r="D78" i="2"/>
  <c r="H78" i="2"/>
  <c r="D79" i="2"/>
  <c r="H79" i="2"/>
  <c r="D80" i="2"/>
  <c r="H80" i="2"/>
  <c r="D81" i="2"/>
  <c r="F81" i="2"/>
  <c r="H81" i="2"/>
  <c r="D82" i="2"/>
  <c r="H82" i="2"/>
  <c r="D83" i="2"/>
  <c r="H83" i="2"/>
  <c r="D84" i="2"/>
  <c r="F84" i="2"/>
  <c r="H84" i="2"/>
  <c r="D85" i="2"/>
  <c r="J85" i="2"/>
  <c r="H85" i="2"/>
  <c r="D86" i="2"/>
  <c r="H86" i="2"/>
  <c r="D87" i="2"/>
  <c r="H87" i="2"/>
  <c r="D88" i="2"/>
  <c r="H88" i="2"/>
  <c r="D89" i="2"/>
  <c r="F89" i="2"/>
  <c r="H89" i="2"/>
  <c r="D90" i="2"/>
  <c r="H90" i="2"/>
  <c r="D91" i="2"/>
  <c r="H91" i="2"/>
  <c r="J22" i="2"/>
  <c r="J23" i="2"/>
  <c r="J25" i="2"/>
  <c r="J26" i="2"/>
  <c r="J27" i="2"/>
  <c r="J30" i="2"/>
  <c r="J31" i="2"/>
  <c r="J33" i="2"/>
  <c r="J34" i="2"/>
  <c r="J35" i="2"/>
  <c r="J38" i="2"/>
  <c r="J39" i="2"/>
  <c r="J41" i="2"/>
  <c r="J42" i="2"/>
  <c r="J43" i="2"/>
  <c r="J46" i="2"/>
  <c r="J47" i="2"/>
  <c r="J49" i="2"/>
  <c r="J50" i="2"/>
  <c r="J51" i="2"/>
  <c r="J54" i="2"/>
  <c r="J55" i="2"/>
  <c r="J57" i="2"/>
  <c r="J58" i="2"/>
  <c r="J59" i="2"/>
  <c r="J62" i="2"/>
  <c r="J63" i="2"/>
  <c r="J65" i="2"/>
  <c r="J66" i="2"/>
  <c r="J67" i="2"/>
  <c r="J70" i="2"/>
  <c r="J71" i="2"/>
  <c r="J73" i="2"/>
  <c r="J74" i="2"/>
  <c r="J75" i="2"/>
  <c r="J78" i="2"/>
  <c r="J79" i="2"/>
  <c r="J81" i="2"/>
  <c r="J82" i="2"/>
  <c r="J83" i="2"/>
  <c r="J86" i="2"/>
  <c r="J87" i="2"/>
  <c r="J89" i="2"/>
  <c r="J90" i="2"/>
  <c r="J91" i="2"/>
  <c r="I22" i="2"/>
  <c r="I23" i="2"/>
  <c r="I24" i="2"/>
  <c r="I25" i="2"/>
  <c r="I26" i="2"/>
  <c r="I27" i="2"/>
  <c r="I29" i="2"/>
  <c r="I30" i="2"/>
  <c r="I31" i="2"/>
  <c r="I32" i="2"/>
  <c r="I33" i="2"/>
  <c r="I34" i="2"/>
  <c r="I35" i="2"/>
  <c r="I37" i="2"/>
  <c r="I38" i="2"/>
  <c r="I39" i="2"/>
  <c r="I40" i="2"/>
  <c r="I41" i="2"/>
  <c r="I42" i="2"/>
  <c r="I43" i="2"/>
  <c r="I45" i="2"/>
  <c r="I46" i="2"/>
  <c r="I47" i="2"/>
  <c r="I49" i="2"/>
  <c r="I50" i="2"/>
  <c r="I51" i="2"/>
  <c r="I53" i="2"/>
  <c r="I54" i="2"/>
  <c r="I55" i="2"/>
  <c r="I56" i="2"/>
  <c r="I57" i="2"/>
  <c r="I58" i="2"/>
  <c r="I59" i="2"/>
  <c r="I61" i="2"/>
  <c r="I62" i="2"/>
  <c r="I63" i="2"/>
  <c r="I65" i="2"/>
  <c r="I66" i="2"/>
  <c r="I67" i="2"/>
  <c r="I69" i="2"/>
  <c r="I70" i="2"/>
  <c r="I71" i="2"/>
  <c r="I72" i="2"/>
  <c r="I73" i="2"/>
  <c r="I74" i="2"/>
  <c r="I75" i="2"/>
  <c r="I77" i="2"/>
  <c r="I78" i="2"/>
  <c r="I79" i="2"/>
  <c r="I81" i="2"/>
  <c r="I82" i="2"/>
  <c r="I83" i="2"/>
  <c r="I85" i="2"/>
  <c r="I86" i="2"/>
  <c r="I87" i="2"/>
  <c r="I88" i="2"/>
  <c r="I89" i="2"/>
  <c r="I90" i="2"/>
  <c r="I91" i="2"/>
  <c r="K23" i="2"/>
  <c r="K27" i="2"/>
  <c r="K29" i="2"/>
  <c r="K31" i="2"/>
  <c r="K34" i="2"/>
  <c r="K35" i="2"/>
  <c r="K37" i="2"/>
  <c r="K39" i="2"/>
  <c r="K43" i="2"/>
  <c r="K45" i="2"/>
  <c r="K47" i="2"/>
  <c r="K50" i="2"/>
  <c r="K51" i="2"/>
  <c r="K53" i="2"/>
  <c r="K55" i="2"/>
  <c r="K59" i="2"/>
  <c r="K61" i="2"/>
  <c r="K63" i="2"/>
  <c r="K66" i="2"/>
  <c r="K67" i="2"/>
  <c r="K69" i="2"/>
  <c r="K71" i="2"/>
  <c r="K75" i="2"/>
  <c r="K77" i="2"/>
  <c r="K79" i="2"/>
  <c r="K82" i="2"/>
  <c r="K83" i="2"/>
  <c r="K85" i="2"/>
  <c r="K87" i="2"/>
  <c r="K91" i="2"/>
  <c r="F22" i="2"/>
  <c r="F23" i="2"/>
  <c r="F26" i="2"/>
  <c r="F27" i="2"/>
  <c r="F29" i="2"/>
  <c r="F30" i="2"/>
  <c r="F31" i="2"/>
  <c r="F34" i="2"/>
  <c r="F35" i="2"/>
  <c r="F37" i="2"/>
  <c r="F38" i="2"/>
  <c r="F39" i="2"/>
  <c r="F42" i="2"/>
  <c r="F43" i="2"/>
  <c r="F44" i="2"/>
  <c r="F45" i="2"/>
  <c r="F46" i="2"/>
  <c r="F47" i="2"/>
  <c r="F50" i="2"/>
  <c r="F51" i="2"/>
  <c r="F53" i="2"/>
  <c r="F54" i="2"/>
  <c r="F55" i="2"/>
  <c r="F58" i="2"/>
  <c r="F59" i="2"/>
  <c r="F61" i="2"/>
  <c r="F62" i="2"/>
  <c r="F63" i="2"/>
  <c r="F66" i="2"/>
  <c r="F67" i="2"/>
  <c r="F69" i="2"/>
  <c r="F70" i="2"/>
  <c r="F71" i="2"/>
  <c r="F74" i="2"/>
  <c r="F75" i="2"/>
  <c r="F76" i="2"/>
  <c r="F77" i="2"/>
  <c r="F78" i="2"/>
  <c r="F79" i="2"/>
  <c r="F82" i="2"/>
  <c r="F83" i="2"/>
  <c r="F85" i="2"/>
  <c r="F86" i="2"/>
  <c r="F87" i="2"/>
  <c r="F90" i="2"/>
  <c r="F91" i="2"/>
  <c r="L23" i="2"/>
  <c r="L25" i="2"/>
  <c r="L27" i="2"/>
  <c r="L29" i="2"/>
  <c r="L30" i="2"/>
  <c r="L31" i="2"/>
  <c r="L33" i="2"/>
  <c r="L35" i="2"/>
  <c r="L37" i="2"/>
  <c r="L39" i="2"/>
  <c r="L41" i="2"/>
  <c r="L43" i="2"/>
  <c r="L45" i="2"/>
  <c r="L46" i="2"/>
  <c r="L47" i="2"/>
  <c r="L49" i="2"/>
  <c r="L51" i="2"/>
  <c r="L53" i="2"/>
  <c r="L54" i="2"/>
  <c r="L55" i="2"/>
  <c r="L57" i="2"/>
  <c r="L59" i="2"/>
  <c r="L61" i="2"/>
  <c r="L62" i="2"/>
  <c r="L63" i="2"/>
  <c r="L65" i="2"/>
  <c r="L67" i="2"/>
  <c r="L69" i="2"/>
  <c r="L71" i="2"/>
  <c r="L73" i="2"/>
  <c r="L75" i="2"/>
  <c r="L77" i="2"/>
  <c r="L78" i="2"/>
  <c r="L79" i="2"/>
  <c r="L81" i="2"/>
  <c r="L83" i="2"/>
  <c r="L85" i="2"/>
  <c r="L87" i="2"/>
  <c r="L89" i="2"/>
  <c r="L91" i="2"/>
  <c r="W7" i="13"/>
  <c r="W10" i="13"/>
  <c r="P21" i="13"/>
  <c r="R21" i="13" s="1"/>
  <c r="T21" i="13" s="1"/>
  <c r="G21" i="13"/>
  <c r="I21" i="13" s="1"/>
  <c r="W15" i="13"/>
  <c r="C17" i="13"/>
  <c r="W18" i="13"/>
  <c r="Q21" i="13"/>
  <c r="E41" i="3"/>
  <c r="U21" i="16"/>
  <c r="Q22" i="13"/>
  <c r="E42" i="3"/>
  <c r="U22" i="16"/>
  <c r="Q23" i="13"/>
  <c r="E43" i="3"/>
  <c r="U23" i="16"/>
  <c r="Q24" i="13"/>
  <c r="E44" i="3"/>
  <c r="U24" i="16"/>
  <c r="Q25" i="13"/>
  <c r="E45" i="3"/>
  <c r="U25" i="16"/>
  <c r="Q26" i="13"/>
  <c r="E46" i="3"/>
  <c r="U26" i="16"/>
  <c r="Q27" i="13"/>
  <c r="E47" i="3"/>
  <c r="U27" i="16"/>
  <c r="Q28" i="13"/>
  <c r="E48" i="3"/>
  <c r="U28" i="16"/>
  <c r="Q29" i="13"/>
  <c r="E49" i="3"/>
  <c r="U29" i="16"/>
  <c r="Q30" i="13"/>
  <c r="E50" i="3"/>
  <c r="U30" i="16"/>
  <c r="Q31" i="13"/>
  <c r="E51" i="3"/>
  <c r="U31" i="16"/>
  <c r="Q32" i="13"/>
  <c r="E52" i="3"/>
  <c r="U32" i="16"/>
  <c r="Q33" i="13"/>
  <c r="E53" i="3"/>
  <c r="U33" i="16"/>
  <c r="Q34" i="13"/>
  <c r="E54" i="3"/>
  <c r="Q35" i="13"/>
  <c r="E55" i="3"/>
  <c r="U35" i="16"/>
  <c r="Q36" i="13"/>
  <c r="E56" i="3"/>
  <c r="U36" i="16"/>
  <c r="Q37" i="13"/>
  <c r="E57" i="3"/>
  <c r="U37" i="16"/>
  <c r="Q38" i="13"/>
  <c r="E58" i="3"/>
  <c r="U38" i="16"/>
  <c r="Q39" i="13"/>
  <c r="E59" i="3"/>
  <c r="U39" i="16"/>
  <c r="Q40" i="13"/>
  <c r="E60" i="3"/>
  <c r="Q41" i="13"/>
  <c r="Q42" i="13"/>
  <c r="E61" i="3"/>
  <c r="U42" i="16"/>
  <c r="Q43" i="13"/>
  <c r="E62" i="3"/>
  <c r="U43" i="16"/>
  <c r="Q44" i="13"/>
  <c r="E63" i="3"/>
  <c r="U44" i="16"/>
  <c r="E65" i="3"/>
  <c r="U46" i="16"/>
  <c r="Q50" i="13"/>
  <c r="E67" i="3"/>
  <c r="U48" i="16"/>
  <c r="H53" i="13"/>
  <c r="Q53" i="13"/>
  <c r="E68" i="3"/>
  <c r="U49" i="16"/>
  <c r="Q54" i="13"/>
  <c r="E69" i="3"/>
  <c r="U50" i="16"/>
  <c r="Q55" i="13"/>
  <c r="E70" i="3"/>
  <c r="U51" i="16"/>
  <c r="Q56" i="13"/>
  <c r="E71" i="3"/>
  <c r="U52" i="16"/>
  <c r="Q57" i="13"/>
  <c r="E72" i="3"/>
  <c r="U53" i="16"/>
  <c r="Q58" i="13"/>
  <c r="E73" i="3"/>
  <c r="U54" i="16"/>
  <c r="Q59" i="13"/>
  <c r="E74" i="3"/>
  <c r="U55" i="16"/>
  <c r="Q60" i="13"/>
  <c r="E75" i="3"/>
  <c r="U56" i="16"/>
  <c r="Q61" i="13"/>
  <c r="E76" i="3"/>
  <c r="U57" i="16"/>
  <c r="Q62" i="13"/>
  <c r="E77" i="3"/>
  <c r="U58" i="16"/>
  <c r="Q63" i="13"/>
  <c r="E78" i="3"/>
  <c r="U59" i="16"/>
  <c r="Q64" i="13"/>
  <c r="E79" i="3"/>
  <c r="U60" i="16"/>
  <c r="Q67" i="13"/>
  <c r="E80" i="3"/>
  <c r="U61" i="16"/>
  <c r="Q68" i="13"/>
  <c r="E81" i="3"/>
  <c r="U62" i="16"/>
  <c r="Q69" i="13"/>
  <c r="E82" i="3"/>
  <c r="U63" i="16"/>
  <c r="Q70" i="13"/>
  <c r="E83" i="3"/>
  <c r="U64" i="16"/>
  <c r="Q71" i="13"/>
  <c r="E84" i="3"/>
  <c r="U65" i="16"/>
  <c r="Q72" i="13"/>
  <c r="E85" i="3"/>
  <c r="U66" i="16"/>
  <c r="Q73" i="13"/>
  <c r="E86" i="3"/>
  <c r="U67" i="16"/>
  <c r="Q74" i="13"/>
  <c r="E87" i="3"/>
  <c r="U68" i="16"/>
  <c r="Q75" i="13"/>
  <c r="E88" i="3"/>
  <c r="U69" i="16"/>
  <c r="Q76" i="13"/>
  <c r="E89" i="3"/>
  <c r="U70" i="16"/>
  <c r="Q77" i="13"/>
  <c r="E90" i="3"/>
  <c r="U71" i="16"/>
  <c r="Q80" i="13"/>
  <c r="E91" i="3"/>
  <c r="U72" i="16"/>
  <c r="Q81" i="13"/>
  <c r="Q82" i="13"/>
  <c r="Q83" i="13"/>
  <c r="Q95" i="13"/>
  <c r="Q96" i="13"/>
  <c r="Q103" i="13"/>
  <c r="Q107" i="13"/>
  <c r="E98" i="3"/>
  <c r="Q108" i="13"/>
  <c r="Q110" i="13"/>
  <c r="E99" i="3"/>
  <c r="Q134" i="13"/>
  <c r="Q170" i="13"/>
  <c r="Q310" i="13"/>
  <c r="E102" i="3"/>
  <c r="Q409" i="13"/>
  <c r="E104" i="3"/>
  <c r="Q410" i="13"/>
  <c r="E105" i="3"/>
  <c r="Q411" i="13"/>
  <c r="E106" i="3"/>
  <c r="Q412" i="13"/>
  <c r="E107" i="3"/>
  <c r="G16" i="8"/>
  <c r="G15" i="8"/>
  <c r="G12" i="8"/>
  <c r="E21" i="8"/>
  <c r="G21" i="8"/>
  <c r="E22" i="8"/>
  <c r="G22" i="8"/>
  <c r="E23" i="8"/>
  <c r="E24" i="8"/>
  <c r="G24" i="8"/>
  <c r="E25" i="8"/>
  <c r="G25" i="8"/>
  <c r="E26" i="8"/>
  <c r="G26" i="8"/>
  <c r="E27" i="8"/>
  <c r="E28" i="8"/>
  <c r="E29" i="8"/>
  <c r="G29" i="8"/>
  <c r="E30" i="8"/>
  <c r="G30" i="8"/>
  <c r="E31" i="8"/>
  <c r="E32" i="8"/>
  <c r="G32" i="8"/>
  <c r="E33" i="8"/>
  <c r="G33" i="8"/>
  <c r="E34" i="8"/>
  <c r="G34" i="8"/>
  <c r="E35" i="8"/>
  <c r="E36" i="8"/>
  <c r="G36" i="8"/>
  <c r="E37" i="8"/>
  <c r="G37" i="8"/>
  <c r="E38" i="8"/>
  <c r="G38" i="8"/>
  <c r="E39" i="8"/>
  <c r="E40" i="8"/>
  <c r="G40" i="8"/>
  <c r="E41" i="8"/>
  <c r="G41" i="8"/>
  <c r="E42" i="8"/>
  <c r="G42" i="8"/>
  <c r="E43" i="8"/>
  <c r="E44" i="8"/>
  <c r="G44" i="8"/>
  <c r="E45" i="8"/>
  <c r="G45" i="8"/>
  <c r="E46" i="8"/>
  <c r="E47" i="8"/>
  <c r="E48" i="8"/>
  <c r="G48" i="8"/>
  <c r="E49" i="8"/>
  <c r="G49" i="8"/>
  <c r="E50" i="8"/>
  <c r="G50" i="8"/>
  <c r="E51" i="8"/>
  <c r="E52" i="8"/>
  <c r="G52" i="8"/>
  <c r="E53" i="8"/>
  <c r="G53" i="8"/>
  <c r="E54" i="8"/>
  <c r="G54" i="8"/>
  <c r="E55" i="8"/>
  <c r="E56" i="8"/>
  <c r="G56" i="8"/>
  <c r="E57" i="8"/>
  <c r="G57" i="8"/>
  <c r="E58" i="8"/>
  <c r="G58" i="8"/>
  <c r="E59" i="8"/>
  <c r="E60" i="8"/>
  <c r="E61" i="8"/>
  <c r="G61" i="8"/>
  <c r="E62" i="8"/>
  <c r="G62" i="8"/>
  <c r="E63" i="8"/>
  <c r="E64" i="8"/>
  <c r="G64" i="8"/>
  <c r="E65" i="8"/>
  <c r="G65" i="8"/>
  <c r="E66" i="8"/>
  <c r="G66" i="8"/>
  <c r="E67" i="8"/>
  <c r="E68" i="8"/>
  <c r="G68" i="8"/>
  <c r="E69" i="8"/>
  <c r="G69" i="8"/>
  <c r="E70" i="8"/>
  <c r="G70" i="8"/>
  <c r="E71" i="8"/>
  <c r="E72" i="8"/>
  <c r="G72" i="8"/>
  <c r="E73" i="8"/>
  <c r="G73" i="8"/>
  <c r="E74" i="8"/>
  <c r="G74" i="8"/>
  <c r="E75" i="8"/>
  <c r="E76" i="8"/>
  <c r="G76" i="8"/>
  <c r="E77" i="8"/>
  <c r="G77" i="8"/>
  <c r="E78" i="8"/>
  <c r="E79" i="8"/>
  <c r="E80" i="8"/>
  <c r="G80" i="8"/>
  <c r="E81" i="8"/>
  <c r="G81" i="8"/>
  <c r="E82" i="8"/>
  <c r="G82" i="8"/>
  <c r="E83" i="8"/>
  <c r="E84" i="8"/>
  <c r="G84" i="8"/>
  <c r="E85" i="8"/>
  <c r="G85" i="8"/>
  <c r="E86" i="8"/>
  <c r="G86" i="8"/>
  <c r="E87" i="8"/>
  <c r="E88" i="8"/>
  <c r="G88" i="8"/>
  <c r="E89" i="8"/>
  <c r="G89" i="8"/>
  <c r="E90" i="8"/>
  <c r="K90" i="8"/>
  <c r="E91" i="8"/>
  <c r="E92" i="8"/>
  <c r="E93" i="8"/>
  <c r="G93" i="8"/>
  <c r="E94" i="8"/>
  <c r="G94" i="8"/>
  <c r="E95" i="8"/>
  <c r="G95" i="8"/>
  <c r="E96" i="8"/>
  <c r="G96" i="8"/>
  <c r="E97" i="8"/>
  <c r="G97" i="8"/>
  <c r="E98" i="8"/>
  <c r="G98" i="8"/>
  <c r="E99" i="8"/>
  <c r="E100" i="8"/>
  <c r="G100" i="8"/>
  <c r="E101" i="8"/>
  <c r="G101" i="8"/>
  <c r="E102" i="8"/>
  <c r="G102" i="8"/>
  <c r="E103" i="8"/>
  <c r="G103" i="8"/>
  <c r="E104" i="8"/>
  <c r="L104" i="8"/>
  <c r="H16" i="8"/>
  <c r="H15" i="8"/>
  <c r="D85" i="8"/>
  <c r="I85" i="8"/>
  <c r="H85" i="8"/>
  <c r="D86" i="8"/>
  <c r="H86" i="8"/>
  <c r="D87" i="8"/>
  <c r="D88" i="8"/>
  <c r="I88" i="8"/>
  <c r="H88" i="8"/>
  <c r="D89" i="8"/>
  <c r="K89" i="8"/>
  <c r="D90" i="8"/>
  <c r="F90" i="8"/>
  <c r="H90" i="8"/>
  <c r="D91" i="8"/>
  <c r="H91" i="8"/>
  <c r="D92" i="8"/>
  <c r="H92" i="8"/>
  <c r="D93" i="8"/>
  <c r="D94" i="8"/>
  <c r="I94" i="8"/>
  <c r="H94" i="8"/>
  <c r="D95" i="8"/>
  <c r="F95" i="8"/>
  <c r="D96" i="8"/>
  <c r="I96" i="8"/>
  <c r="D97" i="8"/>
  <c r="K97" i="8"/>
  <c r="H97" i="8"/>
  <c r="D98" i="8"/>
  <c r="F98" i="8"/>
  <c r="D99" i="8"/>
  <c r="H99" i="8"/>
  <c r="D100" i="8"/>
  <c r="L100" i="8"/>
  <c r="H100" i="8"/>
  <c r="D101" i="8"/>
  <c r="H101" i="8"/>
  <c r="D102" i="8"/>
  <c r="D103" i="8"/>
  <c r="I103" i="8"/>
  <c r="D104" i="8"/>
  <c r="I104" i="8"/>
  <c r="J16" i="8"/>
  <c r="J15" i="8"/>
  <c r="J85" i="8"/>
  <c r="J86" i="8"/>
  <c r="J88" i="8"/>
  <c r="J90" i="8"/>
  <c r="J91" i="8"/>
  <c r="J92" i="8"/>
  <c r="J94" i="8"/>
  <c r="J96" i="8"/>
  <c r="J97" i="8"/>
  <c r="J100" i="8"/>
  <c r="J101" i="8"/>
  <c r="J104" i="8"/>
  <c r="I16" i="8"/>
  <c r="I15" i="8"/>
  <c r="I86" i="8"/>
  <c r="I87" i="8"/>
  <c r="I90" i="8"/>
  <c r="I91" i="8"/>
  <c r="I92" i="8"/>
  <c r="I95" i="8"/>
  <c r="I99" i="8"/>
  <c r="I100" i="8"/>
  <c r="I101" i="8"/>
  <c r="K16" i="8"/>
  <c r="K15" i="8"/>
  <c r="K85" i="8"/>
  <c r="K86" i="8"/>
  <c r="K91" i="8"/>
  <c r="K94" i="8"/>
  <c r="K95" i="8"/>
  <c r="K100" i="8"/>
  <c r="K101" i="8"/>
  <c r="K103" i="8"/>
  <c r="K104" i="8"/>
  <c r="F16" i="8"/>
  <c r="F15" i="8"/>
  <c r="F85" i="8"/>
  <c r="F86" i="8"/>
  <c r="F87" i="8"/>
  <c r="F88" i="8"/>
  <c r="F89" i="8"/>
  <c r="F92" i="8"/>
  <c r="F94" i="8"/>
  <c r="F97" i="8"/>
  <c r="F99" i="8"/>
  <c r="F100" i="8"/>
  <c r="F101" i="8"/>
  <c r="F103" i="8"/>
  <c r="L16" i="8"/>
  <c r="L15" i="8"/>
  <c r="L12" i="8"/>
  <c r="L85" i="8"/>
  <c r="L86" i="8"/>
  <c r="L94" i="8"/>
  <c r="L95" i="8"/>
  <c r="L97" i="8"/>
  <c r="L101" i="8"/>
  <c r="L102" i="8"/>
  <c r="L103" i="8"/>
  <c r="C16" i="8"/>
  <c r="C15" i="8"/>
  <c r="D13" i="5"/>
  <c r="W17" i="5"/>
  <c r="F27" i="5"/>
  <c r="G27" i="5" s="1"/>
  <c r="E37" i="5"/>
  <c r="F37" i="5" s="1"/>
  <c r="G37" i="5" s="1"/>
  <c r="J37" i="5" s="1"/>
  <c r="E38" i="5"/>
  <c r="F38" i="5" s="1"/>
  <c r="G38" i="5" s="1"/>
  <c r="J38" i="5" s="1"/>
  <c r="E39" i="5"/>
  <c r="F39" i="5"/>
  <c r="G39" i="5" s="1"/>
  <c r="J39" i="5" s="1"/>
  <c r="E40" i="5"/>
  <c r="F40" i="5" s="1"/>
  <c r="E41" i="5"/>
  <c r="F41" i="5" s="1"/>
  <c r="G41" i="5" s="1"/>
  <c r="J41" i="5" s="1"/>
  <c r="E36" i="5"/>
  <c r="F36" i="5" s="1"/>
  <c r="G36" i="5" s="1"/>
  <c r="J36" i="5" s="1"/>
  <c r="E34" i="5"/>
  <c r="F34" i="5" s="1"/>
  <c r="E35" i="5"/>
  <c r="F35" i="5" s="1"/>
  <c r="G35" i="5" s="1"/>
  <c r="J35" i="5" s="1"/>
  <c r="F33" i="5"/>
  <c r="G33" i="5" s="1"/>
  <c r="H33" i="5" s="1"/>
  <c r="F32" i="5"/>
  <c r="G32" i="5" s="1"/>
  <c r="H32" i="5" s="1"/>
  <c r="F31" i="5"/>
  <c r="E26" i="5"/>
  <c r="F26" i="5" s="1"/>
  <c r="F25" i="5"/>
  <c r="G25" i="5" s="1"/>
  <c r="F24" i="5"/>
  <c r="D11" i="12"/>
  <c r="W10" i="12" s="1"/>
  <c r="D12" i="12"/>
  <c r="D13" i="12"/>
  <c r="F4" i="12"/>
  <c r="G4" i="12"/>
  <c r="E47" i="12"/>
  <c r="F47" i="12"/>
  <c r="E48" i="12"/>
  <c r="F48" i="12"/>
  <c r="G48" i="12"/>
  <c r="E49" i="12"/>
  <c r="F49" i="12"/>
  <c r="E50" i="12"/>
  <c r="F50" i="12"/>
  <c r="G50" i="12"/>
  <c r="E51" i="12"/>
  <c r="F51" i="12"/>
  <c r="G51" i="12"/>
  <c r="N51" i="12"/>
  <c r="E52" i="12"/>
  <c r="F52" i="12"/>
  <c r="G52" i="12"/>
  <c r="E53" i="12"/>
  <c r="F53" i="12"/>
  <c r="G53" i="12"/>
  <c r="N53" i="12"/>
  <c r="E54" i="12"/>
  <c r="F54" i="12"/>
  <c r="G54" i="12"/>
  <c r="N54" i="12"/>
  <c r="E55" i="12"/>
  <c r="F55" i="12"/>
  <c r="E56" i="12"/>
  <c r="F56" i="12"/>
  <c r="G56" i="12"/>
  <c r="E57" i="12"/>
  <c r="F57" i="12"/>
  <c r="P57" i="12"/>
  <c r="G57" i="12"/>
  <c r="N57" i="12"/>
  <c r="E58" i="12"/>
  <c r="F58" i="12"/>
  <c r="G58" i="12"/>
  <c r="N58" i="12"/>
  <c r="E59" i="12"/>
  <c r="F59" i="12"/>
  <c r="G59" i="12"/>
  <c r="N59" i="12"/>
  <c r="E60" i="12"/>
  <c r="F60" i="12"/>
  <c r="G60" i="12"/>
  <c r="E61" i="12"/>
  <c r="F61" i="12"/>
  <c r="G61" i="12"/>
  <c r="N61" i="12"/>
  <c r="E62" i="12"/>
  <c r="F62" i="12"/>
  <c r="G62" i="12"/>
  <c r="N62" i="12"/>
  <c r="E63" i="12"/>
  <c r="F63" i="12"/>
  <c r="E64" i="12"/>
  <c r="F64" i="12"/>
  <c r="G64" i="12"/>
  <c r="E65" i="12"/>
  <c r="F65" i="12"/>
  <c r="P65" i="12"/>
  <c r="R65" i="12" s="1"/>
  <c r="T65" i="12" s="1"/>
  <c r="G65" i="12"/>
  <c r="K65" i="12"/>
  <c r="E66" i="12"/>
  <c r="F66" i="12"/>
  <c r="G66" i="12"/>
  <c r="E67" i="12"/>
  <c r="F67" i="12"/>
  <c r="E68" i="12"/>
  <c r="F68" i="12"/>
  <c r="G68" i="12"/>
  <c r="K68" i="12"/>
  <c r="E69" i="12"/>
  <c r="F69" i="12"/>
  <c r="G69" i="12"/>
  <c r="K69" i="12"/>
  <c r="E70" i="12"/>
  <c r="F70" i="12"/>
  <c r="G70" i="12"/>
  <c r="E71" i="12"/>
  <c r="F71" i="12"/>
  <c r="E72" i="12"/>
  <c r="F72" i="12"/>
  <c r="G72" i="12"/>
  <c r="E73" i="12"/>
  <c r="F73" i="12"/>
  <c r="P73" i="12"/>
  <c r="E74" i="12"/>
  <c r="F74" i="12"/>
  <c r="G74" i="12"/>
  <c r="E75" i="12"/>
  <c r="F75" i="12"/>
  <c r="G75" i="12"/>
  <c r="N75" i="12"/>
  <c r="E76" i="12"/>
  <c r="F76" i="12"/>
  <c r="G76" i="12"/>
  <c r="N76" i="12"/>
  <c r="E77" i="12"/>
  <c r="F77" i="12"/>
  <c r="G77" i="12"/>
  <c r="N77" i="12"/>
  <c r="E78" i="12"/>
  <c r="F78" i="12"/>
  <c r="G78" i="12"/>
  <c r="E79" i="12"/>
  <c r="F79" i="12"/>
  <c r="G79" i="12"/>
  <c r="N79" i="12"/>
  <c r="E80" i="12"/>
  <c r="F80" i="12"/>
  <c r="G80" i="12"/>
  <c r="E81" i="12"/>
  <c r="F81" i="12"/>
  <c r="P81" i="12"/>
  <c r="G81" i="12"/>
  <c r="N81" i="12"/>
  <c r="E82" i="12"/>
  <c r="F82" i="12"/>
  <c r="G82" i="12"/>
  <c r="E83" i="12"/>
  <c r="F83" i="12"/>
  <c r="G83" i="12"/>
  <c r="K83" i="12"/>
  <c r="E84" i="12"/>
  <c r="F84" i="12"/>
  <c r="G84" i="12"/>
  <c r="N84" i="12"/>
  <c r="E85" i="12"/>
  <c r="F85" i="12"/>
  <c r="G85" i="12"/>
  <c r="N85" i="12"/>
  <c r="E86" i="12"/>
  <c r="F86" i="12"/>
  <c r="G86" i="12"/>
  <c r="E87" i="12"/>
  <c r="F87" i="12"/>
  <c r="G87" i="12"/>
  <c r="N87" i="12"/>
  <c r="W11" i="12"/>
  <c r="W13" i="12"/>
  <c r="E21" i="12"/>
  <c r="F21" i="12"/>
  <c r="E22" i="12"/>
  <c r="F22" i="12"/>
  <c r="G22" i="12"/>
  <c r="I22" i="12"/>
  <c r="P22" i="12"/>
  <c r="R22" i="12" s="1"/>
  <c r="T22" i="12" s="1"/>
  <c r="E23" i="12"/>
  <c r="F23" i="12"/>
  <c r="G23" i="12"/>
  <c r="I23" i="12"/>
  <c r="E24" i="12"/>
  <c r="F24" i="12"/>
  <c r="E25" i="12"/>
  <c r="F25" i="12"/>
  <c r="E26" i="12"/>
  <c r="F26" i="12"/>
  <c r="G26" i="12"/>
  <c r="N26" i="12"/>
  <c r="E27" i="12"/>
  <c r="F27" i="12"/>
  <c r="G27" i="12"/>
  <c r="N27" i="12"/>
  <c r="E28" i="12"/>
  <c r="F28" i="12"/>
  <c r="E29" i="12"/>
  <c r="F29" i="12"/>
  <c r="E30" i="12"/>
  <c r="F30" i="12"/>
  <c r="G30" i="12"/>
  <c r="P30" i="12"/>
  <c r="R30" i="12" s="1"/>
  <c r="T30" i="12" s="1"/>
  <c r="E31" i="12"/>
  <c r="F31" i="12"/>
  <c r="G31" i="12"/>
  <c r="J31" i="12"/>
  <c r="E32" i="12"/>
  <c r="F32" i="12"/>
  <c r="E33" i="12"/>
  <c r="F33" i="12"/>
  <c r="E34" i="12"/>
  <c r="F34" i="12"/>
  <c r="G34" i="12"/>
  <c r="I34" i="12"/>
  <c r="P34" i="12"/>
  <c r="R34" i="12" s="1"/>
  <c r="T34" i="12" s="1"/>
  <c r="E35" i="12"/>
  <c r="F35" i="12"/>
  <c r="G35" i="12"/>
  <c r="K35" i="12"/>
  <c r="E36" i="12"/>
  <c r="F36" i="12"/>
  <c r="E37" i="12"/>
  <c r="F37" i="12"/>
  <c r="E38" i="12"/>
  <c r="F38" i="12"/>
  <c r="G38" i="12"/>
  <c r="K38" i="12"/>
  <c r="P38" i="12"/>
  <c r="R38" i="12" s="1"/>
  <c r="T38" i="12" s="1"/>
  <c r="E39" i="12"/>
  <c r="F39" i="12"/>
  <c r="G39" i="12"/>
  <c r="K39" i="12"/>
  <c r="E40" i="12"/>
  <c r="F40" i="12"/>
  <c r="E41" i="12"/>
  <c r="F41" i="12"/>
  <c r="E42" i="12"/>
  <c r="F42" i="12"/>
  <c r="G42" i="12"/>
  <c r="K42" i="12"/>
  <c r="P42" i="12"/>
  <c r="R42" i="12" s="1"/>
  <c r="T42" i="12" s="1"/>
  <c r="E43" i="12"/>
  <c r="F43" i="12"/>
  <c r="G43" i="12"/>
  <c r="L43" i="12"/>
  <c r="E44" i="12"/>
  <c r="F44" i="12"/>
  <c r="E45" i="12"/>
  <c r="F45" i="12"/>
  <c r="E46" i="12"/>
  <c r="F46" i="12"/>
  <c r="P48" i="12"/>
  <c r="R48" i="12" s="1"/>
  <c r="T48" i="12" s="1"/>
  <c r="P51" i="12"/>
  <c r="R51" i="12" s="1"/>
  <c r="T51" i="12" s="1"/>
  <c r="P56" i="12"/>
  <c r="R56" i="12" s="1"/>
  <c r="T56" i="12" s="1"/>
  <c r="P59" i="12"/>
  <c r="R59" i="12" s="1"/>
  <c r="T59" i="12" s="1"/>
  <c r="P64" i="12"/>
  <c r="R64" i="12" s="1"/>
  <c r="T64" i="12" s="1"/>
  <c r="P72" i="12"/>
  <c r="R72" i="12" s="1"/>
  <c r="T72" i="12" s="1"/>
  <c r="P75" i="12"/>
  <c r="R75" i="12" s="1"/>
  <c r="T75" i="12"/>
  <c r="P80" i="12"/>
  <c r="R80" i="12" s="1"/>
  <c r="T80" i="12" s="1"/>
  <c r="P83" i="12"/>
  <c r="R83" i="12" s="1"/>
  <c r="T83" i="12" s="1"/>
  <c r="P87" i="12"/>
  <c r="R87" i="12" s="1"/>
  <c r="T87" i="12" s="1"/>
  <c r="W14" i="12"/>
  <c r="C17" i="12"/>
  <c r="W17" i="12"/>
  <c r="Q21" i="12"/>
  <c r="U21" i="12"/>
  <c r="Q22" i="12"/>
  <c r="U22" i="12"/>
  <c r="Q23" i="12"/>
  <c r="U23" i="12"/>
  <c r="Q24" i="12"/>
  <c r="U24" i="12"/>
  <c r="Q25" i="12"/>
  <c r="U25" i="12"/>
  <c r="Q26" i="12"/>
  <c r="U26" i="12"/>
  <c r="Q27" i="12"/>
  <c r="U27" i="12"/>
  <c r="Q28" i="12"/>
  <c r="U28" i="12"/>
  <c r="Q29" i="12"/>
  <c r="U29" i="12"/>
  <c r="J30" i="12"/>
  <c r="Q30" i="12"/>
  <c r="U30" i="12"/>
  <c r="Q31" i="12"/>
  <c r="U31" i="12"/>
  <c r="Q32" i="12"/>
  <c r="U32" i="12"/>
  <c r="Q33" i="12"/>
  <c r="U33" i="12"/>
  <c r="Q34" i="12"/>
  <c r="U34" i="12"/>
  <c r="Q35" i="12"/>
  <c r="Q36" i="12"/>
  <c r="U36" i="12"/>
  <c r="Q37" i="12"/>
  <c r="U37" i="12"/>
  <c r="Q38" i="12"/>
  <c r="U38" i="12"/>
  <c r="Q39" i="12"/>
  <c r="U39" i="12"/>
  <c r="Q40" i="12"/>
  <c r="U40" i="12"/>
  <c r="Q41" i="12"/>
  <c r="U41" i="12"/>
  <c r="Q42" i="12"/>
  <c r="U42" i="12"/>
  <c r="Q43" i="12"/>
  <c r="U43" i="12"/>
  <c r="Q44" i="12"/>
  <c r="U44" i="12"/>
  <c r="Q45" i="12"/>
  <c r="U45" i="12"/>
  <c r="Q46" i="12"/>
  <c r="U46" i="12"/>
  <c r="Q47" i="12"/>
  <c r="U47" i="12"/>
  <c r="N48" i="12"/>
  <c r="Q48" i="12"/>
  <c r="U48" i="12"/>
  <c r="Q49" i="12"/>
  <c r="U49" i="12"/>
  <c r="N50" i="12"/>
  <c r="Q50" i="12"/>
  <c r="U50" i="12"/>
  <c r="Q51" i="12"/>
  <c r="U51" i="12"/>
  <c r="N52" i="12"/>
  <c r="Q52" i="12"/>
  <c r="U52" i="12"/>
  <c r="Q53" i="12"/>
  <c r="U53" i="12"/>
  <c r="Q54" i="12"/>
  <c r="U54" i="12"/>
  <c r="Q55" i="12"/>
  <c r="U55" i="12"/>
  <c r="N56" i="12"/>
  <c r="Q56" i="12"/>
  <c r="U56" i="12"/>
  <c r="Q57" i="12"/>
  <c r="U57" i="12"/>
  <c r="Q58" i="12"/>
  <c r="U58" i="12"/>
  <c r="Q59" i="12"/>
  <c r="U59" i="12"/>
  <c r="N60" i="12"/>
  <c r="Q60" i="12"/>
  <c r="U60" i="12"/>
  <c r="Q61" i="12"/>
  <c r="U61" i="12"/>
  <c r="Q62" i="12"/>
  <c r="U62" i="12"/>
  <c r="Q63" i="12"/>
  <c r="U63" i="12"/>
  <c r="N64" i="12"/>
  <c r="Q64" i="12"/>
  <c r="U64" i="12"/>
  <c r="Q65" i="12"/>
  <c r="U65" i="12"/>
  <c r="K66" i="12"/>
  <c r="Q66" i="12"/>
  <c r="U66" i="12"/>
  <c r="Q67" i="12"/>
  <c r="U67" i="12"/>
  <c r="Q68" i="12"/>
  <c r="U68" i="12"/>
  <c r="Q69" i="12"/>
  <c r="U69" i="12"/>
  <c r="N70" i="12"/>
  <c r="Q70" i="12"/>
  <c r="U70" i="12"/>
  <c r="Q71" i="12"/>
  <c r="U71" i="12"/>
  <c r="N72" i="12"/>
  <c r="Q72" i="12"/>
  <c r="U72" i="12"/>
  <c r="Q73" i="12"/>
  <c r="U73" i="12"/>
  <c r="N74" i="12"/>
  <c r="Q74" i="12"/>
  <c r="U74" i="12"/>
  <c r="Q75" i="12"/>
  <c r="U75" i="12"/>
  <c r="Q76" i="12"/>
  <c r="U76" i="12"/>
  <c r="Q77" i="12"/>
  <c r="U77" i="12"/>
  <c r="N78" i="12"/>
  <c r="Q78" i="12"/>
  <c r="U78" i="12"/>
  <c r="Q79" i="12"/>
  <c r="U79" i="12"/>
  <c r="K80" i="12"/>
  <c r="Q80" i="12"/>
  <c r="U80" i="12"/>
  <c r="Q81" i="12"/>
  <c r="U81" i="12"/>
  <c r="N82" i="12"/>
  <c r="Q82" i="12"/>
  <c r="U82" i="12"/>
  <c r="Q83" i="12"/>
  <c r="U83" i="12"/>
  <c r="Q84" i="12"/>
  <c r="U84" i="12"/>
  <c r="Q85" i="12"/>
  <c r="U85" i="12"/>
  <c r="N86" i="12"/>
  <c r="Q86" i="12"/>
  <c r="U86" i="12"/>
  <c r="Q87" i="12"/>
  <c r="U87" i="12"/>
  <c r="F107" i="3"/>
  <c r="O107" i="3"/>
  <c r="F106" i="3"/>
  <c r="G106" i="3"/>
  <c r="K106" i="3"/>
  <c r="F105" i="3"/>
  <c r="O105" i="3"/>
  <c r="F104" i="3"/>
  <c r="G104" i="3"/>
  <c r="Q91" i="3"/>
  <c r="Q92" i="3"/>
  <c r="Q93" i="3"/>
  <c r="Q94" i="3"/>
  <c r="Q95" i="3"/>
  <c r="Q96" i="3"/>
  <c r="Q97" i="3"/>
  <c r="Q98" i="3"/>
  <c r="Q99" i="3"/>
  <c r="Q100" i="3"/>
  <c r="Q101" i="3"/>
  <c r="Q102" i="3"/>
  <c r="Q67" i="3"/>
  <c r="Q69" i="3"/>
  <c r="Q71" i="3"/>
  <c r="Q72" i="3"/>
  <c r="Q80" i="3"/>
  <c r="Q81" i="3"/>
  <c r="Q90" i="3"/>
  <c r="Q103" i="3"/>
  <c r="Q104" i="3"/>
  <c r="Q105" i="3"/>
  <c r="Q106" i="3"/>
  <c r="Q107" i="3"/>
  <c r="Q108" i="3"/>
  <c r="G105" i="3"/>
  <c r="K105" i="3"/>
  <c r="O104" i="3"/>
  <c r="K104" i="3"/>
  <c r="F90" i="3"/>
  <c r="G90" i="3"/>
  <c r="K90" i="3"/>
  <c r="F81" i="3"/>
  <c r="G81" i="3"/>
  <c r="K81" i="3"/>
  <c r="F80" i="3"/>
  <c r="G80" i="3"/>
  <c r="K80" i="3"/>
  <c r="O80" i="3"/>
  <c r="F72" i="3"/>
  <c r="F71" i="3"/>
  <c r="G71" i="3"/>
  <c r="K71" i="3"/>
  <c r="F69" i="3"/>
  <c r="G69" i="3"/>
  <c r="O69" i="3"/>
  <c r="H69" i="3"/>
  <c r="F67" i="3"/>
  <c r="E64" i="3"/>
  <c r="E66" i="3"/>
  <c r="Q22" i="1"/>
  <c r="Q23" i="1"/>
  <c r="Q24" i="1"/>
  <c r="Q25" i="1"/>
  <c r="Q26" i="1"/>
  <c r="Q27" i="1"/>
  <c r="Q28" i="1"/>
  <c r="E62" i="1"/>
  <c r="F62" i="1"/>
  <c r="G62" i="1"/>
  <c r="E63" i="1"/>
  <c r="F63" i="1"/>
  <c r="G63" i="1"/>
  <c r="E64" i="1"/>
  <c r="F64" i="1"/>
  <c r="G64" i="1"/>
  <c r="E65" i="1"/>
  <c r="F65" i="1"/>
  <c r="G65" i="1"/>
  <c r="E67" i="1"/>
  <c r="F67" i="1"/>
  <c r="G67" i="1"/>
  <c r="E68" i="1"/>
  <c r="F68" i="1"/>
  <c r="G68" i="1"/>
  <c r="U2" i="3"/>
  <c r="U3" i="3"/>
  <c r="F4" i="3"/>
  <c r="G4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8" i="3"/>
  <c r="U19" i="3"/>
  <c r="U20" i="3"/>
  <c r="F41" i="3"/>
  <c r="P41" i="3"/>
  <c r="G41" i="3"/>
  <c r="F42" i="3"/>
  <c r="P42" i="3"/>
  <c r="G42" i="3"/>
  <c r="R42" i="3"/>
  <c r="F43" i="3"/>
  <c r="P43" i="3"/>
  <c r="G43" i="3"/>
  <c r="F44" i="3"/>
  <c r="P44" i="3"/>
  <c r="F45" i="3"/>
  <c r="P45" i="3"/>
  <c r="G45" i="3"/>
  <c r="F46" i="3"/>
  <c r="P46" i="3"/>
  <c r="G46" i="3"/>
  <c r="R46" i="3"/>
  <c r="F47" i="3"/>
  <c r="P47" i="3"/>
  <c r="F48" i="3"/>
  <c r="P48" i="3"/>
  <c r="F49" i="3"/>
  <c r="P49" i="3"/>
  <c r="G49" i="3"/>
  <c r="H49" i="3"/>
  <c r="F50" i="3"/>
  <c r="F51" i="3"/>
  <c r="P51" i="3"/>
  <c r="F52" i="3"/>
  <c r="P52" i="3"/>
  <c r="G52" i="3"/>
  <c r="H52" i="3"/>
  <c r="R52" i="3"/>
  <c r="F53" i="3"/>
  <c r="F54" i="3"/>
  <c r="P54" i="3"/>
  <c r="G54" i="3"/>
  <c r="R54" i="3"/>
  <c r="F55" i="3"/>
  <c r="P55" i="3"/>
  <c r="G55" i="3"/>
  <c r="F56" i="3"/>
  <c r="P56" i="3"/>
  <c r="G56" i="3"/>
  <c r="J56" i="3"/>
  <c r="F57" i="3"/>
  <c r="P57" i="3"/>
  <c r="G57" i="3"/>
  <c r="F58" i="3"/>
  <c r="P58" i="3"/>
  <c r="G58" i="3"/>
  <c r="R58" i="3"/>
  <c r="F59" i="3"/>
  <c r="P59" i="3"/>
  <c r="G59" i="3"/>
  <c r="J59" i="3"/>
  <c r="F60" i="3"/>
  <c r="P60" i="3"/>
  <c r="F64" i="3"/>
  <c r="P64" i="3"/>
  <c r="G64" i="3"/>
  <c r="F66" i="3"/>
  <c r="P66" i="3"/>
  <c r="G66" i="3"/>
  <c r="K66" i="3"/>
  <c r="R66" i="3"/>
  <c r="F73" i="3"/>
  <c r="P73" i="3"/>
  <c r="F74" i="3"/>
  <c r="P74" i="3"/>
  <c r="F75" i="3"/>
  <c r="P75" i="3"/>
  <c r="G75" i="3"/>
  <c r="K75" i="3"/>
  <c r="F77" i="3"/>
  <c r="F78" i="3"/>
  <c r="P78" i="3"/>
  <c r="F79" i="3"/>
  <c r="P79" i="3"/>
  <c r="G79" i="3"/>
  <c r="K79" i="3"/>
  <c r="R79" i="3"/>
  <c r="F82" i="3"/>
  <c r="F83" i="3"/>
  <c r="P83" i="3"/>
  <c r="G83" i="3"/>
  <c r="K83" i="3"/>
  <c r="F84" i="3"/>
  <c r="P84" i="3"/>
  <c r="G84" i="3"/>
  <c r="K84" i="3"/>
  <c r="F85" i="3"/>
  <c r="P85" i="3"/>
  <c r="R85" i="3"/>
  <c r="G85" i="3"/>
  <c r="K85" i="3"/>
  <c r="F91" i="3"/>
  <c r="P91" i="3"/>
  <c r="G91" i="3"/>
  <c r="U21" i="3"/>
  <c r="U22" i="3"/>
  <c r="U23" i="3"/>
  <c r="U24" i="3"/>
  <c r="U25" i="3"/>
  <c r="U26" i="3"/>
  <c r="U27" i="3"/>
  <c r="F61" i="3"/>
  <c r="P61" i="3"/>
  <c r="F62" i="3"/>
  <c r="F63" i="3"/>
  <c r="F65" i="3"/>
  <c r="P65" i="3"/>
  <c r="R65" i="3"/>
  <c r="F68" i="3"/>
  <c r="F70" i="3"/>
  <c r="F76" i="3"/>
  <c r="F86" i="3"/>
  <c r="F87" i="3"/>
  <c r="F88" i="3"/>
  <c r="F89" i="3"/>
  <c r="G89" i="3"/>
  <c r="K89" i="3"/>
  <c r="F98" i="3"/>
  <c r="G98" i="3"/>
  <c r="K98" i="3"/>
  <c r="F99" i="3"/>
  <c r="G99" i="3"/>
  <c r="K99" i="3"/>
  <c r="F102" i="3"/>
  <c r="U28" i="3"/>
  <c r="C29" i="3"/>
  <c r="D31" i="3"/>
  <c r="U29" i="3"/>
  <c r="C30" i="3"/>
  <c r="U30" i="3"/>
  <c r="U31" i="3"/>
  <c r="U32" i="3"/>
  <c r="H41" i="3"/>
  <c r="Q41" i="3"/>
  <c r="H42" i="3"/>
  <c r="Q42" i="3"/>
  <c r="H43" i="3"/>
  <c r="Q43" i="3"/>
  <c r="Q44" i="3"/>
  <c r="H45" i="3"/>
  <c r="Q45" i="3"/>
  <c r="E66" i="1"/>
  <c r="H46" i="3"/>
  <c r="Q46" i="3"/>
  <c r="Q47" i="3"/>
  <c r="Q48" i="3"/>
  <c r="Q49" i="3"/>
  <c r="Q50" i="3"/>
  <c r="Q51" i="3"/>
  <c r="Q52" i="3"/>
  <c r="Q53" i="3"/>
  <c r="Q60" i="3"/>
  <c r="G61" i="3"/>
  <c r="I61" i="3"/>
  <c r="Q61" i="3"/>
  <c r="G62" i="3"/>
  <c r="P62" i="3"/>
  <c r="Q62" i="3"/>
  <c r="Q63" i="3"/>
  <c r="G65" i="3"/>
  <c r="K65" i="3"/>
  <c r="Q65" i="3"/>
  <c r="Q68" i="3"/>
  <c r="G70" i="3"/>
  <c r="K70" i="3"/>
  <c r="P70" i="3"/>
  <c r="Q70" i="3"/>
  <c r="R70" i="3"/>
  <c r="Q73" i="3"/>
  <c r="Q74" i="3"/>
  <c r="Q75" i="3"/>
  <c r="Q77" i="3"/>
  <c r="Q78" i="3"/>
  <c r="Q79" i="3"/>
  <c r="Q82" i="3"/>
  <c r="Q83" i="3"/>
  <c r="Q84" i="3"/>
  <c r="Q85" i="3"/>
  <c r="G86" i="3"/>
  <c r="K86" i="3"/>
  <c r="P86" i="3"/>
  <c r="Q86" i="3"/>
  <c r="R86" i="3"/>
  <c r="G87" i="3"/>
  <c r="K87" i="3"/>
  <c r="P87" i="3"/>
  <c r="Q87" i="3"/>
  <c r="R87" i="3"/>
  <c r="G88" i="3"/>
  <c r="K88" i="3"/>
  <c r="P88" i="3"/>
  <c r="Q88" i="3"/>
  <c r="R88" i="3"/>
  <c r="Q89" i="3"/>
  <c r="K91" i="3"/>
  <c r="G102" i="3"/>
  <c r="K102" i="3"/>
  <c r="J54" i="3"/>
  <c r="Q54" i="3"/>
  <c r="J55" i="3"/>
  <c r="Q55" i="3"/>
  <c r="Q56" i="3"/>
  <c r="J57" i="3"/>
  <c r="Q57" i="3"/>
  <c r="J58" i="3"/>
  <c r="Q58" i="3"/>
  <c r="Q59" i="3"/>
  <c r="J64" i="3"/>
  <c r="Q64" i="3"/>
  <c r="Q66" i="3"/>
  <c r="G76" i="3"/>
  <c r="K76" i="3"/>
  <c r="P76" i="3"/>
  <c r="R76" i="3"/>
  <c r="Q76" i="3"/>
  <c r="A9" i="7"/>
  <c r="C9" i="7" s="1"/>
  <c r="H16" i="7"/>
  <c r="H15" i="7"/>
  <c r="H12" i="7"/>
  <c r="D21" i="7"/>
  <c r="H21" i="7" s="1"/>
  <c r="D22" i="7"/>
  <c r="F22" i="7" s="1"/>
  <c r="D23" i="7"/>
  <c r="H23" i="7" s="1"/>
  <c r="D24" i="7"/>
  <c r="F24" i="7" s="1"/>
  <c r="D25" i="7"/>
  <c r="J25" i="7" s="1"/>
  <c r="D26" i="7"/>
  <c r="K26" i="7" s="1"/>
  <c r="D27" i="7"/>
  <c r="D28" i="7"/>
  <c r="I28" i="7" s="1"/>
  <c r="D29" i="7"/>
  <c r="H29" i="7" s="1"/>
  <c r="D30" i="7"/>
  <c r="H30" i="7" s="1"/>
  <c r="D31" i="7"/>
  <c r="D32" i="7"/>
  <c r="H32" i="7" s="1"/>
  <c r="D33" i="7"/>
  <c r="L33" i="7" s="1"/>
  <c r="D34" i="7"/>
  <c r="H34" i="7" s="1"/>
  <c r="D35" i="7"/>
  <c r="D36" i="7"/>
  <c r="H36" i="7" s="1"/>
  <c r="D37" i="7"/>
  <c r="H37" i="7" s="1"/>
  <c r="D38" i="7"/>
  <c r="F38" i="7" s="1"/>
  <c r="D39" i="7"/>
  <c r="D40" i="7"/>
  <c r="H40" i="7" s="1"/>
  <c r="D41" i="7"/>
  <c r="H41" i="7" s="1"/>
  <c r="D42" i="7"/>
  <c r="I42" i="7" s="1"/>
  <c r="D43" i="7"/>
  <c r="D44" i="7"/>
  <c r="I44" i="7" s="1"/>
  <c r="D45" i="7"/>
  <c r="H45" i="7" s="1"/>
  <c r="D46" i="7"/>
  <c r="H46" i="7" s="1"/>
  <c r="D47" i="7"/>
  <c r="H47" i="7" s="1"/>
  <c r="D48" i="7"/>
  <c r="F48" i="7" s="1"/>
  <c r="D49" i="7"/>
  <c r="H49" i="7" s="1"/>
  <c r="D50" i="7"/>
  <c r="H50" i="7" s="1"/>
  <c r="D51" i="7"/>
  <c r="J51" i="7" s="1"/>
  <c r="D52" i="7"/>
  <c r="J52" i="7" s="1"/>
  <c r="D53" i="7"/>
  <c r="I53" i="7" s="1"/>
  <c r="D54" i="7"/>
  <c r="I54" i="7" s="1"/>
  <c r="D55" i="7"/>
  <c r="H55" i="7" s="1"/>
  <c r="D56" i="7"/>
  <c r="H56" i="7"/>
  <c r="D57" i="7"/>
  <c r="D58" i="7"/>
  <c r="L58" i="7" s="1"/>
  <c r="D59" i="7"/>
  <c r="J59" i="7" s="1"/>
  <c r="D60" i="7"/>
  <c r="K60" i="7" s="1"/>
  <c r="D61" i="7"/>
  <c r="H61" i="7" s="1"/>
  <c r="D62" i="7"/>
  <c r="D63" i="7"/>
  <c r="H63" i="7" s="1"/>
  <c r="D64" i="7"/>
  <c r="L64" i="7" s="1"/>
  <c r="D65" i="7"/>
  <c r="H65" i="7" s="1"/>
  <c r="D66" i="7"/>
  <c r="L66" i="7" s="1"/>
  <c r="D67" i="7"/>
  <c r="H67" i="7" s="1"/>
  <c r="D68" i="7"/>
  <c r="I68" i="7" s="1"/>
  <c r="D69" i="7"/>
  <c r="H69" i="7" s="1"/>
  <c r="D70" i="7"/>
  <c r="D71" i="7"/>
  <c r="H71" i="7" s="1"/>
  <c r="D72" i="7"/>
  <c r="H72" i="7" s="1"/>
  <c r="D73" i="7"/>
  <c r="F73" i="7" s="1"/>
  <c r="D74" i="7"/>
  <c r="D75" i="7"/>
  <c r="L75" i="7" s="1"/>
  <c r="D76" i="7"/>
  <c r="H76" i="7" s="1"/>
  <c r="D77" i="7"/>
  <c r="H77" i="7" s="1"/>
  <c r="D78" i="7"/>
  <c r="I78" i="7" s="1"/>
  <c r="D79" i="7"/>
  <c r="D80" i="7"/>
  <c r="H80" i="7" s="1"/>
  <c r="D81" i="7"/>
  <c r="H81" i="7" s="1"/>
  <c r="D82" i="7"/>
  <c r="H82" i="7"/>
  <c r="D83" i="7"/>
  <c r="I83" i="7" s="1"/>
  <c r="D84" i="7"/>
  <c r="H84" i="7"/>
  <c r="D85" i="7"/>
  <c r="H85" i="7"/>
  <c r="D86" i="7"/>
  <c r="H86" i="7"/>
  <c r="D87" i="7"/>
  <c r="K87" i="7"/>
  <c r="H87" i="7"/>
  <c r="J16" i="7"/>
  <c r="J15" i="7"/>
  <c r="J22" i="7"/>
  <c r="J23" i="7"/>
  <c r="J28" i="7"/>
  <c r="J29" i="7"/>
  <c r="J36" i="7"/>
  <c r="J39" i="7"/>
  <c r="J40" i="7"/>
  <c r="J41" i="7"/>
  <c r="J55" i="7"/>
  <c r="J60" i="7"/>
  <c r="J63" i="7"/>
  <c r="J66" i="7"/>
  <c r="J71" i="7"/>
  <c r="J77" i="7"/>
  <c r="J79" i="7"/>
  <c r="J81" i="7"/>
  <c r="J12" i="7"/>
  <c r="J85" i="7"/>
  <c r="J86" i="7"/>
  <c r="J87" i="7"/>
  <c r="I16" i="7"/>
  <c r="I15" i="7"/>
  <c r="I22" i="7"/>
  <c r="I23" i="7"/>
  <c r="I29" i="7"/>
  <c r="I36" i="7"/>
  <c r="I39" i="7"/>
  <c r="I40" i="7"/>
  <c r="I41" i="7"/>
  <c r="I46" i="7"/>
  <c r="I50" i="7"/>
  <c r="I52" i="7"/>
  <c r="I55" i="7"/>
  <c r="I56" i="7"/>
  <c r="I61" i="7"/>
  <c r="I63" i="7"/>
  <c r="I64" i="7"/>
  <c r="I65" i="7"/>
  <c r="I70" i="7"/>
  <c r="I71" i="7"/>
  <c r="I77" i="7"/>
  <c r="I80" i="7"/>
  <c r="I81" i="7"/>
  <c r="I82" i="7"/>
  <c r="I12" i="7"/>
  <c r="I85" i="7"/>
  <c r="I86" i="7"/>
  <c r="I87" i="7"/>
  <c r="F16" i="7"/>
  <c r="F15" i="7"/>
  <c r="F23" i="7"/>
  <c r="F29" i="7"/>
  <c r="F34" i="7"/>
  <c r="F36" i="7"/>
  <c r="F39" i="7"/>
  <c r="F41" i="7"/>
  <c r="F46" i="7"/>
  <c r="F47" i="7"/>
  <c r="F55" i="7"/>
  <c r="F56" i="7"/>
  <c r="F61" i="7"/>
  <c r="F63" i="7"/>
  <c r="F65" i="7"/>
  <c r="F67" i="7"/>
  <c r="F68" i="7"/>
  <c r="F71" i="7"/>
  <c r="F77" i="7"/>
  <c r="F79" i="7"/>
  <c r="F80" i="7"/>
  <c r="F82" i="7"/>
  <c r="F12" i="7"/>
  <c r="F85" i="7"/>
  <c r="F86" i="7"/>
  <c r="F87" i="7"/>
  <c r="G16" i="7"/>
  <c r="G15" i="7"/>
  <c r="E21" i="7"/>
  <c r="G21" i="7"/>
  <c r="E22" i="7"/>
  <c r="E23" i="7"/>
  <c r="G23" i="7"/>
  <c r="E24" i="7"/>
  <c r="G24" i="7"/>
  <c r="E25" i="7"/>
  <c r="G25" i="7"/>
  <c r="E26" i="7"/>
  <c r="G26" i="7"/>
  <c r="E27" i="7"/>
  <c r="G27" i="7"/>
  <c r="E28" i="7"/>
  <c r="G28" i="7"/>
  <c r="E29" i="7"/>
  <c r="G29" i="7"/>
  <c r="E30" i="7"/>
  <c r="E31" i="7"/>
  <c r="G31" i="7"/>
  <c r="E32" i="7"/>
  <c r="G32" i="7"/>
  <c r="E33" i="7"/>
  <c r="E34" i="7"/>
  <c r="G34" i="7"/>
  <c r="E35" i="7"/>
  <c r="G35" i="7"/>
  <c r="E36" i="7"/>
  <c r="G36" i="7"/>
  <c r="E37" i="7"/>
  <c r="G37" i="7"/>
  <c r="E38" i="7"/>
  <c r="E39" i="7"/>
  <c r="G39" i="7"/>
  <c r="E40" i="7"/>
  <c r="G40" i="7"/>
  <c r="E41" i="7"/>
  <c r="G41" i="7"/>
  <c r="E42" i="7"/>
  <c r="E43" i="7"/>
  <c r="G43" i="7"/>
  <c r="E44" i="7"/>
  <c r="G44" i="7"/>
  <c r="E45" i="7"/>
  <c r="G45" i="7"/>
  <c r="E46" i="7"/>
  <c r="E47" i="7"/>
  <c r="G47" i="7"/>
  <c r="E48" i="7"/>
  <c r="G48" i="7"/>
  <c r="E49" i="7"/>
  <c r="G49" i="7"/>
  <c r="E50" i="7"/>
  <c r="G50" i="7"/>
  <c r="E51" i="7"/>
  <c r="G51" i="7"/>
  <c r="E52" i="7"/>
  <c r="G52" i="7"/>
  <c r="E53" i="7"/>
  <c r="G53" i="7"/>
  <c r="E54" i="7"/>
  <c r="E55" i="7"/>
  <c r="G55" i="7"/>
  <c r="E56" i="7"/>
  <c r="G56" i="7"/>
  <c r="E57" i="7"/>
  <c r="G57" i="7"/>
  <c r="E58" i="7"/>
  <c r="G58" i="7"/>
  <c r="E59" i="7"/>
  <c r="G59" i="7"/>
  <c r="E60" i="7"/>
  <c r="G60" i="7"/>
  <c r="E61" i="7"/>
  <c r="G61" i="7"/>
  <c r="E62" i="7"/>
  <c r="E63" i="7"/>
  <c r="G63" i="7"/>
  <c r="E64" i="7"/>
  <c r="G64" i="7"/>
  <c r="E65" i="7"/>
  <c r="E66" i="7"/>
  <c r="G66" i="7"/>
  <c r="E67" i="7"/>
  <c r="G67" i="7"/>
  <c r="E68" i="7"/>
  <c r="G68" i="7"/>
  <c r="E69" i="7"/>
  <c r="G69" i="7"/>
  <c r="E70" i="7"/>
  <c r="E71" i="7"/>
  <c r="G71" i="7"/>
  <c r="E72" i="7"/>
  <c r="G72" i="7"/>
  <c r="E73" i="7"/>
  <c r="G73" i="7"/>
  <c r="E74" i="7"/>
  <c r="E75" i="7"/>
  <c r="G75" i="7"/>
  <c r="E76" i="7"/>
  <c r="G76" i="7"/>
  <c r="E77" i="7"/>
  <c r="G77" i="7"/>
  <c r="E78" i="7"/>
  <c r="E79" i="7"/>
  <c r="G79" i="7"/>
  <c r="E80" i="7"/>
  <c r="G80" i="7"/>
  <c r="E81" i="7"/>
  <c r="G81" i="7"/>
  <c r="E82" i="7"/>
  <c r="G82" i="7"/>
  <c r="E83" i="7"/>
  <c r="G83" i="7"/>
  <c r="E84" i="7"/>
  <c r="G84" i="7"/>
  <c r="G12" i="7"/>
  <c r="E85" i="7"/>
  <c r="G85" i="7"/>
  <c r="E86" i="7"/>
  <c r="G86" i="7"/>
  <c r="E87" i="7"/>
  <c r="G87" i="7"/>
  <c r="K16" i="7"/>
  <c r="K15" i="7"/>
  <c r="K12" i="7"/>
  <c r="K23" i="7"/>
  <c r="K27" i="7"/>
  <c r="K36" i="7"/>
  <c r="K43" i="7"/>
  <c r="K55" i="7"/>
  <c r="K56" i="7"/>
  <c r="K71" i="7"/>
  <c r="K76" i="7"/>
  <c r="K84" i="7"/>
  <c r="K86" i="7"/>
  <c r="L16" i="7"/>
  <c r="L15" i="7"/>
  <c r="L23" i="7"/>
  <c r="L27" i="7"/>
  <c r="L28" i="7"/>
  <c r="L36" i="7"/>
  <c r="L39" i="7"/>
  <c r="L40" i="7"/>
  <c r="L43" i="7"/>
  <c r="L50" i="7"/>
  <c r="L55" i="7"/>
  <c r="L56" i="7"/>
  <c r="L71" i="7"/>
  <c r="L72" i="7"/>
  <c r="L76" i="7"/>
  <c r="L83" i="7"/>
  <c r="L84" i="7"/>
  <c r="L86" i="7"/>
  <c r="C16" i="7"/>
  <c r="C15" i="7"/>
  <c r="N16" i="7"/>
  <c r="N15" i="7"/>
  <c r="N12" i="7"/>
  <c r="O16" i="7"/>
  <c r="O15" i="7"/>
  <c r="O12" i="7"/>
  <c r="G4" i="7"/>
  <c r="P16" i="7"/>
  <c r="P15" i="7"/>
  <c r="P12" i="7"/>
  <c r="G5" i="7"/>
  <c r="Q16" i="7"/>
  <c r="Q15" i="7"/>
  <c r="Q12" i="7"/>
  <c r="G6" i="7"/>
  <c r="G7" i="7"/>
  <c r="E16" i="7"/>
  <c r="E15" i="7"/>
  <c r="M16" i="7"/>
  <c r="M15" i="7"/>
  <c r="M12" i="7"/>
  <c r="E12" i="7"/>
  <c r="B10" i="7"/>
  <c r="D16" i="7"/>
  <c r="D15" i="7"/>
  <c r="D12" i="7"/>
  <c r="D88" i="7"/>
  <c r="I88" i="7"/>
  <c r="E88" i="7"/>
  <c r="K88" i="7"/>
  <c r="H88" i="7"/>
  <c r="J88" i="7"/>
  <c r="L88" i="7"/>
  <c r="D89" i="7"/>
  <c r="E89" i="7"/>
  <c r="L89" i="7"/>
  <c r="F89" i="7"/>
  <c r="H89" i="7"/>
  <c r="I89" i="7"/>
  <c r="J89" i="7"/>
  <c r="D90" i="7"/>
  <c r="E90" i="7"/>
  <c r="G90" i="7"/>
  <c r="L90" i="7"/>
  <c r="D91" i="7"/>
  <c r="F91" i="7"/>
  <c r="E91" i="7"/>
  <c r="G91" i="7"/>
  <c r="I91" i="7"/>
  <c r="J91" i="7"/>
  <c r="K91" i="7"/>
  <c r="L91" i="7"/>
  <c r="D92" i="7"/>
  <c r="E92" i="7"/>
  <c r="G92" i="7"/>
  <c r="D93" i="7"/>
  <c r="E93" i="7"/>
  <c r="G93" i="7"/>
  <c r="D94" i="7"/>
  <c r="I94" i="7"/>
  <c r="E94" i="7"/>
  <c r="G94" i="7"/>
  <c r="J94" i="7"/>
  <c r="K94" i="7"/>
  <c r="D95" i="7"/>
  <c r="J95" i="7"/>
  <c r="E95" i="7"/>
  <c r="K95" i="7"/>
  <c r="D96" i="7"/>
  <c r="F96" i="7"/>
  <c r="E96" i="7"/>
  <c r="G96" i="7"/>
  <c r="H96" i="7"/>
  <c r="I96" i="7"/>
  <c r="J96" i="7"/>
  <c r="D97" i="7"/>
  <c r="E97" i="7"/>
  <c r="L97" i="7"/>
  <c r="F97" i="7"/>
  <c r="G97" i="7"/>
  <c r="H97" i="7"/>
  <c r="I97" i="7"/>
  <c r="J97" i="7"/>
  <c r="K97" i="7"/>
  <c r="D98" i="7"/>
  <c r="E98" i="7"/>
  <c r="G98" i="7"/>
  <c r="D99" i="7"/>
  <c r="F99" i="7"/>
  <c r="E99" i="7"/>
  <c r="G99" i="7"/>
  <c r="H99" i="7"/>
  <c r="I99" i="7"/>
  <c r="J99" i="7"/>
  <c r="D100" i="7"/>
  <c r="H100" i="7"/>
  <c r="E100" i="7"/>
  <c r="G100" i="7"/>
  <c r="F100" i="7"/>
  <c r="I100" i="7"/>
  <c r="J100" i="7"/>
  <c r="K100" i="7"/>
  <c r="L100" i="7"/>
  <c r="D101" i="7"/>
  <c r="I101" i="7"/>
  <c r="E101" i="7"/>
  <c r="L101" i="7"/>
  <c r="H101" i="7"/>
  <c r="J101" i="7"/>
  <c r="K101" i="7"/>
  <c r="D102" i="7"/>
  <c r="E102" i="7"/>
  <c r="D103" i="7"/>
  <c r="E103" i="7"/>
  <c r="J103" i="7"/>
  <c r="L103" i="7"/>
  <c r="D104" i="7"/>
  <c r="E104" i="7"/>
  <c r="F104" i="7"/>
  <c r="H104" i="7"/>
  <c r="I104" i="7"/>
  <c r="J104" i="7"/>
  <c r="D105" i="7"/>
  <c r="E105" i="7"/>
  <c r="F105" i="7"/>
  <c r="G105" i="7"/>
  <c r="D106" i="7"/>
  <c r="F106" i="7"/>
  <c r="E106" i="7"/>
  <c r="G106" i="7"/>
  <c r="H106" i="7"/>
  <c r="I106" i="7"/>
  <c r="J106" i="7"/>
  <c r="D107" i="7"/>
  <c r="E107" i="7"/>
  <c r="G107" i="7"/>
  <c r="F107" i="7"/>
  <c r="H107" i="7"/>
  <c r="I107" i="7"/>
  <c r="J107" i="7"/>
  <c r="K107" i="7"/>
  <c r="D108" i="7"/>
  <c r="E108" i="7"/>
  <c r="G108" i="7"/>
  <c r="I108" i="7"/>
  <c r="J108" i="7"/>
  <c r="L108" i="7"/>
  <c r="D109" i="7"/>
  <c r="I109" i="7"/>
  <c r="E109" i="7"/>
  <c r="H109" i="7"/>
  <c r="J109" i="7"/>
  <c r="K109" i="7"/>
  <c r="D110" i="7"/>
  <c r="E110" i="7"/>
  <c r="F110" i="7"/>
  <c r="I110" i="7"/>
  <c r="K110" i="7"/>
  <c r="L110" i="7"/>
  <c r="D111" i="7"/>
  <c r="E111" i="7"/>
  <c r="G111" i="7"/>
  <c r="J111" i="7"/>
  <c r="L111" i="7"/>
  <c r="D112" i="7"/>
  <c r="E112" i="7"/>
  <c r="F112" i="7"/>
  <c r="H112" i="7"/>
  <c r="I112" i="7"/>
  <c r="J112" i="7"/>
  <c r="D113" i="7"/>
  <c r="E113" i="7"/>
  <c r="F113" i="7"/>
  <c r="G113" i="7"/>
  <c r="D114" i="7"/>
  <c r="F114" i="7"/>
  <c r="E114" i="7"/>
  <c r="D115" i="7"/>
  <c r="E115" i="7"/>
  <c r="F115" i="7"/>
  <c r="H115" i="7"/>
  <c r="I115" i="7"/>
  <c r="J115" i="7"/>
  <c r="D116" i="7"/>
  <c r="H116" i="7"/>
  <c r="E116" i="7"/>
  <c r="G116" i="7"/>
  <c r="D117" i="7"/>
  <c r="E117" i="7"/>
  <c r="L117" i="7"/>
  <c r="G117" i="7"/>
  <c r="H117" i="7"/>
  <c r="J117" i="7"/>
  <c r="K117" i="7"/>
  <c r="D118" i="7"/>
  <c r="J118" i="7"/>
  <c r="E118" i="7"/>
  <c r="F118" i="7"/>
  <c r="D119" i="7"/>
  <c r="H119" i="7"/>
  <c r="E119" i="7"/>
  <c r="K119" i="7"/>
  <c r="F119" i="7"/>
  <c r="G119" i="7"/>
  <c r="I119" i="7"/>
  <c r="J119" i="7"/>
  <c r="L119" i="7"/>
  <c r="D120" i="7"/>
  <c r="E120" i="7"/>
  <c r="L120" i="7"/>
  <c r="F120" i="7"/>
  <c r="G120" i="7"/>
  <c r="H120" i="7"/>
  <c r="I120" i="7"/>
  <c r="J120" i="7"/>
  <c r="D121" i="7"/>
  <c r="J121" i="7"/>
  <c r="E121" i="7"/>
  <c r="F121" i="7"/>
  <c r="G121" i="7"/>
  <c r="H121" i="7"/>
  <c r="I121" i="7"/>
  <c r="K121" i="7"/>
  <c r="D122" i="7"/>
  <c r="F122" i="7"/>
  <c r="E122" i="7"/>
  <c r="K122" i="7"/>
  <c r="G122" i="7"/>
  <c r="D123" i="7"/>
  <c r="E123" i="7"/>
  <c r="F123" i="7"/>
  <c r="H123" i="7"/>
  <c r="I123" i="7"/>
  <c r="J123" i="7"/>
  <c r="K123" i="7"/>
  <c r="D124" i="7"/>
  <c r="H124" i="7"/>
  <c r="E124" i="7"/>
  <c r="F124" i="7"/>
  <c r="G124" i="7"/>
  <c r="D125" i="7"/>
  <c r="E125" i="7"/>
  <c r="G125" i="7"/>
  <c r="H125" i="7"/>
  <c r="J125" i="7"/>
  <c r="K125" i="7"/>
  <c r="L125" i="7"/>
  <c r="D126" i="7"/>
  <c r="J126" i="7"/>
  <c r="E126" i="7"/>
  <c r="F126" i="7"/>
  <c r="H126" i="7"/>
  <c r="D127" i="7"/>
  <c r="E127" i="7"/>
  <c r="G127" i="7"/>
  <c r="D128" i="7"/>
  <c r="E128" i="7"/>
  <c r="L128" i="7"/>
  <c r="F128" i="7"/>
  <c r="G128" i="7"/>
  <c r="H128" i="7"/>
  <c r="I128" i="7"/>
  <c r="J128" i="7"/>
  <c r="D129" i="7"/>
  <c r="K129" i="7"/>
  <c r="E129" i="7"/>
  <c r="G129" i="7"/>
  <c r="H129" i="7"/>
  <c r="I129" i="7"/>
  <c r="J129" i="7"/>
  <c r="L129" i="7"/>
  <c r="D130" i="7"/>
  <c r="E130" i="7"/>
  <c r="G130" i="7"/>
  <c r="D131" i="7"/>
  <c r="I131" i="7"/>
  <c r="E131" i="7"/>
  <c r="G131" i="7"/>
  <c r="F131" i="7"/>
  <c r="H131" i="7"/>
  <c r="D132" i="7"/>
  <c r="H132" i="7"/>
  <c r="E132" i="7"/>
  <c r="L132" i="7"/>
  <c r="G132" i="7"/>
  <c r="I132" i="7"/>
  <c r="J132" i="7"/>
  <c r="K132" i="7"/>
  <c r="D133" i="7"/>
  <c r="I133" i="7"/>
  <c r="E133" i="7"/>
  <c r="D134" i="7"/>
  <c r="J134" i="7"/>
  <c r="E134" i="7"/>
  <c r="F134" i="7"/>
  <c r="G134" i="7"/>
  <c r="H134" i="7"/>
  <c r="D135" i="7"/>
  <c r="E135" i="7"/>
  <c r="K135" i="7"/>
  <c r="F135" i="7"/>
  <c r="H135" i="7"/>
  <c r="I135" i="7"/>
  <c r="J135" i="7"/>
  <c r="L135" i="7"/>
  <c r="D136" i="7"/>
  <c r="E136" i="7"/>
  <c r="F136" i="7"/>
  <c r="H136" i="7"/>
  <c r="I136" i="7"/>
  <c r="J136" i="7"/>
  <c r="D137" i="7"/>
  <c r="H137" i="7"/>
  <c r="E137" i="7"/>
  <c r="F137" i="7"/>
  <c r="G137" i="7"/>
  <c r="L137" i="7"/>
  <c r="D138" i="7"/>
  <c r="F138" i="7"/>
  <c r="E138" i="7"/>
  <c r="K138" i="7"/>
  <c r="G138" i="7"/>
  <c r="H138" i="7"/>
  <c r="I138" i="7"/>
  <c r="J138" i="7"/>
  <c r="L138" i="7"/>
  <c r="D139" i="7"/>
  <c r="E139" i="7"/>
  <c r="G139" i="7"/>
  <c r="D140" i="7"/>
  <c r="H140" i="7"/>
  <c r="E140" i="7"/>
  <c r="F140" i="7"/>
  <c r="G140" i="7"/>
  <c r="D141" i="7"/>
  <c r="I141" i="7"/>
  <c r="E141" i="7"/>
  <c r="L141" i="7"/>
  <c r="G141" i="7"/>
  <c r="H141" i="7"/>
  <c r="J141" i="7"/>
  <c r="K141" i="7"/>
  <c r="D142" i="7"/>
  <c r="J142" i="7"/>
  <c r="E142" i="7"/>
  <c r="D143" i="7"/>
  <c r="I143" i="7"/>
  <c r="E143" i="7"/>
  <c r="K143" i="7"/>
  <c r="F143" i="7"/>
  <c r="G143" i="7"/>
  <c r="H143" i="7"/>
  <c r="J143" i="7"/>
  <c r="D144" i="7"/>
  <c r="E144" i="7"/>
  <c r="L144" i="7"/>
  <c r="F144" i="7"/>
  <c r="G144" i="7"/>
  <c r="H144" i="7"/>
  <c r="I144" i="7"/>
  <c r="J144" i="7"/>
  <c r="D145" i="7"/>
  <c r="E145" i="7"/>
  <c r="G145" i="7"/>
  <c r="D146" i="7"/>
  <c r="F146" i="7"/>
  <c r="E146" i="7"/>
  <c r="G146" i="7"/>
  <c r="D147" i="7"/>
  <c r="E147" i="7"/>
  <c r="G147" i="7"/>
  <c r="F147" i="7"/>
  <c r="H147" i="7"/>
  <c r="I147" i="7"/>
  <c r="J147" i="7"/>
  <c r="L147" i="7"/>
  <c r="D148" i="7"/>
  <c r="E148" i="7"/>
  <c r="G148" i="7"/>
  <c r="D149" i="7"/>
  <c r="I149" i="7"/>
  <c r="E149" i="7"/>
  <c r="F149" i="7"/>
  <c r="G149" i="7"/>
  <c r="D150" i="7"/>
  <c r="J150" i="7"/>
  <c r="E150" i="7"/>
  <c r="G150" i="7"/>
  <c r="H150" i="7"/>
  <c r="I150" i="7"/>
  <c r="K150" i="7"/>
  <c r="D151" i="7"/>
  <c r="F151" i="7"/>
  <c r="E151" i="7"/>
  <c r="D152" i="7"/>
  <c r="E152" i="7"/>
  <c r="L152" i="7"/>
  <c r="F152" i="7"/>
  <c r="G152" i="7"/>
  <c r="H152" i="7"/>
  <c r="I152" i="7"/>
  <c r="J152" i="7"/>
  <c r="D153" i="7"/>
  <c r="J153" i="7"/>
  <c r="E153" i="7"/>
  <c r="F153" i="7"/>
  <c r="G153" i="7"/>
  <c r="H153" i="7"/>
  <c r="I153" i="7"/>
  <c r="K153" i="7"/>
  <c r="L153" i="7"/>
  <c r="D154" i="7"/>
  <c r="F154" i="7"/>
  <c r="E154" i="7"/>
  <c r="G154" i="7"/>
  <c r="H154" i="7"/>
  <c r="I154" i="7"/>
  <c r="J154" i="7"/>
  <c r="K154" i="7"/>
  <c r="L154" i="7"/>
  <c r="D155" i="7"/>
  <c r="H155" i="7"/>
  <c r="E155" i="7"/>
  <c r="G155" i="7"/>
  <c r="F155" i="7"/>
  <c r="D156" i="7"/>
  <c r="I156" i="7"/>
  <c r="E156" i="7"/>
  <c r="F156" i="7"/>
  <c r="G156" i="7"/>
  <c r="H156" i="7"/>
  <c r="J156" i="7"/>
  <c r="D157" i="7"/>
  <c r="J157" i="7"/>
  <c r="E157" i="7"/>
  <c r="F157" i="7"/>
  <c r="G157" i="7"/>
  <c r="H157" i="7"/>
  <c r="I157" i="7"/>
  <c r="K157" i="7"/>
  <c r="L157" i="7"/>
  <c r="D158" i="7"/>
  <c r="F158" i="7"/>
  <c r="E158" i="7"/>
  <c r="K158" i="7"/>
  <c r="G158" i="7"/>
  <c r="H158" i="7"/>
  <c r="I158" i="7"/>
  <c r="J158" i="7"/>
  <c r="L158" i="7"/>
  <c r="D159" i="7"/>
  <c r="E159" i="7"/>
  <c r="L159" i="7"/>
  <c r="F159" i="7"/>
  <c r="H159" i="7"/>
  <c r="I159" i="7"/>
  <c r="J159" i="7"/>
  <c r="K159" i="7"/>
  <c r="D160" i="7"/>
  <c r="L160" i="7"/>
  <c r="E160" i="7"/>
  <c r="G160" i="7"/>
  <c r="D161" i="7"/>
  <c r="F161" i="7"/>
  <c r="E161" i="7"/>
  <c r="D162" i="7"/>
  <c r="H162" i="7"/>
  <c r="E162" i="7"/>
  <c r="G162" i="7"/>
  <c r="F162" i="7"/>
  <c r="L162" i="7"/>
  <c r="D163" i="7"/>
  <c r="H163" i="7"/>
  <c r="E163" i="7"/>
  <c r="F163" i="7"/>
  <c r="G163" i="7"/>
  <c r="D164" i="7"/>
  <c r="I164" i="7"/>
  <c r="E164" i="7"/>
  <c r="F164" i="7"/>
  <c r="G164" i="7"/>
  <c r="H164" i="7"/>
  <c r="J164" i="7"/>
  <c r="D165" i="7"/>
  <c r="J165" i="7"/>
  <c r="E165" i="7"/>
  <c r="F165" i="7"/>
  <c r="G165" i="7"/>
  <c r="H165" i="7"/>
  <c r="I165" i="7"/>
  <c r="K165" i="7"/>
  <c r="L165" i="7"/>
  <c r="D166" i="7"/>
  <c r="F166" i="7"/>
  <c r="E166" i="7"/>
  <c r="K166" i="7"/>
  <c r="G166" i="7"/>
  <c r="H166" i="7"/>
  <c r="I166" i="7"/>
  <c r="J166" i="7"/>
  <c r="L166" i="7"/>
  <c r="D167" i="7"/>
  <c r="E167" i="7"/>
  <c r="L167" i="7"/>
  <c r="F167" i="7"/>
  <c r="H167" i="7"/>
  <c r="I167" i="7"/>
  <c r="J167" i="7"/>
  <c r="K167" i="7"/>
  <c r="D168" i="7"/>
  <c r="L168" i="7"/>
  <c r="E168" i="7"/>
  <c r="G168" i="7"/>
  <c r="D169" i="7"/>
  <c r="F169" i="7"/>
  <c r="E169" i="7"/>
  <c r="D170" i="7"/>
  <c r="H170" i="7"/>
  <c r="E170" i="7"/>
  <c r="G170" i="7"/>
  <c r="F170" i="7"/>
  <c r="L170" i="7"/>
  <c r="D171" i="7"/>
  <c r="H171" i="7"/>
  <c r="E171" i="7"/>
  <c r="F171" i="7"/>
  <c r="G171" i="7"/>
  <c r="D172" i="7"/>
  <c r="I172" i="7"/>
  <c r="E172" i="7"/>
  <c r="F172" i="7"/>
  <c r="G172" i="7"/>
  <c r="H172" i="7"/>
  <c r="J172" i="7"/>
  <c r="D173" i="7"/>
  <c r="J173" i="7"/>
  <c r="E173" i="7"/>
  <c r="F173" i="7"/>
  <c r="G173" i="7"/>
  <c r="H173" i="7"/>
  <c r="I173" i="7"/>
  <c r="K173" i="7"/>
  <c r="L173" i="7"/>
  <c r="D174" i="7"/>
  <c r="F174" i="7"/>
  <c r="E174" i="7"/>
  <c r="K174" i="7"/>
  <c r="G174" i="7"/>
  <c r="H174" i="7"/>
  <c r="I174" i="7"/>
  <c r="J174" i="7"/>
  <c r="L174" i="7"/>
  <c r="D175" i="7"/>
  <c r="E175" i="7"/>
  <c r="L175" i="7"/>
  <c r="F175" i="7"/>
  <c r="H175" i="7"/>
  <c r="I175" i="7"/>
  <c r="J175" i="7"/>
  <c r="K175" i="7"/>
  <c r="D176" i="7"/>
  <c r="L176" i="7"/>
  <c r="E176" i="7"/>
  <c r="G176" i="7"/>
  <c r="D177" i="7"/>
  <c r="F177" i="7"/>
  <c r="E177" i="7"/>
  <c r="D178" i="7"/>
  <c r="H178" i="7"/>
  <c r="E178" i="7"/>
  <c r="G178" i="7"/>
  <c r="F178" i="7"/>
  <c r="L178" i="7"/>
  <c r="D179" i="7"/>
  <c r="H179" i="7"/>
  <c r="E179" i="7"/>
  <c r="F179" i="7"/>
  <c r="G179" i="7"/>
  <c r="D180" i="7"/>
  <c r="I180" i="7"/>
  <c r="E180" i="7"/>
  <c r="F180" i="7"/>
  <c r="G180" i="7"/>
  <c r="H180" i="7"/>
  <c r="J180" i="7"/>
  <c r="D181" i="7"/>
  <c r="J181" i="7"/>
  <c r="E181" i="7"/>
  <c r="F181" i="7"/>
  <c r="G181" i="7"/>
  <c r="H181" i="7"/>
  <c r="I181" i="7"/>
  <c r="K181" i="7"/>
  <c r="L181" i="7"/>
  <c r="D182" i="7"/>
  <c r="F182" i="7"/>
  <c r="E182" i="7"/>
  <c r="K182" i="7"/>
  <c r="G182" i="7"/>
  <c r="H182" i="7"/>
  <c r="I182" i="7"/>
  <c r="J182" i="7"/>
  <c r="L182" i="7"/>
  <c r="D183" i="7"/>
  <c r="E183" i="7"/>
  <c r="L183" i="7"/>
  <c r="F183" i="7"/>
  <c r="H183" i="7"/>
  <c r="I183" i="7"/>
  <c r="J183" i="7"/>
  <c r="K183" i="7"/>
  <c r="D184" i="7"/>
  <c r="L184" i="7"/>
  <c r="E184" i="7"/>
  <c r="G184" i="7"/>
  <c r="D185" i="7"/>
  <c r="F185" i="7"/>
  <c r="E185" i="7"/>
  <c r="D186" i="7"/>
  <c r="H186" i="7"/>
  <c r="E186" i="7"/>
  <c r="G186" i="7"/>
  <c r="F186" i="7"/>
  <c r="L186" i="7"/>
  <c r="D187" i="7"/>
  <c r="H187" i="7"/>
  <c r="E187" i="7"/>
  <c r="F187" i="7"/>
  <c r="G187" i="7"/>
  <c r="D188" i="7"/>
  <c r="I188" i="7"/>
  <c r="E188" i="7"/>
  <c r="F188" i="7"/>
  <c r="G188" i="7"/>
  <c r="H188" i="7"/>
  <c r="J188" i="7"/>
  <c r="D189" i="7"/>
  <c r="J189" i="7"/>
  <c r="E189" i="7"/>
  <c r="F189" i="7"/>
  <c r="G189" i="7"/>
  <c r="H189" i="7"/>
  <c r="I189" i="7"/>
  <c r="K189" i="7"/>
  <c r="L189" i="7"/>
  <c r="D190" i="7"/>
  <c r="F190" i="7"/>
  <c r="E190" i="7"/>
  <c r="K190" i="7"/>
  <c r="G190" i="7"/>
  <c r="H190" i="7"/>
  <c r="I190" i="7"/>
  <c r="J190" i="7"/>
  <c r="L190" i="7"/>
  <c r="D191" i="7"/>
  <c r="E191" i="7"/>
  <c r="L191" i="7"/>
  <c r="F191" i="7"/>
  <c r="H191" i="7"/>
  <c r="I191" i="7"/>
  <c r="J191" i="7"/>
  <c r="K191" i="7"/>
  <c r="D192" i="7"/>
  <c r="L192" i="7"/>
  <c r="E192" i="7"/>
  <c r="G192" i="7"/>
  <c r="D193" i="7"/>
  <c r="F193" i="7"/>
  <c r="E193" i="7"/>
  <c r="D194" i="7"/>
  <c r="H194" i="7"/>
  <c r="E194" i="7"/>
  <c r="G194" i="7"/>
  <c r="F194" i="7"/>
  <c r="L194" i="7"/>
  <c r="D195" i="7"/>
  <c r="H195" i="7"/>
  <c r="E195" i="7"/>
  <c r="F195" i="7"/>
  <c r="G195" i="7"/>
  <c r="D196" i="7"/>
  <c r="I196" i="7"/>
  <c r="E196" i="7"/>
  <c r="F196" i="7"/>
  <c r="H196" i="7"/>
  <c r="J196" i="7"/>
  <c r="D197" i="7"/>
  <c r="J197" i="7"/>
  <c r="E197" i="7"/>
  <c r="F197" i="7"/>
  <c r="G197" i="7"/>
  <c r="H197" i="7"/>
  <c r="I197" i="7"/>
  <c r="K197" i="7"/>
  <c r="L197" i="7"/>
  <c r="D198" i="7"/>
  <c r="F198" i="7"/>
  <c r="E198" i="7"/>
  <c r="K198" i="7"/>
  <c r="G198" i="7"/>
  <c r="H198" i="7"/>
  <c r="I198" i="7"/>
  <c r="J198" i="7"/>
  <c r="L198" i="7"/>
  <c r="D199" i="7"/>
  <c r="E199" i="7"/>
  <c r="L199" i="7"/>
  <c r="F199" i="7"/>
  <c r="H199" i="7"/>
  <c r="I199" i="7"/>
  <c r="J199" i="7"/>
  <c r="K199" i="7"/>
  <c r="D200" i="7"/>
  <c r="L200" i="7"/>
  <c r="E200" i="7"/>
  <c r="G200" i="7"/>
  <c r="D201" i="7"/>
  <c r="F201" i="7"/>
  <c r="E201" i="7"/>
  <c r="D202" i="7"/>
  <c r="H202" i="7"/>
  <c r="E202" i="7"/>
  <c r="G202" i="7"/>
  <c r="F202" i="7"/>
  <c r="L202" i="7"/>
  <c r="D203" i="7"/>
  <c r="H203" i="7"/>
  <c r="E203" i="7"/>
  <c r="G203" i="7"/>
  <c r="D204" i="7"/>
  <c r="I204" i="7"/>
  <c r="E204" i="7"/>
  <c r="F204" i="7"/>
  <c r="H204" i="7"/>
  <c r="J204" i="7"/>
  <c r="D205" i="7"/>
  <c r="J205" i="7"/>
  <c r="E205" i="7"/>
  <c r="F205" i="7"/>
  <c r="G205" i="7"/>
  <c r="H205" i="7"/>
  <c r="I205" i="7"/>
  <c r="K205" i="7"/>
  <c r="L205" i="7"/>
  <c r="D206" i="7"/>
  <c r="F206" i="7"/>
  <c r="E206" i="7"/>
  <c r="K206" i="7"/>
  <c r="G206" i="7"/>
  <c r="H206" i="7"/>
  <c r="I206" i="7"/>
  <c r="J206" i="7"/>
  <c r="L206" i="7"/>
  <c r="D207" i="7"/>
  <c r="E207" i="7"/>
  <c r="L207" i="7"/>
  <c r="F207" i="7"/>
  <c r="H207" i="7"/>
  <c r="I207" i="7"/>
  <c r="J207" i="7"/>
  <c r="K207" i="7"/>
  <c r="D208" i="7"/>
  <c r="E208" i="7"/>
  <c r="G208" i="7"/>
  <c r="D209" i="7"/>
  <c r="F209" i="7"/>
  <c r="E209" i="7"/>
  <c r="D210" i="7"/>
  <c r="H210" i="7"/>
  <c r="E210" i="7"/>
  <c r="G210" i="7"/>
  <c r="F210" i="7"/>
  <c r="L210" i="7"/>
  <c r="D211" i="7"/>
  <c r="H211" i="7"/>
  <c r="E211" i="7"/>
  <c r="G211" i="7"/>
  <c r="F211" i="7"/>
  <c r="D212" i="7"/>
  <c r="I212" i="7"/>
  <c r="E212" i="7"/>
  <c r="F212" i="7"/>
  <c r="G212" i="7"/>
  <c r="H212" i="7"/>
  <c r="J212" i="7"/>
  <c r="D213" i="7"/>
  <c r="J213" i="7"/>
  <c r="E213" i="7"/>
  <c r="F213" i="7"/>
  <c r="G213" i="7"/>
  <c r="H213" i="7"/>
  <c r="I213" i="7"/>
  <c r="K213" i="7"/>
  <c r="L213" i="7"/>
  <c r="D214" i="7"/>
  <c r="F214" i="7"/>
  <c r="E214" i="7"/>
  <c r="K214" i="7"/>
  <c r="G214" i="7"/>
  <c r="H214" i="7"/>
  <c r="I214" i="7"/>
  <c r="J214" i="7"/>
  <c r="L214" i="7"/>
  <c r="D215" i="7"/>
  <c r="E215" i="7"/>
  <c r="L215" i="7"/>
  <c r="F215" i="7"/>
  <c r="H215" i="7"/>
  <c r="I215" i="7"/>
  <c r="J215" i="7"/>
  <c r="K215" i="7"/>
  <c r="D216" i="7"/>
  <c r="E216" i="7"/>
  <c r="G216" i="7"/>
  <c r="J216" i="7"/>
  <c r="D217" i="7"/>
  <c r="F217" i="7"/>
  <c r="E217" i="7"/>
  <c r="K217" i="7"/>
  <c r="D218" i="7"/>
  <c r="E218" i="7"/>
  <c r="G218" i="7"/>
  <c r="L218" i="7"/>
  <c r="D219" i="7"/>
  <c r="H219" i="7"/>
  <c r="E219" i="7"/>
  <c r="G219" i="7"/>
  <c r="F219" i="7"/>
  <c r="D220" i="7"/>
  <c r="I220" i="7"/>
  <c r="E220" i="7"/>
  <c r="F220" i="7"/>
  <c r="G220" i="7"/>
  <c r="H220" i="7"/>
  <c r="J220" i="7"/>
  <c r="D221" i="7"/>
  <c r="J221" i="7"/>
  <c r="E221" i="7"/>
  <c r="F221" i="7"/>
  <c r="G221" i="7"/>
  <c r="H221" i="7"/>
  <c r="I221" i="7"/>
  <c r="K221" i="7"/>
  <c r="L221" i="7"/>
  <c r="D222" i="7"/>
  <c r="F222" i="7"/>
  <c r="E222" i="7"/>
  <c r="K222" i="7"/>
  <c r="G222" i="7"/>
  <c r="H222" i="7"/>
  <c r="I222" i="7"/>
  <c r="J222" i="7"/>
  <c r="L222" i="7"/>
  <c r="D223" i="7"/>
  <c r="E223" i="7"/>
  <c r="L223" i="7"/>
  <c r="F223" i="7"/>
  <c r="H223" i="7"/>
  <c r="I223" i="7"/>
  <c r="J223" i="7"/>
  <c r="K223" i="7"/>
  <c r="D224" i="7"/>
  <c r="I224" i="7"/>
  <c r="E224" i="7"/>
  <c r="G224" i="7"/>
  <c r="J224" i="7"/>
  <c r="L224" i="7"/>
  <c r="D225" i="7"/>
  <c r="J225" i="7"/>
  <c r="E225" i="7"/>
  <c r="G225" i="7"/>
  <c r="K225" i="7"/>
  <c r="D226" i="7"/>
  <c r="F226" i="7"/>
  <c r="E226" i="7"/>
  <c r="K226" i="7"/>
  <c r="L226" i="7"/>
  <c r="D227" i="7"/>
  <c r="F227" i="7"/>
  <c r="E227" i="7"/>
  <c r="L227" i="7"/>
  <c r="G227" i="7"/>
  <c r="D228" i="7"/>
  <c r="I228" i="7"/>
  <c r="E228" i="7"/>
  <c r="F228" i="7"/>
  <c r="G228" i="7"/>
  <c r="H228" i="7"/>
  <c r="J228" i="7"/>
  <c r="D229" i="7"/>
  <c r="J229" i="7"/>
  <c r="E229" i="7"/>
  <c r="F229" i="7"/>
  <c r="G229" i="7"/>
  <c r="H229" i="7"/>
  <c r="I229" i="7"/>
  <c r="K229" i="7"/>
  <c r="L229" i="7"/>
  <c r="D230" i="7"/>
  <c r="F230" i="7"/>
  <c r="E230" i="7"/>
  <c r="K230" i="7"/>
  <c r="G230" i="7"/>
  <c r="H230" i="7"/>
  <c r="I230" i="7"/>
  <c r="J230" i="7"/>
  <c r="L230" i="7"/>
  <c r="D231" i="7"/>
  <c r="E231" i="7"/>
  <c r="L231" i="7"/>
  <c r="F231" i="7"/>
  <c r="H231" i="7"/>
  <c r="I231" i="7"/>
  <c r="J231" i="7"/>
  <c r="K231" i="7"/>
  <c r="D232" i="7"/>
  <c r="E232" i="7"/>
  <c r="G232" i="7"/>
  <c r="J232" i="7"/>
  <c r="K232" i="7"/>
  <c r="D233" i="7"/>
  <c r="E233" i="7"/>
  <c r="D234" i="7"/>
  <c r="E234" i="7"/>
  <c r="H234" i="7"/>
  <c r="D235" i="7"/>
  <c r="E235" i="7"/>
  <c r="G235" i="7"/>
  <c r="D236" i="7"/>
  <c r="I236" i="7"/>
  <c r="E236" i="7"/>
  <c r="F236" i="7"/>
  <c r="H236" i="7"/>
  <c r="J236" i="7"/>
  <c r="D237" i="7"/>
  <c r="J237" i="7"/>
  <c r="E237" i="7"/>
  <c r="F237" i="7"/>
  <c r="G237" i="7"/>
  <c r="H237" i="7"/>
  <c r="I237" i="7"/>
  <c r="K237" i="7"/>
  <c r="L237" i="7"/>
  <c r="D238" i="7"/>
  <c r="F238" i="7"/>
  <c r="E238" i="7"/>
  <c r="K238" i="7"/>
  <c r="G238" i="7"/>
  <c r="H238" i="7"/>
  <c r="I238" i="7"/>
  <c r="J238" i="7"/>
  <c r="L238" i="7"/>
  <c r="D239" i="7"/>
  <c r="E239" i="7"/>
  <c r="F239" i="7"/>
  <c r="H239" i="7"/>
  <c r="I239" i="7"/>
  <c r="J239" i="7"/>
  <c r="K239" i="7"/>
  <c r="D240" i="7"/>
  <c r="H240" i="7"/>
  <c r="E240" i="7"/>
  <c r="G240" i="7"/>
  <c r="I240" i="7"/>
  <c r="K240" i="7"/>
  <c r="L240" i="7"/>
  <c r="D241" i="7"/>
  <c r="J241" i="7"/>
  <c r="E241" i="7"/>
  <c r="G241" i="7"/>
  <c r="D242" i="7"/>
  <c r="F242" i="7"/>
  <c r="E242" i="7"/>
  <c r="L242" i="7"/>
  <c r="D243" i="7"/>
  <c r="H243" i="7"/>
  <c r="E243" i="7"/>
  <c r="G243" i="7"/>
  <c r="J243" i="7"/>
  <c r="L243" i="7"/>
  <c r="D244" i="7"/>
  <c r="I244" i="7"/>
  <c r="E244" i="7"/>
  <c r="L244" i="7"/>
  <c r="F244" i="7"/>
  <c r="H244" i="7"/>
  <c r="J244" i="7"/>
  <c r="D245" i="7"/>
  <c r="J245" i="7"/>
  <c r="E245" i="7"/>
  <c r="G245" i="7"/>
  <c r="I245" i="7"/>
  <c r="D246" i="7"/>
  <c r="F246" i="7"/>
  <c r="E246" i="7"/>
  <c r="K246" i="7"/>
  <c r="H246" i="7"/>
  <c r="I246" i="7"/>
  <c r="J246" i="7"/>
  <c r="D247" i="7"/>
  <c r="E247" i="7"/>
  <c r="F247" i="7"/>
  <c r="H247" i="7"/>
  <c r="I247" i="7"/>
  <c r="J247" i="7"/>
  <c r="K247" i="7"/>
  <c r="D248" i="7"/>
  <c r="H248" i="7"/>
  <c r="E248" i="7"/>
  <c r="F248" i="7"/>
  <c r="G248" i="7"/>
  <c r="I248" i="7"/>
  <c r="J248" i="7"/>
  <c r="K248" i="7"/>
  <c r="L248" i="7"/>
  <c r="D249" i="7"/>
  <c r="E249" i="7"/>
  <c r="G249" i="7"/>
  <c r="H249" i="7"/>
  <c r="K249" i="7"/>
  <c r="D250" i="7"/>
  <c r="E250" i="7"/>
  <c r="D251" i="7"/>
  <c r="H251" i="7"/>
  <c r="E251" i="7"/>
  <c r="F251" i="7"/>
  <c r="G251" i="7"/>
  <c r="J251" i="7"/>
  <c r="D252" i="7"/>
  <c r="I252" i="7"/>
  <c r="E252" i="7"/>
  <c r="F252" i="7"/>
  <c r="H252" i="7"/>
  <c r="J252" i="7"/>
  <c r="D253" i="7"/>
  <c r="J253" i="7"/>
  <c r="E253" i="7"/>
  <c r="F253" i="7"/>
  <c r="G253" i="7"/>
  <c r="I253" i="7"/>
  <c r="L253" i="7"/>
  <c r="D254" i="7"/>
  <c r="F254" i="7"/>
  <c r="E254" i="7"/>
  <c r="H254" i="7"/>
  <c r="I254" i="7"/>
  <c r="D255" i="7"/>
  <c r="E255" i="7"/>
  <c r="F255" i="7"/>
  <c r="H255" i="7"/>
  <c r="I255" i="7"/>
  <c r="J255" i="7"/>
  <c r="K255" i="7"/>
  <c r="D256" i="7"/>
  <c r="H256" i="7"/>
  <c r="E256" i="7"/>
  <c r="G256" i="7"/>
  <c r="I256" i="7"/>
  <c r="K256" i="7"/>
  <c r="L256" i="7"/>
  <c r="D257" i="7"/>
  <c r="H257" i="7"/>
  <c r="E257" i="7"/>
  <c r="G257" i="7"/>
  <c r="K257" i="7"/>
  <c r="D258" i="7"/>
  <c r="J258" i="7"/>
  <c r="E258" i="7"/>
  <c r="F258" i="7"/>
  <c r="I258" i="7"/>
  <c r="K258" i="7"/>
  <c r="D259" i="7"/>
  <c r="H259" i="7"/>
  <c r="E259" i="7"/>
  <c r="K259" i="7"/>
  <c r="F259" i="7"/>
  <c r="I259" i="7"/>
  <c r="J259" i="7"/>
  <c r="D260" i="7"/>
  <c r="I260" i="7"/>
  <c r="E260" i="7"/>
  <c r="L260" i="7"/>
  <c r="F260" i="7"/>
  <c r="G260" i="7"/>
  <c r="H260" i="7"/>
  <c r="J260" i="7"/>
  <c r="K260" i="7"/>
  <c r="D261" i="7"/>
  <c r="J261" i="7"/>
  <c r="E261" i="7"/>
  <c r="F261" i="7"/>
  <c r="G261" i="7"/>
  <c r="H261" i="7"/>
  <c r="I261" i="7"/>
  <c r="K261" i="7"/>
  <c r="L261" i="7"/>
  <c r="D262" i="7"/>
  <c r="F262" i="7"/>
  <c r="E262" i="7"/>
  <c r="G262" i="7"/>
  <c r="H262" i="7"/>
  <c r="J262" i="7"/>
  <c r="D263" i="7"/>
  <c r="E263" i="7"/>
  <c r="F263" i="7"/>
  <c r="H263" i="7"/>
  <c r="I263" i="7"/>
  <c r="J263" i="7"/>
  <c r="D264" i="7"/>
  <c r="H264" i="7"/>
  <c r="E264" i="7"/>
  <c r="G264" i="7"/>
  <c r="J264" i="7"/>
  <c r="D265" i="7"/>
  <c r="H265" i="7"/>
  <c r="E265" i="7"/>
  <c r="G265" i="7"/>
  <c r="J265" i="7"/>
  <c r="D266" i="7"/>
  <c r="J266" i="7"/>
  <c r="E266" i="7"/>
  <c r="F266" i="7"/>
  <c r="H266" i="7"/>
  <c r="I266" i="7"/>
  <c r="L266" i="7"/>
  <c r="D267" i="7"/>
  <c r="H267" i="7"/>
  <c r="E267" i="7"/>
  <c r="F267" i="7"/>
  <c r="I267" i="7"/>
  <c r="D268" i="7"/>
  <c r="I268" i="7"/>
  <c r="E268" i="7"/>
  <c r="L268" i="7"/>
  <c r="F268" i="7"/>
  <c r="G268" i="7"/>
  <c r="H268" i="7"/>
  <c r="J268" i="7"/>
  <c r="K268" i="7"/>
  <c r="D269" i="7"/>
  <c r="J269" i="7"/>
  <c r="E269" i="7"/>
  <c r="F269" i="7"/>
  <c r="G269" i="7"/>
  <c r="H269" i="7"/>
  <c r="K269" i="7"/>
  <c r="L269" i="7"/>
  <c r="D270" i="7"/>
  <c r="E270" i="7"/>
  <c r="K270" i="7"/>
  <c r="F270" i="7"/>
  <c r="H270" i="7"/>
  <c r="I270" i="7"/>
  <c r="J270" i="7"/>
  <c r="D271" i="7"/>
  <c r="E271" i="7"/>
  <c r="L271" i="7"/>
  <c r="F271" i="7"/>
  <c r="G271" i="7"/>
  <c r="H271" i="7"/>
  <c r="I271" i="7"/>
  <c r="J271" i="7"/>
  <c r="D272" i="7"/>
  <c r="E272" i="7"/>
  <c r="G272" i="7"/>
  <c r="L272" i="7"/>
  <c r="D273" i="7"/>
  <c r="F273" i="7"/>
  <c r="E273" i="7"/>
  <c r="K273" i="7"/>
  <c r="G273" i="7"/>
  <c r="I273" i="7"/>
  <c r="L273" i="7"/>
  <c r="D274" i="7"/>
  <c r="K274" i="7"/>
  <c r="E274" i="7"/>
  <c r="G274" i="7"/>
  <c r="F274" i="7"/>
  <c r="H274" i="7"/>
  <c r="J274" i="7"/>
  <c r="L274" i="7"/>
  <c r="D275" i="7"/>
  <c r="E275" i="7"/>
  <c r="G275" i="7"/>
  <c r="D276" i="7"/>
  <c r="I276" i="7"/>
  <c r="E276" i="7"/>
  <c r="G276" i="7"/>
  <c r="J276" i="7"/>
  <c r="D277" i="7"/>
  <c r="J277" i="7"/>
  <c r="E277" i="7"/>
  <c r="G277" i="7"/>
  <c r="K277" i="7"/>
  <c r="D278" i="7"/>
  <c r="I278" i="7"/>
  <c r="E278" i="7"/>
  <c r="F278" i="7"/>
  <c r="H278" i="7"/>
  <c r="J278" i="7"/>
  <c r="D279" i="7"/>
  <c r="E279" i="7"/>
  <c r="L279" i="7"/>
  <c r="F279" i="7"/>
  <c r="G279" i="7"/>
  <c r="H279" i="7"/>
  <c r="I279" i="7"/>
  <c r="J279" i="7"/>
  <c r="D280" i="7"/>
  <c r="J280" i="7"/>
  <c r="E280" i="7"/>
  <c r="F280" i="7"/>
  <c r="G280" i="7"/>
  <c r="I280" i="7"/>
  <c r="K280" i="7"/>
  <c r="L280" i="7"/>
  <c r="D281" i="7"/>
  <c r="F281" i="7"/>
  <c r="E281" i="7"/>
  <c r="G281" i="7"/>
  <c r="I281" i="7"/>
  <c r="J281" i="7"/>
  <c r="L281" i="7"/>
  <c r="D282" i="7"/>
  <c r="H282" i="7"/>
  <c r="E282" i="7"/>
  <c r="G282" i="7"/>
  <c r="F282" i="7"/>
  <c r="I282" i="7"/>
  <c r="L282" i="7"/>
  <c r="D283" i="7"/>
  <c r="H283" i="7"/>
  <c r="E283" i="7"/>
  <c r="F283" i="7"/>
  <c r="G283" i="7"/>
  <c r="J283" i="7"/>
  <c r="L283" i="7"/>
  <c r="D284" i="7"/>
  <c r="E284" i="7"/>
  <c r="G284" i="7"/>
  <c r="D285" i="7"/>
  <c r="J285" i="7"/>
  <c r="E285" i="7"/>
  <c r="K285" i="7"/>
  <c r="G285" i="7"/>
  <c r="I285" i="7"/>
  <c r="D286" i="7"/>
  <c r="J286" i="7"/>
  <c r="E286" i="7"/>
  <c r="F286" i="7"/>
  <c r="G286" i="7"/>
  <c r="I286" i="7"/>
  <c r="K286" i="7"/>
  <c r="L286" i="7"/>
  <c r="D287" i="7"/>
  <c r="F287" i="7"/>
  <c r="E287" i="7"/>
  <c r="K287" i="7"/>
  <c r="G287" i="7"/>
  <c r="J287" i="7"/>
  <c r="L287" i="7"/>
  <c r="D288" i="7"/>
  <c r="J288" i="7"/>
  <c r="E288" i="7"/>
  <c r="L288" i="7"/>
  <c r="F288" i="7"/>
  <c r="H288" i="7"/>
  <c r="I288" i="7"/>
  <c r="K288" i="7"/>
  <c r="D289" i="7"/>
  <c r="E289" i="7"/>
  <c r="G289" i="7"/>
  <c r="L289" i="7"/>
  <c r="D290" i="7"/>
  <c r="I290" i="7"/>
  <c r="E290" i="7"/>
  <c r="F290" i="7"/>
  <c r="H290" i="7"/>
  <c r="J290" i="7"/>
  <c r="D291" i="7"/>
  <c r="I291" i="7"/>
  <c r="E291" i="7"/>
  <c r="F291" i="7"/>
  <c r="G291" i="7"/>
  <c r="H291" i="7"/>
  <c r="K291" i="7"/>
  <c r="L291" i="7"/>
  <c r="D292" i="7"/>
  <c r="H292" i="7"/>
  <c r="E292" i="7"/>
  <c r="G292" i="7"/>
  <c r="I292" i="7"/>
  <c r="L292" i="7"/>
  <c r="D293" i="7"/>
  <c r="E293" i="7"/>
  <c r="K293" i="7"/>
  <c r="F293" i="7"/>
  <c r="H293" i="7"/>
  <c r="I293" i="7"/>
  <c r="J293" i="7"/>
  <c r="D294" i="7"/>
  <c r="J294" i="7"/>
  <c r="E294" i="7"/>
  <c r="F294" i="7"/>
  <c r="G294" i="7"/>
  <c r="I294" i="7"/>
  <c r="K294" i="7"/>
  <c r="L294" i="7"/>
  <c r="D295" i="7"/>
  <c r="F295" i="7"/>
  <c r="E295" i="7"/>
  <c r="K295" i="7"/>
  <c r="G295" i="7"/>
  <c r="J295" i="7"/>
  <c r="L295" i="7"/>
  <c r="D296" i="7"/>
  <c r="J296" i="7"/>
  <c r="E296" i="7"/>
  <c r="L296" i="7"/>
  <c r="F296" i="7"/>
  <c r="H296" i="7"/>
  <c r="I296" i="7"/>
  <c r="K296" i="7"/>
  <c r="D297" i="7"/>
  <c r="E297" i="7"/>
  <c r="K297" i="7"/>
  <c r="G297" i="7"/>
  <c r="D298" i="7"/>
  <c r="I298" i="7"/>
  <c r="E298" i="7"/>
  <c r="F298" i="7"/>
  <c r="G298" i="7"/>
  <c r="H298" i="7"/>
  <c r="J298" i="7"/>
  <c r="D299" i="7"/>
  <c r="I299" i="7"/>
  <c r="E299" i="7"/>
  <c r="F299" i="7"/>
  <c r="G299" i="7"/>
  <c r="H299" i="7"/>
  <c r="K299" i="7"/>
  <c r="L299" i="7"/>
  <c r="D300" i="7"/>
  <c r="H300" i="7"/>
  <c r="E300" i="7"/>
  <c r="G300" i="7"/>
  <c r="I300" i="7"/>
  <c r="L300" i="7"/>
  <c r="D301" i="7"/>
  <c r="E301" i="7"/>
  <c r="K301" i="7"/>
  <c r="F301" i="7"/>
  <c r="H301" i="7"/>
  <c r="I301" i="7"/>
  <c r="J301" i="7"/>
  <c r="D302" i="7"/>
  <c r="J302" i="7"/>
  <c r="E302" i="7"/>
  <c r="F302" i="7"/>
  <c r="G302" i="7"/>
  <c r="I302" i="7"/>
  <c r="K302" i="7"/>
  <c r="L302" i="7"/>
  <c r="D303" i="7"/>
  <c r="E303" i="7"/>
  <c r="K303" i="7"/>
  <c r="G303" i="7"/>
  <c r="J303" i="7"/>
  <c r="D304" i="7"/>
  <c r="J304" i="7"/>
  <c r="E304" i="7"/>
  <c r="F304" i="7"/>
  <c r="H304" i="7"/>
  <c r="I304" i="7"/>
  <c r="D305" i="7"/>
  <c r="E305" i="7"/>
  <c r="F305" i="7"/>
  <c r="G305" i="7"/>
  <c r="I305" i="7"/>
  <c r="D306" i="7"/>
  <c r="I306" i="7"/>
  <c r="E306" i="7"/>
  <c r="F306" i="7"/>
  <c r="G306" i="7"/>
  <c r="H306" i="7"/>
  <c r="J306" i="7"/>
  <c r="D307" i="7"/>
  <c r="I307" i="7"/>
  <c r="E307" i="7"/>
  <c r="F307" i="7"/>
  <c r="G307" i="7"/>
  <c r="H307" i="7"/>
  <c r="K307" i="7"/>
  <c r="L307" i="7"/>
  <c r="D308" i="7"/>
  <c r="E308" i="7"/>
  <c r="G308" i="7"/>
  <c r="D309" i="7"/>
  <c r="E309" i="7"/>
  <c r="F309" i="7"/>
  <c r="H309" i="7"/>
  <c r="I309" i="7"/>
  <c r="J309" i="7"/>
  <c r="D310" i="7"/>
  <c r="J310" i="7"/>
  <c r="E310" i="7"/>
  <c r="F310" i="7"/>
  <c r="G310" i="7"/>
  <c r="I310" i="7"/>
  <c r="K310" i="7"/>
  <c r="L310" i="7"/>
  <c r="D311" i="7"/>
  <c r="E311" i="7"/>
  <c r="K311" i="7"/>
  <c r="G311" i="7"/>
  <c r="H311" i="7"/>
  <c r="J311" i="7"/>
  <c r="L311" i="7"/>
  <c r="D312" i="7"/>
  <c r="J312" i="7"/>
  <c r="E312" i="7"/>
  <c r="F312" i="7"/>
  <c r="H312" i="7"/>
  <c r="I312" i="7"/>
  <c r="K312" i="7"/>
  <c r="D313" i="7"/>
  <c r="H313" i="7"/>
  <c r="E313" i="7"/>
  <c r="K313" i="7"/>
  <c r="F313" i="7"/>
  <c r="G313" i="7"/>
  <c r="I313" i="7"/>
  <c r="D314" i="7"/>
  <c r="I314" i="7"/>
  <c r="E314" i="7"/>
  <c r="L314" i="7"/>
  <c r="F314" i="7"/>
  <c r="H314" i="7"/>
  <c r="J314" i="7"/>
  <c r="D315" i="7"/>
  <c r="E315" i="7"/>
  <c r="G315" i="7"/>
  <c r="D316" i="7"/>
  <c r="E316" i="7"/>
  <c r="G316" i="7"/>
  <c r="I316" i="7"/>
  <c r="L316" i="7"/>
  <c r="D317" i="7"/>
  <c r="E317" i="7"/>
  <c r="F317" i="7"/>
  <c r="H317" i="7"/>
  <c r="I317" i="7"/>
  <c r="J317" i="7"/>
  <c r="D318" i="7"/>
  <c r="J318" i="7"/>
  <c r="E318" i="7"/>
  <c r="F318" i="7"/>
  <c r="G318" i="7"/>
  <c r="I318" i="7"/>
  <c r="K318" i="7"/>
  <c r="L318" i="7"/>
  <c r="D319" i="7"/>
  <c r="E319" i="7"/>
  <c r="K319" i="7"/>
  <c r="G319" i="7"/>
  <c r="H319" i="7"/>
  <c r="D320" i="7"/>
  <c r="J320" i="7"/>
  <c r="E320" i="7"/>
  <c r="F320" i="7"/>
  <c r="H320" i="7"/>
  <c r="I320" i="7"/>
  <c r="D321" i="7"/>
  <c r="E321" i="7"/>
  <c r="G321" i="7"/>
  <c r="D322" i="7"/>
  <c r="I322" i="7"/>
  <c r="E322" i="7"/>
  <c r="L322" i="7"/>
  <c r="F322" i="7"/>
  <c r="G322" i="7"/>
  <c r="H322" i="7"/>
  <c r="J322" i="7"/>
  <c r="D323" i="7"/>
  <c r="J323" i="7"/>
  <c r="E323" i="7"/>
  <c r="F323" i="7"/>
  <c r="G323" i="7"/>
  <c r="D324" i="7"/>
  <c r="E324" i="7"/>
  <c r="G324" i="7"/>
  <c r="I324" i="7"/>
  <c r="J324" i="7"/>
  <c r="L324" i="7"/>
  <c r="D325" i="7"/>
  <c r="E325" i="7"/>
  <c r="F325" i="7"/>
  <c r="H325" i="7"/>
  <c r="I325" i="7"/>
  <c r="J325" i="7"/>
  <c r="D326" i="7"/>
  <c r="H326" i="7"/>
  <c r="E326" i="7"/>
  <c r="G326" i="7"/>
  <c r="J326" i="7"/>
  <c r="L326" i="7"/>
  <c r="D327" i="7"/>
  <c r="E327" i="7"/>
  <c r="L327" i="7"/>
  <c r="H327" i="7"/>
  <c r="J327" i="7"/>
  <c r="K327" i="7"/>
  <c r="D328" i="7"/>
  <c r="J328" i="7"/>
  <c r="E328" i="7"/>
  <c r="F328" i="7"/>
  <c r="D329" i="7"/>
  <c r="H329" i="7"/>
  <c r="E329" i="7"/>
  <c r="K329" i="7"/>
  <c r="F329" i="7"/>
  <c r="G329" i="7"/>
  <c r="I329" i="7"/>
  <c r="J329" i="7"/>
  <c r="L329" i="7"/>
  <c r="D330" i="7"/>
  <c r="I330" i="7"/>
  <c r="E330" i="7"/>
  <c r="L330" i="7"/>
  <c r="F330" i="7"/>
  <c r="G330" i="7"/>
  <c r="H330" i="7"/>
  <c r="J330" i="7"/>
  <c r="D331" i="7"/>
  <c r="J331" i="7"/>
  <c r="E331" i="7"/>
  <c r="F331" i="7"/>
  <c r="G331" i="7"/>
  <c r="H331" i="7"/>
  <c r="I331" i="7"/>
  <c r="K331" i="7"/>
  <c r="L331" i="7"/>
  <c r="D332" i="7"/>
  <c r="F332" i="7"/>
  <c r="E332" i="7"/>
  <c r="K332" i="7"/>
  <c r="H332" i="7"/>
  <c r="D333" i="7"/>
  <c r="E333" i="7"/>
  <c r="F333" i="7"/>
  <c r="H333" i="7"/>
  <c r="I333" i="7"/>
  <c r="J333" i="7"/>
  <c r="K333" i="7"/>
  <c r="D334" i="7"/>
  <c r="H334" i="7"/>
  <c r="E334" i="7"/>
  <c r="F334" i="7"/>
  <c r="G334" i="7"/>
  <c r="L334" i="7"/>
  <c r="D335" i="7"/>
  <c r="E335" i="7"/>
  <c r="G335" i="7"/>
  <c r="H335" i="7"/>
  <c r="J335" i="7"/>
  <c r="K335" i="7"/>
  <c r="L335" i="7"/>
  <c r="D336" i="7"/>
  <c r="J336" i="7"/>
  <c r="E336" i="7"/>
  <c r="F336" i="7"/>
  <c r="I336" i="7"/>
  <c r="D337" i="7"/>
  <c r="H337" i="7"/>
  <c r="E337" i="7"/>
  <c r="J337" i="7"/>
  <c r="D338" i="7"/>
  <c r="I338" i="7"/>
  <c r="E338" i="7"/>
  <c r="L338" i="7"/>
  <c r="F338" i="7"/>
  <c r="G338" i="7"/>
  <c r="H338" i="7"/>
  <c r="J338" i="7"/>
  <c r="D339" i="7"/>
  <c r="J339" i="7"/>
  <c r="E339" i="7"/>
  <c r="G339" i="7"/>
  <c r="I339" i="7"/>
  <c r="L339" i="7"/>
  <c r="D340" i="7"/>
  <c r="F340" i="7"/>
  <c r="E340" i="7"/>
  <c r="K340" i="7"/>
  <c r="H340" i="7"/>
  <c r="I340" i="7"/>
  <c r="J340" i="7"/>
  <c r="D341" i="7"/>
  <c r="E341" i="7"/>
  <c r="F341" i="7"/>
  <c r="H341" i="7"/>
  <c r="I341" i="7"/>
  <c r="J341" i="7"/>
  <c r="D342" i="7"/>
  <c r="H342" i="7"/>
  <c r="E342" i="7"/>
  <c r="F342" i="7"/>
  <c r="G342" i="7"/>
  <c r="I342" i="7"/>
  <c r="J342" i="7"/>
  <c r="G21" i="5"/>
  <c r="H21" i="5" s="1"/>
  <c r="G26" i="5"/>
  <c r="H26" i="5" s="1"/>
  <c r="G31" i="5"/>
  <c r="H31" i="5" s="1"/>
  <c r="P32" i="5"/>
  <c r="G40" i="5"/>
  <c r="J40" i="5" s="1"/>
  <c r="F43" i="5"/>
  <c r="G43" i="5" s="1"/>
  <c r="I43" i="5" s="1"/>
  <c r="F44" i="5"/>
  <c r="G44" i="5" s="1"/>
  <c r="I44" i="5" s="1"/>
  <c r="E46" i="5"/>
  <c r="F46" i="5" s="1"/>
  <c r="G46" i="5" s="1"/>
  <c r="K46" i="5" s="1"/>
  <c r="C17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6" i="5"/>
  <c r="Q50" i="5"/>
  <c r="Q53" i="5"/>
  <c r="Q54" i="5"/>
  <c r="Q55" i="5"/>
  <c r="Q56" i="5"/>
  <c r="Q57" i="5"/>
  <c r="Q58" i="5"/>
  <c r="Q59" i="5"/>
  <c r="Q60" i="5"/>
  <c r="Q61" i="5"/>
  <c r="Q62" i="5"/>
  <c r="Q63" i="5"/>
  <c r="Q64" i="5"/>
  <c r="Q67" i="5"/>
  <c r="Q68" i="5"/>
  <c r="Q69" i="5"/>
  <c r="Q70" i="5"/>
  <c r="Q71" i="5"/>
  <c r="Q72" i="5"/>
  <c r="Q73" i="5"/>
  <c r="Q74" i="5"/>
  <c r="Q75" i="5"/>
  <c r="Q76" i="5"/>
  <c r="Q77" i="5"/>
  <c r="Q80" i="5"/>
  <c r="Q81" i="5"/>
  <c r="Q82" i="5"/>
  <c r="Q83" i="5"/>
  <c r="Q95" i="5"/>
  <c r="Q96" i="5"/>
  <c r="Q103" i="5"/>
  <c r="Q107" i="5"/>
  <c r="Q108" i="5"/>
  <c r="Q110" i="5"/>
  <c r="Q134" i="5"/>
  <c r="Q170" i="5"/>
  <c r="Q310" i="5"/>
  <c r="Q409" i="5"/>
  <c r="Q411" i="5"/>
  <c r="Q413" i="5"/>
  <c r="Q415" i="5"/>
  <c r="N16" i="8"/>
  <c r="N15" i="8"/>
  <c r="O16" i="8"/>
  <c r="O15" i="8"/>
  <c r="G4" i="8"/>
  <c r="P16" i="8"/>
  <c r="P15" i="8"/>
  <c r="G5" i="8"/>
  <c r="Q16" i="8"/>
  <c r="Q15" i="8"/>
  <c r="G6" i="8"/>
  <c r="G7" i="8"/>
  <c r="E16" i="8"/>
  <c r="E15" i="8"/>
  <c r="E12" i="8"/>
  <c r="M16" i="8"/>
  <c r="M15" i="8"/>
  <c r="D16" i="8"/>
  <c r="D15" i="8"/>
  <c r="H16" i="2"/>
  <c r="H15" i="2"/>
  <c r="H12" i="2"/>
  <c r="J16" i="2"/>
  <c r="J15" i="2"/>
  <c r="I16" i="2"/>
  <c r="I15" i="2"/>
  <c r="F16" i="2"/>
  <c r="F15" i="2"/>
  <c r="G16" i="2"/>
  <c r="G15" i="2"/>
  <c r="K16" i="2"/>
  <c r="K15" i="2"/>
  <c r="L16" i="2"/>
  <c r="L15" i="2"/>
  <c r="L12" i="2"/>
  <c r="C16" i="2"/>
  <c r="C15" i="2"/>
  <c r="N16" i="2"/>
  <c r="N15" i="2"/>
  <c r="N12" i="2"/>
  <c r="O16" i="2"/>
  <c r="O15" i="2"/>
  <c r="G4" i="2"/>
  <c r="P16" i="2"/>
  <c r="P15" i="2"/>
  <c r="G5" i="2"/>
  <c r="Q16" i="2"/>
  <c r="Q15" i="2"/>
  <c r="Q12" i="2"/>
  <c r="G6" i="2"/>
  <c r="G7" i="2"/>
  <c r="E16" i="2"/>
  <c r="E15" i="2"/>
  <c r="M16" i="2"/>
  <c r="M15" i="2"/>
  <c r="M12" i="2"/>
  <c r="D16" i="2"/>
  <c r="D15" i="2"/>
  <c r="D12" i="2"/>
  <c r="F66" i="1"/>
  <c r="G66" i="1"/>
  <c r="J66" i="1"/>
  <c r="P55" i="1"/>
  <c r="R55" i="1" s="1"/>
  <c r="T55" i="1" s="1"/>
  <c r="P47" i="1"/>
  <c r="R47" i="1" s="1"/>
  <c r="T47" i="1" s="1"/>
  <c r="D16" i="1"/>
  <c r="D19" i="1" s="1"/>
  <c r="F16" i="1"/>
  <c r="F17" i="1" s="1"/>
  <c r="C17" i="1"/>
  <c r="J62" i="1"/>
  <c r="Q62" i="1"/>
  <c r="J63" i="1"/>
  <c r="Q63" i="1"/>
  <c r="J64" i="1"/>
  <c r="Q64" i="1"/>
  <c r="J65" i="1"/>
  <c r="Q65" i="1"/>
  <c r="Q66" i="1"/>
  <c r="Q21" i="1"/>
  <c r="J67" i="1"/>
  <c r="Q67" i="1"/>
  <c r="J68" i="1"/>
  <c r="Q68" i="1"/>
  <c r="Q69" i="1"/>
  <c r="Q70" i="1"/>
  <c r="Q71" i="1"/>
  <c r="Q72" i="1"/>
  <c r="Q73" i="1"/>
  <c r="Q74" i="1"/>
  <c r="Q75" i="1"/>
  <c r="Q76" i="1"/>
  <c r="Q29" i="1"/>
  <c r="Q54" i="1"/>
  <c r="Q61" i="1"/>
  <c r="Q55" i="1"/>
  <c r="Q56" i="1"/>
  <c r="Q57" i="1"/>
  <c r="Q30" i="1"/>
  <c r="Q31" i="1"/>
  <c r="Q32" i="1"/>
  <c r="Q34" i="1"/>
  <c r="Q35" i="1"/>
  <c r="Q36" i="1"/>
  <c r="Q58" i="1"/>
  <c r="Q59" i="1"/>
  <c r="Q37" i="1"/>
  <c r="Q80" i="1"/>
  <c r="Q38" i="1"/>
  <c r="Q39" i="1"/>
  <c r="Q40" i="1"/>
  <c r="Q41" i="1"/>
  <c r="Q42" i="1"/>
  <c r="Q43" i="1"/>
  <c r="Q81" i="1"/>
  <c r="Q44" i="1"/>
  <c r="Q45" i="1"/>
  <c r="Q46" i="1"/>
  <c r="Q47" i="1"/>
  <c r="Q48" i="1"/>
  <c r="Q49" i="1"/>
  <c r="Q50" i="1"/>
  <c r="Q82" i="1"/>
  <c r="Q83" i="1"/>
  <c r="Q52" i="1"/>
  <c r="Q53" i="1"/>
  <c r="Q84" i="1"/>
  <c r="Q85" i="1"/>
  <c r="Q86" i="1"/>
  <c r="Q87" i="1"/>
  <c r="Q88" i="1"/>
  <c r="Q89" i="1"/>
  <c r="Q90" i="1"/>
  <c r="Q77" i="1"/>
  <c r="Q78" i="1"/>
  <c r="Q33" i="1"/>
  <c r="G586" i="13"/>
  <c r="K586" i="13" s="1"/>
  <c r="G49" i="12"/>
  <c r="N49" i="12"/>
  <c r="P49" i="12"/>
  <c r="F73" i="13"/>
  <c r="G73" i="13" s="1"/>
  <c r="K73" i="13" s="1"/>
  <c r="U73" i="5"/>
  <c r="L341" i="7"/>
  <c r="G341" i="7"/>
  <c r="K341" i="7"/>
  <c r="G67" i="12"/>
  <c r="K67" i="12"/>
  <c r="P67" i="12"/>
  <c r="I12" i="2"/>
  <c r="Q12" i="8"/>
  <c r="H25" i="5"/>
  <c r="I315" i="7"/>
  <c r="J315" i="7"/>
  <c r="F315" i="7"/>
  <c r="H315" i="7"/>
  <c r="K315" i="7"/>
  <c r="L315" i="7"/>
  <c r="L252" i="7"/>
  <c r="G252" i="7"/>
  <c r="K252" i="7"/>
  <c r="E12" i="2"/>
  <c r="D12" i="8"/>
  <c r="H27" i="5"/>
  <c r="G63" i="12"/>
  <c r="N63" i="12"/>
  <c r="P63" i="12"/>
  <c r="G28" i="1"/>
  <c r="H28" i="1"/>
  <c r="J12" i="2"/>
  <c r="O12" i="8"/>
  <c r="P12" i="8"/>
  <c r="H321" i="7"/>
  <c r="F321" i="7"/>
  <c r="I321" i="7"/>
  <c r="J321" i="7"/>
  <c r="L321" i="7"/>
  <c r="P12" i="2"/>
  <c r="O12" i="2"/>
  <c r="K12" i="2"/>
  <c r="M12" i="8"/>
  <c r="G177" i="7"/>
  <c r="K177" i="7"/>
  <c r="L177" i="7"/>
  <c r="G12" i="2"/>
  <c r="K337" i="7"/>
  <c r="G337" i="7"/>
  <c r="L337" i="7"/>
  <c r="F208" i="7"/>
  <c r="H208" i="7"/>
  <c r="I208" i="7"/>
  <c r="J208" i="7"/>
  <c r="K208" i="7"/>
  <c r="L208" i="7"/>
  <c r="N12" i="8"/>
  <c r="H336" i="7"/>
  <c r="G332" i="7"/>
  <c r="G328" i="7"/>
  <c r="L320" i="7"/>
  <c r="G320" i="7"/>
  <c r="K309" i="7"/>
  <c r="L309" i="7"/>
  <c r="G309" i="7"/>
  <c r="K308" i="7"/>
  <c r="H297" i="7"/>
  <c r="I297" i="7"/>
  <c r="J297" i="7"/>
  <c r="I284" i="7"/>
  <c r="F284" i="7"/>
  <c r="H284" i="7"/>
  <c r="J284" i="7"/>
  <c r="K284" i="7"/>
  <c r="J250" i="7"/>
  <c r="F250" i="7"/>
  <c r="H250" i="7"/>
  <c r="I250" i="7"/>
  <c r="K250" i="7"/>
  <c r="L250" i="7"/>
  <c r="G169" i="7"/>
  <c r="K169" i="7"/>
  <c r="L169" i="7"/>
  <c r="C12" i="2"/>
  <c r="H308" i="7"/>
  <c r="J308" i="7"/>
  <c r="F308" i="7"/>
  <c r="K298" i="7"/>
  <c r="L298" i="7"/>
  <c r="G161" i="7"/>
  <c r="K161" i="7"/>
  <c r="L161" i="7"/>
  <c r="G340" i="7"/>
  <c r="K339" i="7"/>
  <c r="G336" i="7"/>
  <c r="G327" i="7"/>
  <c r="K326" i="7"/>
  <c r="L323" i="7"/>
  <c r="F319" i="7"/>
  <c r="I319" i="7"/>
  <c r="K306" i="7"/>
  <c r="L306" i="7"/>
  <c r="K305" i="7"/>
  <c r="L304" i="7"/>
  <c r="G304" i="7"/>
  <c r="F303" i="7"/>
  <c r="H303" i="7"/>
  <c r="I303" i="7"/>
  <c r="K289" i="7"/>
  <c r="H235" i="7"/>
  <c r="J235" i="7"/>
  <c r="F235" i="7"/>
  <c r="I235" i="7"/>
  <c r="L235" i="7"/>
  <c r="L328" i="7"/>
  <c r="L325" i="7"/>
  <c r="G325" i="7"/>
  <c r="K323" i="7"/>
  <c r="K314" i="7"/>
  <c r="L312" i="7"/>
  <c r="G312" i="7"/>
  <c r="H305" i="7"/>
  <c r="J305" i="7"/>
  <c r="F289" i="7"/>
  <c r="H289" i="7"/>
  <c r="I289" i="7"/>
  <c r="J289" i="7"/>
  <c r="K254" i="7"/>
  <c r="G254" i="7"/>
  <c r="L254" i="7"/>
  <c r="F139" i="7"/>
  <c r="H139" i="7"/>
  <c r="I139" i="7"/>
  <c r="J139" i="7"/>
  <c r="K139" i="7"/>
  <c r="L139" i="7"/>
  <c r="F12" i="2"/>
  <c r="H339" i="7"/>
  <c r="I337" i="7"/>
  <c r="K334" i="7"/>
  <c r="L332" i="7"/>
  <c r="K330" i="7"/>
  <c r="K328" i="7"/>
  <c r="F327" i="7"/>
  <c r="I327" i="7"/>
  <c r="I326" i="7"/>
  <c r="I323" i="7"/>
  <c r="K320" i="7"/>
  <c r="L297" i="7"/>
  <c r="H275" i="7"/>
  <c r="F275" i="7"/>
  <c r="I275" i="7"/>
  <c r="J275" i="7"/>
  <c r="K275" i="7"/>
  <c r="F272" i="7"/>
  <c r="H272" i="7"/>
  <c r="I272" i="7"/>
  <c r="J272" i="7"/>
  <c r="K272" i="7"/>
  <c r="G234" i="7"/>
  <c r="K234" i="7"/>
  <c r="L234" i="7"/>
  <c r="L342" i="7"/>
  <c r="L336" i="7"/>
  <c r="J334" i="7"/>
  <c r="L333" i="7"/>
  <c r="G333" i="7"/>
  <c r="J332" i="7"/>
  <c r="I328" i="7"/>
  <c r="K324" i="7"/>
  <c r="H323" i="7"/>
  <c r="L319" i="7"/>
  <c r="K317" i="7"/>
  <c r="L317" i="7"/>
  <c r="G317" i="7"/>
  <c r="K316" i="7"/>
  <c r="L313" i="7"/>
  <c r="F311" i="7"/>
  <c r="I311" i="7"/>
  <c r="L308" i="7"/>
  <c r="K267" i="7"/>
  <c r="G267" i="7"/>
  <c r="L267" i="7"/>
  <c r="G193" i="7"/>
  <c r="K193" i="7"/>
  <c r="L193" i="7"/>
  <c r="K342" i="7"/>
  <c r="L340" i="7"/>
  <c r="F339" i="7"/>
  <c r="K338" i="7"/>
  <c r="F337" i="7"/>
  <c r="K336" i="7"/>
  <c r="F335" i="7"/>
  <c r="I335" i="7"/>
  <c r="I334" i="7"/>
  <c r="I332" i="7"/>
  <c r="H328" i="7"/>
  <c r="F326" i="7"/>
  <c r="K325" i="7"/>
  <c r="H324" i="7"/>
  <c r="F324" i="7"/>
  <c r="K322" i="7"/>
  <c r="K321" i="7"/>
  <c r="J319" i="7"/>
  <c r="H316" i="7"/>
  <c r="J316" i="7"/>
  <c r="F316" i="7"/>
  <c r="G314" i="7"/>
  <c r="J313" i="7"/>
  <c r="I308" i="7"/>
  <c r="L305" i="7"/>
  <c r="K304" i="7"/>
  <c r="L303" i="7"/>
  <c r="F297" i="7"/>
  <c r="G290" i="7"/>
  <c r="K290" i="7"/>
  <c r="L290" i="7"/>
  <c r="K278" i="7"/>
  <c r="G278" i="7"/>
  <c r="L278" i="7"/>
  <c r="G233" i="7"/>
  <c r="K233" i="7"/>
  <c r="L233" i="7"/>
  <c r="G185" i="7"/>
  <c r="K185" i="7"/>
  <c r="L185" i="7"/>
  <c r="H318" i="7"/>
  <c r="H310" i="7"/>
  <c r="H302" i="7"/>
  <c r="G301" i="7"/>
  <c r="F300" i="7"/>
  <c r="I295" i="7"/>
  <c r="H294" i="7"/>
  <c r="G293" i="7"/>
  <c r="F292" i="7"/>
  <c r="I287" i="7"/>
  <c r="H286" i="7"/>
  <c r="F285" i="7"/>
  <c r="L284" i="7"/>
  <c r="I283" i="7"/>
  <c r="K281" i="7"/>
  <c r="H280" i="7"/>
  <c r="I277" i="7"/>
  <c r="F276" i="7"/>
  <c r="L275" i="7"/>
  <c r="I274" i="7"/>
  <c r="G270" i="7"/>
  <c r="L265" i="7"/>
  <c r="F264" i="7"/>
  <c r="K263" i="7"/>
  <c r="L259" i="7"/>
  <c r="G258" i="7"/>
  <c r="J257" i="7"/>
  <c r="H253" i="7"/>
  <c r="I251" i="7"/>
  <c r="L246" i="7"/>
  <c r="F245" i="7"/>
  <c r="K244" i="7"/>
  <c r="F243" i="7"/>
  <c r="K242" i="7"/>
  <c r="L241" i="7"/>
  <c r="I234" i="7"/>
  <c r="J234" i="7"/>
  <c r="F233" i="7"/>
  <c r="H233" i="7"/>
  <c r="I233" i="7"/>
  <c r="H218" i="7"/>
  <c r="I218" i="7"/>
  <c r="J218" i="7"/>
  <c r="G201" i="7"/>
  <c r="K201" i="7"/>
  <c r="L201" i="7"/>
  <c r="F145" i="7"/>
  <c r="H145" i="7"/>
  <c r="I145" i="7"/>
  <c r="J145" i="7"/>
  <c r="K145" i="7"/>
  <c r="G142" i="7"/>
  <c r="K142" i="7"/>
  <c r="L142" i="7"/>
  <c r="H295" i="7"/>
  <c r="H287" i="7"/>
  <c r="H277" i="7"/>
  <c r="K265" i="7"/>
  <c r="K262" i="7"/>
  <c r="L247" i="7"/>
  <c r="G247" i="7"/>
  <c r="K243" i="7"/>
  <c r="H242" i="7"/>
  <c r="K241" i="7"/>
  <c r="F232" i="7"/>
  <c r="H232" i="7"/>
  <c r="K151" i="7"/>
  <c r="G151" i="7"/>
  <c r="L151" i="7"/>
  <c r="H148" i="7"/>
  <c r="F148" i="7"/>
  <c r="I148" i="7"/>
  <c r="J148" i="7"/>
  <c r="K148" i="7"/>
  <c r="L148" i="7"/>
  <c r="G266" i="7"/>
  <c r="F249" i="7"/>
  <c r="I249" i="7"/>
  <c r="L239" i="7"/>
  <c r="G239" i="7"/>
  <c r="G236" i="7"/>
  <c r="G226" i="7"/>
  <c r="F225" i="7"/>
  <c r="H225" i="7"/>
  <c r="I225" i="7"/>
  <c r="K219" i="7"/>
  <c r="L219" i="7"/>
  <c r="F216" i="7"/>
  <c r="H216" i="7"/>
  <c r="I216" i="7"/>
  <c r="K216" i="7"/>
  <c r="K211" i="7"/>
  <c r="L211" i="7"/>
  <c r="G209" i="7"/>
  <c r="K209" i="7"/>
  <c r="L209" i="7"/>
  <c r="L136" i="7"/>
  <c r="G136" i="7"/>
  <c r="K136" i="7"/>
  <c r="G133" i="7"/>
  <c r="K133" i="7"/>
  <c r="L133" i="7"/>
  <c r="F130" i="7"/>
  <c r="H130" i="7"/>
  <c r="I130" i="7"/>
  <c r="J130" i="7"/>
  <c r="K130" i="7"/>
  <c r="L130" i="7"/>
  <c r="J307" i="7"/>
  <c r="L301" i="7"/>
  <c r="K300" i="7"/>
  <c r="J299" i="7"/>
  <c r="G296" i="7"/>
  <c r="L293" i="7"/>
  <c r="K292" i="7"/>
  <c r="J291" i="7"/>
  <c r="G288" i="7"/>
  <c r="L285" i="7"/>
  <c r="K282" i="7"/>
  <c r="H281" i="7"/>
  <c r="K279" i="7"/>
  <c r="F277" i="7"/>
  <c r="L276" i="7"/>
  <c r="I269" i="7"/>
  <c r="J267" i="7"/>
  <c r="L264" i="7"/>
  <c r="G259" i="7"/>
  <c r="L258" i="7"/>
  <c r="J256" i="7"/>
  <c r="L255" i="7"/>
  <c r="G255" i="7"/>
  <c r="J254" i="7"/>
  <c r="K251" i="7"/>
  <c r="L245" i="7"/>
  <c r="G244" i="7"/>
  <c r="G242" i="7"/>
  <c r="J240" i="7"/>
  <c r="L232" i="7"/>
  <c r="K228" i="7"/>
  <c r="L228" i="7"/>
  <c r="K227" i="7"/>
  <c r="H226" i="7"/>
  <c r="I226" i="7"/>
  <c r="J226" i="7"/>
  <c r="F224" i="7"/>
  <c r="H224" i="7"/>
  <c r="G217" i="7"/>
  <c r="L217" i="7"/>
  <c r="J300" i="7"/>
  <c r="J292" i="7"/>
  <c r="J282" i="7"/>
  <c r="K276" i="7"/>
  <c r="J273" i="7"/>
  <c r="L270" i="7"/>
  <c r="K264" i="7"/>
  <c r="L262" i="7"/>
  <c r="F257" i="7"/>
  <c r="I257" i="7"/>
  <c r="L249" i="7"/>
  <c r="G246" i="7"/>
  <c r="K245" i="7"/>
  <c r="I242" i="7"/>
  <c r="J242" i="7"/>
  <c r="K236" i="7"/>
  <c r="L236" i="7"/>
  <c r="H227" i="7"/>
  <c r="I227" i="7"/>
  <c r="J227" i="7"/>
  <c r="F192" i="7"/>
  <c r="H192" i="7"/>
  <c r="I192" i="7"/>
  <c r="J192" i="7"/>
  <c r="K192" i="7"/>
  <c r="F184" i="7"/>
  <c r="H184" i="7"/>
  <c r="I184" i="7"/>
  <c r="J184" i="7"/>
  <c r="K184" i="7"/>
  <c r="F176" i="7"/>
  <c r="H176" i="7"/>
  <c r="I176" i="7"/>
  <c r="J176" i="7"/>
  <c r="K176" i="7"/>
  <c r="F168" i="7"/>
  <c r="H168" i="7"/>
  <c r="I168" i="7"/>
  <c r="J168" i="7"/>
  <c r="K168" i="7"/>
  <c r="F160" i="7"/>
  <c r="H160" i="7"/>
  <c r="I160" i="7"/>
  <c r="J160" i="7"/>
  <c r="K160" i="7"/>
  <c r="K114" i="7"/>
  <c r="G114" i="7"/>
  <c r="L114" i="7"/>
  <c r="L263" i="7"/>
  <c r="G263" i="7"/>
  <c r="F241" i="7"/>
  <c r="H241" i="7"/>
  <c r="I241" i="7"/>
  <c r="F200" i="7"/>
  <c r="H200" i="7"/>
  <c r="I200" i="7"/>
  <c r="J200" i="7"/>
  <c r="K200" i="7"/>
  <c r="L145" i="7"/>
  <c r="H127" i="7"/>
  <c r="F127" i="7"/>
  <c r="I127" i="7"/>
  <c r="J127" i="7"/>
  <c r="L127" i="7"/>
  <c r="H285" i="7"/>
  <c r="K283" i="7"/>
  <c r="L277" i="7"/>
  <c r="H276" i="7"/>
  <c r="H273" i="7"/>
  <c r="K271" i="7"/>
  <c r="K266" i="7"/>
  <c r="F265" i="7"/>
  <c r="I265" i="7"/>
  <c r="I264" i="7"/>
  <c r="I262" i="7"/>
  <c r="H258" i="7"/>
  <c r="L257" i="7"/>
  <c r="F256" i="7"/>
  <c r="K253" i="7"/>
  <c r="L251" i="7"/>
  <c r="G250" i="7"/>
  <c r="J249" i="7"/>
  <c r="H245" i="7"/>
  <c r="I243" i="7"/>
  <c r="F240" i="7"/>
  <c r="K235" i="7"/>
  <c r="F234" i="7"/>
  <c r="J233" i="7"/>
  <c r="I232" i="7"/>
  <c r="L225" i="7"/>
  <c r="K224" i="7"/>
  <c r="F218" i="7"/>
  <c r="L216" i="7"/>
  <c r="G204" i="7"/>
  <c r="F203" i="7"/>
  <c r="G196" i="7"/>
  <c r="G118" i="7"/>
  <c r="K106" i="7"/>
  <c r="L106" i="7"/>
  <c r="J102" i="7"/>
  <c r="F102" i="7"/>
  <c r="H102" i="7"/>
  <c r="L95" i="7"/>
  <c r="G95" i="7"/>
  <c r="L92" i="7"/>
  <c r="F92" i="7"/>
  <c r="H92" i="7"/>
  <c r="I92" i="7"/>
  <c r="G67" i="3"/>
  <c r="H67" i="3"/>
  <c r="O67" i="3"/>
  <c r="G126" i="7"/>
  <c r="L116" i="7"/>
  <c r="K103" i="7"/>
  <c r="G103" i="7"/>
  <c r="K99" i="7"/>
  <c r="J98" i="7"/>
  <c r="F98" i="7"/>
  <c r="H98" i="7"/>
  <c r="G33" i="7"/>
  <c r="G46" i="12"/>
  <c r="N46" i="12"/>
  <c r="P46" i="12"/>
  <c r="K218" i="7"/>
  <c r="J217" i="7"/>
  <c r="K210" i="7"/>
  <c r="J209" i="7"/>
  <c r="L203" i="7"/>
  <c r="K202" i="7"/>
  <c r="J201" i="7"/>
  <c r="L195" i="7"/>
  <c r="K194" i="7"/>
  <c r="J193" i="7"/>
  <c r="L187" i="7"/>
  <c r="K186" i="7"/>
  <c r="J185" i="7"/>
  <c r="L179" i="7"/>
  <c r="K178" i="7"/>
  <c r="J177" i="7"/>
  <c r="L171" i="7"/>
  <c r="K170" i="7"/>
  <c r="J169" i="7"/>
  <c r="L163" i="7"/>
  <c r="K162" i="7"/>
  <c r="J161" i="7"/>
  <c r="L155" i="7"/>
  <c r="J151" i="7"/>
  <c r="L146" i="7"/>
  <c r="L124" i="7"/>
  <c r="K116" i="7"/>
  <c r="H113" i="7"/>
  <c r="J113" i="7"/>
  <c r="K113" i="7"/>
  <c r="H105" i="7"/>
  <c r="J105" i="7"/>
  <c r="K105" i="7"/>
  <c r="F103" i="7"/>
  <c r="H103" i="7"/>
  <c r="I103" i="7"/>
  <c r="G42" i="7"/>
  <c r="G231" i="7"/>
  <c r="G223" i="7"/>
  <c r="L220" i="7"/>
  <c r="I217" i="7"/>
  <c r="G215" i="7"/>
  <c r="L212" i="7"/>
  <c r="J210" i="7"/>
  <c r="I209" i="7"/>
  <c r="G207" i="7"/>
  <c r="L204" i="7"/>
  <c r="K203" i="7"/>
  <c r="J202" i="7"/>
  <c r="I201" i="7"/>
  <c r="G199" i="7"/>
  <c r="L196" i="7"/>
  <c r="K195" i="7"/>
  <c r="J194" i="7"/>
  <c r="I193" i="7"/>
  <c r="G191" i="7"/>
  <c r="L188" i="7"/>
  <c r="K187" i="7"/>
  <c r="J186" i="7"/>
  <c r="I185" i="7"/>
  <c r="G183" i="7"/>
  <c r="L180" i="7"/>
  <c r="K179" i="7"/>
  <c r="J178" i="7"/>
  <c r="I177" i="7"/>
  <c r="G175" i="7"/>
  <c r="L172" i="7"/>
  <c r="K171" i="7"/>
  <c r="J170" i="7"/>
  <c r="I169" i="7"/>
  <c r="G167" i="7"/>
  <c r="L164" i="7"/>
  <c r="K163" i="7"/>
  <c r="J162" i="7"/>
  <c r="I161" i="7"/>
  <c r="G159" i="7"/>
  <c r="L156" i="7"/>
  <c r="K155" i="7"/>
  <c r="K152" i="7"/>
  <c r="I151" i="7"/>
  <c r="F150" i="7"/>
  <c r="L149" i="7"/>
  <c r="K146" i="7"/>
  <c r="I142" i="7"/>
  <c r="F141" i="7"/>
  <c r="L140" i="7"/>
  <c r="K137" i="7"/>
  <c r="G135" i="7"/>
  <c r="J133" i="7"/>
  <c r="F132" i="7"/>
  <c r="L131" i="7"/>
  <c r="F129" i="7"/>
  <c r="K124" i="7"/>
  <c r="L122" i="7"/>
  <c r="K120" i="7"/>
  <c r="L118" i="7"/>
  <c r="J116" i="7"/>
  <c r="G115" i="7"/>
  <c r="L115" i="7"/>
  <c r="J114" i="7"/>
  <c r="L112" i="7"/>
  <c r="G112" i="7"/>
  <c r="K111" i="7"/>
  <c r="L109" i="7"/>
  <c r="G109" i="7"/>
  <c r="L104" i="7"/>
  <c r="G104" i="7"/>
  <c r="K96" i="7"/>
  <c r="L96" i="7"/>
  <c r="K48" i="7"/>
  <c r="L48" i="7"/>
  <c r="H48" i="7"/>
  <c r="J48" i="7"/>
  <c r="I48" i="7"/>
  <c r="K220" i="7"/>
  <c r="J219" i="7"/>
  <c r="H217" i="7"/>
  <c r="K212" i="7"/>
  <c r="J211" i="7"/>
  <c r="I210" i="7"/>
  <c r="H209" i="7"/>
  <c r="K204" i="7"/>
  <c r="J203" i="7"/>
  <c r="I202" i="7"/>
  <c r="H201" i="7"/>
  <c r="K196" i="7"/>
  <c r="J195" i="7"/>
  <c r="I194" i="7"/>
  <c r="H193" i="7"/>
  <c r="K188" i="7"/>
  <c r="J187" i="7"/>
  <c r="I186" i="7"/>
  <c r="H185" i="7"/>
  <c r="K180" i="7"/>
  <c r="J179" i="7"/>
  <c r="I178" i="7"/>
  <c r="H177" i="7"/>
  <c r="K172" i="7"/>
  <c r="J171" i="7"/>
  <c r="I170" i="7"/>
  <c r="H169" i="7"/>
  <c r="K164" i="7"/>
  <c r="J163" i="7"/>
  <c r="I162" i="7"/>
  <c r="H161" i="7"/>
  <c r="K156" i="7"/>
  <c r="J155" i="7"/>
  <c r="H151" i="7"/>
  <c r="K149" i="7"/>
  <c r="J146" i="7"/>
  <c r="L143" i="7"/>
  <c r="H142" i="7"/>
  <c r="K140" i="7"/>
  <c r="J137" i="7"/>
  <c r="L134" i="7"/>
  <c r="H133" i="7"/>
  <c r="K131" i="7"/>
  <c r="K128" i="7"/>
  <c r="L126" i="7"/>
  <c r="J124" i="7"/>
  <c r="G123" i="7"/>
  <c r="L123" i="7"/>
  <c r="J122" i="7"/>
  <c r="K118" i="7"/>
  <c r="I117" i="7"/>
  <c r="F117" i="7"/>
  <c r="I116" i="7"/>
  <c r="I114" i="7"/>
  <c r="F111" i="7"/>
  <c r="H111" i="7"/>
  <c r="I111" i="7"/>
  <c r="J110" i="7"/>
  <c r="H110" i="7"/>
  <c r="L102" i="7"/>
  <c r="L99" i="7"/>
  <c r="L98" i="7"/>
  <c r="H93" i="7"/>
  <c r="F93" i="7"/>
  <c r="I93" i="7"/>
  <c r="J93" i="7"/>
  <c r="K93" i="7"/>
  <c r="L93" i="7"/>
  <c r="I219" i="7"/>
  <c r="I211" i="7"/>
  <c r="I203" i="7"/>
  <c r="I195" i="7"/>
  <c r="I187" i="7"/>
  <c r="I179" i="7"/>
  <c r="I171" i="7"/>
  <c r="I163" i="7"/>
  <c r="I155" i="7"/>
  <c r="J149" i="7"/>
  <c r="I146" i="7"/>
  <c r="J140" i="7"/>
  <c r="I137" i="7"/>
  <c r="K134" i="7"/>
  <c r="J131" i="7"/>
  <c r="K126" i="7"/>
  <c r="I125" i="7"/>
  <c r="F125" i="7"/>
  <c r="I124" i="7"/>
  <c r="I122" i="7"/>
  <c r="I118" i="7"/>
  <c r="H114" i="7"/>
  <c r="L113" i="7"/>
  <c r="H108" i="7"/>
  <c r="K108" i="7"/>
  <c r="F108" i="7"/>
  <c r="L105" i="7"/>
  <c r="K102" i="7"/>
  <c r="K98" i="7"/>
  <c r="F90" i="7"/>
  <c r="H90" i="7"/>
  <c r="I90" i="7"/>
  <c r="J90" i="7"/>
  <c r="K90" i="7"/>
  <c r="L12" i="7"/>
  <c r="G65" i="7"/>
  <c r="L150" i="7"/>
  <c r="H149" i="7"/>
  <c r="K147" i="7"/>
  <c r="H146" i="7"/>
  <c r="K144" i="7"/>
  <c r="F142" i="7"/>
  <c r="I140" i="7"/>
  <c r="I134" i="7"/>
  <c r="F133" i="7"/>
  <c r="K127" i="7"/>
  <c r="I126" i="7"/>
  <c r="H122" i="7"/>
  <c r="L121" i="7"/>
  <c r="H118" i="7"/>
  <c r="F116" i="7"/>
  <c r="K115" i="7"/>
  <c r="I113" i="7"/>
  <c r="K112" i="7"/>
  <c r="I105" i="7"/>
  <c r="K104" i="7"/>
  <c r="I102" i="7"/>
  <c r="I98" i="7"/>
  <c r="J92" i="7"/>
  <c r="G74" i="7"/>
  <c r="L74" i="7"/>
  <c r="K74" i="7"/>
  <c r="G101" i="7"/>
  <c r="I95" i="7"/>
  <c r="F94" i="7"/>
  <c r="G88" i="7"/>
  <c r="C12" i="7"/>
  <c r="G78" i="7"/>
  <c r="L78" i="7"/>
  <c r="K69" i="7"/>
  <c r="L69" i="7"/>
  <c r="G46" i="7"/>
  <c r="K46" i="7"/>
  <c r="L46" i="7"/>
  <c r="K37" i="7"/>
  <c r="L37" i="7"/>
  <c r="I58" i="7"/>
  <c r="F58" i="7"/>
  <c r="P50" i="3"/>
  <c r="R50" i="3"/>
  <c r="G50" i="3"/>
  <c r="H50" i="3"/>
  <c r="L42" i="2"/>
  <c r="G42" i="2"/>
  <c r="K42" i="2"/>
  <c r="G110" i="7"/>
  <c r="F109" i="7"/>
  <c r="L107" i="7"/>
  <c r="G102" i="7"/>
  <c r="F101" i="7"/>
  <c r="H95" i="7"/>
  <c r="F88" i="7"/>
  <c r="L34" i="7"/>
  <c r="K58" i="7"/>
  <c r="K41" i="7"/>
  <c r="L41" i="7"/>
  <c r="F75" i="7"/>
  <c r="J69" i="7"/>
  <c r="I69" i="7"/>
  <c r="F69" i="7"/>
  <c r="I62" i="3"/>
  <c r="R62" i="3"/>
  <c r="G89" i="7"/>
  <c r="K77" i="7"/>
  <c r="L77" i="7"/>
  <c r="G54" i="7"/>
  <c r="G22" i="7"/>
  <c r="K22" i="7"/>
  <c r="L22" i="7"/>
  <c r="H74" i="7"/>
  <c r="J74" i="7"/>
  <c r="I74" i="7"/>
  <c r="F74" i="7"/>
  <c r="G68" i="3"/>
  <c r="H68" i="3"/>
  <c r="P68" i="3"/>
  <c r="R68" i="3"/>
  <c r="P21" i="12"/>
  <c r="R21" i="12" s="1"/>
  <c r="T21" i="12" s="1"/>
  <c r="D15" i="12"/>
  <c r="C19" i="12" s="1"/>
  <c r="G21" i="12"/>
  <c r="I21" i="12"/>
  <c r="F95" i="7"/>
  <c r="L94" i="7"/>
  <c r="K85" i="7"/>
  <c r="L85" i="7"/>
  <c r="L81" i="7"/>
  <c r="K49" i="7"/>
  <c r="L49" i="7"/>
  <c r="H27" i="7"/>
  <c r="J27" i="7"/>
  <c r="I27" i="7"/>
  <c r="F27" i="7"/>
  <c r="P77" i="3"/>
  <c r="R77" i="3"/>
  <c r="G77" i="3"/>
  <c r="K77" i="3"/>
  <c r="P53" i="3"/>
  <c r="G53" i="3"/>
  <c r="H53" i="3"/>
  <c r="G62" i="7"/>
  <c r="G30" i="7"/>
  <c r="L30" i="7"/>
  <c r="K21" i="7"/>
  <c r="L21" i="7"/>
  <c r="J84" i="7"/>
  <c r="I84" i="7"/>
  <c r="F84" i="7"/>
  <c r="G72" i="3"/>
  <c r="K72" i="3"/>
  <c r="O72" i="3"/>
  <c r="H12" i="8"/>
  <c r="K57" i="7"/>
  <c r="L57" i="7"/>
  <c r="K25" i="7"/>
  <c r="L25" i="7"/>
  <c r="H43" i="7"/>
  <c r="J43" i="7"/>
  <c r="I43" i="7"/>
  <c r="F43" i="7"/>
  <c r="J37" i="7"/>
  <c r="I37" i="7"/>
  <c r="F37" i="7"/>
  <c r="P28" i="12"/>
  <c r="R28" i="12" s="1"/>
  <c r="T28" i="12" s="1"/>
  <c r="G28" i="12"/>
  <c r="I28" i="12"/>
  <c r="C12" i="8"/>
  <c r="H94" i="7"/>
  <c r="K92" i="7"/>
  <c r="H91" i="7"/>
  <c r="K89" i="7"/>
  <c r="L82" i="7"/>
  <c r="K82" i="7"/>
  <c r="K50" i="7"/>
  <c r="K34" i="7"/>
  <c r="G70" i="7"/>
  <c r="K70" i="7"/>
  <c r="L70" i="7"/>
  <c r="K61" i="7"/>
  <c r="L61" i="7"/>
  <c r="G38" i="7"/>
  <c r="L38" i="7"/>
  <c r="K29" i="7"/>
  <c r="L29" i="7"/>
  <c r="H42" i="7"/>
  <c r="P82" i="3"/>
  <c r="R82" i="3"/>
  <c r="G82" i="3"/>
  <c r="K82" i="3"/>
  <c r="R56" i="3"/>
  <c r="R59" i="3"/>
  <c r="R43" i="3"/>
  <c r="P24" i="12"/>
  <c r="R24" i="12" s="1"/>
  <c r="T24" i="12" s="1"/>
  <c r="G24" i="12"/>
  <c r="I24" i="12"/>
  <c r="G71" i="12"/>
  <c r="N71" i="12"/>
  <c r="P71" i="12"/>
  <c r="R71" i="12" s="1"/>
  <c r="T71" i="12" s="1"/>
  <c r="G78" i="8"/>
  <c r="L46" i="8"/>
  <c r="K46" i="8"/>
  <c r="G46" i="8"/>
  <c r="G60" i="1"/>
  <c r="H60" i="1"/>
  <c r="G63" i="3"/>
  <c r="I63" i="3"/>
  <c r="P63" i="3"/>
  <c r="R63" i="3"/>
  <c r="R75" i="3"/>
  <c r="R49" i="3"/>
  <c r="P45" i="12"/>
  <c r="R45" i="12" s="1"/>
  <c r="T45" i="12" s="1"/>
  <c r="G45" i="12"/>
  <c r="L45" i="12"/>
  <c r="J12" i="8"/>
  <c r="H93" i="8"/>
  <c r="I93" i="8"/>
  <c r="F93" i="8"/>
  <c r="J93" i="8"/>
  <c r="K93" i="8"/>
  <c r="K36" i="2"/>
  <c r="I36" i="2"/>
  <c r="J36" i="2"/>
  <c r="L36" i="2"/>
  <c r="H36" i="2"/>
  <c r="F36" i="2"/>
  <c r="F21" i="7"/>
  <c r="P89" i="3"/>
  <c r="R89" i="3"/>
  <c r="R84" i="3"/>
  <c r="R55" i="3"/>
  <c r="P41" i="12"/>
  <c r="R41" i="12" s="1"/>
  <c r="T41" i="12" s="1"/>
  <c r="G41" i="12"/>
  <c r="K41" i="12"/>
  <c r="R57" i="12"/>
  <c r="T57" i="12" s="1"/>
  <c r="K12" i="8"/>
  <c r="G87" i="8"/>
  <c r="K87" i="8"/>
  <c r="L87" i="8"/>
  <c r="G55" i="8"/>
  <c r="L23" i="8"/>
  <c r="G23" i="8"/>
  <c r="U34" i="16"/>
  <c r="U35" i="12"/>
  <c r="L87" i="7"/>
  <c r="I21" i="7"/>
  <c r="R61" i="3"/>
  <c r="R83" i="3"/>
  <c r="G78" i="3"/>
  <c r="K78" i="3"/>
  <c r="G74" i="3"/>
  <c r="R64" i="3"/>
  <c r="G51" i="3"/>
  <c r="H51" i="3"/>
  <c r="G48" i="3"/>
  <c r="R45" i="3"/>
  <c r="O71" i="3"/>
  <c r="O81" i="3"/>
  <c r="O106" i="3"/>
  <c r="P44" i="12"/>
  <c r="R44" i="12" s="1"/>
  <c r="T44" i="12" s="1"/>
  <c r="G44" i="12"/>
  <c r="L44" i="12"/>
  <c r="P37" i="12"/>
  <c r="R37" i="12" s="1"/>
  <c r="T37" i="12" s="1"/>
  <c r="G37" i="12"/>
  <c r="K37" i="12"/>
  <c r="P26" i="12"/>
  <c r="R26" i="12" s="1"/>
  <c r="T26" i="12" s="1"/>
  <c r="G73" i="12"/>
  <c r="N73" i="12"/>
  <c r="G47" i="12"/>
  <c r="N47" i="12"/>
  <c r="P47" i="12"/>
  <c r="R47" i="12" s="1"/>
  <c r="T47" i="12" s="1"/>
  <c r="K79" i="7"/>
  <c r="K63" i="7"/>
  <c r="K47" i="7"/>
  <c r="R78" i="3"/>
  <c r="P40" i="12"/>
  <c r="R40" i="12" s="1"/>
  <c r="T40" i="12" s="1"/>
  <c r="G40" i="12"/>
  <c r="K40" i="12"/>
  <c r="P33" i="12"/>
  <c r="G33" i="12"/>
  <c r="J33" i="12"/>
  <c r="I12" i="8"/>
  <c r="H102" i="8"/>
  <c r="I102" i="8"/>
  <c r="F102" i="8"/>
  <c r="J102" i="8"/>
  <c r="K102" i="8"/>
  <c r="G92" i="8"/>
  <c r="K92" i="8"/>
  <c r="L92" i="8"/>
  <c r="K60" i="8"/>
  <c r="L60" i="8"/>
  <c r="G60" i="8"/>
  <c r="K28" i="8"/>
  <c r="L28" i="8"/>
  <c r="G28" i="8"/>
  <c r="L74" i="2"/>
  <c r="G74" i="2"/>
  <c r="K74" i="2"/>
  <c r="R91" i="3"/>
  <c r="G73" i="3"/>
  <c r="K73" i="3"/>
  <c r="G60" i="3"/>
  <c r="R57" i="3"/>
  <c r="G47" i="3"/>
  <c r="H47" i="3"/>
  <c r="G44" i="3"/>
  <c r="R41" i="3"/>
  <c r="O90" i="3"/>
  <c r="P79" i="12"/>
  <c r="R79" i="12" s="1"/>
  <c r="T79" i="12" s="1"/>
  <c r="P36" i="12"/>
  <c r="R36" i="12" s="1"/>
  <c r="T36" i="12" s="1"/>
  <c r="G36" i="12"/>
  <c r="K36" i="12"/>
  <c r="P29" i="12"/>
  <c r="R29" i="12" s="1"/>
  <c r="T29" i="12" s="1"/>
  <c r="G29" i="12"/>
  <c r="I29" i="12"/>
  <c r="R81" i="12"/>
  <c r="T81" i="12" s="1"/>
  <c r="R47" i="3"/>
  <c r="G107" i="3"/>
  <c r="K107" i="3"/>
  <c r="P32" i="12"/>
  <c r="G32" i="12"/>
  <c r="J32" i="12"/>
  <c r="P25" i="12"/>
  <c r="R25" i="12"/>
  <c r="T25" i="12" s="1"/>
  <c r="G25" i="12"/>
  <c r="I25" i="12"/>
  <c r="G55" i="12"/>
  <c r="N55" i="12"/>
  <c r="P55" i="12"/>
  <c r="R55" i="12" s="1"/>
  <c r="T55" i="12" s="1"/>
  <c r="L93" i="8"/>
  <c r="K68" i="2"/>
  <c r="I68" i="2"/>
  <c r="J68" i="2"/>
  <c r="L68" i="2"/>
  <c r="H68" i="2"/>
  <c r="F68" i="2"/>
  <c r="W19" i="12"/>
  <c r="W16" i="12"/>
  <c r="P85" i="12"/>
  <c r="R85" i="12" s="1"/>
  <c r="T85" i="12" s="1"/>
  <c r="P77" i="12"/>
  <c r="R77" i="12" s="1"/>
  <c r="T77" i="12" s="1"/>
  <c r="P69" i="12"/>
  <c r="R69" i="12" s="1"/>
  <c r="T69" i="12" s="1"/>
  <c r="P61" i="12"/>
  <c r="R61" i="12" s="1"/>
  <c r="T61" i="12" s="1"/>
  <c r="P53" i="12"/>
  <c r="R53" i="12" s="1"/>
  <c r="T53" i="12" s="1"/>
  <c r="P43" i="12"/>
  <c r="R43" i="12" s="1"/>
  <c r="T43" i="12" s="1"/>
  <c r="P39" i="12"/>
  <c r="R39" i="12" s="1"/>
  <c r="T39" i="12" s="1"/>
  <c r="P35" i="12"/>
  <c r="R35" i="12" s="1"/>
  <c r="T35" i="12" s="1"/>
  <c r="P31" i="12"/>
  <c r="R31" i="12" s="1"/>
  <c r="T31" i="12" s="1"/>
  <c r="P27" i="12"/>
  <c r="R27" i="12"/>
  <c r="T27" i="12" s="1"/>
  <c r="P23" i="12"/>
  <c r="R23" i="12" s="1"/>
  <c r="T23" i="12" s="1"/>
  <c r="W12" i="12"/>
  <c r="W9" i="12"/>
  <c r="W3" i="12"/>
  <c r="F96" i="8"/>
  <c r="I98" i="8"/>
  <c r="I89" i="8"/>
  <c r="G91" i="8"/>
  <c r="L91" i="8"/>
  <c r="L82" i="8"/>
  <c r="K64" i="8"/>
  <c r="G59" i="8"/>
  <c r="K32" i="8"/>
  <c r="L32" i="8"/>
  <c r="K27" i="8"/>
  <c r="L27" i="8"/>
  <c r="G27" i="8"/>
  <c r="J72" i="2"/>
  <c r="L72" i="2"/>
  <c r="F72" i="2"/>
  <c r="K72" i="2"/>
  <c r="J40" i="2"/>
  <c r="L40" i="2"/>
  <c r="F40" i="2"/>
  <c r="K40" i="2"/>
  <c r="D16" i="12"/>
  <c r="D19" i="12" s="1"/>
  <c r="P82" i="12"/>
  <c r="R82" i="12" s="1"/>
  <c r="T82" i="12" s="1"/>
  <c r="P74" i="12"/>
  <c r="R74" i="12" s="1"/>
  <c r="T74" i="12" s="1"/>
  <c r="P66" i="12"/>
  <c r="R66" i="12" s="1"/>
  <c r="T66" i="12" s="1"/>
  <c r="P58" i="12"/>
  <c r="R58" i="12" s="1"/>
  <c r="T58" i="12" s="1"/>
  <c r="P50" i="12"/>
  <c r="R50" i="12" s="1"/>
  <c r="T50" i="12" s="1"/>
  <c r="W8" i="12"/>
  <c r="W2" i="12"/>
  <c r="L90" i="8"/>
  <c r="F104" i="8"/>
  <c r="I97" i="8"/>
  <c r="H96" i="8"/>
  <c r="H87" i="8"/>
  <c r="J87" i="8"/>
  <c r="G104" i="8"/>
  <c r="G90" i="8"/>
  <c r="K68" i="8"/>
  <c r="L68" i="8"/>
  <c r="G63" i="8"/>
  <c r="L54" i="8"/>
  <c r="K54" i="8"/>
  <c r="L31" i="8"/>
  <c r="K31" i="8"/>
  <c r="G31" i="8"/>
  <c r="K22" i="8"/>
  <c r="L38" i="2"/>
  <c r="K90" i="2"/>
  <c r="K58" i="2"/>
  <c r="K26" i="2"/>
  <c r="I48" i="2"/>
  <c r="K76" i="2"/>
  <c r="I76" i="2"/>
  <c r="J76" i="2"/>
  <c r="L76" i="2"/>
  <c r="K44" i="2"/>
  <c r="I44" i="2"/>
  <c r="J44" i="2"/>
  <c r="L44" i="2"/>
  <c r="G86" i="2"/>
  <c r="G54" i="2"/>
  <c r="G22" i="2"/>
  <c r="L98" i="8"/>
  <c r="L89" i="8"/>
  <c r="G99" i="8"/>
  <c r="L99" i="8"/>
  <c r="K72" i="8"/>
  <c r="L72" i="8"/>
  <c r="K67" i="8"/>
  <c r="L67" i="8"/>
  <c r="G67" i="8"/>
  <c r="K35" i="8"/>
  <c r="L35" i="8"/>
  <c r="G35" i="8"/>
  <c r="K26" i="8"/>
  <c r="L26" i="8"/>
  <c r="U41" i="16"/>
  <c r="U40" i="16"/>
  <c r="J80" i="2"/>
  <c r="L80" i="2"/>
  <c r="F80" i="2"/>
  <c r="K80" i="2"/>
  <c r="J48" i="2"/>
  <c r="L48" i="2"/>
  <c r="F48" i="2"/>
  <c r="K48" i="2"/>
  <c r="W18" i="12"/>
  <c r="W15" i="12"/>
  <c r="P84" i="12"/>
  <c r="R84" i="12" s="1"/>
  <c r="T84" i="12" s="1"/>
  <c r="P76" i="12"/>
  <c r="R76" i="12"/>
  <c r="T76" i="12" s="1"/>
  <c r="P68" i="12"/>
  <c r="R68" i="12" s="1"/>
  <c r="T68" i="12" s="1"/>
  <c r="P60" i="12"/>
  <c r="R60" i="12" s="1"/>
  <c r="T60" i="12" s="1"/>
  <c r="P52" i="12"/>
  <c r="R52" i="12" s="1"/>
  <c r="T52" i="12" s="1"/>
  <c r="W6" i="12"/>
  <c r="L88" i="8"/>
  <c r="F12" i="8"/>
  <c r="K99" i="8"/>
  <c r="J99" i="8"/>
  <c r="H104" i="8"/>
  <c r="H95" i="8"/>
  <c r="J95" i="8"/>
  <c r="G71" i="8"/>
  <c r="L62" i="8"/>
  <c r="K62" i="8"/>
  <c r="K39" i="8"/>
  <c r="G39" i="8"/>
  <c r="L86" i="2"/>
  <c r="L22" i="2"/>
  <c r="F60" i="2"/>
  <c r="F28" i="2"/>
  <c r="I64" i="2"/>
  <c r="K84" i="2"/>
  <c r="I84" i="2"/>
  <c r="J84" i="2"/>
  <c r="L84" i="2"/>
  <c r="K52" i="2"/>
  <c r="I52" i="2"/>
  <c r="J52" i="2"/>
  <c r="L52" i="2"/>
  <c r="G62" i="2"/>
  <c r="G30" i="2"/>
  <c r="W5" i="12"/>
  <c r="L96" i="8"/>
  <c r="K98" i="8"/>
  <c r="K88" i="8"/>
  <c r="J98" i="8"/>
  <c r="J89" i="8"/>
  <c r="K80" i="8"/>
  <c r="L80" i="8"/>
  <c r="K75" i="8"/>
  <c r="L75" i="8"/>
  <c r="G75" i="8"/>
  <c r="K48" i="8"/>
  <c r="L48" i="8"/>
  <c r="G43" i="8"/>
  <c r="K34" i="8"/>
  <c r="L34" i="8"/>
  <c r="J88" i="2"/>
  <c r="L88" i="2"/>
  <c r="F88" i="2"/>
  <c r="K88" i="2"/>
  <c r="J56" i="2"/>
  <c r="L56" i="2"/>
  <c r="F56" i="2"/>
  <c r="K56" i="2"/>
  <c r="J24" i="2"/>
  <c r="L24" i="2"/>
  <c r="F24" i="2"/>
  <c r="K24" i="2"/>
  <c r="G66" i="2"/>
  <c r="G34" i="2"/>
  <c r="P86" i="12"/>
  <c r="R86" i="12" s="1"/>
  <c r="T86" i="12" s="1"/>
  <c r="P78" i="12"/>
  <c r="R78" i="12" s="1"/>
  <c r="T78" i="12" s="1"/>
  <c r="P70" i="12"/>
  <c r="R70" i="12" s="1"/>
  <c r="T70" i="12" s="1"/>
  <c r="P62" i="12"/>
  <c r="R62" i="12" s="1"/>
  <c r="T62" i="12" s="1"/>
  <c r="F91" i="8"/>
  <c r="K96" i="8"/>
  <c r="H103" i="8"/>
  <c r="J103" i="8"/>
  <c r="H98" i="8"/>
  <c r="H89" i="8"/>
  <c r="K84" i="8"/>
  <c r="L84" i="8"/>
  <c r="L79" i="8"/>
  <c r="K79" i="8"/>
  <c r="G79" i="8"/>
  <c r="K52" i="8"/>
  <c r="L52" i="8"/>
  <c r="L47" i="8"/>
  <c r="K47" i="8"/>
  <c r="G47" i="8"/>
  <c r="L38" i="8"/>
  <c r="K38" i="8"/>
  <c r="L70" i="2"/>
  <c r="I80" i="2"/>
  <c r="K60" i="2"/>
  <c r="I60" i="2"/>
  <c r="J60" i="2"/>
  <c r="L60" i="2"/>
  <c r="K28" i="2"/>
  <c r="I28" i="2"/>
  <c r="J28" i="2"/>
  <c r="L28" i="2"/>
  <c r="G70" i="2"/>
  <c r="G38" i="2"/>
  <c r="G83" i="8"/>
  <c r="K74" i="8"/>
  <c r="L74" i="8"/>
  <c r="K56" i="8"/>
  <c r="L56" i="8"/>
  <c r="G51" i="8"/>
  <c r="K42" i="8"/>
  <c r="L42" i="8"/>
  <c r="K24" i="8"/>
  <c r="L24" i="8"/>
  <c r="J64" i="2"/>
  <c r="L64" i="2"/>
  <c r="F64" i="2"/>
  <c r="K64" i="2"/>
  <c r="J32" i="2"/>
  <c r="L32" i="2"/>
  <c r="F32" i="2"/>
  <c r="K32" i="2"/>
  <c r="K81" i="8"/>
  <c r="L81" i="8"/>
  <c r="K73" i="8"/>
  <c r="L73" i="8"/>
  <c r="L61" i="8"/>
  <c r="K61" i="8"/>
  <c r="K57" i="8"/>
  <c r="L57" i="8"/>
  <c r="L53" i="8"/>
  <c r="K53" i="8"/>
  <c r="K49" i="8"/>
  <c r="L49" i="8"/>
  <c r="L45" i="8"/>
  <c r="K41" i="8"/>
  <c r="L41" i="8"/>
  <c r="L37" i="8"/>
  <c r="L21" i="8"/>
  <c r="K21" i="8"/>
  <c r="K89" i="2"/>
  <c r="K81" i="2"/>
  <c r="K73" i="2"/>
  <c r="K65" i="2"/>
  <c r="K57" i="2"/>
  <c r="K49" i="2"/>
  <c r="K41" i="2"/>
  <c r="K33" i="2"/>
  <c r="K25" i="2"/>
  <c r="R48" i="15"/>
  <c r="K21" i="2"/>
  <c r="L21" i="2"/>
  <c r="G87" i="15"/>
  <c r="L87" i="15"/>
  <c r="P87" i="15"/>
  <c r="R87" i="15"/>
  <c r="G70" i="15"/>
  <c r="L70" i="15"/>
  <c r="P70" i="15"/>
  <c r="R59" i="15"/>
  <c r="E58" i="14"/>
  <c r="F94" i="3"/>
  <c r="G94" i="3"/>
  <c r="K94" i="3"/>
  <c r="G86" i="15"/>
  <c r="L86" i="15"/>
  <c r="P86" i="15"/>
  <c r="R86" i="15"/>
  <c r="G75" i="15"/>
  <c r="N75" i="15"/>
  <c r="P75" i="15"/>
  <c r="R82" i="15"/>
  <c r="G91" i="15"/>
  <c r="N91" i="15"/>
  <c r="P91" i="15"/>
  <c r="P50" i="15"/>
  <c r="G50" i="15"/>
  <c r="H50" i="15"/>
  <c r="E15" i="14"/>
  <c r="G85" i="15"/>
  <c r="N85" i="15"/>
  <c r="P85" i="15"/>
  <c r="R85" i="15"/>
  <c r="P46" i="15"/>
  <c r="R46" i="15"/>
  <c r="G46" i="15"/>
  <c r="N46" i="15"/>
  <c r="P411" i="16"/>
  <c r="G411" i="16"/>
  <c r="K411" i="16" s="1"/>
  <c r="P83" i="16"/>
  <c r="R83" i="16" s="1"/>
  <c r="T83" i="16" s="1"/>
  <c r="G83" i="16"/>
  <c r="K83" i="16" s="1"/>
  <c r="R79" i="15"/>
  <c r="G63" i="15"/>
  <c r="I63" i="15"/>
  <c r="P63" i="15"/>
  <c r="R63" i="15"/>
  <c r="P55" i="15"/>
  <c r="R55" i="15"/>
  <c r="G55" i="15"/>
  <c r="N55" i="15"/>
  <c r="P170" i="16"/>
  <c r="R170" i="16" s="1"/>
  <c r="T170" i="16" s="1"/>
  <c r="G73" i="15"/>
  <c r="N73" i="15"/>
  <c r="P73" i="15"/>
  <c r="P58" i="15"/>
  <c r="G58" i="15"/>
  <c r="N58" i="15"/>
  <c r="G74" i="16"/>
  <c r="K74" i="16" s="1"/>
  <c r="R83" i="15"/>
  <c r="P54" i="15"/>
  <c r="R54" i="15"/>
  <c r="G54" i="15"/>
  <c r="N54" i="15"/>
  <c r="G48" i="15"/>
  <c r="H48" i="15"/>
  <c r="P42" i="15"/>
  <c r="G42" i="15"/>
  <c r="H42" i="15"/>
  <c r="C28" i="15"/>
  <c r="C31" i="15"/>
  <c r="R61" i="15"/>
  <c r="R57" i="15"/>
  <c r="P53" i="15"/>
  <c r="R53" i="15"/>
  <c r="G43" i="16"/>
  <c r="I43" i="16" s="1"/>
  <c r="G68" i="16"/>
  <c r="K68" i="16"/>
  <c r="R89" i="15"/>
  <c r="R77" i="15"/>
  <c r="G65" i="15"/>
  <c r="L65" i="15"/>
  <c r="P65" i="15"/>
  <c r="P47" i="15"/>
  <c r="G47" i="15"/>
  <c r="H47" i="15"/>
  <c r="G40" i="16"/>
  <c r="J40" i="16"/>
  <c r="P40" i="16"/>
  <c r="G57" i="15"/>
  <c r="N57" i="15"/>
  <c r="G69" i="16"/>
  <c r="K69" i="16"/>
  <c r="P61" i="16"/>
  <c r="R61" i="16" s="1"/>
  <c r="T61" i="16" s="1"/>
  <c r="G61" i="16"/>
  <c r="K61" i="16"/>
  <c r="G72" i="16"/>
  <c r="K72" i="16"/>
  <c r="P72" i="16"/>
  <c r="R72" i="16"/>
  <c r="T72" i="16" s="1"/>
  <c r="F61" i="13"/>
  <c r="U61" i="5"/>
  <c r="F53" i="8"/>
  <c r="I53" i="8"/>
  <c r="J53" i="8"/>
  <c r="H53" i="8"/>
  <c r="H37" i="8"/>
  <c r="F21" i="8"/>
  <c r="I21" i="8"/>
  <c r="J21" i="8"/>
  <c r="H21" i="8"/>
  <c r="P115" i="3"/>
  <c r="G115" i="3"/>
  <c r="K115" i="3"/>
  <c r="O115" i="3"/>
  <c r="P112" i="3"/>
  <c r="G112" i="3"/>
  <c r="K112" i="3"/>
  <c r="O112" i="3"/>
  <c r="F73" i="8"/>
  <c r="I73" i="8"/>
  <c r="F57" i="8"/>
  <c r="I57" i="8"/>
  <c r="F41" i="8"/>
  <c r="I41" i="8"/>
  <c r="P120" i="3"/>
  <c r="R120" i="3"/>
  <c r="G120" i="3"/>
  <c r="K120" i="3"/>
  <c r="O120" i="3"/>
  <c r="F61" i="8"/>
  <c r="I61" i="8"/>
  <c r="J61" i="8"/>
  <c r="H61" i="8"/>
  <c r="F29" i="8"/>
  <c r="I29" i="8"/>
  <c r="J41" i="8"/>
  <c r="H41" i="8"/>
  <c r="F81" i="8"/>
  <c r="I81" i="8"/>
  <c r="I65" i="8"/>
  <c r="F49" i="8"/>
  <c r="I49" i="8"/>
  <c r="P110" i="3"/>
  <c r="G110" i="3"/>
  <c r="K110" i="3"/>
  <c r="O110" i="3"/>
  <c r="P118" i="3"/>
  <c r="G118" i="3"/>
  <c r="K118" i="3"/>
  <c r="O118" i="3"/>
  <c r="P113" i="3"/>
  <c r="G113" i="3"/>
  <c r="K113" i="3"/>
  <c r="O113" i="3"/>
  <c r="P121" i="3"/>
  <c r="G121" i="3"/>
  <c r="K121" i="3"/>
  <c r="O121" i="3"/>
  <c r="P564" i="13"/>
  <c r="R564" i="13" s="1"/>
  <c r="T564" i="13" s="1"/>
  <c r="P116" i="3"/>
  <c r="G116" i="3"/>
  <c r="K116" i="3"/>
  <c r="O116" i="3"/>
  <c r="P111" i="3"/>
  <c r="R111" i="3"/>
  <c r="G111" i="3"/>
  <c r="K111" i="3"/>
  <c r="O111" i="3"/>
  <c r="P119" i="3"/>
  <c r="R119" i="3"/>
  <c r="G119" i="3"/>
  <c r="K119" i="3"/>
  <c r="O119" i="3"/>
  <c r="P79" i="13"/>
  <c r="R79" i="13" s="1"/>
  <c r="T79" i="13" s="1"/>
  <c r="P114" i="3"/>
  <c r="G114" i="3"/>
  <c r="K114" i="3"/>
  <c r="O114" i="3"/>
  <c r="P122" i="3"/>
  <c r="G122" i="3"/>
  <c r="K122" i="3"/>
  <c r="O122" i="3"/>
  <c r="P109" i="3"/>
  <c r="R109" i="3"/>
  <c r="G109" i="3"/>
  <c r="K109" i="3"/>
  <c r="O109" i="3"/>
  <c r="P117" i="3"/>
  <c r="G117" i="3"/>
  <c r="K117" i="3"/>
  <c r="O117" i="3"/>
  <c r="P583" i="13"/>
  <c r="R583" i="13" s="1"/>
  <c r="T583" i="13" s="1"/>
  <c r="R50" i="15"/>
  <c r="R121" i="3"/>
  <c r="R118" i="3"/>
  <c r="R65" i="15"/>
  <c r="R70" i="15"/>
  <c r="R32" i="12"/>
  <c r="T32" i="12" s="1"/>
  <c r="R115" i="3"/>
  <c r="R47" i="15"/>
  <c r="R91" i="15"/>
  <c r="R60" i="3"/>
  <c r="J60" i="3"/>
  <c r="R73" i="12"/>
  <c r="T73" i="12" s="1"/>
  <c r="H48" i="3"/>
  <c r="R48" i="3"/>
  <c r="R49" i="12"/>
  <c r="T49" i="12" s="1"/>
  <c r="P73" i="13"/>
  <c r="R117" i="3"/>
  <c r="R110" i="3"/>
  <c r="R73" i="3"/>
  <c r="R33" i="12"/>
  <c r="T33" i="12" s="1"/>
  <c r="R53" i="3"/>
  <c r="R67" i="12"/>
  <c r="T67" i="12" s="1"/>
  <c r="R113" i="3"/>
  <c r="R122" i="3"/>
  <c r="R116" i="3"/>
  <c r="R58" i="15"/>
  <c r="R75" i="15"/>
  <c r="C28" i="3"/>
  <c r="C31" i="3"/>
  <c r="R74" i="3"/>
  <c r="K74" i="3"/>
  <c r="R73" i="15"/>
  <c r="R63" i="12"/>
  <c r="T63" i="12" s="1"/>
  <c r="H44" i="3"/>
  <c r="R44" i="3"/>
  <c r="C21" i="3"/>
  <c r="R51" i="3"/>
  <c r="R46" i="12"/>
  <c r="T46" i="12" s="1"/>
  <c r="R114" i="3"/>
  <c r="R112" i="3"/>
  <c r="R42" i="15"/>
  <c r="C21" i="15"/>
  <c r="G82" i="5"/>
  <c r="K82" i="5" s="1"/>
  <c r="P82" i="5"/>
  <c r="K103" i="5"/>
  <c r="G56" i="5"/>
  <c r="K56" i="5" s="1"/>
  <c r="G65" i="5"/>
  <c r="K65" i="5" s="1"/>
  <c r="G34" i="5"/>
  <c r="J34" i="5" s="1"/>
  <c r="G107" i="5"/>
  <c r="K107" i="5" s="1"/>
  <c r="G310" i="5"/>
  <c r="K310" i="5" s="1"/>
  <c r="G52" i="5"/>
  <c r="K52" i="5" s="1"/>
  <c r="G80" i="5"/>
  <c r="K80" i="5" s="1"/>
  <c r="G60" i="5"/>
  <c r="K60" i="5" s="1"/>
  <c r="G110" i="5"/>
  <c r="K110" i="5" s="1"/>
  <c r="G590" i="5"/>
  <c r="G415" i="5"/>
  <c r="K415" i="5" s="1"/>
  <c r="G592" i="5"/>
  <c r="K592" i="5"/>
  <c r="G95" i="5"/>
  <c r="K95" i="5" s="1"/>
  <c r="G413" i="5"/>
  <c r="K413" i="5" s="1"/>
  <c r="G240" i="5"/>
  <c r="K240" i="5" s="1"/>
  <c r="G409" i="5"/>
  <c r="K409" i="5" s="1"/>
  <c r="E13" i="14"/>
  <c r="F76" i="5"/>
  <c r="G76" i="5" s="1"/>
  <c r="K76" i="5" s="1"/>
  <c r="G73" i="5"/>
  <c r="K73" i="5" s="1"/>
  <c r="F258" i="5"/>
  <c r="G258" i="5" s="1"/>
  <c r="K258" i="5" s="1"/>
  <c r="F51" i="5"/>
  <c r="G51" i="5" s="1"/>
  <c r="K51" i="5" s="1"/>
  <c r="F435" i="5"/>
  <c r="G24" i="5"/>
  <c r="H24" i="5" s="1"/>
  <c r="E31" i="14"/>
  <c r="E37" i="14"/>
  <c r="E54" i="14"/>
  <c r="G410" i="13"/>
  <c r="K410" i="13" s="1"/>
  <c r="G588" i="13"/>
  <c r="K588" i="13"/>
  <c r="P58" i="13"/>
  <c r="R58" i="13" s="1"/>
  <c r="T58" i="13" s="1"/>
  <c r="G58" i="13"/>
  <c r="K58" i="13" s="1"/>
  <c r="J34" i="13"/>
  <c r="G44" i="13"/>
  <c r="I44" i="13" s="1"/>
  <c r="P157" i="13"/>
  <c r="G157" i="13"/>
  <c r="K157" i="13" s="1"/>
  <c r="G24" i="13"/>
  <c r="I24" i="13" s="1"/>
  <c r="D16" i="13"/>
  <c r="D19" i="13" s="1"/>
  <c r="G146" i="13"/>
  <c r="K146" i="13"/>
  <c r="G61" i="13"/>
  <c r="K61" i="13" s="1"/>
  <c r="P36" i="13"/>
  <c r="R36" i="13" s="1"/>
  <c r="T36" i="13" s="1"/>
  <c r="G36" i="13"/>
  <c r="F52" i="13"/>
  <c r="P52" i="13" s="1"/>
  <c r="R52" i="13" s="1"/>
  <c r="T52" i="13" s="1"/>
  <c r="U52" i="5"/>
  <c r="F60" i="13"/>
  <c r="G60" i="13" s="1"/>
  <c r="K60" i="13" s="1"/>
  <c r="U60" i="5"/>
  <c r="G78" i="13"/>
  <c r="K78" i="13" s="1"/>
  <c r="G39" i="13"/>
  <c r="J39" i="13" s="1"/>
  <c r="F47" i="13"/>
  <c r="G47" i="13" s="1"/>
  <c r="K47" i="13" s="1"/>
  <c r="U47" i="5"/>
  <c r="G310" i="13"/>
  <c r="K310" i="13" s="1"/>
  <c r="P310" i="13"/>
  <c r="P72" i="13"/>
  <c r="G72" i="13"/>
  <c r="K72" i="13" s="1"/>
  <c r="G67" i="13"/>
  <c r="G83" i="13"/>
  <c r="K83" i="13" s="1"/>
  <c r="G54" i="13"/>
  <c r="G411" i="13"/>
  <c r="K411" i="13"/>
  <c r="G258" i="13"/>
  <c r="K258" i="13" s="1"/>
  <c r="U54" i="5"/>
  <c r="U74" i="5"/>
  <c r="U157" i="5"/>
  <c r="F46" i="13"/>
  <c r="F49" i="13"/>
  <c r="G49" i="13" s="1"/>
  <c r="F82" i="13"/>
  <c r="P590" i="13"/>
  <c r="P589" i="13"/>
  <c r="U80" i="5"/>
  <c r="G41" i="13"/>
  <c r="X41" i="13" s="1"/>
  <c r="U83" i="5"/>
  <c r="P78" i="16"/>
  <c r="G78" i="16"/>
  <c r="K78" i="16" s="1"/>
  <c r="P77" i="16"/>
  <c r="G77" i="16"/>
  <c r="K77" i="16" s="1"/>
  <c r="P71" i="16"/>
  <c r="R71" i="16" s="1"/>
  <c r="T71" i="16" s="1"/>
  <c r="G71" i="16"/>
  <c r="K71" i="16"/>
  <c r="P60" i="16"/>
  <c r="G60" i="16"/>
  <c r="K60" i="16"/>
  <c r="P54" i="16"/>
  <c r="R54" i="16" s="1"/>
  <c r="T54" i="16" s="1"/>
  <c r="G54" i="16"/>
  <c r="H54" i="16"/>
  <c r="P46" i="16"/>
  <c r="G46" i="16"/>
  <c r="K46" i="16"/>
  <c r="P436" i="16"/>
  <c r="G258" i="16"/>
  <c r="K258" i="16" s="1"/>
  <c r="G96" i="16"/>
  <c r="K96" i="16" s="1"/>
  <c r="P96" i="16"/>
  <c r="P82" i="16"/>
  <c r="G82" i="16"/>
  <c r="K82" i="16"/>
  <c r="P63" i="16"/>
  <c r="G63" i="16"/>
  <c r="K63" i="16" s="1"/>
  <c r="P51" i="16"/>
  <c r="G51" i="16"/>
  <c r="K51" i="16"/>
  <c r="P53" i="16"/>
  <c r="R53" i="16" s="1"/>
  <c r="T53" i="16" s="1"/>
  <c r="G53" i="16"/>
  <c r="H53" i="16"/>
  <c r="P44" i="16"/>
  <c r="G44" i="16"/>
  <c r="I44" i="16"/>
  <c r="G157" i="16"/>
  <c r="K157" i="16"/>
  <c r="P157" i="16"/>
  <c r="R157" i="16" s="1"/>
  <c r="T157" i="16" s="1"/>
  <c r="G56" i="16"/>
  <c r="K56" i="16"/>
  <c r="P56" i="16"/>
  <c r="G32" i="16"/>
  <c r="H32" i="16" s="1"/>
  <c r="P32" i="16"/>
  <c r="R32" i="16" s="1"/>
  <c r="T32" i="16" s="1"/>
  <c r="P22" i="16"/>
  <c r="G22" i="16"/>
  <c r="H22" i="16" s="1"/>
  <c r="P107" i="16"/>
  <c r="R107" i="16" s="1"/>
  <c r="T107" i="16" s="1"/>
  <c r="G107" i="16"/>
  <c r="K107" i="16"/>
  <c r="G590" i="16"/>
  <c r="K590" i="16"/>
  <c r="P590" i="16"/>
  <c r="R590" i="16" s="1"/>
  <c r="T590" i="16" s="1"/>
  <c r="P65" i="16"/>
  <c r="R65" i="16" s="1"/>
  <c r="T65" i="16" s="1"/>
  <c r="G65" i="16"/>
  <c r="K65" i="16" s="1"/>
  <c r="G62" i="16"/>
  <c r="K62" i="16" s="1"/>
  <c r="P62" i="16"/>
  <c r="R62" i="16" s="1"/>
  <c r="T62" i="16" s="1"/>
  <c r="G41" i="16"/>
  <c r="J41" i="16"/>
  <c r="P41" i="16"/>
  <c r="P26" i="16"/>
  <c r="G26" i="16"/>
  <c r="H26" i="16"/>
  <c r="P48" i="16"/>
  <c r="R48" i="16" s="1"/>
  <c r="T48" i="16" s="1"/>
  <c r="G48" i="16"/>
  <c r="K48" i="16"/>
  <c r="G310" i="16"/>
  <c r="K310" i="16"/>
  <c r="P310" i="16"/>
  <c r="R310" i="16" s="1"/>
  <c r="T310" i="16" s="1"/>
  <c r="P75" i="16"/>
  <c r="G75" i="16"/>
  <c r="K75" i="16"/>
  <c r="G35" i="16"/>
  <c r="J35" i="16"/>
  <c r="P35" i="16"/>
  <c r="R35" i="16" s="1"/>
  <c r="T35" i="16" s="1"/>
  <c r="G25" i="16"/>
  <c r="H25" i="16"/>
  <c r="P25" i="16"/>
  <c r="G569" i="16"/>
  <c r="K569" i="16" s="1"/>
  <c r="P569" i="16"/>
  <c r="P380" i="16"/>
  <c r="G80" i="16"/>
  <c r="K80" i="16" s="1"/>
  <c r="P80" i="16"/>
  <c r="P21" i="16"/>
  <c r="G21" i="16"/>
  <c r="H21" i="16" s="1"/>
  <c r="P64" i="16"/>
  <c r="G64" i="16"/>
  <c r="K64" i="16"/>
  <c r="P34" i="16"/>
  <c r="R34" i="16" s="1"/>
  <c r="T34" i="16" s="1"/>
  <c r="G34" i="16"/>
  <c r="J34" i="16"/>
  <c r="G593" i="16"/>
  <c r="K593" i="16"/>
  <c r="P593" i="16"/>
  <c r="R593" i="16" s="1"/>
  <c r="T593" i="16" s="1"/>
  <c r="P414" i="16"/>
  <c r="G414" i="16"/>
  <c r="K414" i="16"/>
  <c r="G39" i="16"/>
  <c r="J39" i="16"/>
  <c r="G57" i="16"/>
  <c r="K57" i="16"/>
  <c r="G108" i="16"/>
  <c r="K108" i="16" s="1"/>
  <c r="G59" i="16"/>
  <c r="K59" i="16"/>
  <c r="G29" i="16"/>
  <c r="H29" i="16" s="1"/>
  <c r="G398" i="16"/>
  <c r="K398" i="16"/>
  <c r="G79" i="16"/>
  <c r="K79" i="16" s="1"/>
  <c r="G66" i="16"/>
  <c r="K66" i="16" s="1"/>
  <c r="G594" i="16"/>
  <c r="K594" i="16"/>
  <c r="G572" i="16"/>
  <c r="K572" i="16"/>
  <c r="G28" i="16"/>
  <c r="H28" i="16" s="1"/>
  <c r="G103" i="16"/>
  <c r="K103" i="16" s="1"/>
  <c r="G596" i="16"/>
  <c r="K596" i="16"/>
  <c r="P592" i="16"/>
  <c r="R592" i="16" s="1"/>
  <c r="T592" i="16" s="1"/>
  <c r="P586" i="16"/>
  <c r="R586" i="16" s="1"/>
  <c r="T586" i="16" s="1"/>
  <c r="K586" i="16"/>
  <c r="G410" i="16"/>
  <c r="P410" i="16"/>
  <c r="R410" i="16" s="1"/>
  <c r="T410" i="16" s="1"/>
  <c r="P591" i="16"/>
  <c r="R591" i="16" s="1"/>
  <c r="T591" i="16" s="1"/>
  <c r="P589" i="16"/>
  <c r="R589" i="16" s="1"/>
  <c r="T589" i="16" s="1"/>
  <c r="P585" i="16"/>
  <c r="R585" i="16" s="1"/>
  <c r="T585" i="16" s="1"/>
  <c r="P416" i="16"/>
  <c r="R416" i="16" s="1"/>
  <c r="T416" i="16" s="1"/>
  <c r="K590" i="5"/>
  <c r="G596" i="5"/>
  <c r="K596" i="5" s="1"/>
  <c r="G594" i="5"/>
  <c r="K594" i="5" s="1"/>
  <c r="G572" i="5"/>
  <c r="K572" i="5" s="1"/>
  <c r="P585" i="5"/>
  <c r="R585" i="5" s="1"/>
  <c r="T585" i="5" s="1"/>
  <c r="N13" i="7"/>
  <c r="C13" i="7"/>
  <c r="B15" i="2"/>
  <c r="P13" i="2"/>
  <c r="W7" i="12"/>
  <c r="P31" i="16"/>
  <c r="R31" i="16"/>
  <c r="T31" i="16" s="1"/>
  <c r="P23" i="16"/>
  <c r="R23" i="16" s="1"/>
  <c r="T23" i="16" s="1"/>
  <c r="W6" i="16"/>
  <c r="W4" i="16"/>
  <c r="I79" i="8"/>
  <c r="I47" i="8"/>
  <c r="J82" i="7"/>
  <c r="J61" i="7"/>
  <c r="W13" i="16"/>
  <c r="W5" i="16"/>
  <c r="I56" i="8"/>
  <c r="I24" i="8"/>
  <c r="P50" i="16"/>
  <c r="W12" i="16"/>
  <c r="H79" i="8"/>
  <c r="J47" i="7"/>
  <c r="W11" i="16"/>
  <c r="J56" i="7"/>
  <c r="H83" i="7"/>
  <c r="W10" i="16"/>
  <c r="W3" i="16"/>
  <c r="J34" i="7"/>
  <c r="P38" i="16"/>
  <c r="R38" i="16" s="1"/>
  <c r="T38" i="16" s="1"/>
  <c r="W9" i="16"/>
  <c r="H38" i="8"/>
  <c r="G435" i="5"/>
  <c r="K435" i="5" s="1"/>
  <c r="K67" i="13"/>
  <c r="P49" i="13"/>
  <c r="R49" i="13" s="1"/>
  <c r="T49" i="13" s="1"/>
  <c r="G52" i="13"/>
  <c r="K52" i="13" s="1"/>
  <c r="G46" i="13"/>
  <c r="K46" i="13" s="1"/>
  <c r="J36" i="13"/>
  <c r="G82" i="13"/>
  <c r="J41" i="13"/>
  <c r="R310" i="13"/>
  <c r="T310" i="13" s="1"/>
  <c r="R96" i="16"/>
  <c r="T96" i="16" s="1"/>
  <c r="R44" i="16"/>
  <c r="T44" i="16" s="1"/>
  <c r="R56" i="16"/>
  <c r="T56" i="16" s="1"/>
  <c r="K410" i="16"/>
  <c r="K82" i="13"/>
  <c r="C12" i="1"/>
  <c r="C11" i="12"/>
  <c r="C12" i="12"/>
  <c r="C11" i="1"/>
  <c r="C18" i="7"/>
  <c r="P146" i="16" l="1"/>
  <c r="R146" i="16" s="1"/>
  <c r="T146" i="16" s="1"/>
  <c r="G146" i="16"/>
  <c r="K146" i="16" s="1"/>
  <c r="R73" i="16"/>
  <c r="T73" i="16" s="1"/>
  <c r="R409" i="16"/>
  <c r="T409" i="16" s="1"/>
  <c r="P510" i="16"/>
  <c r="G510" i="16"/>
  <c r="L510" i="16" s="1"/>
  <c r="P162" i="16"/>
  <c r="G162" i="16"/>
  <c r="L162" i="16" s="1"/>
  <c r="R380" i="16"/>
  <c r="T380" i="16" s="1"/>
  <c r="R411" i="16"/>
  <c r="T411" i="16" s="1"/>
  <c r="G584" i="16"/>
  <c r="L584" i="16" s="1"/>
  <c r="P584" i="16"/>
  <c r="R584" i="16" s="1"/>
  <c r="T584" i="16" s="1"/>
  <c r="G550" i="16"/>
  <c r="L550" i="16" s="1"/>
  <c r="P550" i="16"/>
  <c r="R550" i="16" s="1"/>
  <c r="T550" i="16" s="1"/>
  <c r="G467" i="16"/>
  <c r="L467" i="16" s="1"/>
  <c r="P467" i="16"/>
  <c r="R467" i="16" s="1"/>
  <c r="T467" i="16" s="1"/>
  <c r="G209" i="16"/>
  <c r="L209" i="16" s="1"/>
  <c r="P209" i="16"/>
  <c r="R209" i="16" s="1"/>
  <c r="T209" i="16" s="1"/>
  <c r="R50" i="16"/>
  <c r="T50" i="16" s="1"/>
  <c r="R25" i="16"/>
  <c r="T25" i="16" s="1"/>
  <c r="P67" i="16"/>
  <c r="R67" i="16" s="1"/>
  <c r="T67" i="16" s="1"/>
  <c r="R41" i="16"/>
  <c r="T41" i="16" s="1"/>
  <c r="R63" i="16"/>
  <c r="T63" i="16" s="1"/>
  <c r="R78" i="16"/>
  <c r="T78" i="16" s="1"/>
  <c r="R40" i="16"/>
  <c r="T40" i="16" s="1"/>
  <c r="G435" i="16"/>
  <c r="K435" i="16" s="1"/>
  <c r="G409" i="16"/>
  <c r="K409" i="16" s="1"/>
  <c r="G558" i="16"/>
  <c r="L558" i="16" s="1"/>
  <c r="P558" i="16"/>
  <c r="G551" i="16"/>
  <c r="L551" i="16" s="1"/>
  <c r="P551" i="16"/>
  <c r="P375" i="16"/>
  <c r="G375" i="16"/>
  <c r="L375" i="16" s="1"/>
  <c r="P304" i="16"/>
  <c r="R304" i="16" s="1"/>
  <c r="T304" i="16" s="1"/>
  <c r="G304" i="16"/>
  <c r="L304" i="16" s="1"/>
  <c r="P119" i="16"/>
  <c r="G119" i="16"/>
  <c r="L119" i="16" s="1"/>
  <c r="P263" i="16"/>
  <c r="G263" i="16"/>
  <c r="L263" i="16" s="1"/>
  <c r="G150" i="16"/>
  <c r="L150" i="16" s="1"/>
  <c r="P150" i="16"/>
  <c r="P30" i="16"/>
  <c r="R30" i="16" s="1"/>
  <c r="T30" i="16" s="1"/>
  <c r="R414" i="16"/>
  <c r="T414" i="16" s="1"/>
  <c r="R75" i="16"/>
  <c r="T75" i="16" s="1"/>
  <c r="R82" i="16"/>
  <c r="T82" i="16" s="1"/>
  <c r="P413" i="16"/>
  <c r="R413" i="16" s="1"/>
  <c r="T413" i="16" s="1"/>
  <c r="G24" i="16"/>
  <c r="H24" i="16" s="1"/>
  <c r="G509" i="16"/>
  <c r="L509" i="16" s="1"/>
  <c r="P509" i="16"/>
  <c r="G483" i="16"/>
  <c r="P483" i="16"/>
  <c r="P446" i="16"/>
  <c r="R446" i="16" s="1"/>
  <c r="T446" i="16" s="1"/>
  <c r="G446" i="16"/>
  <c r="L446" i="16" s="1"/>
  <c r="G364" i="16"/>
  <c r="L364" i="16" s="1"/>
  <c r="P364" i="16"/>
  <c r="P270" i="16"/>
  <c r="G270" i="16"/>
  <c r="P254" i="16"/>
  <c r="G194" i="16"/>
  <c r="L194" i="16" s="1"/>
  <c r="P194" i="16"/>
  <c r="P153" i="16"/>
  <c r="G153" i="16"/>
  <c r="L153" i="16" s="1"/>
  <c r="P118" i="16"/>
  <c r="R118" i="16" s="1"/>
  <c r="T118" i="16" s="1"/>
  <c r="G118" i="16"/>
  <c r="L118" i="16" s="1"/>
  <c r="R436" i="16"/>
  <c r="T436" i="16" s="1"/>
  <c r="R64" i="16"/>
  <c r="T64" i="16" s="1"/>
  <c r="G55" i="16"/>
  <c r="K55" i="16" s="1"/>
  <c r="R26" i="16"/>
  <c r="T26" i="16" s="1"/>
  <c r="R60" i="16"/>
  <c r="T60" i="16" s="1"/>
  <c r="G73" i="16"/>
  <c r="K73" i="16" s="1"/>
  <c r="G576" i="16"/>
  <c r="L576" i="16" s="1"/>
  <c r="P576" i="16"/>
  <c r="G567" i="16"/>
  <c r="L567" i="16" s="1"/>
  <c r="P567" i="16"/>
  <c r="G542" i="16"/>
  <c r="L542" i="16" s="1"/>
  <c r="P542" i="16"/>
  <c r="G535" i="16"/>
  <c r="L535" i="16" s="1"/>
  <c r="P535" i="16"/>
  <c r="G532" i="16"/>
  <c r="L532" i="16" s="1"/>
  <c r="P532" i="16"/>
  <c r="G529" i="16"/>
  <c r="L529" i="16" s="1"/>
  <c r="P529" i="16"/>
  <c r="G499" i="16"/>
  <c r="L499" i="16" s="1"/>
  <c r="P499" i="16"/>
  <c r="G476" i="16"/>
  <c r="L476" i="16" s="1"/>
  <c r="P476" i="16"/>
  <c r="G433" i="16"/>
  <c r="L433" i="16" s="1"/>
  <c r="P433" i="16"/>
  <c r="P262" i="16"/>
  <c r="R262" i="16" s="1"/>
  <c r="T262" i="16" s="1"/>
  <c r="G262" i="16"/>
  <c r="L262" i="16" s="1"/>
  <c r="G221" i="16"/>
  <c r="L221" i="16" s="1"/>
  <c r="P221" i="16"/>
  <c r="G197" i="16"/>
  <c r="L197" i="16" s="1"/>
  <c r="P197" i="16"/>
  <c r="P161" i="16"/>
  <c r="R161" i="16" s="1"/>
  <c r="T161" i="16" s="1"/>
  <c r="G161" i="16"/>
  <c r="L161" i="16" s="1"/>
  <c r="P127" i="16"/>
  <c r="G127" i="16"/>
  <c r="L127" i="16" s="1"/>
  <c r="P99" i="16"/>
  <c r="R99" i="16" s="1"/>
  <c r="T99" i="16" s="1"/>
  <c r="G99" i="16"/>
  <c r="L99" i="16" s="1"/>
  <c r="P27" i="16"/>
  <c r="R27" i="16" s="1"/>
  <c r="T27" i="16" s="1"/>
  <c r="P84" i="16"/>
  <c r="R84" i="16" s="1"/>
  <c r="T84" i="16" s="1"/>
  <c r="R569" i="16"/>
  <c r="T569" i="16" s="1"/>
  <c r="P36" i="16"/>
  <c r="R36" i="16" s="1"/>
  <c r="T36" i="16" s="1"/>
  <c r="R51" i="16"/>
  <c r="T51" i="16" s="1"/>
  <c r="P70" i="16"/>
  <c r="R70" i="16" s="1"/>
  <c r="T70" i="16" s="1"/>
  <c r="R427" i="16"/>
  <c r="T427" i="16" s="1"/>
  <c r="G250" i="16"/>
  <c r="L250" i="16" s="1"/>
  <c r="P250" i="16"/>
  <c r="R250" i="16" s="1"/>
  <c r="T250" i="16" s="1"/>
  <c r="P144" i="16"/>
  <c r="G144" i="16"/>
  <c r="L144" i="16" s="1"/>
  <c r="G115" i="16"/>
  <c r="L115" i="16" s="1"/>
  <c r="P115" i="16"/>
  <c r="R21" i="16"/>
  <c r="T21" i="16" s="1"/>
  <c r="R22" i="16"/>
  <c r="T22" i="16" s="1"/>
  <c r="R77" i="16"/>
  <c r="T77" i="16" s="1"/>
  <c r="G577" i="16"/>
  <c r="L577" i="16" s="1"/>
  <c r="P577" i="16"/>
  <c r="G543" i="16"/>
  <c r="L543" i="16" s="1"/>
  <c r="P543" i="16"/>
  <c r="G500" i="16"/>
  <c r="L500" i="16" s="1"/>
  <c r="P500" i="16"/>
  <c r="G259" i="16"/>
  <c r="L259" i="16" s="1"/>
  <c r="P259" i="16"/>
  <c r="P205" i="16"/>
  <c r="G205" i="16"/>
  <c r="L205" i="16" s="1"/>
  <c r="P33" i="16"/>
  <c r="R33" i="16" s="1"/>
  <c r="T33" i="16" s="1"/>
  <c r="R46" i="16"/>
  <c r="T46" i="16" s="1"/>
  <c r="G566" i="16"/>
  <c r="L566" i="16" s="1"/>
  <c r="P566" i="16"/>
  <c r="G559" i="16"/>
  <c r="L559" i="16" s="1"/>
  <c r="P559" i="16"/>
  <c r="R526" i="16"/>
  <c r="T526" i="16" s="1"/>
  <c r="G515" i="16"/>
  <c r="P515" i="16"/>
  <c r="R515" i="16" s="1"/>
  <c r="T515" i="16" s="1"/>
  <c r="P469" i="16"/>
  <c r="G469" i="16"/>
  <c r="L469" i="16" s="1"/>
  <c r="R459" i="16"/>
  <c r="T459" i="16" s="1"/>
  <c r="P376" i="16"/>
  <c r="G376" i="16"/>
  <c r="L376" i="16" s="1"/>
  <c r="P371" i="16"/>
  <c r="G371" i="16"/>
  <c r="L371" i="16" s="1"/>
  <c r="G325" i="16"/>
  <c r="L325" i="16" s="1"/>
  <c r="P325" i="16"/>
  <c r="G283" i="16"/>
  <c r="L283" i="16" s="1"/>
  <c r="P283" i="16"/>
  <c r="P253" i="16"/>
  <c r="G253" i="16"/>
  <c r="L253" i="16" s="1"/>
  <c r="P224" i="16"/>
  <c r="G224" i="16"/>
  <c r="L224" i="16" s="1"/>
  <c r="P186" i="16"/>
  <c r="G186" i="16"/>
  <c r="L186" i="16" s="1"/>
  <c r="G179" i="16"/>
  <c r="L179" i="16" s="1"/>
  <c r="P179" i="16"/>
  <c r="P152" i="16"/>
  <c r="R152" i="16" s="1"/>
  <c r="T152" i="16" s="1"/>
  <c r="G152" i="16"/>
  <c r="L152" i="16" s="1"/>
  <c r="G400" i="16"/>
  <c r="L400" i="16" s="1"/>
  <c r="P400" i="16"/>
  <c r="G158" i="16"/>
  <c r="L158" i="16" s="1"/>
  <c r="P158" i="16"/>
  <c r="R80" i="16"/>
  <c r="T80" i="16" s="1"/>
  <c r="G528" i="16"/>
  <c r="L528" i="16" s="1"/>
  <c r="P528" i="16"/>
  <c r="R528" i="16" s="1"/>
  <c r="T528" i="16" s="1"/>
  <c r="P501" i="16"/>
  <c r="R501" i="16" s="1"/>
  <c r="T501" i="16" s="1"/>
  <c r="R498" i="16"/>
  <c r="T498" i="16" s="1"/>
  <c r="R383" i="16"/>
  <c r="T383" i="16" s="1"/>
  <c r="P359" i="16"/>
  <c r="G359" i="16"/>
  <c r="L359" i="16" s="1"/>
  <c r="G217" i="16"/>
  <c r="L217" i="16" s="1"/>
  <c r="P217" i="16"/>
  <c r="G175" i="16"/>
  <c r="L175" i="16" s="1"/>
  <c r="P175" i="16"/>
  <c r="P171" i="16"/>
  <c r="G171" i="16"/>
  <c r="L171" i="16" s="1"/>
  <c r="P136" i="16"/>
  <c r="G136" i="16"/>
  <c r="L136" i="16" s="1"/>
  <c r="G123" i="16"/>
  <c r="L123" i="16" s="1"/>
  <c r="P123" i="16"/>
  <c r="P89" i="16"/>
  <c r="R89" i="16" s="1"/>
  <c r="T89" i="16" s="1"/>
  <c r="G89" i="16"/>
  <c r="L89" i="16" s="1"/>
  <c r="R368" i="16"/>
  <c r="T368" i="16" s="1"/>
  <c r="P523" i="16"/>
  <c r="R523" i="16" s="1"/>
  <c r="T523" i="16" s="1"/>
  <c r="P511" i="16"/>
  <c r="R511" i="16" s="1"/>
  <c r="T511" i="16" s="1"/>
  <c r="P401" i="16"/>
  <c r="P339" i="16"/>
  <c r="R339" i="16" s="1"/>
  <c r="T339" i="16" s="1"/>
  <c r="P277" i="16"/>
  <c r="P271" i="16"/>
  <c r="P193" i="16"/>
  <c r="R193" i="16" s="1"/>
  <c r="T193" i="16" s="1"/>
  <c r="R185" i="16"/>
  <c r="T185" i="16" s="1"/>
  <c r="P412" i="16"/>
  <c r="R412" i="16" s="1"/>
  <c r="T412" i="16" s="1"/>
  <c r="P531" i="16"/>
  <c r="R531" i="16" s="1"/>
  <c r="T531" i="16" s="1"/>
  <c r="P527" i="16"/>
  <c r="R527" i="16" s="1"/>
  <c r="T527" i="16" s="1"/>
  <c r="R478" i="16"/>
  <c r="T478" i="16" s="1"/>
  <c r="G470" i="16"/>
  <c r="P466" i="16"/>
  <c r="R466" i="16" s="1"/>
  <c r="T466" i="16" s="1"/>
  <c r="P432" i="16"/>
  <c r="R432" i="16" s="1"/>
  <c r="T432" i="16" s="1"/>
  <c r="G336" i="16"/>
  <c r="L336" i="16" s="1"/>
  <c r="G329" i="16"/>
  <c r="G274" i="16"/>
  <c r="L274" i="16" s="1"/>
  <c r="G266" i="16"/>
  <c r="L266" i="16" s="1"/>
  <c r="P234" i="16"/>
  <c r="R234" i="16" s="1"/>
  <c r="T234" i="16" s="1"/>
  <c r="G178" i="16"/>
  <c r="L178" i="16" s="1"/>
  <c r="G169" i="16"/>
  <c r="L169" i="16" s="1"/>
  <c r="P166" i="16"/>
  <c r="P149" i="16"/>
  <c r="G143" i="16"/>
  <c r="L143" i="16" s="1"/>
  <c r="P140" i="16"/>
  <c r="G135" i="16"/>
  <c r="L135" i="16" s="1"/>
  <c r="P116" i="16"/>
  <c r="R116" i="16" s="1"/>
  <c r="T116" i="16" s="1"/>
  <c r="P104" i="16"/>
  <c r="R104" i="16" s="1"/>
  <c r="T104" i="16" s="1"/>
  <c r="G579" i="16"/>
  <c r="L579" i="16" s="1"/>
  <c r="G570" i="16"/>
  <c r="L570" i="16" s="1"/>
  <c r="G561" i="16"/>
  <c r="L561" i="16" s="1"/>
  <c r="G553" i="16"/>
  <c r="L553" i="16" s="1"/>
  <c r="G545" i="16"/>
  <c r="L545" i="16" s="1"/>
  <c r="G537" i="16"/>
  <c r="L537" i="16" s="1"/>
  <c r="R336" i="16"/>
  <c r="T336" i="16" s="1"/>
  <c r="R143" i="16"/>
  <c r="T143" i="16" s="1"/>
  <c r="R135" i="16"/>
  <c r="T135" i="16" s="1"/>
  <c r="R561" i="16"/>
  <c r="T561" i="16" s="1"/>
  <c r="R553" i="16"/>
  <c r="T553" i="16" s="1"/>
  <c r="R453" i="16"/>
  <c r="T453" i="16" s="1"/>
  <c r="R126" i="16"/>
  <c r="T126" i="16" s="1"/>
  <c r="R506" i="16"/>
  <c r="T506" i="16" s="1"/>
  <c r="P482" i="16"/>
  <c r="R482" i="16" s="1"/>
  <c r="T482" i="16" s="1"/>
  <c r="R320" i="16"/>
  <c r="T320" i="16" s="1"/>
  <c r="G212" i="16"/>
  <c r="L212" i="16" s="1"/>
  <c r="P182" i="16"/>
  <c r="R182" i="16" s="1"/>
  <c r="T182" i="16" s="1"/>
  <c r="P94" i="16"/>
  <c r="R94" i="16" s="1"/>
  <c r="T94" i="16" s="1"/>
  <c r="G355" i="16"/>
  <c r="L355" i="16" s="1"/>
  <c r="P349" i="16"/>
  <c r="R349" i="16" s="1"/>
  <c r="T349" i="16" s="1"/>
  <c r="G303" i="16"/>
  <c r="L303" i="16" s="1"/>
  <c r="P243" i="16"/>
  <c r="R243" i="16" s="1"/>
  <c r="T243" i="16" s="1"/>
  <c r="P184" i="16"/>
  <c r="R184" i="16" s="1"/>
  <c r="T184" i="16" s="1"/>
  <c r="G177" i="16"/>
  <c r="L177" i="16" s="1"/>
  <c r="P578" i="16"/>
  <c r="G578" i="16"/>
  <c r="L578" i="16" s="1"/>
  <c r="P568" i="16"/>
  <c r="G568" i="16"/>
  <c r="L568" i="16" s="1"/>
  <c r="P560" i="16"/>
  <c r="R560" i="16" s="1"/>
  <c r="T560" i="16" s="1"/>
  <c r="G560" i="16"/>
  <c r="L560" i="16" s="1"/>
  <c r="P552" i="16"/>
  <c r="G552" i="16"/>
  <c r="L552" i="16" s="1"/>
  <c r="P544" i="16"/>
  <c r="G544" i="16"/>
  <c r="L544" i="16" s="1"/>
  <c r="P536" i="16"/>
  <c r="G536" i="16"/>
  <c r="L536" i="16" s="1"/>
  <c r="P518" i="16"/>
  <c r="R518" i="16" s="1"/>
  <c r="T518" i="16" s="1"/>
  <c r="G518" i="16"/>
  <c r="L518" i="16" s="1"/>
  <c r="G505" i="16"/>
  <c r="L505" i="16" s="1"/>
  <c r="P505" i="16"/>
  <c r="G495" i="16"/>
  <c r="L495" i="16" s="1"/>
  <c r="P495" i="16"/>
  <c r="G517" i="16"/>
  <c r="L517" i="16" s="1"/>
  <c r="P517" i="16"/>
  <c r="G504" i="16"/>
  <c r="L504" i="16" s="1"/>
  <c r="P504" i="16"/>
  <c r="G473" i="16"/>
  <c r="L473" i="16" s="1"/>
  <c r="P473" i="16"/>
  <c r="G583" i="16"/>
  <c r="L583" i="16" s="1"/>
  <c r="P583" i="16"/>
  <c r="G575" i="16"/>
  <c r="L575" i="16" s="1"/>
  <c r="P575" i="16"/>
  <c r="P565" i="16"/>
  <c r="G565" i="16"/>
  <c r="L565" i="16" s="1"/>
  <c r="G557" i="16"/>
  <c r="L557" i="16" s="1"/>
  <c r="P557" i="16"/>
  <c r="G549" i="16"/>
  <c r="L549" i="16" s="1"/>
  <c r="P549" i="16"/>
  <c r="G541" i="16"/>
  <c r="L541" i="16" s="1"/>
  <c r="P541" i="16"/>
  <c r="P494" i="16"/>
  <c r="G494" i="16"/>
  <c r="L494" i="16" s="1"/>
  <c r="G521" i="16"/>
  <c r="L521" i="16" s="1"/>
  <c r="P521" i="16"/>
  <c r="G520" i="16"/>
  <c r="L520" i="16" s="1"/>
  <c r="P520" i="16"/>
  <c r="G516" i="16"/>
  <c r="L516" i="16" s="1"/>
  <c r="P516" i="16"/>
  <c r="G513" i="16"/>
  <c r="L513" i="16" s="1"/>
  <c r="P513" i="16"/>
  <c r="G503" i="16"/>
  <c r="L503" i="16" s="1"/>
  <c r="P503" i="16"/>
  <c r="G582" i="16"/>
  <c r="L582" i="16" s="1"/>
  <c r="P582" i="16"/>
  <c r="G574" i="16"/>
  <c r="L574" i="16" s="1"/>
  <c r="P574" i="16"/>
  <c r="G564" i="16"/>
  <c r="L564" i="16" s="1"/>
  <c r="P564" i="16"/>
  <c r="G556" i="16"/>
  <c r="L556" i="16" s="1"/>
  <c r="P556" i="16"/>
  <c r="G548" i="16"/>
  <c r="L548" i="16" s="1"/>
  <c r="P548" i="16"/>
  <c r="G540" i="16"/>
  <c r="L540" i="16" s="1"/>
  <c r="P540" i="16"/>
  <c r="P525" i="16"/>
  <c r="R525" i="16" s="1"/>
  <c r="T525" i="16" s="1"/>
  <c r="G525" i="16"/>
  <c r="L525" i="16" s="1"/>
  <c r="G493" i="16"/>
  <c r="L493" i="16" s="1"/>
  <c r="P493" i="16"/>
  <c r="G480" i="16"/>
  <c r="L480" i="16" s="1"/>
  <c r="P480" i="16"/>
  <c r="G519" i="16"/>
  <c r="L519" i="16" s="1"/>
  <c r="P519" i="16"/>
  <c r="G405" i="16"/>
  <c r="L405" i="16" s="1"/>
  <c r="P405" i="16"/>
  <c r="G581" i="16"/>
  <c r="L581" i="16" s="1"/>
  <c r="P581" i="16"/>
  <c r="G573" i="16"/>
  <c r="L573" i="16" s="1"/>
  <c r="P573" i="16"/>
  <c r="G563" i="16"/>
  <c r="L563" i="16" s="1"/>
  <c r="P563" i="16"/>
  <c r="G555" i="16"/>
  <c r="L555" i="16" s="1"/>
  <c r="P555" i="16"/>
  <c r="G547" i="16"/>
  <c r="L547" i="16" s="1"/>
  <c r="P547" i="16"/>
  <c r="G539" i="16"/>
  <c r="L539" i="16" s="1"/>
  <c r="P539" i="16"/>
  <c r="G524" i="16"/>
  <c r="L524" i="16" s="1"/>
  <c r="P524" i="16"/>
  <c r="L515" i="16"/>
  <c r="L512" i="16"/>
  <c r="R512" i="16"/>
  <c r="T512" i="16" s="1"/>
  <c r="G508" i="16"/>
  <c r="L508" i="16" s="1"/>
  <c r="P508" i="16"/>
  <c r="G496" i="16"/>
  <c r="L496" i="16" s="1"/>
  <c r="P496" i="16"/>
  <c r="G492" i="16"/>
  <c r="L492" i="16" s="1"/>
  <c r="P492" i="16"/>
  <c r="G580" i="16"/>
  <c r="L580" i="16" s="1"/>
  <c r="G571" i="16"/>
  <c r="L571" i="16" s="1"/>
  <c r="G562" i="16"/>
  <c r="L562" i="16" s="1"/>
  <c r="G554" i="16"/>
  <c r="L554" i="16" s="1"/>
  <c r="G546" i="16"/>
  <c r="L546" i="16" s="1"/>
  <c r="G538" i="16"/>
  <c r="L538" i="16" s="1"/>
  <c r="G488" i="16"/>
  <c r="L488" i="16" s="1"/>
  <c r="G477" i="16"/>
  <c r="L477" i="16" s="1"/>
  <c r="R451" i="16"/>
  <c r="T451" i="16" s="1"/>
  <c r="G406" i="16"/>
  <c r="L406" i="16" s="1"/>
  <c r="P406" i="16"/>
  <c r="R406" i="16" s="1"/>
  <c r="T406" i="16" s="1"/>
  <c r="G352" i="16"/>
  <c r="L352" i="16" s="1"/>
  <c r="G328" i="16"/>
  <c r="L328" i="16" s="1"/>
  <c r="P328" i="16"/>
  <c r="R477" i="16"/>
  <c r="T477" i="16" s="1"/>
  <c r="G440" i="16"/>
  <c r="L440" i="16" s="1"/>
  <c r="P440" i="16"/>
  <c r="G391" i="16"/>
  <c r="L391" i="16" s="1"/>
  <c r="P391" i="16"/>
  <c r="R391" i="16" s="1"/>
  <c r="T391" i="16" s="1"/>
  <c r="P384" i="16"/>
  <c r="G384" i="16"/>
  <c r="L384" i="16" s="1"/>
  <c r="P369" i="16"/>
  <c r="G369" i="16"/>
  <c r="L369" i="16" s="1"/>
  <c r="G447" i="16"/>
  <c r="L447" i="16" s="1"/>
  <c r="P447" i="16"/>
  <c r="R445" i="16"/>
  <c r="T445" i="16" s="1"/>
  <c r="R438" i="16"/>
  <c r="T438" i="16" s="1"/>
  <c r="P361" i="16"/>
  <c r="G361" i="16"/>
  <c r="L361" i="16" s="1"/>
  <c r="G346" i="16"/>
  <c r="L346" i="16" s="1"/>
  <c r="P346" i="16"/>
  <c r="P343" i="16"/>
  <c r="G343" i="16"/>
  <c r="L343" i="16" s="1"/>
  <c r="G284" i="16"/>
  <c r="L284" i="16" s="1"/>
  <c r="P284" i="16"/>
  <c r="R284" i="16" s="1"/>
  <c r="T284" i="16" s="1"/>
  <c r="G341" i="16"/>
  <c r="L341" i="16" s="1"/>
  <c r="P341" i="16"/>
  <c r="R341" i="16" s="1"/>
  <c r="T341" i="16" s="1"/>
  <c r="R462" i="16"/>
  <c r="T462" i="16" s="1"/>
  <c r="G429" i="16"/>
  <c r="L429" i="16" s="1"/>
  <c r="P429" i="16"/>
  <c r="G534" i="16"/>
  <c r="L534" i="16" s="1"/>
  <c r="P522" i="16"/>
  <c r="R522" i="16" s="1"/>
  <c r="T522" i="16" s="1"/>
  <c r="G490" i="16"/>
  <c r="L490" i="16" s="1"/>
  <c r="G479" i="16"/>
  <c r="L479" i="16" s="1"/>
  <c r="R476" i="16"/>
  <c r="T476" i="16" s="1"/>
  <c r="G471" i="16"/>
  <c r="P460" i="16"/>
  <c r="G460" i="16"/>
  <c r="L460" i="16" s="1"/>
  <c r="P454" i="16"/>
  <c r="R454" i="16" s="1"/>
  <c r="T454" i="16" s="1"/>
  <c r="G454" i="16"/>
  <c r="L454" i="16" s="1"/>
  <c r="G449" i="16"/>
  <c r="L449" i="16" s="1"/>
  <c r="P449" i="16"/>
  <c r="G388" i="16"/>
  <c r="L388" i="16" s="1"/>
  <c r="P388" i="16"/>
  <c r="G348" i="16"/>
  <c r="L348" i="16" s="1"/>
  <c r="P348" i="16"/>
  <c r="G338" i="16"/>
  <c r="L338" i="16" s="1"/>
  <c r="P338" i="16"/>
  <c r="P222" i="16"/>
  <c r="R222" i="16" s="1"/>
  <c r="T222" i="16" s="1"/>
  <c r="G222" i="16"/>
  <c r="L222" i="16" s="1"/>
  <c r="P187" i="16"/>
  <c r="G187" i="16"/>
  <c r="L187" i="16" s="1"/>
  <c r="R352" i="16"/>
  <c r="T352" i="16" s="1"/>
  <c r="P514" i="16"/>
  <c r="R514" i="16" s="1"/>
  <c r="T514" i="16" s="1"/>
  <c r="R479" i="16"/>
  <c r="T479" i="16" s="1"/>
  <c r="G474" i="16"/>
  <c r="L474" i="16" s="1"/>
  <c r="P474" i="16"/>
  <c r="R474" i="16" s="1"/>
  <c r="T474" i="16" s="1"/>
  <c r="R472" i="16"/>
  <c r="T472" i="16" s="1"/>
  <c r="G463" i="16"/>
  <c r="L463" i="16" s="1"/>
  <c r="P463" i="16"/>
  <c r="G441" i="16"/>
  <c r="L441" i="16" s="1"/>
  <c r="P441" i="16"/>
  <c r="G421" i="16"/>
  <c r="L421" i="16" s="1"/>
  <c r="P421" i="16"/>
  <c r="G393" i="16"/>
  <c r="L393" i="16" s="1"/>
  <c r="P393" i="16"/>
  <c r="G390" i="16"/>
  <c r="L390" i="16" s="1"/>
  <c r="P390" i="16"/>
  <c r="P386" i="16"/>
  <c r="G386" i="16"/>
  <c r="L386" i="16" s="1"/>
  <c r="G360" i="16"/>
  <c r="L360" i="16" s="1"/>
  <c r="P360" i="16"/>
  <c r="P311" i="16"/>
  <c r="G311" i="16"/>
  <c r="L311" i="16" s="1"/>
  <c r="G292" i="16"/>
  <c r="L292" i="16" s="1"/>
  <c r="P292" i="16"/>
  <c r="P502" i="16"/>
  <c r="R502" i="16" s="1"/>
  <c r="T502" i="16" s="1"/>
  <c r="G502" i="16"/>
  <c r="L502" i="16" s="1"/>
  <c r="R484" i="16"/>
  <c r="T484" i="16" s="1"/>
  <c r="P468" i="16"/>
  <c r="R468" i="16" s="1"/>
  <c r="T468" i="16" s="1"/>
  <c r="P464" i="16"/>
  <c r="R464" i="16" s="1"/>
  <c r="T464" i="16" s="1"/>
  <c r="P457" i="16"/>
  <c r="R457" i="16" s="1"/>
  <c r="T457" i="16" s="1"/>
  <c r="P452" i="16"/>
  <c r="R452" i="16" s="1"/>
  <c r="T452" i="16" s="1"/>
  <c r="G452" i="16"/>
  <c r="L452" i="16" s="1"/>
  <c r="G439" i="16"/>
  <c r="L439" i="16" s="1"/>
  <c r="P439" i="16"/>
  <c r="R270" i="16"/>
  <c r="T270" i="16" s="1"/>
  <c r="L270" i="16"/>
  <c r="G486" i="16"/>
  <c r="L486" i="16" s="1"/>
  <c r="G485" i="16"/>
  <c r="G461" i="16"/>
  <c r="L461" i="16" s="1"/>
  <c r="P448" i="16"/>
  <c r="R448" i="16" s="1"/>
  <c r="T448" i="16" s="1"/>
  <c r="P444" i="16"/>
  <c r="R444" i="16" s="1"/>
  <c r="T444" i="16" s="1"/>
  <c r="G444" i="16"/>
  <c r="L444" i="16" s="1"/>
  <c r="G437" i="16"/>
  <c r="L437" i="16" s="1"/>
  <c r="R433" i="16"/>
  <c r="T433" i="16" s="1"/>
  <c r="P404" i="16"/>
  <c r="G404" i="16"/>
  <c r="L404" i="16" s="1"/>
  <c r="G385" i="16"/>
  <c r="L385" i="16" s="1"/>
  <c r="P385" i="16"/>
  <c r="R347" i="16"/>
  <c r="T347" i="16" s="1"/>
  <c r="P313" i="16"/>
  <c r="G313" i="16"/>
  <c r="L313" i="16" s="1"/>
  <c r="P275" i="16"/>
  <c r="G275" i="16"/>
  <c r="L275" i="16" s="1"/>
  <c r="G264" i="16"/>
  <c r="L264" i="16" s="1"/>
  <c r="P264" i="16"/>
  <c r="R264" i="16" s="1"/>
  <c r="T264" i="16" s="1"/>
  <c r="R500" i="16"/>
  <c r="T500" i="16" s="1"/>
  <c r="G481" i="16"/>
  <c r="L481" i="16" s="1"/>
  <c r="P481" i="16"/>
  <c r="G394" i="16"/>
  <c r="L394" i="16" s="1"/>
  <c r="P394" i="16"/>
  <c r="G322" i="16"/>
  <c r="L322" i="16" s="1"/>
  <c r="P322" i="16"/>
  <c r="G489" i="16"/>
  <c r="L489" i="16" s="1"/>
  <c r="P489" i="16"/>
  <c r="P507" i="16"/>
  <c r="R507" i="16" s="1"/>
  <c r="T507" i="16" s="1"/>
  <c r="P497" i="16"/>
  <c r="R497" i="16" s="1"/>
  <c r="T497" i="16" s="1"/>
  <c r="G487" i="16"/>
  <c r="L487" i="16" s="1"/>
  <c r="P465" i="16"/>
  <c r="R465" i="16" s="1"/>
  <c r="T465" i="16" s="1"/>
  <c r="G455" i="16"/>
  <c r="L455" i="16" s="1"/>
  <c r="P455" i="16"/>
  <c r="G450" i="16"/>
  <c r="L450" i="16" s="1"/>
  <c r="P450" i="16"/>
  <c r="R437" i="16"/>
  <c r="T437" i="16" s="1"/>
  <c r="G420" i="16"/>
  <c r="L420" i="16" s="1"/>
  <c r="P418" i="16"/>
  <c r="R418" i="16" s="1"/>
  <c r="T418" i="16" s="1"/>
  <c r="G418" i="16"/>
  <c r="L418" i="16" s="1"/>
  <c r="G344" i="16"/>
  <c r="L344" i="16" s="1"/>
  <c r="P344" i="16"/>
  <c r="P294" i="16"/>
  <c r="G294" i="16"/>
  <c r="L294" i="16" s="1"/>
  <c r="G356" i="16"/>
  <c r="L356" i="16" s="1"/>
  <c r="P356" i="16"/>
  <c r="G350" i="16"/>
  <c r="L350" i="16" s="1"/>
  <c r="P350" i="16"/>
  <c r="P342" i="16"/>
  <c r="G342" i="16"/>
  <c r="L342" i="16" s="1"/>
  <c r="P335" i="16"/>
  <c r="G335" i="16"/>
  <c r="L335" i="16" s="1"/>
  <c r="G289" i="16"/>
  <c r="L289" i="16" s="1"/>
  <c r="P289" i="16"/>
  <c r="G272" i="16"/>
  <c r="L272" i="16" s="1"/>
  <c r="P272" i="16"/>
  <c r="G141" i="16"/>
  <c r="L141" i="16" s="1"/>
  <c r="P141" i="16"/>
  <c r="G101" i="16"/>
  <c r="L101" i="16" s="1"/>
  <c r="P101" i="16"/>
  <c r="P426" i="16"/>
  <c r="R426" i="16" s="1"/>
  <c r="T426" i="16" s="1"/>
  <c r="G426" i="16"/>
  <c r="L426" i="16" s="1"/>
  <c r="P402" i="16"/>
  <c r="R402" i="16" s="1"/>
  <c r="T402" i="16" s="1"/>
  <c r="G402" i="16"/>
  <c r="L402" i="16" s="1"/>
  <c r="G396" i="16"/>
  <c r="L396" i="16" s="1"/>
  <c r="P396" i="16"/>
  <c r="G378" i="16"/>
  <c r="L378" i="16" s="1"/>
  <c r="P378" i="16"/>
  <c r="R376" i="16"/>
  <c r="T376" i="16" s="1"/>
  <c r="R371" i="16"/>
  <c r="T371" i="16" s="1"/>
  <c r="G362" i="16"/>
  <c r="L362" i="16" s="1"/>
  <c r="P362" i="16"/>
  <c r="P337" i="16"/>
  <c r="G337" i="16"/>
  <c r="L337" i="16" s="1"/>
  <c r="P302" i="16"/>
  <c r="G302" i="16"/>
  <c r="L302" i="16" s="1"/>
  <c r="P208" i="16"/>
  <c r="R208" i="16" s="1"/>
  <c r="T208" i="16" s="1"/>
  <c r="G208" i="16"/>
  <c r="L208" i="16" s="1"/>
  <c r="P319" i="16"/>
  <c r="R319" i="16" s="1"/>
  <c r="T319" i="16" s="1"/>
  <c r="G319" i="16"/>
  <c r="L319" i="16" s="1"/>
  <c r="P315" i="16"/>
  <c r="R315" i="16" s="1"/>
  <c r="T315" i="16" s="1"/>
  <c r="G297" i="16"/>
  <c r="L297" i="16" s="1"/>
  <c r="P297" i="16"/>
  <c r="G269" i="16"/>
  <c r="L269" i="16" s="1"/>
  <c r="P269" i="16"/>
  <c r="G244" i="16"/>
  <c r="L244" i="16" s="1"/>
  <c r="P244" i="16"/>
  <c r="R244" i="16" s="1"/>
  <c r="T244" i="16" s="1"/>
  <c r="G215" i="16"/>
  <c r="L215" i="16" s="1"/>
  <c r="P215" i="16"/>
  <c r="R215" i="16" s="1"/>
  <c r="T215" i="16" s="1"/>
  <c r="G190" i="16"/>
  <c r="L190" i="16" s="1"/>
  <c r="P172" i="16"/>
  <c r="G172" i="16"/>
  <c r="L172" i="16" s="1"/>
  <c r="P128" i="16"/>
  <c r="R128" i="16" s="1"/>
  <c r="T128" i="16" s="1"/>
  <c r="G128" i="16"/>
  <c r="L128" i="16" s="1"/>
  <c r="P434" i="16"/>
  <c r="R434" i="16" s="1"/>
  <c r="T434" i="16" s="1"/>
  <c r="G434" i="16"/>
  <c r="L434" i="16" s="1"/>
  <c r="P424" i="16"/>
  <c r="R424" i="16" s="1"/>
  <c r="T424" i="16" s="1"/>
  <c r="R401" i="16"/>
  <c r="T401" i="16" s="1"/>
  <c r="G395" i="16"/>
  <c r="L395" i="16" s="1"/>
  <c r="P395" i="16"/>
  <c r="G365" i="16"/>
  <c r="L365" i="16" s="1"/>
  <c r="P365" i="16"/>
  <c r="P357" i="16"/>
  <c r="R357" i="16" s="1"/>
  <c r="T357" i="16" s="1"/>
  <c r="P321" i="16"/>
  <c r="G321" i="16"/>
  <c r="L321" i="16" s="1"/>
  <c r="P285" i="16"/>
  <c r="G285" i="16"/>
  <c r="L285" i="16" s="1"/>
  <c r="G237" i="16"/>
  <c r="L237" i="16" s="1"/>
  <c r="P237" i="16"/>
  <c r="G199" i="16"/>
  <c r="L199" i="16" s="1"/>
  <c r="P199" i="16"/>
  <c r="R199" i="16" s="1"/>
  <c r="T199" i="16" s="1"/>
  <c r="G431" i="16"/>
  <c r="L431" i="16" s="1"/>
  <c r="P431" i="16"/>
  <c r="R431" i="16" s="1"/>
  <c r="T431" i="16" s="1"/>
  <c r="G428" i="16"/>
  <c r="G419" i="16"/>
  <c r="L419" i="16" s="1"/>
  <c r="R417" i="16"/>
  <c r="T417" i="16" s="1"/>
  <c r="R403" i="16"/>
  <c r="T403" i="16" s="1"/>
  <c r="P397" i="16"/>
  <c r="R397" i="16" s="1"/>
  <c r="T397" i="16" s="1"/>
  <c r="P392" i="16"/>
  <c r="G392" i="16"/>
  <c r="L392" i="16" s="1"/>
  <c r="G377" i="16"/>
  <c r="L377" i="16" s="1"/>
  <c r="P351" i="16"/>
  <c r="G351" i="16"/>
  <c r="L351" i="16" s="1"/>
  <c r="G332" i="16"/>
  <c r="L332" i="16" s="1"/>
  <c r="P332" i="16"/>
  <c r="G309" i="16"/>
  <c r="L309" i="16" s="1"/>
  <c r="G305" i="16"/>
  <c r="L305" i="16" s="1"/>
  <c r="P305" i="16"/>
  <c r="P278" i="16"/>
  <c r="R278" i="16" s="1"/>
  <c r="T278" i="16" s="1"/>
  <c r="G278" i="16"/>
  <c r="L278" i="16" s="1"/>
  <c r="G273" i="16"/>
  <c r="L273" i="16" s="1"/>
  <c r="P273" i="16"/>
  <c r="P201" i="16"/>
  <c r="R201" i="16" s="1"/>
  <c r="T201" i="16" s="1"/>
  <c r="G389" i="16"/>
  <c r="L389" i="16" s="1"/>
  <c r="P389" i="16"/>
  <c r="R377" i="16"/>
  <c r="T377" i="16" s="1"/>
  <c r="R366" i="16"/>
  <c r="T366" i="16" s="1"/>
  <c r="P353" i="16"/>
  <c r="R353" i="16" s="1"/>
  <c r="T353" i="16" s="1"/>
  <c r="G353" i="16"/>
  <c r="L353" i="16" s="1"/>
  <c r="R318" i="16"/>
  <c r="T318" i="16" s="1"/>
  <c r="R309" i="16"/>
  <c r="T309" i="16" s="1"/>
  <c r="G296" i="16"/>
  <c r="L296" i="16" s="1"/>
  <c r="P296" i="16"/>
  <c r="G287" i="16"/>
  <c r="L287" i="16" s="1"/>
  <c r="P287" i="16"/>
  <c r="G280" i="16"/>
  <c r="L280" i="16" s="1"/>
  <c r="P280" i="16"/>
  <c r="G260" i="16"/>
  <c r="L260" i="16" s="1"/>
  <c r="P260" i="16"/>
  <c r="P206" i="16"/>
  <c r="G206" i="16"/>
  <c r="L206" i="16" s="1"/>
  <c r="P423" i="16"/>
  <c r="R423" i="16" s="1"/>
  <c r="T423" i="16" s="1"/>
  <c r="P407" i="16"/>
  <c r="R407" i="16" s="1"/>
  <c r="T407" i="16" s="1"/>
  <c r="P399" i="16"/>
  <c r="R399" i="16" s="1"/>
  <c r="T399" i="16" s="1"/>
  <c r="R367" i="16"/>
  <c r="T367" i="16" s="1"/>
  <c r="G291" i="16"/>
  <c r="L291" i="16" s="1"/>
  <c r="P291" i="16"/>
  <c r="R266" i="16"/>
  <c r="T266" i="16" s="1"/>
  <c r="P230" i="16"/>
  <c r="G230" i="16"/>
  <c r="L230" i="16" s="1"/>
  <c r="R221" i="16"/>
  <c r="T221" i="16" s="1"/>
  <c r="P198" i="16"/>
  <c r="R198" i="16" s="1"/>
  <c r="T198" i="16" s="1"/>
  <c r="G198" i="16"/>
  <c r="L198" i="16" s="1"/>
  <c r="R196" i="16"/>
  <c r="T196" i="16" s="1"/>
  <c r="P163" i="16"/>
  <c r="G163" i="16"/>
  <c r="L163" i="16" s="1"/>
  <c r="P387" i="16"/>
  <c r="R387" i="16" s="1"/>
  <c r="T387" i="16" s="1"/>
  <c r="P379" i="16"/>
  <c r="R379" i="16" s="1"/>
  <c r="T379" i="16" s="1"/>
  <c r="G354" i="16"/>
  <c r="L354" i="16" s="1"/>
  <c r="P354" i="16"/>
  <c r="R354" i="16" s="1"/>
  <c r="T354" i="16" s="1"/>
  <c r="P340" i="16"/>
  <c r="R340" i="16" s="1"/>
  <c r="T340" i="16" s="1"/>
  <c r="P323" i="16"/>
  <c r="R323" i="16" s="1"/>
  <c r="T323" i="16" s="1"/>
  <c r="G314" i="16"/>
  <c r="L314" i="16" s="1"/>
  <c r="P314" i="16"/>
  <c r="R301" i="16"/>
  <c r="T301" i="16" s="1"/>
  <c r="G293" i="16"/>
  <c r="L293" i="16" s="1"/>
  <c r="P293" i="16"/>
  <c r="R290" i="16"/>
  <c r="T290" i="16" s="1"/>
  <c r="R263" i="16"/>
  <c r="T263" i="16" s="1"/>
  <c r="P247" i="16"/>
  <c r="G247" i="16"/>
  <c r="L247" i="16" s="1"/>
  <c r="R232" i="16"/>
  <c r="T232" i="16" s="1"/>
  <c r="G210" i="16"/>
  <c r="L210" i="16" s="1"/>
  <c r="P210" i="16"/>
  <c r="R210" i="16" s="1"/>
  <c r="T210" i="16" s="1"/>
  <c r="G203" i="16"/>
  <c r="L203" i="16" s="1"/>
  <c r="P203" i="16"/>
  <c r="R203" i="16" s="1"/>
  <c r="T203" i="16" s="1"/>
  <c r="P381" i="16"/>
  <c r="R381" i="16" s="1"/>
  <c r="T381" i="16" s="1"/>
  <c r="R359" i="16"/>
  <c r="T359" i="16" s="1"/>
  <c r="G345" i="16"/>
  <c r="L345" i="16" s="1"/>
  <c r="P333" i="16"/>
  <c r="R333" i="16" s="1"/>
  <c r="T333" i="16" s="1"/>
  <c r="P317" i="16"/>
  <c r="R317" i="16" s="1"/>
  <c r="T317" i="16" s="1"/>
  <c r="R303" i="16"/>
  <c r="T303" i="16" s="1"/>
  <c r="R279" i="16"/>
  <c r="T279" i="16" s="1"/>
  <c r="G276" i="16"/>
  <c r="L276" i="16" s="1"/>
  <c r="P276" i="16"/>
  <c r="R274" i="16"/>
  <c r="T274" i="16" s="1"/>
  <c r="P267" i="16"/>
  <c r="R267" i="16" s="1"/>
  <c r="T267" i="16" s="1"/>
  <c r="P255" i="16"/>
  <c r="G255" i="16"/>
  <c r="L255" i="16" s="1"/>
  <c r="G229" i="16"/>
  <c r="L229" i="16" s="1"/>
  <c r="P229" i="16"/>
  <c r="P214" i="16"/>
  <c r="R214" i="16" s="1"/>
  <c r="T214" i="16" s="1"/>
  <c r="G214" i="16"/>
  <c r="L214" i="16" s="1"/>
  <c r="G370" i="16"/>
  <c r="L370" i="16" s="1"/>
  <c r="P370" i="16"/>
  <c r="G330" i="16"/>
  <c r="L330" i="16" s="1"/>
  <c r="P330" i="16"/>
  <c r="G295" i="16"/>
  <c r="L295" i="16" s="1"/>
  <c r="P295" i="16"/>
  <c r="G288" i="16"/>
  <c r="L288" i="16" s="1"/>
  <c r="P288" i="16"/>
  <c r="P286" i="16"/>
  <c r="G286" i="16"/>
  <c r="L286" i="16" s="1"/>
  <c r="R277" i="16"/>
  <c r="T277" i="16" s="1"/>
  <c r="G242" i="16"/>
  <c r="L242" i="16" s="1"/>
  <c r="P242" i="16"/>
  <c r="R242" i="16" s="1"/>
  <c r="T242" i="16" s="1"/>
  <c r="P236" i="16"/>
  <c r="G236" i="16"/>
  <c r="L236" i="16" s="1"/>
  <c r="G139" i="16"/>
  <c r="L139" i="16" s="1"/>
  <c r="P139" i="16"/>
  <c r="P382" i="16"/>
  <c r="R382" i="16" s="1"/>
  <c r="T382" i="16" s="1"/>
  <c r="R375" i="16"/>
  <c r="T375" i="16" s="1"/>
  <c r="P327" i="16"/>
  <c r="G327" i="16"/>
  <c r="L327" i="16" s="1"/>
  <c r="G324" i="16"/>
  <c r="L324" i="16" s="1"/>
  <c r="P324" i="16"/>
  <c r="R324" i="16" s="1"/>
  <c r="T324" i="16" s="1"/>
  <c r="R312" i="16"/>
  <c r="T312" i="16" s="1"/>
  <c r="G281" i="16"/>
  <c r="L281" i="16" s="1"/>
  <c r="P281" i="16"/>
  <c r="R257" i="16"/>
  <c r="T257" i="16" s="1"/>
  <c r="R246" i="16"/>
  <c r="T246" i="16" s="1"/>
  <c r="R213" i="16"/>
  <c r="T213" i="16" s="1"/>
  <c r="P316" i="16"/>
  <c r="R316" i="16" s="1"/>
  <c r="T316" i="16" s="1"/>
  <c r="P307" i="16"/>
  <c r="R307" i="16" s="1"/>
  <c r="T307" i="16" s="1"/>
  <c r="P299" i="16"/>
  <c r="R299" i="16" s="1"/>
  <c r="T299" i="16" s="1"/>
  <c r="R283" i="16"/>
  <c r="T283" i="16" s="1"/>
  <c r="R282" i="16"/>
  <c r="T282" i="16" s="1"/>
  <c r="R271" i="16"/>
  <c r="T271" i="16" s="1"/>
  <c r="G252" i="16"/>
  <c r="L252" i="16" s="1"/>
  <c r="P252" i="16"/>
  <c r="R252" i="16" s="1"/>
  <c r="T252" i="16" s="1"/>
  <c r="R245" i="16"/>
  <c r="T245" i="16" s="1"/>
  <c r="G239" i="16"/>
  <c r="L239" i="16" s="1"/>
  <c r="P239" i="16"/>
  <c r="G227" i="16"/>
  <c r="L227" i="16" s="1"/>
  <c r="P227" i="16"/>
  <c r="R220" i="16"/>
  <c r="T220" i="16" s="1"/>
  <c r="R197" i="16"/>
  <c r="T197" i="16" s="1"/>
  <c r="G192" i="16"/>
  <c r="L192" i="16" s="1"/>
  <c r="P192" i="16"/>
  <c r="R177" i="16"/>
  <c r="T177" i="16" s="1"/>
  <c r="R136" i="16"/>
  <c r="T136" i="16" s="1"/>
  <c r="G87" i="16"/>
  <c r="L87" i="16" s="1"/>
  <c r="P87" i="16"/>
  <c r="P268" i="16"/>
  <c r="R268" i="16" s="1"/>
  <c r="T268" i="16" s="1"/>
  <c r="G261" i="16"/>
  <c r="L261" i="16" s="1"/>
  <c r="P261" i="16"/>
  <c r="R261" i="16" s="1"/>
  <c r="T261" i="16" s="1"/>
  <c r="R253" i="16"/>
  <c r="T253" i="16" s="1"/>
  <c r="R249" i="16"/>
  <c r="T249" i="16" s="1"/>
  <c r="G248" i="16"/>
  <c r="L248" i="16" s="1"/>
  <c r="P248" i="16"/>
  <c r="G241" i="16"/>
  <c r="P233" i="16"/>
  <c r="R233" i="16" s="1"/>
  <c r="T233" i="16" s="1"/>
  <c r="G228" i="16"/>
  <c r="L228" i="16" s="1"/>
  <c r="R224" i="16"/>
  <c r="T224" i="16" s="1"/>
  <c r="G223" i="16"/>
  <c r="L223" i="16" s="1"/>
  <c r="P223" i="16"/>
  <c r="R223" i="16" s="1"/>
  <c r="T223" i="16" s="1"/>
  <c r="G211" i="16"/>
  <c r="L211" i="16" s="1"/>
  <c r="P211" i="16"/>
  <c r="R204" i="16"/>
  <c r="T204" i="16" s="1"/>
  <c r="P202" i="16"/>
  <c r="R202" i="16" s="1"/>
  <c r="T202" i="16" s="1"/>
  <c r="P180" i="16"/>
  <c r="G180" i="16"/>
  <c r="L180" i="16" s="1"/>
  <c r="P145" i="16"/>
  <c r="G145" i="16"/>
  <c r="L145" i="16" s="1"/>
  <c r="P112" i="16"/>
  <c r="G112" i="16"/>
  <c r="L112" i="16" s="1"/>
  <c r="P109" i="16"/>
  <c r="G109" i="16"/>
  <c r="L109" i="16" s="1"/>
  <c r="G92" i="16"/>
  <c r="L92" i="16" s="1"/>
  <c r="P92" i="16"/>
  <c r="R92" i="16" s="1"/>
  <c r="T92" i="16" s="1"/>
  <c r="R254" i="16"/>
  <c r="T254" i="16" s="1"/>
  <c r="G235" i="16"/>
  <c r="L235" i="16" s="1"/>
  <c r="P235" i="16"/>
  <c r="R228" i="16"/>
  <c r="T228" i="16" s="1"/>
  <c r="R205" i="16"/>
  <c r="T205" i="16" s="1"/>
  <c r="G200" i="16"/>
  <c r="G195" i="16"/>
  <c r="L195" i="16" s="1"/>
  <c r="P195" i="16"/>
  <c r="R195" i="16" s="1"/>
  <c r="T195" i="16" s="1"/>
  <c r="G167" i="16"/>
  <c r="L167" i="16" s="1"/>
  <c r="P167" i="16"/>
  <c r="R167" i="16" s="1"/>
  <c r="T167" i="16" s="1"/>
  <c r="G122" i="16"/>
  <c r="L122" i="16" s="1"/>
  <c r="P122" i="16"/>
  <c r="G256" i="16"/>
  <c r="L256" i="16" s="1"/>
  <c r="P256" i="16"/>
  <c r="P238" i="16"/>
  <c r="G238" i="16"/>
  <c r="L238" i="16" s="1"/>
  <c r="G207" i="16"/>
  <c r="L207" i="16" s="1"/>
  <c r="P207" i="16"/>
  <c r="R207" i="16" s="1"/>
  <c r="T207" i="16" s="1"/>
  <c r="P188" i="16"/>
  <c r="G188" i="16"/>
  <c r="L188" i="16" s="1"/>
  <c r="G159" i="16"/>
  <c r="L159" i="16" s="1"/>
  <c r="P159" i="16"/>
  <c r="R153" i="16"/>
  <c r="T153" i="16" s="1"/>
  <c r="R119" i="16"/>
  <c r="T119" i="16" s="1"/>
  <c r="G265" i="16"/>
  <c r="L265" i="16" s="1"/>
  <c r="P265" i="16"/>
  <c r="R265" i="16" s="1"/>
  <c r="T265" i="16" s="1"/>
  <c r="G231" i="16"/>
  <c r="L231" i="16" s="1"/>
  <c r="P231" i="16"/>
  <c r="G219" i="16"/>
  <c r="L219" i="16" s="1"/>
  <c r="P219" i="16"/>
  <c r="R212" i="16"/>
  <c r="T212" i="16" s="1"/>
  <c r="R194" i="16"/>
  <c r="T194" i="16" s="1"/>
  <c r="G174" i="16"/>
  <c r="L174" i="16" s="1"/>
  <c r="P174" i="16"/>
  <c r="R174" i="16" s="1"/>
  <c r="T174" i="16" s="1"/>
  <c r="G165" i="16"/>
  <c r="L165" i="16" s="1"/>
  <c r="P165" i="16"/>
  <c r="G156" i="16"/>
  <c r="L156" i="16" s="1"/>
  <c r="P156" i="16"/>
  <c r="R149" i="16"/>
  <c r="T149" i="16" s="1"/>
  <c r="G147" i="16"/>
  <c r="L147" i="16" s="1"/>
  <c r="P147" i="16"/>
  <c r="R131" i="16"/>
  <c r="T131" i="16" s="1"/>
  <c r="G129" i="16"/>
  <c r="L129" i="16" s="1"/>
  <c r="P129" i="16"/>
  <c r="R115" i="16"/>
  <c r="T115" i="16" s="1"/>
  <c r="G113" i="16"/>
  <c r="L113" i="16" s="1"/>
  <c r="P113" i="16"/>
  <c r="G181" i="16"/>
  <c r="L181" i="16" s="1"/>
  <c r="P181" i="16"/>
  <c r="R178" i="16"/>
  <c r="T178" i="16" s="1"/>
  <c r="R171" i="16"/>
  <c r="T171" i="16" s="1"/>
  <c r="R166" i="16"/>
  <c r="T166" i="16" s="1"/>
  <c r="R162" i="16"/>
  <c r="T162" i="16" s="1"/>
  <c r="R158" i="16"/>
  <c r="T158" i="16" s="1"/>
  <c r="G151" i="16"/>
  <c r="L151" i="16" s="1"/>
  <c r="P151" i="16"/>
  <c r="R151" i="16" s="1"/>
  <c r="T151" i="16" s="1"/>
  <c r="G133" i="16"/>
  <c r="L133" i="16" s="1"/>
  <c r="P133" i="16"/>
  <c r="R133" i="16" s="1"/>
  <c r="T133" i="16" s="1"/>
  <c r="G117" i="16"/>
  <c r="L117" i="16" s="1"/>
  <c r="P117" i="16"/>
  <c r="P86" i="16"/>
  <c r="R86" i="16" s="1"/>
  <c r="T86" i="16" s="1"/>
  <c r="R179" i="16"/>
  <c r="T179" i="16" s="1"/>
  <c r="G173" i="16"/>
  <c r="L173" i="16" s="1"/>
  <c r="P173" i="16"/>
  <c r="R173" i="16" s="1"/>
  <c r="T173" i="16" s="1"/>
  <c r="G164" i="16"/>
  <c r="L164" i="16" s="1"/>
  <c r="P164" i="16"/>
  <c r="R164" i="16" s="1"/>
  <c r="T164" i="16" s="1"/>
  <c r="G155" i="16"/>
  <c r="L155" i="16" s="1"/>
  <c r="P155" i="16"/>
  <c r="R140" i="16"/>
  <c r="T140" i="16" s="1"/>
  <c r="G138" i="16"/>
  <c r="L138" i="16" s="1"/>
  <c r="P138" i="16"/>
  <c r="G121" i="16"/>
  <c r="L121" i="16" s="1"/>
  <c r="P121" i="16"/>
  <c r="P100" i="16"/>
  <c r="R100" i="16" s="1"/>
  <c r="T100" i="16" s="1"/>
  <c r="G100" i="16"/>
  <c r="L100" i="16" s="1"/>
  <c r="P98" i="16"/>
  <c r="G98" i="16"/>
  <c r="L98" i="16" s="1"/>
  <c r="G91" i="16"/>
  <c r="L91" i="16" s="1"/>
  <c r="P91" i="16"/>
  <c r="P176" i="16"/>
  <c r="R176" i="16" s="1"/>
  <c r="T176" i="16" s="1"/>
  <c r="G168" i="16"/>
  <c r="L168" i="16" s="1"/>
  <c r="P168" i="16"/>
  <c r="R168" i="16" s="1"/>
  <c r="T168" i="16" s="1"/>
  <c r="G160" i="16"/>
  <c r="L160" i="16" s="1"/>
  <c r="P160" i="16"/>
  <c r="G148" i="16"/>
  <c r="L148" i="16" s="1"/>
  <c r="P148" i="16"/>
  <c r="G130" i="16"/>
  <c r="L130" i="16" s="1"/>
  <c r="P130" i="16"/>
  <c r="R130" i="16" s="1"/>
  <c r="T130" i="16" s="1"/>
  <c r="G114" i="16"/>
  <c r="L114" i="16" s="1"/>
  <c r="P114" i="16"/>
  <c r="R114" i="16" s="1"/>
  <c r="T114" i="16" s="1"/>
  <c r="G106" i="16"/>
  <c r="L106" i="16" s="1"/>
  <c r="P106" i="16"/>
  <c r="P183" i="16"/>
  <c r="R183" i="16" s="1"/>
  <c r="T183" i="16" s="1"/>
  <c r="P154" i="16"/>
  <c r="G154" i="16"/>
  <c r="L154" i="16" s="1"/>
  <c r="R144" i="16"/>
  <c r="T144" i="16" s="1"/>
  <c r="P137" i="16"/>
  <c r="G137" i="16"/>
  <c r="L137" i="16" s="1"/>
  <c r="R127" i="16"/>
  <c r="T127" i="16" s="1"/>
  <c r="P120" i="16"/>
  <c r="G120" i="16"/>
  <c r="L120" i="16" s="1"/>
  <c r="R111" i="16"/>
  <c r="T111" i="16" s="1"/>
  <c r="P90" i="16"/>
  <c r="G90" i="16"/>
  <c r="L90" i="16" s="1"/>
  <c r="P88" i="16"/>
  <c r="G88" i="16"/>
  <c r="L88" i="16" s="1"/>
  <c r="G189" i="16"/>
  <c r="L189" i="16" s="1"/>
  <c r="P189" i="16"/>
  <c r="R186" i="16"/>
  <c r="T186" i="16" s="1"/>
  <c r="G142" i="16"/>
  <c r="L142" i="16" s="1"/>
  <c r="P142" i="16"/>
  <c r="G125" i="16"/>
  <c r="L125" i="16" s="1"/>
  <c r="P125" i="16"/>
  <c r="P105" i="16"/>
  <c r="R105" i="16" s="1"/>
  <c r="T105" i="16" s="1"/>
  <c r="G102" i="16"/>
  <c r="L102" i="16" s="1"/>
  <c r="P102" i="16"/>
  <c r="G97" i="16"/>
  <c r="L97" i="16" s="1"/>
  <c r="P97" i="16"/>
  <c r="P85" i="16"/>
  <c r="R85" i="16" s="1"/>
  <c r="T85" i="16" s="1"/>
  <c r="G582" i="13"/>
  <c r="K582" i="13" s="1"/>
  <c r="P582" i="13"/>
  <c r="R582" i="13" s="1"/>
  <c r="T582" i="13" s="1"/>
  <c r="P38" i="13"/>
  <c r="G38" i="13"/>
  <c r="J38" i="13" s="1"/>
  <c r="G580" i="13"/>
  <c r="K580" i="13" s="1"/>
  <c r="P580" i="13"/>
  <c r="R580" i="13" s="1"/>
  <c r="T580" i="13" s="1"/>
  <c r="G31" i="13"/>
  <c r="I31" i="13" s="1"/>
  <c r="P31" i="13"/>
  <c r="G431" i="13"/>
  <c r="K431" i="13" s="1"/>
  <c r="P431" i="13"/>
  <c r="G567" i="13"/>
  <c r="K567" i="13" s="1"/>
  <c r="P567" i="13"/>
  <c r="P80" i="13"/>
  <c r="G80" i="13"/>
  <c r="K80" i="13" s="1"/>
  <c r="P55" i="13"/>
  <c r="X55" i="13" s="1"/>
  <c r="G55" i="13"/>
  <c r="K55" i="13" s="1"/>
  <c r="R589" i="13"/>
  <c r="T589" i="13" s="1"/>
  <c r="U55" i="5"/>
  <c r="R24" i="13"/>
  <c r="T24" i="13" s="1"/>
  <c r="F65" i="13"/>
  <c r="G65" i="13" s="1"/>
  <c r="F50" i="13"/>
  <c r="G50" i="13" s="1"/>
  <c r="H50" i="13" s="1"/>
  <c r="F84" i="13"/>
  <c r="G84" i="13" s="1"/>
  <c r="K84" i="13" s="1"/>
  <c r="F69" i="13"/>
  <c r="D15" i="13" s="1"/>
  <c r="C19" i="13" s="1"/>
  <c r="R72" i="13"/>
  <c r="T72" i="13" s="1"/>
  <c r="U79" i="5"/>
  <c r="X58" i="13"/>
  <c r="P70" i="13"/>
  <c r="R70" i="13" s="1"/>
  <c r="T70" i="13" s="1"/>
  <c r="U62" i="5"/>
  <c r="U42" i="5"/>
  <c r="P64" i="13"/>
  <c r="X64" i="13" s="1"/>
  <c r="P29" i="13"/>
  <c r="R29" i="13" s="1"/>
  <c r="T29" i="13" s="1"/>
  <c r="X79" i="13"/>
  <c r="U43" i="5"/>
  <c r="F110" i="13"/>
  <c r="G110" i="13" s="1"/>
  <c r="K110" i="13" s="1"/>
  <c r="G59" i="5"/>
  <c r="K59" i="5" s="1"/>
  <c r="P59" i="5"/>
  <c r="R59" i="5" s="1"/>
  <c r="T59" i="5" s="1"/>
  <c r="E27" i="14"/>
  <c r="E12" i="14"/>
  <c r="E18" i="14"/>
  <c r="E48" i="14"/>
  <c r="E19" i="14"/>
  <c r="E57" i="14"/>
  <c r="G452" i="5"/>
  <c r="L452" i="5" s="1"/>
  <c r="G259" i="5"/>
  <c r="L259" i="5" s="1"/>
  <c r="R32" i="5"/>
  <c r="T32" i="5" s="1"/>
  <c r="P78" i="5"/>
  <c r="F28" i="5"/>
  <c r="G28" i="5" s="1"/>
  <c r="H28" i="5" s="1"/>
  <c r="G315" i="5"/>
  <c r="L315" i="5" s="1"/>
  <c r="F42" i="5"/>
  <c r="G42" i="5" s="1"/>
  <c r="I42" i="5" s="1"/>
  <c r="E47" i="14"/>
  <c r="G329" i="5"/>
  <c r="L329" i="5" s="1"/>
  <c r="G290" i="5"/>
  <c r="L290" i="5" s="1"/>
  <c r="G264" i="5"/>
  <c r="L264" i="5" s="1"/>
  <c r="E61" i="14"/>
  <c r="R264" i="5"/>
  <c r="T264" i="5" s="1"/>
  <c r="E53" i="14"/>
  <c r="P545" i="5"/>
  <c r="R545" i="5" s="1"/>
  <c r="T545" i="5" s="1"/>
  <c r="G542" i="5"/>
  <c r="L542" i="5" s="1"/>
  <c r="G513" i="5"/>
  <c r="L513" i="5" s="1"/>
  <c r="P507" i="5"/>
  <c r="R507" i="5" s="1"/>
  <c r="T507" i="5" s="1"/>
  <c r="G497" i="5"/>
  <c r="L497" i="5" s="1"/>
  <c r="G253" i="5"/>
  <c r="P79" i="5"/>
  <c r="G79" i="5"/>
  <c r="K79" i="5" s="1"/>
  <c r="K65" i="13"/>
  <c r="G71" i="13"/>
  <c r="P71" i="13"/>
  <c r="P473" i="13"/>
  <c r="G473" i="13"/>
  <c r="L473" i="13" s="1"/>
  <c r="X49" i="13"/>
  <c r="K49" i="13"/>
  <c r="R567" i="13"/>
  <c r="T567" i="13" s="1"/>
  <c r="U134" i="5"/>
  <c r="I42" i="13"/>
  <c r="R157" i="13"/>
  <c r="T157" i="13" s="1"/>
  <c r="X73" i="13"/>
  <c r="R431" i="13"/>
  <c r="T431" i="13" s="1"/>
  <c r="P65" i="13"/>
  <c r="R65" i="13" s="1"/>
  <c r="T65" i="13" s="1"/>
  <c r="U59" i="5"/>
  <c r="F95" i="13"/>
  <c r="G95" i="13" s="1"/>
  <c r="K95" i="13" s="1"/>
  <c r="U95" i="5"/>
  <c r="G360" i="5"/>
  <c r="L360" i="5" s="1"/>
  <c r="G304" i="5"/>
  <c r="L304" i="5" s="1"/>
  <c r="P304" i="5"/>
  <c r="R304" i="5" s="1"/>
  <c r="T304" i="5" s="1"/>
  <c r="P245" i="5"/>
  <c r="G245" i="5"/>
  <c r="L245" i="5" s="1"/>
  <c r="P561" i="13"/>
  <c r="G561" i="13"/>
  <c r="P554" i="13"/>
  <c r="G554" i="13"/>
  <c r="L554" i="13" s="1"/>
  <c r="P542" i="13"/>
  <c r="G542" i="13"/>
  <c r="L542" i="13" s="1"/>
  <c r="P522" i="13"/>
  <c r="G522" i="13"/>
  <c r="L522" i="13" s="1"/>
  <c r="P469" i="13"/>
  <c r="R469" i="13" s="1"/>
  <c r="T469" i="13" s="1"/>
  <c r="P376" i="13"/>
  <c r="G376" i="13"/>
  <c r="L376" i="13" s="1"/>
  <c r="P168" i="13"/>
  <c r="R168" i="13" s="1"/>
  <c r="T168" i="13" s="1"/>
  <c r="P576" i="13"/>
  <c r="G576" i="13"/>
  <c r="L576" i="13" s="1"/>
  <c r="F75" i="13"/>
  <c r="G75" i="13" s="1"/>
  <c r="K75" i="13" s="1"/>
  <c r="U75" i="5"/>
  <c r="P545" i="13"/>
  <c r="G545" i="13"/>
  <c r="L545" i="13" s="1"/>
  <c r="P538" i="13"/>
  <c r="R538" i="13" s="1"/>
  <c r="T538" i="13" s="1"/>
  <c r="P504" i="13"/>
  <c r="R504" i="13" s="1"/>
  <c r="T504" i="13" s="1"/>
  <c r="P481" i="13"/>
  <c r="P398" i="13"/>
  <c r="R398" i="13" s="1"/>
  <c r="T398" i="13" s="1"/>
  <c r="P47" i="13"/>
  <c r="R47" i="13" s="1"/>
  <c r="T47" i="13" s="1"/>
  <c r="X80" i="13"/>
  <c r="P42" i="13"/>
  <c r="R42" i="13" s="1"/>
  <c r="T42" i="13" s="1"/>
  <c r="P32" i="13"/>
  <c r="R32" i="13" s="1"/>
  <c r="T32" i="13" s="1"/>
  <c r="P581" i="13"/>
  <c r="R581" i="13" s="1"/>
  <c r="T581" i="13" s="1"/>
  <c r="P170" i="13"/>
  <c r="R170" i="13" s="1"/>
  <c r="T170" i="13" s="1"/>
  <c r="W6" i="13"/>
  <c r="P397" i="5"/>
  <c r="G397" i="5"/>
  <c r="L397" i="5" s="1"/>
  <c r="P202" i="5"/>
  <c r="R202" i="5" s="1"/>
  <c r="T202" i="5" s="1"/>
  <c r="G202" i="5"/>
  <c r="L202" i="5" s="1"/>
  <c r="P494" i="13"/>
  <c r="G494" i="13"/>
  <c r="L494" i="13" s="1"/>
  <c r="P238" i="13"/>
  <c r="R238" i="13" s="1"/>
  <c r="T238" i="13" s="1"/>
  <c r="G238" i="13"/>
  <c r="L238" i="13" s="1"/>
  <c r="F51" i="13"/>
  <c r="G51" i="13" s="1"/>
  <c r="K51" i="13" s="1"/>
  <c r="U51" i="5"/>
  <c r="X52" i="13"/>
  <c r="X38" i="13"/>
  <c r="P46" i="13"/>
  <c r="X46" i="13" s="1"/>
  <c r="R73" i="13"/>
  <c r="T73" i="13" s="1"/>
  <c r="P108" i="13"/>
  <c r="R108" i="13" s="1"/>
  <c r="T108" i="13" s="1"/>
  <c r="P83" i="13"/>
  <c r="R83" i="13" s="1"/>
  <c r="T83" i="13" s="1"/>
  <c r="P39" i="13"/>
  <c r="P50" i="13"/>
  <c r="P43" i="13"/>
  <c r="R43" i="13" s="1"/>
  <c r="T43" i="13" s="1"/>
  <c r="P586" i="13"/>
  <c r="R586" i="13" s="1"/>
  <c r="T586" i="13" s="1"/>
  <c r="P584" i="13"/>
  <c r="R584" i="13" s="1"/>
  <c r="T584" i="13" s="1"/>
  <c r="P78" i="13"/>
  <c r="P74" i="13"/>
  <c r="X74" i="13" s="1"/>
  <c r="P410" i="13"/>
  <c r="R410" i="13" s="1"/>
  <c r="T410" i="13" s="1"/>
  <c r="W16" i="13"/>
  <c r="W2" i="13"/>
  <c r="F63" i="13"/>
  <c r="G63" i="13" s="1"/>
  <c r="U63" i="5"/>
  <c r="F107" i="13"/>
  <c r="G107" i="13" s="1"/>
  <c r="K107" i="13" s="1"/>
  <c r="U108" i="5"/>
  <c r="P526" i="5"/>
  <c r="G526" i="5"/>
  <c r="L526" i="5" s="1"/>
  <c r="P475" i="5"/>
  <c r="R475" i="5" s="1"/>
  <c r="T475" i="5" s="1"/>
  <c r="P553" i="13"/>
  <c r="G553" i="13"/>
  <c r="L553" i="13" s="1"/>
  <c r="U71" i="5"/>
  <c r="F48" i="13"/>
  <c r="U48" i="5"/>
  <c r="P185" i="5"/>
  <c r="G185" i="5"/>
  <c r="L185" i="5" s="1"/>
  <c r="P571" i="13"/>
  <c r="P563" i="13"/>
  <c r="G563" i="13"/>
  <c r="L563" i="13" s="1"/>
  <c r="P497" i="13"/>
  <c r="G497" i="13"/>
  <c r="L497" i="13" s="1"/>
  <c r="P278" i="13"/>
  <c r="G278" i="13"/>
  <c r="L278" i="13" s="1"/>
  <c r="P60" i="13"/>
  <c r="R60" i="13" s="1"/>
  <c r="T60" i="13" s="1"/>
  <c r="H54" i="13"/>
  <c r="P82" i="13"/>
  <c r="X36" i="13"/>
  <c r="X72" i="13"/>
  <c r="F68" i="13"/>
  <c r="P258" i="13"/>
  <c r="R258" i="13" s="1"/>
  <c r="T258" i="13" s="1"/>
  <c r="P35" i="13"/>
  <c r="X35" i="13" s="1"/>
  <c r="P23" i="13"/>
  <c r="R23" i="13" s="1"/>
  <c r="T23" i="13" s="1"/>
  <c r="P61" i="13"/>
  <c r="X61" i="13" s="1"/>
  <c r="P146" i="13"/>
  <c r="R146" i="13" s="1"/>
  <c r="T146" i="13" s="1"/>
  <c r="P81" i="13"/>
  <c r="P44" i="13"/>
  <c r="R44" i="13" s="1"/>
  <c r="T44" i="13" s="1"/>
  <c r="P592" i="13"/>
  <c r="R592" i="13" s="1"/>
  <c r="T592" i="13" s="1"/>
  <c r="P240" i="13"/>
  <c r="R240" i="13" s="1"/>
  <c r="T240" i="13" s="1"/>
  <c r="R78" i="5"/>
  <c r="T78" i="5" s="1"/>
  <c r="U81" i="5"/>
  <c r="P25" i="13"/>
  <c r="R25" i="13" s="1"/>
  <c r="T25" i="13" s="1"/>
  <c r="R468" i="5"/>
  <c r="T468" i="5" s="1"/>
  <c r="P110" i="13"/>
  <c r="R110" i="13" s="1"/>
  <c r="T110" i="13" s="1"/>
  <c r="P172" i="13"/>
  <c r="R172" i="13" s="1"/>
  <c r="T172" i="13" s="1"/>
  <c r="P185" i="13"/>
  <c r="R185" i="13" s="1"/>
  <c r="T185" i="13" s="1"/>
  <c r="P199" i="13"/>
  <c r="R199" i="13" s="1"/>
  <c r="T199" i="13" s="1"/>
  <c r="P204" i="13"/>
  <c r="R204" i="13" s="1"/>
  <c r="T204" i="13" s="1"/>
  <c r="P231" i="13"/>
  <c r="R231" i="13" s="1"/>
  <c r="T231" i="13" s="1"/>
  <c r="P241" i="13"/>
  <c r="R241" i="13" s="1"/>
  <c r="T241" i="13" s="1"/>
  <c r="P244" i="13"/>
  <c r="R244" i="13" s="1"/>
  <c r="T244" i="13" s="1"/>
  <c r="P319" i="13"/>
  <c r="P367" i="13"/>
  <c r="R367" i="13" s="1"/>
  <c r="T367" i="13" s="1"/>
  <c r="P378" i="13"/>
  <c r="R378" i="13" s="1"/>
  <c r="T378" i="13" s="1"/>
  <c r="P395" i="13"/>
  <c r="R395" i="13" s="1"/>
  <c r="T395" i="13" s="1"/>
  <c r="P180" i="13"/>
  <c r="R180" i="13" s="1"/>
  <c r="T180" i="13" s="1"/>
  <c r="P209" i="13"/>
  <c r="R209" i="13" s="1"/>
  <c r="T209" i="13" s="1"/>
  <c r="P212" i="13"/>
  <c r="P263" i="13"/>
  <c r="R263" i="13" s="1"/>
  <c r="T263" i="13" s="1"/>
  <c r="P275" i="13"/>
  <c r="R275" i="13" s="1"/>
  <c r="T275" i="13" s="1"/>
  <c r="P356" i="13"/>
  <c r="R356" i="13" s="1"/>
  <c r="T356" i="13" s="1"/>
  <c r="P94" i="13"/>
  <c r="R94" i="13" s="1"/>
  <c r="T94" i="13" s="1"/>
  <c r="P105" i="13"/>
  <c r="R105" i="13" s="1"/>
  <c r="T105" i="13" s="1"/>
  <c r="P116" i="13"/>
  <c r="R116" i="13" s="1"/>
  <c r="T116" i="13" s="1"/>
  <c r="P124" i="13"/>
  <c r="R124" i="13" s="1"/>
  <c r="T124" i="13" s="1"/>
  <c r="P132" i="13"/>
  <c r="R132" i="13" s="1"/>
  <c r="T132" i="13" s="1"/>
  <c r="P141" i="13"/>
  <c r="R141" i="13" s="1"/>
  <c r="T141" i="13" s="1"/>
  <c r="P150" i="13"/>
  <c r="R150" i="13" s="1"/>
  <c r="T150" i="13" s="1"/>
  <c r="P155" i="13"/>
  <c r="R155" i="13" s="1"/>
  <c r="T155" i="13" s="1"/>
  <c r="P164" i="13"/>
  <c r="R164" i="13" s="1"/>
  <c r="T164" i="13" s="1"/>
  <c r="P207" i="13"/>
  <c r="R207" i="13" s="1"/>
  <c r="T207" i="13" s="1"/>
  <c r="P217" i="13"/>
  <c r="R217" i="13" s="1"/>
  <c r="T217" i="13" s="1"/>
  <c r="P236" i="13"/>
  <c r="R236" i="13" s="1"/>
  <c r="T236" i="13" s="1"/>
  <c r="P290" i="13"/>
  <c r="R290" i="13" s="1"/>
  <c r="T290" i="13" s="1"/>
  <c r="P309" i="13"/>
  <c r="R309" i="13" s="1"/>
  <c r="T309" i="13" s="1"/>
  <c r="P335" i="13"/>
  <c r="R335" i="13" s="1"/>
  <c r="T335" i="13" s="1"/>
  <c r="P365" i="13"/>
  <c r="R365" i="13" s="1"/>
  <c r="T365" i="13" s="1"/>
  <c r="P389" i="13"/>
  <c r="R389" i="13" s="1"/>
  <c r="T389" i="13" s="1"/>
  <c r="P440" i="13"/>
  <c r="R440" i="13" s="1"/>
  <c r="T440" i="13" s="1"/>
  <c r="P443" i="13"/>
  <c r="R443" i="13" s="1"/>
  <c r="T443" i="13" s="1"/>
  <c r="P467" i="13"/>
  <c r="R467" i="13" s="1"/>
  <c r="T467" i="13" s="1"/>
  <c r="P478" i="13"/>
  <c r="R478" i="13" s="1"/>
  <c r="T478" i="13" s="1"/>
  <c r="P517" i="13"/>
  <c r="R517" i="13" s="1"/>
  <c r="T517" i="13" s="1"/>
  <c r="P159" i="13"/>
  <c r="P167" i="13"/>
  <c r="R167" i="13" s="1"/>
  <c r="T167" i="13" s="1"/>
  <c r="P184" i="13"/>
  <c r="R184" i="13" s="1"/>
  <c r="T184" i="13" s="1"/>
  <c r="P189" i="13"/>
  <c r="R189" i="13" s="1"/>
  <c r="T189" i="13" s="1"/>
  <c r="P215" i="13"/>
  <c r="R215" i="13" s="1"/>
  <c r="T215" i="13" s="1"/>
  <c r="P282" i="13"/>
  <c r="R282" i="13" s="1"/>
  <c r="T282" i="13" s="1"/>
  <c r="P295" i="13"/>
  <c r="R295" i="13" s="1"/>
  <c r="T295" i="13" s="1"/>
  <c r="P318" i="13"/>
  <c r="P354" i="13"/>
  <c r="P370" i="13"/>
  <c r="R370" i="13" s="1"/>
  <c r="T370" i="13" s="1"/>
  <c r="P449" i="13"/>
  <c r="R449" i="13" s="1"/>
  <c r="T449" i="13" s="1"/>
  <c r="P220" i="13"/>
  <c r="P242" i="13"/>
  <c r="R242" i="13" s="1"/>
  <c r="T242" i="13" s="1"/>
  <c r="P266" i="13"/>
  <c r="R266" i="13" s="1"/>
  <c r="T266" i="13" s="1"/>
  <c r="P269" i="13"/>
  <c r="R269" i="13" s="1"/>
  <c r="T269" i="13" s="1"/>
  <c r="P287" i="13"/>
  <c r="R287" i="13" s="1"/>
  <c r="T287" i="13" s="1"/>
  <c r="P289" i="13"/>
  <c r="R289" i="13" s="1"/>
  <c r="T289" i="13" s="1"/>
  <c r="P297" i="13"/>
  <c r="R297" i="13" s="1"/>
  <c r="T297" i="13" s="1"/>
  <c r="P317" i="13"/>
  <c r="R317" i="13" s="1"/>
  <c r="T317" i="13" s="1"/>
  <c r="P338" i="13"/>
  <c r="P375" i="13"/>
  <c r="P382" i="13"/>
  <c r="P176" i="13"/>
  <c r="P225" i="13"/>
  <c r="R225" i="13" s="1"/>
  <c r="T225" i="13" s="1"/>
  <c r="P259" i="13"/>
  <c r="R259" i="13" s="1"/>
  <c r="T259" i="13" s="1"/>
  <c r="P281" i="13"/>
  <c r="R281" i="13" s="1"/>
  <c r="T281" i="13" s="1"/>
  <c r="P299" i="13"/>
  <c r="R299" i="13" s="1"/>
  <c r="T299" i="13" s="1"/>
  <c r="P320" i="13"/>
  <c r="P325" i="13"/>
  <c r="R325" i="13" s="1"/>
  <c r="T325" i="13" s="1"/>
  <c r="P343" i="13"/>
  <c r="R343" i="13" s="1"/>
  <c r="T343" i="13" s="1"/>
  <c r="P87" i="13"/>
  <c r="R87" i="13" s="1"/>
  <c r="T87" i="13" s="1"/>
  <c r="P97" i="13"/>
  <c r="R97" i="13" s="1"/>
  <c r="T97" i="13" s="1"/>
  <c r="P106" i="13"/>
  <c r="R106" i="13" s="1"/>
  <c r="T106" i="13" s="1"/>
  <c r="P117" i="13"/>
  <c r="R117" i="13" s="1"/>
  <c r="T117" i="13" s="1"/>
  <c r="P125" i="13"/>
  <c r="R125" i="13" s="1"/>
  <c r="T125" i="13" s="1"/>
  <c r="P133" i="13"/>
  <c r="R133" i="13" s="1"/>
  <c r="T133" i="13" s="1"/>
  <c r="P142" i="13"/>
  <c r="R142" i="13" s="1"/>
  <c r="T142" i="13" s="1"/>
  <c r="P151" i="13"/>
  <c r="R151" i="13" s="1"/>
  <c r="T151" i="13" s="1"/>
  <c r="P196" i="13"/>
  <c r="R196" i="13" s="1"/>
  <c r="T196" i="13" s="1"/>
  <c r="P223" i="13"/>
  <c r="R223" i="13" s="1"/>
  <c r="T223" i="13" s="1"/>
  <c r="P233" i="13"/>
  <c r="R233" i="13" s="1"/>
  <c r="T233" i="13" s="1"/>
  <c r="P256" i="13"/>
  <c r="R256" i="13" s="1"/>
  <c r="T256" i="13" s="1"/>
  <c r="P348" i="13"/>
  <c r="R348" i="13" s="1"/>
  <c r="T348" i="13" s="1"/>
  <c r="P373" i="13"/>
  <c r="P392" i="13"/>
  <c r="R392" i="13" s="1"/>
  <c r="T392" i="13" s="1"/>
  <c r="P477" i="13"/>
  <c r="R477" i="13" s="1"/>
  <c r="T477" i="13" s="1"/>
  <c r="P507" i="13"/>
  <c r="R507" i="13" s="1"/>
  <c r="T507" i="13" s="1"/>
  <c r="P509" i="13"/>
  <c r="P362" i="13"/>
  <c r="R362" i="13" s="1"/>
  <c r="T362" i="13" s="1"/>
  <c r="P419" i="13"/>
  <c r="R419" i="13" s="1"/>
  <c r="T419" i="13" s="1"/>
  <c r="P502" i="13"/>
  <c r="R502" i="13" s="1"/>
  <c r="T502" i="13" s="1"/>
  <c r="P544" i="13"/>
  <c r="R544" i="13" s="1"/>
  <c r="T544" i="13" s="1"/>
  <c r="P550" i="13"/>
  <c r="R550" i="13" s="1"/>
  <c r="T550" i="13" s="1"/>
  <c r="P552" i="13"/>
  <c r="R552" i="13" s="1"/>
  <c r="T552" i="13" s="1"/>
  <c r="P54" i="13"/>
  <c r="R54" i="13" s="1"/>
  <c r="T54" i="13" s="1"/>
  <c r="P26" i="13"/>
  <c r="R26" i="13" s="1"/>
  <c r="T26" i="13" s="1"/>
  <c r="P76" i="13"/>
  <c r="X76" i="13" s="1"/>
  <c r="W8" i="13"/>
  <c r="P441" i="13"/>
  <c r="R441" i="13" s="1"/>
  <c r="T441" i="13" s="1"/>
  <c r="P568" i="13"/>
  <c r="R568" i="13" s="1"/>
  <c r="T568" i="13" s="1"/>
  <c r="P59" i="13"/>
  <c r="P33" i="13"/>
  <c r="R33" i="13" s="1"/>
  <c r="T33" i="13" s="1"/>
  <c r="P77" i="13"/>
  <c r="W9" i="13"/>
  <c r="P22" i="13"/>
  <c r="R22" i="13" s="1"/>
  <c r="T22" i="13" s="1"/>
  <c r="W17" i="13"/>
  <c r="P201" i="13"/>
  <c r="R201" i="13" s="1"/>
  <c r="T201" i="13" s="1"/>
  <c r="P381" i="13"/>
  <c r="R381" i="13" s="1"/>
  <c r="T381" i="13" s="1"/>
  <c r="P390" i="13"/>
  <c r="R390" i="13" s="1"/>
  <c r="T390" i="13" s="1"/>
  <c r="P436" i="13"/>
  <c r="R436" i="13" s="1"/>
  <c r="T436" i="13" s="1"/>
  <c r="P446" i="13"/>
  <c r="P482" i="13"/>
  <c r="R482" i="13" s="1"/>
  <c r="T482" i="13" s="1"/>
  <c r="P520" i="13"/>
  <c r="R520" i="13" s="1"/>
  <c r="T520" i="13" s="1"/>
  <c r="P534" i="13"/>
  <c r="R534" i="13" s="1"/>
  <c r="T534" i="13" s="1"/>
  <c r="P53" i="13"/>
  <c r="R53" i="13" s="1"/>
  <c r="T53" i="13" s="1"/>
  <c r="P346" i="13"/>
  <c r="R346" i="13" s="1"/>
  <c r="T346" i="13" s="1"/>
  <c r="P420" i="13"/>
  <c r="R420" i="13" s="1"/>
  <c r="T420" i="13" s="1"/>
  <c r="P444" i="13"/>
  <c r="R444" i="13" s="1"/>
  <c r="T444" i="13" s="1"/>
  <c r="P518" i="13"/>
  <c r="R518" i="13" s="1"/>
  <c r="T518" i="13" s="1"/>
  <c r="P549" i="13"/>
  <c r="R549" i="13" s="1"/>
  <c r="T549" i="13" s="1"/>
  <c r="P40" i="13"/>
  <c r="P57" i="13"/>
  <c r="P409" i="13"/>
  <c r="R409" i="13" s="1"/>
  <c r="T409" i="13" s="1"/>
  <c r="W3" i="13"/>
  <c r="W11" i="13"/>
  <c r="W19" i="13"/>
  <c r="P265" i="13"/>
  <c r="R265" i="13" s="1"/>
  <c r="T265" i="13" s="1"/>
  <c r="P397" i="13"/>
  <c r="P426" i="13"/>
  <c r="R426" i="13" s="1"/>
  <c r="T426" i="13" s="1"/>
  <c r="P442" i="13"/>
  <c r="R442" i="13" s="1"/>
  <c r="T442" i="13" s="1"/>
  <c r="P470" i="13"/>
  <c r="R470" i="13" s="1"/>
  <c r="T470" i="13" s="1"/>
  <c r="P472" i="13"/>
  <c r="R472" i="13" s="1"/>
  <c r="T472" i="13" s="1"/>
  <c r="P566" i="13"/>
  <c r="R566" i="13" s="1"/>
  <c r="T566" i="13" s="1"/>
  <c r="P579" i="13"/>
  <c r="R579" i="13" s="1"/>
  <c r="T579" i="13" s="1"/>
  <c r="P34" i="13"/>
  <c r="P62" i="13"/>
  <c r="R62" i="13" s="1"/>
  <c r="T62" i="13" s="1"/>
  <c r="W4" i="13"/>
  <c r="W12" i="13"/>
  <c r="W20" i="13"/>
  <c r="P533" i="13"/>
  <c r="R533" i="13" s="1"/>
  <c r="T533" i="13" s="1"/>
  <c r="P56" i="13"/>
  <c r="P37" i="13"/>
  <c r="W5" i="13"/>
  <c r="W13" i="13"/>
  <c r="W14" i="13"/>
  <c r="P412" i="13"/>
  <c r="R412" i="13" s="1"/>
  <c r="T412" i="13" s="1"/>
  <c r="P84" i="13"/>
  <c r="P411" i="13"/>
  <c r="R411" i="13" s="1"/>
  <c r="T411" i="13" s="1"/>
  <c r="P27" i="13"/>
  <c r="R27" i="13" s="1"/>
  <c r="T27" i="13" s="1"/>
  <c r="P67" i="13"/>
  <c r="X67" i="13" s="1"/>
  <c r="P28" i="13"/>
  <c r="R28" i="13" s="1"/>
  <c r="T28" i="13" s="1"/>
  <c r="P134" i="13"/>
  <c r="R134" i="13" s="1"/>
  <c r="T134" i="13" s="1"/>
  <c r="P585" i="13"/>
  <c r="R585" i="13" s="1"/>
  <c r="T585" i="13" s="1"/>
  <c r="P588" i="13"/>
  <c r="R588" i="13" s="1"/>
  <c r="T588" i="13" s="1"/>
  <c r="P380" i="13"/>
  <c r="R380" i="13" s="1"/>
  <c r="T380" i="13" s="1"/>
  <c r="P96" i="13"/>
  <c r="R96" i="13" s="1"/>
  <c r="T96" i="13" s="1"/>
  <c r="F66" i="13"/>
  <c r="G66" i="13" s="1"/>
  <c r="U66" i="5"/>
  <c r="G505" i="5"/>
  <c r="L505" i="5" s="1"/>
  <c r="G339" i="5"/>
  <c r="L339" i="5" s="1"/>
  <c r="G536" i="13"/>
  <c r="L536" i="13" s="1"/>
  <c r="L529" i="13"/>
  <c r="P512" i="13"/>
  <c r="R512" i="13" s="1"/>
  <c r="T512" i="13" s="1"/>
  <c r="P499" i="13"/>
  <c r="R499" i="13" s="1"/>
  <c r="T499" i="13" s="1"/>
  <c r="P457" i="13"/>
  <c r="G457" i="13"/>
  <c r="L457" i="13" s="1"/>
  <c r="P451" i="13"/>
  <c r="R451" i="13" s="1"/>
  <c r="T451" i="13" s="1"/>
  <c r="P445" i="13"/>
  <c r="P424" i="13"/>
  <c r="R424" i="13" s="1"/>
  <c r="T424" i="13" s="1"/>
  <c r="U41" i="5"/>
  <c r="U58" i="5"/>
  <c r="U72" i="5"/>
  <c r="F45" i="13"/>
  <c r="G546" i="5"/>
  <c r="L546" i="5" s="1"/>
  <c r="G531" i="5"/>
  <c r="L531" i="5" s="1"/>
  <c r="G204" i="5"/>
  <c r="L204" i="5" s="1"/>
  <c r="P570" i="13"/>
  <c r="R570" i="13" s="1"/>
  <c r="T570" i="13" s="1"/>
  <c r="U44" i="5"/>
  <c r="P508" i="5"/>
  <c r="P288" i="5"/>
  <c r="P572" i="13"/>
  <c r="R572" i="13" s="1"/>
  <c r="T572" i="13" s="1"/>
  <c r="P541" i="13"/>
  <c r="R541" i="13" s="1"/>
  <c r="T541" i="13" s="1"/>
  <c r="P531" i="13"/>
  <c r="R531" i="13" s="1"/>
  <c r="T531" i="13" s="1"/>
  <c r="P529" i="13"/>
  <c r="R529" i="13" s="1"/>
  <c r="T529" i="13" s="1"/>
  <c r="P521" i="13"/>
  <c r="R521" i="13" s="1"/>
  <c r="T521" i="13" s="1"/>
  <c r="P496" i="13"/>
  <c r="R496" i="13" s="1"/>
  <c r="T496" i="13" s="1"/>
  <c r="P486" i="13"/>
  <c r="G486" i="13"/>
  <c r="L486" i="13" s="1"/>
  <c r="P462" i="13"/>
  <c r="G462" i="13"/>
  <c r="L462" i="13" s="1"/>
  <c r="P459" i="13"/>
  <c r="G459" i="13"/>
  <c r="L459" i="13" s="1"/>
  <c r="P385" i="13"/>
  <c r="G385" i="13"/>
  <c r="P277" i="13"/>
  <c r="R277" i="13" s="1"/>
  <c r="T277" i="13" s="1"/>
  <c r="G524" i="5"/>
  <c r="L524" i="5" s="1"/>
  <c r="P417" i="5"/>
  <c r="R417" i="5" s="1"/>
  <c r="T417" i="5" s="1"/>
  <c r="G399" i="5"/>
  <c r="L399" i="5" s="1"/>
  <c r="G388" i="5"/>
  <c r="L388" i="5" s="1"/>
  <c r="G278" i="5"/>
  <c r="L278" i="5" s="1"/>
  <c r="P575" i="13"/>
  <c r="R575" i="13" s="1"/>
  <c r="T575" i="13" s="1"/>
  <c r="P501" i="13"/>
  <c r="G501" i="13"/>
  <c r="L501" i="13" s="1"/>
  <c r="P489" i="13"/>
  <c r="P465" i="13"/>
  <c r="R465" i="13" s="1"/>
  <c r="T465" i="13" s="1"/>
  <c r="P401" i="13"/>
  <c r="R401" i="13" s="1"/>
  <c r="T401" i="13" s="1"/>
  <c r="G401" i="13"/>
  <c r="L401" i="13" s="1"/>
  <c r="P175" i="13"/>
  <c r="G175" i="13"/>
  <c r="L175" i="13" s="1"/>
  <c r="R524" i="5"/>
  <c r="T524" i="5" s="1"/>
  <c r="P537" i="13"/>
  <c r="P393" i="13"/>
  <c r="G393" i="13"/>
  <c r="L393" i="13" s="1"/>
  <c r="P298" i="13"/>
  <c r="R298" i="13" s="1"/>
  <c r="T298" i="13" s="1"/>
  <c r="G298" i="13"/>
  <c r="L298" i="13" s="1"/>
  <c r="P243" i="13"/>
  <c r="R243" i="13" s="1"/>
  <c r="T243" i="13" s="1"/>
  <c r="G243" i="13"/>
  <c r="L243" i="13" s="1"/>
  <c r="R510" i="5"/>
  <c r="T510" i="5" s="1"/>
  <c r="R452" i="5"/>
  <c r="T452" i="5" s="1"/>
  <c r="P209" i="5"/>
  <c r="R209" i="5" s="1"/>
  <c r="T209" i="5" s="1"/>
  <c r="P461" i="13"/>
  <c r="G461" i="13"/>
  <c r="L461" i="13" s="1"/>
  <c r="P455" i="13"/>
  <c r="P439" i="13"/>
  <c r="R439" i="13" s="1"/>
  <c r="T439" i="13" s="1"/>
  <c r="P384" i="13"/>
  <c r="P333" i="13"/>
  <c r="G333" i="13"/>
  <c r="L333" i="13" s="1"/>
  <c r="P513" i="13"/>
  <c r="R513" i="13" s="1"/>
  <c r="T513" i="13" s="1"/>
  <c r="P505" i="13"/>
  <c r="P315" i="13"/>
  <c r="R315" i="13" s="1"/>
  <c r="T315" i="13" s="1"/>
  <c r="G315" i="13"/>
  <c r="L315" i="13" s="1"/>
  <c r="P491" i="13"/>
  <c r="R491" i="13" s="1"/>
  <c r="T491" i="13" s="1"/>
  <c r="P464" i="13"/>
  <c r="R464" i="13" s="1"/>
  <c r="T464" i="13" s="1"/>
  <c r="P456" i="13"/>
  <c r="R456" i="13" s="1"/>
  <c r="T456" i="13" s="1"/>
  <c r="P414" i="13"/>
  <c r="R414" i="13" s="1"/>
  <c r="T414" i="13" s="1"/>
  <c r="P314" i="13"/>
  <c r="R314" i="13" s="1"/>
  <c r="T314" i="13" s="1"/>
  <c r="P302" i="13"/>
  <c r="R302" i="13" s="1"/>
  <c r="T302" i="13" s="1"/>
  <c r="P262" i="13"/>
  <c r="R262" i="13" s="1"/>
  <c r="T262" i="13" s="1"/>
  <c r="P218" i="13"/>
  <c r="P163" i="13"/>
  <c r="P154" i="13"/>
  <c r="P145" i="13"/>
  <c r="R145" i="13" s="1"/>
  <c r="T145" i="13" s="1"/>
  <c r="P137" i="13"/>
  <c r="R137" i="13" s="1"/>
  <c r="T137" i="13" s="1"/>
  <c r="P128" i="13"/>
  <c r="R128" i="13" s="1"/>
  <c r="T128" i="13" s="1"/>
  <c r="P120" i="13"/>
  <c r="R120" i="13" s="1"/>
  <c r="T120" i="13" s="1"/>
  <c r="P112" i="13"/>
  <c r="R112" i="13" s="1"/>
  <c r="T112" i="13" s="1"/>
  <c r="P100" i="13"/>
  <c r="R100" i="13" s="1"/>
  <c r="T100" i="13" s="1"/>
  <c r="P90" i="13"/>
  <c r="P416" i="13"/>
  <c r="P359" i="13"/>
  <c r="R359" i="13" s="1"/>
  <c r="T359" i="13" s="1"/>
  <c r="P357" i="13"/>
  <c r="R357" i="13" s="1"/>
  <c r="T357" i="13" s="1"/>
  <c r="P341" i="13"/>
  <c r="R341" i="13" s="1"/>
  <c r="T341" i="13" s="1"/>
  <c r="P308" i="13"/>
  <c r="P272" i="13"/>
  <c r="R272" i="13" s="1"/>
  <c r="T272" i="13" s="1"/>
  <c r="P187" i="13"/>
  <c r="P179" i="13"/>
  <c r="P406" i="13"/>
  <c r="R406" i="13" s="1"/>
  <c r="T406" i="13" s="1"/>
  <c r="P368" i="13"/>
  <c r="R368" i="13" s="1"/>
  <c r="T368" i="13" s="1"/>
  <c r="P293" i="13"/>
  <c r="R293" i="13" s="1"/>
  <c r="T293" i="13" s="1"/>
  <c r="P253" i="13"/>
  <c r="R253" i="13" s="1"/>
  <c r="T253" i="13" s="1"/>
  <c r="P251" i="13"/>
  <c r="R251" i="13" s="1"/>
  <c r="T251" i="13" s="1"/>
  <c r="P248" i="13"/>
  <c r="R248" i="13" s="1"/>
  <c r="T248" i="13" s="1"/>
  <c r="P210" i="13"/>
  <c r="P415" i="13"/>
  <c r="G384" i="13"/>
  <c r="L384" i="13" s="1"/>
  <c r="P268" i="13"/>
  <c r="R268" i="13" s="1"/>
  <c r="T268" i="13" s="1"/>
  <c r="P183" i="13"/>
  <c r="R183" i="13" s="1"/>
  <c r="T183" i="13" s="1"/>
  <c r="P349" i="13"/>
  <c r="R349" i="13" s="1"/>
  <c r="T349" i="13" s="1"/>
  <c r="P313" i="13"/>
  <c r="P284" i="13"/>
  <c r="P273" i="13"/>
  <c r="P234" i="13"/>
  <c r="R234" i="13" s="1"/>
  <c r="T234" i="13" s="1"/>
  <c r="P351" i="13"/>
  <c r="R351" i="13" s="1"/>
  <c r="T351" i="13" s="1"/>
  <c r="P247" i="13"/>
  <c r="P226" i="13"/>
  <c r="R226" i="13" s="1"/>
  <c r="T226" i="13" s="1"/>
  <c r="P574" i="13"/>
  <c r="G574" i="13"/>
  <c r="L574" i="13" s="1"/>
  <c r="G514" i="13"/>
  <c r="L514" i="13" s="1"/>
  <c r="P514" i="13"/>
  <c r="G404" i="13"/>
  <c r="L404" i="13" s="1"/>
  <c r="P404" i="13"/>
  <c r="P546" i="13"/>
  <c r="G546" i="13"/>
  <c r="L546" i="13" s="1"/>
  <c r="G539" i="13"/>
  <c r="L539" i="13" s="1"/>
  <c r="P539" i="13"/>
  <c r="G503" i="13"/>
  <c r="L503" i="13" s="1"/>
  <c r="P503" i="13"/>
  <c r="R503" i="13" s="1"/>
  <c r="T503" i="13" s="1"/>
  <c r="G573" i="13"/>
  <c r="L573" i="13" s="1"/>
  <c r="P573" i="13"/>
  <c r="G458" i="13"/>
  <c r="L458" i="13" s="1"/>
  <c r="P458" i="13"/>
  <c r="G403" i="13"/>
  <c r="L403" i="13" s="1"/>
  <c r="P403" i="13"/>
  <c r="P578" i="13"/>
  <c r="G578" i="13"/>
  <c r="L578" i="13" s="1"/>
  <c r="P524" i="13"/>
  <c r="G524" i="13"/>
  <c r="L524" i="13" s="1"/>
  <c r="G498" i="13"/>
  <c r="L498" i="13" s="1"/>
  <c r="P498" i="13"/>
  <c r="G490" i="13"/>
  <c r="L490" i="13" s="1"/>
  <c r="P490" i="13"/>
  <c r="G463" i="13"/>
  <c r="L463" i="13" s="1"/>
  <c r="P463" i="13"/>
  <c r="R463" i="13" s="1"/>
  <c r="T463" i="13" s="1"/>
  <c r="P400" i="13"/>
  <c r="G400" i="13"/>
  <c r="L400" i="13" s="1"/>
  <c r="P556" i="13"/>
  <c r="G556" i="13"/>
  <c r="L556" i="13" s="1"/>
  <c r="G535" i="13"/>
  <c r="L535" i="13" s="1"/>
  <c r="P535" i="13"/>
  <c r="P523" i="13"/>
  <c r="G523" i="13"/>
  <c r="L523" i="13" s="1"/>
  <c r="G495" i="13"/>
  <c r="L495" i="13" s="1"/>
  <c r="P495" i="13"/>
  <c r="G569" i="13"/>
  <c r="L569" i="13" s="1"/>
  <c r="P569" i="13"/>
  <c r="P555" i="13"/>
  <c r="R555" i="13" s="1"/>
  <c r="T555" i="13" s="1"/>
  <c r="G555" i="13"/>
  <c r="L555" i="13" s="1"/>
  <c r="G454" i="13"/>
  <c r="L454" i="13" s="1"/>
  <c r="P454" i="13"/>
  <c r="G408" i="13"/>
  <c r="L408" i="13" s="1"/>
  <c r="P408" i="13"/>
  <c r="G405" i="13"/>
  <c r="L405" i="13" s="1"/>
  <c r="P405" i="13"/>
  <c r="P540" i="13"/>
  <c r="R540" i="13" s="1"/>
  <c r="T540" i="13" s="1"/>
  <c r="G540" i="13"/>
  <c r="L540" i="13" s="1"/>
  <c r="G453" i="13"/>
  <c r="L453" i="13" s="1"/>
  <c r="P453" i="13"/>
  <c r="P427" i="13"/>
  <c r="G427" i="13"/>
  <c r="L427" i="13" s="1"/>
  <c r="G407" i="13"/>
  <c r="L407" i="13" s="1"/>
  <c r="P407" i="13"/>
  <c r="P532" i="13"/>
  <c r="R532" i="13" s="1"/>
  <c r="T532" i="13" s="1"/>
  <c r="G532" i="13"/>
  <c r="L532" i="13" s="1"/>
  <c r="G371" i="13"/>
  <c r="L371" i="13" s="1"/>
  <c r="P371" i="13"/>
  <c r="P558" i="13"/>
  <c r="R558" i="13" s="1"/>
  <c r="T558" i="13" s="1"/>
  <c r="P557" i="13"/>
  <c r="R557" i="13" s="1"/>
  <c r="T557" i="13" s="1"/>
  <c r="P547" i="13"/>
  <c r="R547" i="13" s="1"/>
  <c r="T547" i="13" s="1"/>
  <c r="P526" i="13"/>
  <c r="R526" i="13" s="1"/>
  <c r="T526" i="13" s="1"/>
  <c r="P525" i="13"/>
  <c r="R525" i="13" s="1"/>
  <c r="T525" i="13" s="1"/>
  <c r="P515" i="13"/>
  <c r="R515" i="13" s="1"/>
  <c r="T515" i="13" s="1"/>
  <c r="P493" i="13"/>
  <c r="R493" i="13" s="1"/>
  <c r="T493" i="13" s="1"/>
  <c r="P492" i="13"/>
  <c r="G492" i="13"/>
  <c r="L492" i="13" s="1"/>
  <c r="P488" i="13"/>
  <c r="R488" i="13" s="1"/>
  <c r="T488" i="13" s="1"/>
  <c r="G487" i="13"/>
  <c r="L487" i="13" s="1"/>
  <c r="P487" i="13"/>
  <c r="P483" i="13"/>
  <c r="R483" i="13" s="1"/>
  <c r="T483" i="13" s="1"/>
  <c r="P438" i="13"/>
  <c r="R438" i="13" s="1"/>
  <c r="T438" i="13" s="1"/>
  <c r="P435" i="13"/>
  <c r="G435" i="13"/>
  <c r="L435" i="13" s="1"/>
  <c r="P433" i="13"/>
  <c r="G433" i="13"/>
  <c r="L433" i="13" s="1"/>
  <c r="P430" i="13"/>
  <c r="R430" i="13" s="1"/>
  <c r="T430" i="13" s="1"/>
  <c r="G430" i="13"/>
  <c r="L430" i="13" s="1"/>
  <c r="R382" i="13"/>
  <c r="T382" i="13" s="1"/>
  <c r="P306" i="13"/>
  <c r="G306" i="13"/>
  <c r="L306" i="13" s="1"/>
  <c r="G413" i="13"/>
  <c r="L413" i="13" s="1"/>
  <c r="P413" i="13"/>
  <c r="P394" i="13"/>
  <c r="G394" i="13"/>
  <c r="L394" i="13" s="1"/>
  <c r="P559" i="13"/>
  <c r="R559" i="13" s="1"/>
  <c r="T559" i="13" s="1"/>
  <c r="P527" i="13"/>
  <c r="R527" i="13" s="1"/>
  <c r="T527" i="13" s="1"/>
  <c r="R505" i="13"/>
  <c r="T505" i="13" s="1"/>
  <c r="P474" i="13"/>
  <c r="R474" i="13" s="1"/>
  <c r="T474" i="13" s="1"/>
  <c r="P468" i="13"/>
  <c r="G468" i="13"/>
  <c r="L468" i="13" s="1"/>
  <c r="P448" i="13"/>
  <c r="R448" i="13" s="1"/>
  <c r="T448" i="13" s="1"/>
  <c r="P447" i="13"/>
  <c r="R447" i="13" s="1"/>
  <c r="T447" i="13" s="1"/>
  <c r="G447" i="13"/>
  <c r="L447" i="13" s="1"/>
  <c r="P428" i="13"/>
  <c r="R428" i="13" s="1"/>
  <c r="T428" i="13" s="1"/>
  <c r="G428" i="13"/>
  <c r="L428" i="13" s="1"/>
  <c r="P425" i="13"/>
  <c r="R425" i="13" s="1"/>
  <c r="T425" i="13" s="1"/>
  <c r="P421" i="13"/>
  <c r="R421" i="13" s="1"/>
  <c r="T421" i="13" s="1"/>
  <c r="G416" i="13"/>
  <c r="L416" i="13" s="1"/>
  <c r="G388" i="13"/>
  <c r="L388" i="13" s="1"/>
  <c r="P388" i="13"/>
  <c r="G340" i="13"/>
  <c r="L340" i="13" s="1"/>
  <c r="P340" i="13"/>
  <c r="L320" i="13"/>
  <c r="R320" i="13"/>
  <c r="T320" i="13" s="1"/>
  <c r="P286" i="13"/>
  <c r="G286" i="13"/>
  <c r="L286" i="13" s="1"/>
  <c r="G571" i="13"/>
  <c r="P560" i="13"/>
  <c r="R560" i="13" s="1"/>
  <c r="T560" i="13" s="1"/>
  <c r="G537" i="13"/>
  <c r="P528" i="13"/>
  <c r="R528" i="13" s="1"/>
  <c r="T528" i="13" s="1"/>
  <c r="R509" i="13"/>
  <c r="T509" i="13" s="1"/>
  <c r="P508" i="13"/>
  <c r="R508" i="13" s="1"/>
  <c r="T508" i="13" s="1"/>
  <c r="G508" i="13"/>
  <c r="L508" i="13" s="1"/>
  <c r="G489" i="13"/>
  <c r="G418" i="13"/>
  <c r="L418" i="13" s="1"/>
  <c r="P418" i="13"/>
  <c r="R384" i="13"/>
  <c r="T384" i="13" s="1"/>
  <c r="P329" i="13"/>
  <c r="G329" i="13"/>
  <c r="L329" i="13" s="1"/>
  <c r="G326" i="13"/>
  <c r="L326" i="13" s="1"/>
  <c r="P326" i="13"/>
  <c r="G311" i="13"/>
  <c r="L311" i="13" s="1"/>
  <c r="P311" i="13"/>
  <c r="G252" i="13"/>
  <c r="L252" i="13" s="1"/>
  <c r="P252" i="13"/>
  <c r="P562" i="13"/>
  <c r="R562" i="13" s="1"/>
  <c r="T562" i="13" s="1"/>
  <c r="P551" i="13"/>
  <c r="R551" i="13" s="1"/>
  <c r="T551" i="13" s="1"/>
  <c r="P548" i="13"/>
  <c r="G548" i="13"/>
  <c r="L548" i="13" s="1"/>
  <c r="P530" i="13"/>
  <c r="R530" i="13" s="1"/>
  <c r="T530" i="13" s="1"/>
  <c r="P519" i="13"/>
  <c r="R519" i="13" s="1"/>
  <c r="T519" i="13" s="1"/>
  <c r="P516" i="13"/>
  <c r="R516" i="13" s="1"/>
  <c r="T516" i="13" s="1"/>
  <c r="G516" i="13"/>
  <c r="L516" i="13" s="1"/>
  <c r="P510" i="13"/>
  <c r="R510" i="13" s="1"/>
  <c r="T510" i="13" s="1"/>
  <c r="P485" i="13"/>
  <c r="R485" i="13" s="1"/>
  <c r="T485" i="13" s="1"/>
  <c r="P484" i="13"/>
  <c r="G484" i="13"/>
  <c r="L484" i="13" s="1"/>
  <c r="P480" i="13"/>
  <c r="R480" i="13" s="1"/>
  <c r="T480" i="13" s="1"/>
  <c r="G479" i="13"/>
  <c r="L479" i="13" s="1"/>
  <c r="P479" i="13"/>
  <c r="R479" i="13" s="1"/>
  <c r="T479" i="13" s="1"/>
  <c r="P475" i="13"/>
  <c r="R475" i="13" s="1"/>
  <c r="T475" i="13" s="1"/>
  <c r="G452" i="13"/>
  <c r="L452" i="13" s="1"/>
  <c r="P452" i="13"/>
  <c r="R446" i="13"/>
  <c r="T446" i="13" s="1"/>
  <c r="G391" i="13"/>
  <c r="L391" i="13" s="1"/>
  <c r="P391" i="13"/>
  <c r="G471" i="13"/>
  <c r="L471" i="13" s="1"/>
  <c r="P471" i="13"/>
  <c r="R471" i="13" s="1"/>
  <c r="T471" i="13" s="1"/>
  <c r="G417" i="13"/>
  <c r="L417" i="13" s="1"/>
  <c r="P417" i="13"/>
  <c r="R417" i="13" s="1"/>
  <c r="T417" i="13" s="1"/>
  <c r="P565" i="13"/>
  <c r="G565" i="13"/>
  <c r="L565" i="13" s="1"/>
  <c r="P402" i="13"/>
  <c r="G402" i="13"/>
  <c r="L402" i="13" s="1"/>
  <c r="R497" i="13"/>
  <c r="T497" i="13" s="1"/>
  <c r="P466" i="13"/>
  <c r="R466" i="13" s="1"/>
  <c r="T466" i="13" s="1"/>
  <c r="P460" i="13"/>
  <c r="G460" i="13"/>
  <c r="L460" i="13" s="1"/>
  <c r="R455" i="13"/>
  <c r="T455" i="13" s="1"/>
  <c r="R445" i="13"/>
  <c r="T445" i="13" s="1"/>
  <c r="P437" i="13"/>
  <c r="R437" i="13" s="1"/>
  <c r="T437" i="13" s="1"/>
  <c r="G434" i="13"/>
  <c r="L434" i="13" s="1"/>
  <c r="P434" i="13"/>
  <c r="R434" i="13" s="1"/>
  <c r="T434" i="13" s="1"/>
  <c r="P432" i="13"/>
  <c r="G432" i="13"/>
  <c r="L432" i="13" s="1"/>
  <c r="P429" i="13"/>
  <c r="G429" i="13"/>
  <c r="L429" i="13" s="1"/>
  <c r="P422" i="13"/>
  <c r="G422" i="13"/>
  <c r="L422" i="13" s="1"/>
  <c r="P377" i="13"/>
  <c r="G377" i="13"/>
  <c r="L377" i="13" s="1"/>
  <c r="G332" i="13"/>
  <c r="L332" i="13" s="1"/>
  <c r="P332" i="13"/>
  <c r="G328" i="13"/>
  <c r="L328" i="13" s="1"/>
  <c r="P328" i="13"/>
  <c r="G249" i="13"/>
  <c r="L249" i="13" s="1"/>
  <c r="P249" i="13"/>
  <c r="R249" i="13" s="1"/>
  <c r="T249" i="13" s="1"/>
  <c r="P476" i="13"/>
  <c r="G476" i="13"/>
  <c r="L476" i="13" s="1"/>
  <c r="G399" i="13"/>
  <c r="L399" i="13" s="1"/>
  <c r="P399" i="13"/>
  <c r="G511" i="13"/>
  <c r="L511" i="13" s="1"/>
  <c r="P511" i="13"/>
  <c r="P577" i="13"/>
  <c r="R577" i="13" s="1"/>
  <c r="T577" i="13" s="1"/>
  <c r="P543" i="13"/>
  <c r="R543" i="13" s="1"/>
  <c r="T543" i="13" s="1"/>
  <c r="P506" i="13"/>
  <c r="R506" i="13" s="1"/>
  <c r="T506" i="13" s="1"/>
  <c r="P500" i="13"/>
  <c r="G500" i="13"/>
  <c r="L500" i="13" s="1"/>
  <c r="G481" i="13"/>
  <c r="L481" i="13" s="1"/>
  <c r="P450" i="13"/>
  <c r="R450" i="13" s="1"/>
  <c r="T450" i="13" s="1"/>
  <c r="P423" i="13"/>
  <c r="R423" i="13" s="1"/>
  <c r="T423" i="13" s="1"/>
  <c r="G415" i="13"/>
  <c r="L415" i="13" s="1"/>
  <c r="G387" i="13"/>
  <c r="L387" i="13" s="1"/>
  <c r="P387" i="13"/>
  <c r="L385" i="13"/>
  <c r="R385" i="13"/>
  <c r="T385" i="13" s="1"/>
  <c r="R375" i="13"/>
  <c r="T375" i="13" s="1"/>
  <c r="R373" i="13"/>
  <c r="T373" i="13" s="1"/>
  <c r="L354" i="13"/>
  <c r="R354" i="13"/>
  <c r="T354" i="13" s="1"/>
  <c r="P336" i="13"/>
  <c r="G336" i="13"/>
  <c r="L336" i="13" s="1"/>
  <c r="G274" i="13"/>
  <c r="L274" i="13" s="1"/>
  <c r="P274" i="13"/>
  <c r="R397" i="13"/>
  <c r="T397" i="13" s="1"/>
  <c r="G396" i="13"/>
  <c r="L396" i="13" s="1"/>
  <c r="P396" i="13"/>
  <c r="P386" i="13"/>
  <c r="G386" i="13"/>
  <c r="L386" i="13" s="1"/>
  <c r="G355" i="13"/>
  <c r="L355" i="13" s="1"/>
  <c r="P355" i="13"/>
  <c r="R338" i="13"/>
  <c r="T338" i="13" s="1"/>
  <c r="R318" i="13"/>
  <c r="T318" i="13" s="1"/>
  <c r="G301" i="13"/>
  <c r="L301" i="13" s="1"/>
  <c r="P301" i="13"/>
  <c r="G383" i="13"/>
  <c r="L383" i="13" s="1"/>
  <c r="P383" i="13"/>
  <c r="P372" i="13"/>
  <c r="R372" i="13" s="1"/>
  <c r="T372" i="13" s="1"/>
  <c r="P344" i="13"/>
  <c r="R344" i="13" s="1"/>
  <c r="T344" i="13" s="1"/>
  <c r="G344" i="13"/>
  <c r="L344" i="13" s="1"/>
  <c r="P337" i="13"/>
  <c r="G337" i="13"/>
  <c r="L337" i="13" s="1"/>
  <c r="G331" i="13"/>
  <c r="L331" i="13" s="1"/>
  <c r="P331" i="13"/>
  <c r="P305" i="13"/>
  <c r="R305" i="13" s="1"/>
  <c r="T305" i="13" s="1"/>
  <c r="G303" i="13"/>
  <c r="L303" i="13" s="1"/>
  <c r="P303" i="13"/>
  <c r="L293" i="13"/>
  <c r="G288" i="13"/>
  <c r="L288" i="13" s="1"/>
  <c r="P288" i="13"/>
  <c r="P285" i="13"/>
  <c r="G285" i="13"/>
  <c r="L285" i="13" s="1"/>
  <c r="G379" i="13"/>
  <c r="L379" i="13" s="1"/>
  <c r="P379" i="13"/>
  <c r="P369" i="13"/>
  <c r="G369" i="13"/>
  <c r="L369" i="13" s="1"/>
  <c r="P360" i="13"/>
  <c r="G360" i="13"/>
  <c r="L360" i="13" s="1"/>
  <c r="G327" i="13"/>
  <c r="L327" i="13" s="1"/>
  <c r="P327" i="13"/>
  <c r="G323" i="13"/>
  <c r="L323" i="13" s="1"/>
  <c r="P323" i="13"/>
  <c r="P321" i="13"/>
  <c r="G321" i="13"/>
  <c r="L321" i="13" s="1"/>
  <c r="G312" i="13"/>
  <c r="L312" i="13" s="1"/>
  <c r="P312" i="13"/>
  <c r="G239" i="13"/>
  <c r="L239" i="13" s="1"/>
  <c r="P239" i="13"/>
  <c r="G228" i="13"/>
  <c r="L228" i="13" s="1"/>
  <c r="P228" i="13"/>
  <c r="G366" i="13"/>
  <c r="L366" i="13" s="1"/>
  <c r="P366" i="13"/>
  <c r="G363" i="13"/>
  <c r="L363" i="13" s="1"/>
  <c r="P363" i="13"/>
  <c r="P353" i="13"/>
  <c r="R353" i="13" s="1"/>
  <c r="T353" i="13" s="1"/>
  <c r="G353" i="13"/>
  <c r="L353" i="13" s="1"/>
  <c r="G347" i="13"/>
  <c r="L347" i="13" s="1"/>
  <c r="P347" i="13"/>
  <c r="G330" i="13"/>
  <c r="L330" i="13" s="1"/>
  <c r="P330" i="13"/>
  <c r="G279" i="13"/>
  <c r="L279" i="13" s="1"/>
  <c r="P279" i="13"/>
  <c r="P261" i="13"/>
  <c r="R261" i="13" s="1"/>
  <c r="T261" i="13" s="1"/>
  <c r="G261" i="13"/>
  <c r="L261" i="13" s="1"/>
  <c r="P245" i="13"/>
  <c r="G245" i="13"/>
  <c r="L245" i="13" s="1"/>
  <c r="P300" i="13"/>
  <c r="G300" i="13"/>
  <c r="L300" i="13" s="1"/>
  <c r="P255" i="13"/>
  <c r="G255" i="13"/>
  <c r="L255" i="13" s="1"/>
  <c r="G374" i="13"/>
  <c r="L374" i="13" s="1"/>
  <c r="P374" i="13"/>
  <c r="P364" i="13"/>
  <c r="R364" i="13" s="1"/>
  <c r="T364" i="13" s="1"/>
  <c r="P361" i="13"/>
  <c r="G361" i="13"/>
  <c r="L361" i="13" s="1"/>
  <c r="P352" i="13"/>
  <c r="G352" i="13"/>
  <c r="L352" i="13" s="1"/>
  <c r="P345" i="13"/>
  <c r="G345" i="13"/>
  <c r="L345" i="13" s="1"/>
  <c r="G339" i="13"/>
  <c r="L339" i="13" s="1"/>
  <c r="P339" i="13"/>
  <c r="R339" i="13" s="1"/>
  <c r="T339" i="13" s="1"/>
  <c r="G324" i="13"/>
  <c r="L324" i="13" s="1"/>
  <c r="P324" i="13"/>
  <c r="G322" i="13"/>
  <c r="L322" i="13" s="1"/>
  <c r="P322" i="13"/>
  <c r="L313" i="13"/>
  <c r="R313" i="13"/>
  <c r="T313" i="13" s="1"/>
  <c r="P304" i="13"/>
  <c r="G304" i="13"/>
  <c r="L304" i="13" s="1"/>
  <c r="P294" i="13"/>
  <c r="G294" i="13"/>
  <c r="L294" i="13" s="1"/>
  <c r="P292" i="13"/>
  <c r="G292" i="13"/>
  <c r="L292" i="13" s="1"/>
  <c r="P358" i="13"/>
  <c r="R358" i="13" s="1"/>
  <c r="T358" i="13" s="1"/>
  <c r="P350" i="13"/>
  <c r="R350" i="13" s="1"/>
  <c r="T350" i="13" s="1"/>
  <c r="P342" i="13"/>
  <c r="R342" i="13" s="1"/>
  <c r="T342" i="13" s="1"/>
  <c r="P334" i="13"/>
  <c r="R334" i="13" s="1"/>
  <c r="T334" i="13" s="1"/>
  <c r="R308" i="13"/>
  <c r="T308" i="13" s="1"/>
  <c r="G296" i="13"/>
  <c r="L296" i="13" s="1"/>
  <c r="P296" i="13"/>
  <c r="P283" i="13"/>
  <c r="R283" i="13" s="1"/>
  <c r="T283" i="13" s="1"/>
  <c r="G271" i="13"/>
  <c r="L271" i="13" s="1"/>
  <c r="P271" i="13"/>
  <c r="R271" i="13" s="1"/>
  <c r="T271" i="13" s="1"/>
  <c r="G224" i="13"/>
  <c r="L224" i="13" s="1"/>
  <c r="P224" i="13"/>
  <c r="G192" i="13"/>
  <c r="L192" i="13" s="1"/>
  <c r="P192" i="13"/>
  <c r="P307" i="13"/>
  <c r="R307" i="13" s="1"/>
  <c r="T307" i="13" s="1"/>
  <c r="P291" i="13"/>
  <c r="R291" i="13" s="1"/>
  <c r="T291" i="13" s="1"/>
  <c r="P276" i="13"/>
  <c r="R276" i="13" s="1"/>
  <c r="T276" i="13" s="1"/>
  <c r="G276" i="13"/>
  <c r="L276" i="13" s="1"/>
  <c r="P254" i="13"/>
  <c r="G254" i="13"/>
  <c r="L254" i="13" s="1"/>
  <c r="P206" i="13"/>
  <c r="G206" i="13"/>
  <c r="L206" i="13" s="1"/>
  <c r="G270" i="13"/>
  <c r="L270" i="13" s="1"/>
  <c r="P270" i="13"/>
  <c r="G232" i="13"/>
  <c r="L232" i="13" s="1"/>
  <c r="P232" i="13"/>
  <c r="P221" i="13"/>
  <c r="G221" i="13"/>
  <c r="L221" i="13" s="1"/>
  <c r="G219" i="13"/>
  <c r="L219" i="13" s="1"/>
  <c r="P219" i="13"/>
  <c r="P127" i="13"/>
  <c r="G127" i="13"/>
  <c r="L127" i="13" s="1"/>
  <c r="R319" i="13"/>
  <c r="T319" i="13" s="1"/>
  <c r="G200" i="13"/>
  <c r="L200" i="13" s="1"/>
  <c r="P200" i="13"/>
  <c r="G147" i="13"/>
  <c r="L147" i="13" s="1"/>
  <c r="P147" i="13"/>
  <c r="P316" i="13"/>
  <c r="R316" i="13" s="1"/>
  <c r="T316" i="13" s="1"/>
  <c r="G280" i="13"/>
  <c r="L280" i="13" s="1"/>
  <c r="P280" i="13"/>
  <c r="R280" i="13" s="1"/>
  <c r="T280" i="13" s="1"/>
  <c r="R278" i="13"/>
  <c r="T278" i="13" s="1"/>
  <c r="P264" i="13"/>
  <c r="G264" i="13"/>
  <c r="L264" i="13" s="1"/>
  <c r="P260" i="13"/>
  <c r="G260" i="13"/>
  <c r="L260" i="13" s="1"/>
  <c r="G257" i="13"/>
  <c r="L257" i="13" s="1"/>
  <c r="P257" i="13"/>
  <c r="G166" i="13"/>
  <c r="L166" i="13" s="1"/>
  <c r="P166" i="13"/>
  <c r="R166" i="13" s="1"/>
  <c r="T166" i="13" s="1"/>
  <c r="R284" i="13"/>
  <c r="T284" i="13" s="1"/>
  <c r="R273" i="13"/>
  <c r="T273" i="13" s="1"/>
  <c r="P235" i="13"/>
  <c r="R235" i="13" s="1"/>
  <c r="T235" i="13" s="1"/>
  <c r="G235" i="13"/>
  <c r="L235" i="13" s="1"/>
  <c r="G174" i="13"/>
  <c r="L174" i="13" s="1"/>
  <c r="P174" i="13"/>
  <c r="R174" i="13" s="1"/>
  <c r="T174" i="13" s="1"/>
  <c r="P246" i="13"/>
  <c r="R246" i="13" s="1"/>
  <c r="T246" i="13" s="1"/>
  <c r="G246" i="13"/>
  <c r="L246" i="13" s="1"/>
  <c r="P229" i="13"/>
  <c r="G229" i="13"/>
  <c r="L229" i="13" s="1"/>
  <c r="P214" i="13"/>
  <c r="G214" i="13"/>
  <c r="L214" i="13" s="1"/>
  <c r="R212" i="13"/>
  <c r="T212" i="13" s="1"/>
  <c r="G202" i="13"/>
  <c r="L202" i="13" s="1"/>
  <c r="P202" i="13"/>
  <c r="R202" i="13" s="1"/>
  <c r="T202" i="13" s="1"/>
  <c r="P178" i="13"/>
  <c r="G178" i="13"/>
  <c r="L178" i="13" s="1"/>
  <c r="G173" i="13"/>
  <c r="L173" i="13" s="1"/>
  <c r="P173" i="13"/>
  <c r="P171" i="13"/>
  <c r="G171" i="13"/>
  <c r="L171" i="13" s="1"/>
  <c r="G129" i="13"/>
  <c r="L129" i="13" s="1"/>
  <c r="P129" i="13"/>
  <c r="R129" i="13" s="1"/>
  <c r="T129" i="13" s="1"/>
  <c r="P267" i="13"/>
  <c r="R267" i="13" s="1"/>
  <c r="T267" i="13" s="1"/>
  <c r="G247" i="13"/>
  <c r="L247" i="13" s="1"/>
  <c r="G227" i="13"/>
  <c r="L227" i="13" s="1"/>
  <c r="P227" i="13"/>
  <c r="P198" i="13"/>
  <c r="G198" i="13"/>
  <c r="L198" i="13" s="1"/>
  <c r="G194" i="13"/>
  <c r="L194" i="13" s="1"/>
  <c r="P194" i="13"/>
  <c r="R194" i="13" s="1"/>
  <c r="T194" i="13" s="1"/>
  <c r="P111" i="13"/>
  <c r="G111" i="13"/>
  <c r="L111" i="13" s="1"/>
  <c r="P222" i="13"/>
  <c r="G222" i="13"/>
  <c r="L222" i="13" s="1"/>
  <c r="R220" i="13"/>
  <c r="T220" i="13" s="1"/>
  <c r="G210" i="13"/>
  <c r="P205" i="13"/>
  <c r="G205" i="13"/>
  <c r="L205" i="13" s="1"/>
  <c r="P162" i="13"/>
  <c r="G162" i="13"/>
  <c r="L162" i="13" s="1"/>
  <c r="G113" i="13"/>
  <c r="L113" i="13" s="1"/>
  <c r="P113" i="13"/>
  <c r="P237" i="13"/>
  <c r="G237" i="13"/>
  <c r="L237" i="13" s="1"/>
  <c r="P230" i="13"/>
  <c r="G230" i="13"/>
  <c r="L230" i="13" s="1"/>
  <c r="G208" i="13"/>
  <c r="L208" i="13" s="1"/>
  <c r="P208" i="13"/>
  <c r="R208" i="13" s="1"/>
  <c r="T208" i="13" s="1"/>
  <c r="P191" i="13"/>
  <c r="G191" i="13"/>
  <c r="L191" i="13" s="1"/>
  <c r="P89" i="13"/>
  <c r="G89" i="13"/>
  <c r="L89" i="13" s="1"/>
  <c r="G218" i="13"/>
  <c r="L218" i="13" s="1"/>
  <c r="P213" i="13"/>
  <c r="R213" i="13" s="1"/>
  <c r="T213" i="13" s="1"/>
  <c r="G213" i="13"/>
  <c r="L213" i="13" s="1"/>
  <c r="P197" i="13"/>
  <c r="G197" i="13"/>
  <c r="L197" i="13" s="1"/>
  <c r="P193" i="13"/>
  <c r="R193" i="13" s="1"/>
  <c r="T193" i="13" s="1"/>
  <c r="G186" i="13"/>
  <c r="L186" i="13" s="1"/>
  <c r="P186" i="13"/>
  <c r="G181" i="13"/>
  <c r="L181" i="13" s="1"/>
  <c r="P181" i="13"/>
  <c r="R181" i="13" s="1"/>
  <c r="T181" i="13" s="1"/>
  <c r="P177" i="13"/>
  <c r="G177" i="13"/>
  <c r="L177" i="13" s="1"/>
  <c r="P161" i="13"/>
  <c r="G161" i="13"/>
  <c r="L161" i="13" s="1"/>
  <c r="G91" i="13"/>
  <c r="L91" i="13" s="1"/>
  <c r="P91" i="13"/>
  <c r="P250" i="13"/>
  <c r="R250" i="13" s="1"/>
  <c r="T250" i="13" s="1"/>
  <c r="G216" i="13"/>
  <c r="L216" i="13" s="1"/>
  <c r="P216" i="13"/>
  <c r="G211" i="13"/>
  <c r="L211" i="13" s="1"/>
  <c r="P211" i="13"/>
  <c r="G190" i="13"/>
  <c r="L190" i="13" s="1"/>
  <c r="P190" i="13"/>
  <c r="P144" i="13"/>
  <c r="G144" i="13"/>
  <c r="L144" i="13" s="1"/>
  <c r="P203" i="13"/>
  <c r="R203" i="13" s="1"/>
  <c r="T203" i="13" s="1"/>
  <c r="P195" i="13"/>
  <c r="R195" i="13" s="1"/>
  <c r="T195" i="13" s="1"/>
  <c r="P169" i="13"/>
  <c r="G169" i="13"/>
  <c r="L169" i="13" s="1"/>
  <c r="R154" i="13"/>
  <c r="T154" i="13" s="1"/>
  <c r="G148" i="13"/>
  <c r="L148" i="13" s="1"/>
  <c r="P148" i="13"/>
  <c r="G130" i="13"/>
  <c r="L130" i="13" s="1"/>
  <c r="P130" i="13"/>
  <c r="R130" i="13" s="1"/>
  <c r="T130" i="13" s="1"/>
  <c r="G114" i="13"/>
  <c r="L114" i="13" s="1"/>
  <c r="P114" i="13"/>
  <c r="R114" i="13" s="1"/>
  <c r="T114" i="13" s="1"/>
  <c r="G92" i="13"/>
  <c r="L92" i="13" s="1"/>
  <c r="P92" i="13"/>
  <c r="P188" i="13"/>
  <c r="R188" i="13" s="1"/>
  <c r="T188" i="13" s="1"/>
  <c r="P160" i="13"/>
  <c r="R160" i="13" s="1"/>
  <c r="T160" i="13" s="1"/>
  <c r="G156" i="13"/>
  <c r="L156" i="13" s="1"/>
  <c r="P156" i="13"/>
  <c r="R156" i="13" s="1"/>
  <c r="T156" i="13" s="1"/>
  <c r="P152" i="13"/>
  <c r="G152" i="13"/>
  <c r="L152" i="13" s="1"/>
  <c r="G140" i="13"/>
  <c r="L140" i="13" s="1"/>
  <c r="P140" i="13"/>
  <c r="P135" i="13"/>
  <c r="G135" i="13"/>
  <c r="L135" i="13" s="1"/>
  <c r="G123" i="13"/>
  <c r="L123" i="13" s="1"/>
  <c r="P123" i="13"/>
  <c r="R123" i="13" s="1"/>
  <c r="T123" i="13" s="1"/>
  <c r="P118" i="13"/>
  <c r="G118" i="13"/>
  <c r="L118" i="13" s="1"/>
  <c r="G104" i="13"/>
  <c r="L104" i="13" s="1"/>
  <c r="P104" i="13"/>
  <c r="P98" i="13"/>
  <c r="G98" i="13"/>
  <c r="L98" i="13" s="1"/>
  <c r="G187" i="13"/>
  <c r="G179" i="13"/>
  <c r="L179" i="13" s="1"/>
  <c r="G86" i="13"/>
  <c r="L86" i="13" s="1"/>
  <c r="P86" i="13"/>
  <c r="R86" i="13" s="1"/>
  <c r="T86" i="13" s="1"/>
  <c r="R176" i="13"/>
  <c r="T176" i="13" s="1"/>
  <c r="G165" i="13"/>
  <c r="L165" i="13" s="1"/>
  <c r="P165" i="13"/>
  <c r="R163" i="13"/>
  <c r="T163" i="13" s="1"/>
  <c r="G139" i="13"/>
  <c r="L139" i="13" s="1"/>
  <c r="P139" i="13"/>
  <c r="R139" i="13" s="1"/>
  <c r="T139" i="13" s="1"/>
  <c r="G122" i="13"/>
  <c r="L122" i="13" s="1"/>
  <c r="P122" i="13"/>
  <c r="R122" i="13" s="1"/>
  <c r="T122" i="13" s="1"/>
  <c r="G102" i="13"/>
  <c r="L102" i="13" s="1"/>
  <c r="P102" i="13"/>
  <c r="P182" i="13"/>
  <c r="R182" i="13" s="1"/>
  <c r="T182" i="13" s="1"/>
  <c r="G158" i="13"/>
  <c r="L158" i="13" s="1"/>
  <c r="P158" i="13"/>
  <c r="P153" i="13"/>
  <c r="R153" i="13" s="1"/>
  <c r="T153" i="13" s="1"/>
  <c r="G153" i="13"/>
  <c r="L153" i="13" s="1"/>
  <c r="G149" i="13"/>
  <c r="L149" i="13" s="1"/>
  <c r="P149" i="13"/>
  <c r="P143" i="13"/>
  <c r="G143" i="13"/>
  <c r="L143" i="13" s="1"/>
  <c r="G131" i="13"/>
  <c r="L131" i="13" s="1"/>
  <c r="P131" i="13"/>
  <c r="P126" i="13"/>
  <c r="R126" i="13" s="1"/>
  <c r="T126" i="13" s="1"/>
  <c r="G126" i="13"/>
  <c r="L126" i="13" s="1"/>
  <c r="G115" i="13"/>
  <c r="L115" i="13" s="1"/>
  <c r="P115" i="13"/>
  <c r="P109" i="13"/>
  <c r="G109" i="13"/>
  <c r="L109" i="13" s="1"/>
  <c r="G93" i="13"/>
  <c r="L93" i="13" s="1"/>
  <c r="P93" i="13"/>
  <c r="P88" i="13"/>
  <c r="R88" i="13" s="1"/>
  <c r="T88" i="13" s="1"/>
  <c r="G88" i="13"/>
  <c r="L88" i="13" s="1"/>
  <c r="R159" i="13"/>
  <c r="T159" i="13" s="1"/>
  <c r="G138" i="13"/>
  <c r="L138" i="13" s="1"/>
  <c r="P138" i="13"/>
  <c r="P136" i="13"/>
  <c r="G136" i="13"/>
  <c r="L136" i="13" s="1"/>
  <c r="G121" i="13"/>
  <c r="L121" i="13" s="1"/>
  <c r="P121" i="13"/>
  <c r="R121" i="13" s="1"/>
  <c r="T121" i="13" s="1"/>
  <c r="P119" i="13"/>
  <c r="G119" i="13"/>
  <c r="L119" i="13" s="1"/>
  <c r="G101" i="13"/>
  <c r="L101" i="13" s="1"/>
  <c r="P101" i="13"/>
  <c r="P99" i="13"/>
  <c r="G99" i="13"/>
  <c r="L99" i="13" s="1"/>
  <c r="R90" i="13"/>
  <c r="T90" i="13" s="1"/>
  <c r="G85" i="13"/>
  <c r="L85" i="13" s="1"/>
  <c r="P85" i="13"/>
  <c r="P313" i="5"/>
  <c r="G313" i="5"/>
  <c r="L313" i="5" s="1"/>
  <c r="P527" i="5"/>
  <c r="G527" i="5"/>
  <c r="L527" i="5" s="1"/>
  <c r="G484" i="5"/>
  <c r="L484" i="5" s="1"/>
  <c r="P484" i="5"/>
  <c r="G460" i="5"/>
  <c r="L460" i="5" s="1"/>
  <c r="P460" i="5"/>
  <c r="P392" i="5"/>
  <c r="G392" i="5"/>
  <c r="L392" i="5" s="1"/>
  <c r="G377" i="5"/>
  <c r="L377" i="5" s="1"/>
  <c r="P377" i="5"/>
  <c r="G336" i="5"/>
  <c r="L336" i="5" s="1"/>
  <c r="P336" i="5"/>
  <c r="G250" i="5"/>
  <c r="L250" i="5" s="1"/>
  <c r="P250" i="5"/>
  <c r="P243" i="5"/>
  <c r="R243" i="5" s="1"/>
  <c r="T243" i="5" s="1"/>
  <c r="G243" i="5"/>
  <c r="L243" i="5" s="1"/>
  <c r="P218" i="5"/>
  <c r="G218" i="5"/>
  <c r="L218" i="5" s="1"/>
  <c r="G201" i="5"/>
  <c r="L201" i="5" s="1"/>
  <c r="P201" i="5"/>
  <c r="P187" i="5"/>
  <c r="G187" i="5"/>
  <c r="L187" i="5" s="1"/>
  <c r="R82" i="5"/>
  <c r="T82" i="5" s="1"/>
  <c r="G575" i="5"/>
  <c r="L575" i="5" s="1"/>
  <c r="P575" i="5"/>
  <c r="P521" i="5"/>
  <c r="G521" i="5"/>
  <c r="L521" i="5" s="1"/>
  <c r="G500" i="5"/>
  <c r="L500" i="5" s="1"/>
  <c r="P500" i="5"/>
  <c r="P463" i="5"/>
  <c r="G463" i="5"/>
  <c r="L463" i="5" s="1"/>
  <c r="P363" i="5"/>
  <c r="G363" i="5"/>
  <c r="L363" i="5" s="1"/>
  <c r="P345" i="5"/>
  <c r="R345" i="5" s="1"/>
  <c r="T345" i="5" s="1"/>
  <c r="P260" i="5"/>
  <c r="G260" i="5"/>
  <c r="L260" i="5" s="1"/>
  <c r="G225" i="5"/>
  <c r="L225" i="5" s="1"/>
  <c r="P225" i="5"/>
  <c r="P190" i="5"/>
  <c r="G190" i="5"/>
  <c r="L190" i="5" s="1"/>
  <c r="G476" i="5"/>
  <c r="L476" i="5" s="1"/>
  <c r="P476" i="5"/>
  <c r="P455" i="5"/>
  <c r="G455" i="5"/>
  <c r="L455" i="5" s="1"/>
  <c r="G426" i="5"/>
  <c r="L426" i="5" s="1"/>
  <c r="P426" i="5"/>
  <c r="P376" i="5"/>
  <c r="G376" i="5"/>
  <c r="L376" i="5" s="1"/>
  <c r="G352" i="5"/>
  <c r="L352" i="5" s="1"/>
  <c r="P352" i="5"/>
  <c r="G312" i="5"/>
  <c r="L312" i="5" s="1"/>
  <c r="P312" i="5"/>
  <c r="R312" i="5" s="1"/>
  <c r="T312" i="5" s="1"/>
  <c r="G296" i="5"/>
  <c r="L296" i="5" s="1"/>
  <c r="P296" i="5"/>
  <c r="P287" i="5"/>
  <c r="R287" i="5" s="1"/>
  <c r="T287" i="5" s="1"/>
  <c r="P273" i="5"/>
  <c r="R273" i="5" s="1"/>
  <c r="T273" i="5" s="1"/>
  <c r="G242" i="5"/>
  <c r="L242" i="5" s="1"/>
  <c r="G217" i="5"/>
  <c r="L217" i="5" s="1"/>
  <c r="P210" i="5"/>
  <c r="G210" i="5"/>
  <c r="L210" i="5" s="1"/>
  <c r="P429" i="5"/>
  <c r="G429" i="5"/>
  <c r="L429" i="5" s="1"/>
  <c r="P384" i="5"/>
  <c r="G384" i="5"/>
  <c r="L384" i="5" s="1"/>
  <c r="P372" i="5"/>
  <c r="G372" i="5"/>
  <c r="L372" i="5" s="1"/>
  <c r="P303" i="5"/>
  <c r="G303" i="5"/>
  <c r="L303" i="5" s="1"/>
  <c r="R242" i="5"/>
  <c r="T242" i="5" s="1"/>
  <c r="P234" i="5"/>
  <c r="G234" i="5"/>
  <c r="L234" i="5" s="1"/>
  <c r="P511" i="5"/>
  <c r="R511" i="5" s="1"/>
  <c r="T511" i="5" s="1"/>
  <c r="G511" i="5"/>
  <c r="L511" i="5" s="1"/>
  <c r="P353" i="5"/>
  <c r="G353" i="5"/>
  <c r="L353" i="5" s="1"/>
  <c r="G215" i="5"/>
  <c r="L215" i="5" s="1"/>
  <c r="P215" i="5"/>
  <c r="E32" i="14"/>
  <c r="F75" i="5"/>
  <c r="G75" i="5" s="1"/>
  <c r="K75" i="5" s="1"/>
  <c r="P486" i="5"/>
  <c r="R486" i="5" s="1"/>
  <c r="T486" i="5" s="1"/>
  <c r="G486" i="5"/>
  <c r="L486" i="5" s="1"/>
  <c r="P394" i="5"/>
  <c r="G394" i="5"/>
  <c r="L394" i="5" s="1"/>
  <c r="P379" i="5"/>
  <c r="R379" i="5" s="1"/>
  <c r="T379" i="5" s="1"/>
  <c r="G379" i="5"/>
  <c r="L379" i="5" s="1"/>
  <c r="P375" i="5"/>
  <c r="G375" i="5"/>
  <c r="L375" i="5" s="1"/>
  <c r="P344" i="5"/>
  <c r="R344" i="5" s="1"/>
  <c r="T344" i="5" s="1"/>
  <c r="G344" i="5"/>
  <c r="L344" i="5" s="1"/>
  <c r="P328" i="5"/>
  <c r="R328" i="5" s="1"/>
  <c r="T328" i="5" s="1"/>
  <c r="G321" i="5"/>
  <c r="L321" i="5" s="1"/>
  <c r="P321" i="5"/>
  <c r="R321" i="5" s="1"/>
  <c r="T321" i="5" s="1"/>
  <c r="G295" i="5"/>
  <c r="L295" i="5" s="1"/>
  <c r="G279" i="5"/>
  <c r="L279" i="5" s="1"/>
  <c r="P279" i="5"/>
  <c r="G199" i="5"/>
  <c r="L199" i="5" s="1"/>
  <c r="P199" i="5"/>
  <c r="G239" i="5"/>
  <c r="L239" i="5" s="1"/>
  <c r="P239" i="5"/>
  <c r="P146" i="5"/>
  <c r="R146" i="5" s="1"/>
  <c r="T146" i="5" s="1"/>
  <c r="R415" i="5"/>
  <c r="T415" i="5" s="1"/>
  <c r="E55" i="14"/>
  <c r="F84" i="5"/>
  <c r="G84" i="5" s="1"/>
  <c r="K84" i="5" s="1"/>
  <c r="P519" i="5"/>
  <c r="R519" i="5" s="1"/>
  <c r="T519" i="5" s="1"/>
  <c r="G519" i="5"/>
  <c r="L519" i="5" s="1"/>
  <c r="P492" i="5"/>
  <c r="G492" i="5"/>
  <c r="L492" i="5" s="1"/>
  <c r="P421" i="5"/>
  <c r="R421" i="5" s="1"/>
  <c r="T421" i="5" s="1"/>
  <c r="G421" i="5"/>
  <c r="L421" i="5" s="1"/>
  <c r="G383" i="5"/>
  <c r="L383" i="5" s="1"/>
  <c r="P383" i="5"/>
  <c r="G368" i="5"/>
  <c r="L368" i="5" s="1"/>
  <c r="P368" i="5"/>
  <c r="G361" i="5"/>
  <c r="L361" i="5" s="1"/>
  <c r="P361" i="5"/>
  <c r="R295" i="5"/>
  <c r="T295" i="5" s="1"/>
  <c r="P268" i="5"/>
  <c r="G268" i="5"/>
  <c r="L268" i="5" s="1"/>
  <c r="G223" i="5"/>
  <c r="L223" i="5" s="1"/>
  <c r="P223" i="5"/>
  <c r="P543" i="5"/>
  <c r="G543" i="5"/>
  <c r="L543" i="5" s="1"/>
  <c r="G267" i="5"/>
  <c r="L267" i="5" s="1"/>
  <c r="P267" i="5"/>
  <c r="R267" i="5" s="1"/>
  <c r="T267" i="5" s="1"/>
  <c r="P583" i="5"/>
  <c r="G583" i="5"/>
  <c r="L583" i="5" s="1"/>
  <c r="P393" i="5"/>
  <c r="G393" i="5"/>
  <c r="L393" i="5" s="1"/>
  <c r="P389" i="5"/>
  <c r="G389" i="5"/>
  <c r="L389" i="5" s="1"/>
  <c r="P226" i="5"/>
  <c r="G226" i="5"/>
  <c r="L226" i="5" s="1"/>
  <c r="R508" i="5"/>
  <c r="T508" i="5" s="1"/>
  <c r="R497" i="5"/>
  <c r="T497" i="5" s="1"/>
  <c r="R523" i="5"/>
  <c r="T523" i="5" s="1"/>
  <c r="R513" i="5"/>
  <c r="T513" i="5" s="1"/>
  <c r="P320" i="5"/>
  <c r="R320" i="5" s="1"/>
  <c r="T320" i="5" s="1"/>
  <c r="P233" i="5"/>
  <c r="R233" i="5" s="1"/>
  <c r="T233" i="5" s="1"/>
  <c r="P231" i="5"/>
  <c r="R231" i="5" s="1"/>
  <c r="T231" i="5" s="1"/>
  <c r="P207" i="5"/>
  <c r="R207" i="5" s="1"/>
  <c r="T207" i="5" s="1"/>
  <c r="P27" i="5"/>
  <c r="R27" i="5" s="1"/>
  <c r="T27" i="5" s="1"/>
  <c r="P565" i="5"/>
  <c r="R565" i="5" s="1"/>
  <c r="T565" i="5" s="1"/>
  <c r="R553" i="5"/>
  <c r="T553" i="5" s="1"/>
  <c r="P537" i="5"/>
  <c r="G518" i="5"/>
  <c r="L518" i="5" s="1"/>
  <c r="G515" i="5"/>
  <c r="L515" i="5" s="1"/>
  <c r="P444" i="5"/>
  <c r="R444" i="5" s="1"/>
  <c r="T444" i="5" s="1"/>
  <c r="P369" i="5"/>
  <c r="R369" i="5" s="1"/>
  <c r="T369" i="5" s="1"/>
  <c r="G347" i="5"/>
  <c r="L347" i="5" s="1"/>
  <c r="P337" i="5"/>
  <c r="R337" i="5" s="1"/>
  <c r="T337" i="5" s="1"/>
  <c r="G306" i="5"/>
  <c r="L306" i="5" s="1"/>
  <c r="R278" i="5"/>
  <c r="T278" i="5" s="1"/>
  <c r="G539" i="5"/>
  <c r="L539" i="5" s="1"/>
  <c r="R518" i="5"/>
  <c r="T518" i="5" s="1"/>
  <c r="G428" i="5"/>
  <c r="L428" i="5" s="1"/>
  <c r="R329" i="5"/>
  <c r="T329" i="5" s="1"/>
  <c r="R288" i="5"/>
  <c r="T288" i="5" s="1"/>
  <c r="P256" i="5"/>
  <c r="R256" i="5" s="1"/>
  <c r="T256" i="5" s="1"/>
  <c r="P248" i="5"/>
  <c r="R248" i="5" s="1"/>
  <c r="T248" i="5" s="1"/>
  <c r="G194" i="5"/>
  <c r="L194" i="5" s="1"/>
  <c r="P176" i="5"/>
  <c r="R176" i="5" s="1"/>
  <c r="T176" i="5" s="1"/>
  <c r="G162" i="5"/>
  <c r="L162" i="5" s="1"/>
  <c r="R400" i="5"/>
  <c r="T400" i="5" s="1"/>
  <c r="R397" i="5"/>
  <c r="T397" i="5" s="1"/>
  <c r="G196" i="5"/>
  <c r="L196" i="5" s="1"/>
  <c r="P502" i="5"/>
  <c r="R502" i="5" s="1"/>
  <c r="T502" i="5" s="1"/>
  <c r="G478" i="5"/>
  <c r="L478" i="5" s="1"/>
  <c r="G462" i="5"/>
  <c r="L462" i="5" s="1"/>
  <c r="R388" i="5"/>
  <c r="T388" i="5" s="1"/>
  <c r="P150" i="5"/>
  <c r="R150" i="5" s="1"/>
  <c r="T150" i="5" s="1"/>
  <c r="P577" i="5"/>
  <c r="G577" i="5"/>
  <c r="L577" i="5" s="1"/>
  <c r="G564" i="5"/>
  <c r="L564" i="5" s="1"/>
  <c r="P564" i="5"/>
  <c r="R564" i="5" s="1"/>
  <c r="T564" i="5" s="1"/>
  <c r="P541" i="5"/>
  <c r="G541" i="5"/>
  <c r="L541" i="5" s="1"/>
  <c r="G580" i="5"/>
  <c r="L580" i="5" s="1"/>
  <c r="P580" i="5"/>
  <c r="R580" i="5" s="1"/>
  <c r="T580" i="5" s="1"/>
  <c r="G560" i="5"/>
  <c r="L560" i="5" s="1"/>
  <c r="P560" i="5"/>
  <c r="P548" i="5"/>
  <c r="G548" i="5"/>
  <c r="L548" i="5" s="1"/>
  <c r="G456" i="5"/>
  <c r="L456" i="5" s="1"/>
  <c r="P456" i="5"/>
  <c r="G448" i="5"/>
  <c r="L448" i="5" s="1"/>
  <c r="P448" i="5"/>
  <c r="G574" i="5"/>
  <c r="L574" i="5" s="1"/>
  <c r="P574" i="5"/>
  <c r="G540" i="5"/>
  <c r="L540" i="5" s="1"/>
  <c r="P540" i="5"/>
  <c r="G480" i="5"/>
  <c r="L480" i="5" s="1"/>
  <c r="P480" i="5"/>
  <c r="G472" i="5"/>
  <c r="L472" i="5" s="1"/>
  <c r="P472" i="5"/>
  <c r="G404" i="5"/>
  <c r="L404" i="5" s="1"/>
  <c r="P404" i="5"/>
  <c r="G559" i="5"/>
  <c r="L559" i="5" s="1"/>
  <c r="P559" i="5"/>
  <c r="P547" i="5"/>
  <c r="G547" i="5"/>
  <c r="L547" i="5" s="1"/>
  <c r="R537" i="5"/>
  <c r="T537" i="5" s="1"/>
  <c r="G488" i="5"/>
  <c r="L488" i="5" s="1"/>
  <c r="P488" i="5"/>
  <c r="G582" i="5"/>
  <c r="L582" i="5" s="1"/>
  <c r="P582" i="5"/>
  <c r="P568" i="5"/>
  <c r="G568" i="5"/>
  <c r="L568" i="5" s="1"/>
  <c r="G512" i="5"/>
  <c r="L512" i="5" s="1"/>
  <c r="P512" i="5"/>
  <c r="G496" i="5"/>
  <c r="L496" i="5" s="1"/>
  <c r="P496" i="5"/>
  <c r="G562" i="5"/>
  <c r="L562" i="5" s="1"/>
  <c r="P562" i="5"/>
  <c r="G558" i="5"/>
  <c r="L558" i="5" s="1"/>
  <c r="P558" i="5"/>
  <c r="P578" i="5"/>
  <c r="G578" i="5"/>
  <c r="L578" i="5" s="1"/>
  <c r="P567" i="5"/>
  <c r="G567" i="5"/>
  <c r="L567" i="5" s="1"/>
  <c r="P517" i="5"/>
  <c r="G517" i="5"/>
  <c r="L517" i="5" s="1"/>
  <c r="G422" i="5"/>
  <c r="L422" i="5" s="1"/>
  <c r="P422" i="5"/>
  <c r="R422" i="5" s="1"/>
  <c r="T422" i="5" s="1"/>
  <c r="G406" i="5"/>
  <c r="L406" i="5" s="1"/>
  <c r="P406" i="5"/>
  <c r="G571" i="5"/>
  <c r="L571" i="5" s="1"/>
  <c r="P571" i="5"/>
  <c r="P557" i="5"/>
  <c r="G557" i="5"/>
  <c r="L557" i="5" s="1"/>
  <c r="G440" i="5"/>
  <c r="L440" i="5" s="1"/>
  <c r="P440" i="5"/>
  <c r="P584" i="5"/>
  <c r="R584" i="5" s="1"/>
  <c r="T584" i="5" s="1"/>
  <c r="G579" i="5"/>
  <c r="L579" i="5" s="1"/>
  <c r="P576" i="5"/>
  <c r="R576" i="5" s="1"/>
  <c r="T576" i="5" s="1"/>
  <c r="G570" i="5"/>
  <c r="L570" i="5" s="1"/>
  <c r="P566" i="5"/>
  <c r="R566" i="5" s="1"/>
  <c r="T566" i="5" s="1"/>
  <c r="G561" i="5"/>
  <c r="L561" i="5" s="1"/>
  <c r="G556" i="5"/>
  <c r="L556" i="5" s="1"/>
  <c r="G555" i="5"/>
  <c r="L555" i="5" s="1"/>
  <c r="G554" i="5"/>
  <c r="L554" i="5" s="1"/>
  <c r="G551" i="5"/>
  <c r="L551" i="5" s="1"/>
  <c r="G550" i="5"/>
  <c r="L550" i="5" s="1"/>
  <c r="G549" i="5"/>
  <c r="L549" i="5" s="1"/>
  <c r="P532" i="5"/>
  <c r="R532" i="5" s="1"/>
  <c r="T532" i="5" s="1"/>
  <c r="G516" i="5"/>
  <c r="L516" i="5" s="1"/>
  <c r="P494" i="5"/>
  <c r="R494" i="5" s="1"/>
  <c r="T494" i="5" s="1"/>
  <c r="G490" i="5"/>
  <c r="L490" i="5" s="1"/>
  <c r="P490" i="5"/>
  <c r="G487" i="5"/>
  <c r="L487" i="5" s="1"/>
  <c r="G473" i="5"/>
  <c r="L473" i="5" s="1"/>
  <c r="G470" i="5"/>
  <c r="L470" i="5" s="1"/>
  <c r="P467" i="5"/>
  <c r="R467" i="5" s="1"/>
  <c r="T467" i="5" s="1"/>
  <c r="G446" i="5"/>
  <c r="L446" i="5" s="1"/>
  <c r="P433" i="5"/>
  <c r="R433" i="5" s="1"/>
  <c r="T433" i="5" s="1"/>
  <c r="R392" i="5"/>
  <c r="T392" i="5" s="1"/>
  <c r="P387" i="5"/>
  <c r="G387" i="5"/>
  <c r="L387" i="5" s="1"/>
  <c r="G357" i="5"/>
  <c r="L357" i="5" s="1"/>
  <c r="P357" i="5"/>
  <c r="G325" i="5"/>
  <c r="L325" i="5" s="1"/>
  <c r="P325" i="5"/>
  <c r="G292" i="5"/>
  <c r="L292" i="5" s="1"/>
  <c r="P292" i="5"/>
  <c r="G504" i="5"/>
  <c r="L504" i="5" s="1"/>
  <c r="P504" i="5"/>
  <c r="R504" i="5" s="1"/>
  <c r="T504" i="5" s="1"/>
  <c r="P477" i="5"/>
  <c r="G477" i="5"/>
  <c r="L477" i="5" s="1"/>
  <c r="G465" i="5"/>
  <c r="L465" i="5" s="1"/>
  <c r="P465" i="5"/>
  <c r="G431" i="5"/>
  <c r="L431" i="5" s="1"/>
  <c r="P431" i="5"/>
  <c r="R431" i="5" s="1"/>
  <c r="T431" i="5" s="1"/>
  <c r="G403" i="5"/>
  <c r="L403" i="5" s="1"/>
  <c r="P403" i="5"/>
  <c r="P370" i="5"/>
  <c r="G370" i="5"/>
  <c r="L370" i="5" s="1"/>
  <c r="P528" i="5"/>
  <c r="R528" i="5" s="1"/>
  <c r="T528" i="5" s="1"/>
  <c r="G522" i="5"/>
  <c r="L522" i="5" s="1"/>
  <c r="P522" i="5"/>
  <c r="P501" i="5"/>
  <c r="G501" i="5"/>
  <c r="L501" i="5" s="1"/>
  <c r="P491" i="5"/>
  <c r="R491" i="5" s="1"/>
  <c r="T491" i="5" s="1"/>
  <c r="P481" i="5"/>
  <c r="R481" i="5" s="1"/>
  <c r="T481" i="5" s="1"/>
  <c r="G474" i="5"/>
  <c r="L474" i="5" s="1"/>
  <c r="P474" i="5"/>
  <c r="G471" i="5"/>
  <c r="P459" i="5"/>
  <c r="R459" i="5" s="1"/>
  <c r="T459" i="5" s="1"/>
  <c r="R455" i="5"/>
  <c r="T455" i="5" s="1"/>
  <c r="G438" i="5"/>
  <c r="L438" i="5" s="1"/>
  <c r="P425" i="5"/>
  <c r="R425" i="5" s="1"/>
  <c r="T425" i="5" s="1"/>
  <c r="G386" i="5"/>
  <c r="L386" i="5" s="1"/>
  <c r="P386" i="5"/>
  <c r="P382" i="5"/>
  <c r="R382" i="5" s="1"/>
  <c r="T382" i="5" s="1"/>
  <c r="P581" i="5"/>
  <c r="R581" i="5" s="1"/>
  <c r="T581" i="5" s="1"/>
  <c r="P573" i="5"/>
  <c r="R573" i="5" s="1"/>
  <c r="T573" i="5" s="1"/>
  <c r="P563" i="5"/>
  <c r="R563" i="5" s="1"/>
  <c r="T563" i="5" s="1"/>
  <c r="R543" i="5"/>
  <c r="T543" i="5" s="1"/>
  <c r="G538" i="5"/>
  <c r="G498" i="5"/>
  <c r="L498" i="5" s="1"/>
  <c r="P498" i="5"/>
  <c r="G495" i="5"/>
  <c r="L495" i="5" s="1"/>
  <c r="R476" i="5"/>
  <c r="T476" i="5" s="1"/>
  <c r="G457" i="5"/>
  <c r="L457" i="5" s="1"/>
  <c r="P457" i="5"/>
  <c r="G447" i="5"/>
  <c r="L447" i="5" s="1"/>
  <c r="G423" i="5"/>
  <c r="L423" i="5" s="1"/>
  <c r="P423" i="5"/>
  <c r="G405" i="5"/>
  <c r="L405" i="5" s="1"/>
  <c r="P534" i="5"/>
  <c r="R534" i="5" s="1"/>
  <c r="T534" i="5" s="1"/>
  <c r="P533" i="5"/>
  <c r="G533" i="5"/>
  <c r="L533" i="5" s="1"/>
  <c r="P529" i="5"/>
  <c r="R529" i="5" s="1"/>
  <c r="T529" i="5" s="1"/>
  <c r="P485" i="5"/>
  <c r="G485" i="5"/>
  <c r="L485" i="5" s="1"/>
  <c r="G464" i="5"/>
  <c r="L464" i="5" s="1"/>
  <c r="P464" i="5"/>
  <c r="G430" i="5"/>
  <c r="L430" i="5" s="1"/>
  <c r="P430" i="5"/>
  <c r="R430" i="5" s="1"/>
  <c r="T430" i="5" s="1"/>
  <c r="G402" i="5"/>
  <c r="L402" i="5" s="1"/>
  <c r="P402" i="5"/>
  <c r="P391" i="5"/>
  <c r="G391" i="5"/>
  <c r="L391" i="5" s="1"/>
  <c r="P378" i="5"/>
  <c r="G378" i="5"/>
  <c r="L378" i="5" s="1"/>
  <c r="G359" i="5"/>
  <c r="L359" i="5" s="1"/>
  <c r="P359" i="5"/>
  <c r="P348" i="5"/>
  <c r="G348" i="5"/>
  <c r="L348" i="5" s="1"/>
  <c r="P331" i="5"/>
  <c r="G331" i="5"/>
  <c r="L331" i="5" s="1"/>
  <c r="P316" i="5"/>
  <c r="G316" i="5"/>
  <c r="L316" i="5" s="1"/>
  <c r="P298" i="5"/>
  <c r="G298" i="5"/>
  <c r="L298" i="5" s="1"/>
  <c r="P520" i="5"/>
  <c r="R520" i="5" s="1"/>
  <c r="T520" i="5" s="1"/>
  <c r="G514" i="5"/>
  <c r="L514" i="5" s="1"/>
  <c r="P514" i="5"/>
  <c r="P509" i="5"/>
  <c r="G509" i="5"/>
  <c r="L509" i="5" s="1"/>
  <c r="P499" i="5"/>
  <c r="R499" i="5" s="1"/>
  <c r="T499" i="5" s="1"/>
  <c r="P489" i="5"/>
  <c r="R489" i="5" s="1"/>
  <c r="T489" i="5" s="1"/>
  <c r="G482" i="5"/>
  <c r="L482" i="5" s="1"/>
  <c r="P482" i="5"/>
  <c r="G479" i="5"/>
  <c r="L479" i="5" s="1"/>
  <c r="R462" i="5"/>
  <c r="T462" i="5" s="1"/>
  <c r="G449" i="5"/>
  <c r="L449" i="5" s="1"/>
  <c r="P449" i="5"/>
  <c r="G439" i="5"/>
  <c r="L439" i="5" s="1"/>
  <c r="R428" i="5"/>
  <c r="T428" i="5" s="1"/>
  <c r="G407" i="5"/>
  <c r="L407" i="5" s="1"/>
  <c r="P407" i="5"/>
  <c r="G381" i="5"/>
  <c r="L381" i="5" s="1"/>
  <c r="P381" i="5"/>
  <c r="P552" i="5"/>
  <c r="R552" i="5" s="1"/>
  <c r="T552" i="5" s="1"/>
  <c r="P544" i="5"/>
  <c r="R544" i="5" s="1"/>
  <c r="T544" i="5" s="1"/>
  <c r="G535" i="5"/>
  <c r="L535" i="5" s="1"/>
  <c r="G506" i="5"/>
  <c r="L506" i="5" s="1"/>
  <c r="P506" i="5"/>
  <c r="R506" i="5" s="1"/>
  <c r="T506" i="5" s="1"/>
  <c r="G503" i="5"/>
  <c r="L503" i="5" s="1"/>
  <c r="G454" i="5"/>
  <c r="L454" i="5" s="1"/>
  <c r="P443" i="5"/>
  <c r="R443" i="5" s="1"/>
  <c r="T443" i="5" s="1"/>
  <c r="G420" i="5"/>
  <c r="L420" i="5" s="1"/>
  <c r="G351" i="5"/>
  <c r="L351" i="5" s="1"/>
  <c r="P351" i="5"/>
  <c r="G319" i="5"/>
  <c r="L319" i="5" s="1"/>
  <c r="P319" i="5"/>
  <c r="P536" i="5"/>
  <c r="R536" i="5" s="1"/>
  <c r="T536" i="5" s="1"/>
  <c r="R531" i="5"/>
  <c r="T531" i="5" s="1"/>
  <c r="G530" i="5"/>
  <c r="L530" i="5" s="1"/>
  <c r="P530" i="5"/>
  <c r="P525" i="5"/>
  <c r="G525" i="5"/>
  <c r="L525" i="5" s="1"/>
  <c r="P493" i="5"/>
  <c r="G493" i="5"/>
  <c r="L493" i="5" s="1"/>
  <c r="P483" i="5"/>
  <c r="R483" i="5" s="1"/>
  <c r="T483" i="5" s="1"/>
  <c r="G441" i="5"/>
  <c r="L441" i="5" s="1"/>
  <c r="P441" i="5"/>
  <c r="R420" i="5"/>
  <c r="T420" i="5" s="1"/>
  <c r="P401" i="5"/>
  <c r="G401" i="5"/>
  <c r="L401" i="5" s="1"/>
  <c r="P390" i="5"/>
  <c r="G390" i="5"/>
  <c r="L390" i="5" s="1"/>
  <c r="G286" i="5"/>
  <c r="L286" i="5" s="1"/>
  <c r="P286" i="5"/>
  <c r="G193" i="5"/>
  <c r="L193" i="5" s="1"/>
  <c r="P193" i="5"/>
  <c r="G367" i="5"/>
  <c r="L367" i="5" s="1"/>
  <c r="P367" i="5"/>
  <c r="G365" i="5"/>
  <c r="L365" i="5" s="1"/>
  <c r="P365" i="5"/>
  <c r="G342" i="5"/>
  <c r="L342" i="5" s="1"/>
  <c r="P342" i="5"/>
  <c r="G309" i="5"/>
  <c r="L309" i="5" s="1"/>
  <c r="P309" i="5"/>
  <c r="G283" i="5"/>
  <c r="L283" i="5" s="1"/>
  <c r="P283" i="5"/>
  <c r="R283" i="5" s="1"/>
  <c r="T283" i="5" s="1"/>
  <c r="P276" i="5"/>
  <c r="G276" i="5"/>
  <c r="L276" i="5" s="1"/>
  <c r="G142" i="5"/>
  <c r="L142" i="5" s="1"/>
  <c r="P142" i="5"/>
  <c r="G124" i="5"/>
  <c r="L124" i="5" s="1"/>
  <c r="P124" i="5"/>
  <c r="G114" i="5"/>
  <c r="L114" i="5" s="1"/>
  <c r="P114" i="5"/>
  <c r="R114" i="5" s="1"/>
  <c r="T114" i="5" s="1"/>
  <c r="G91" i="5"/>
  <c r="L91" i="5" s="1"/>
  <c r="P91" i="5"/>
  <c r="G469" i="5"/>
  <c r="L469" i="5" s="1"/>
  <c r="P466" i="5"/>
  <c r="R466" i="5" s="1"/>
  <c r="T466" i="5" s="1"/>
  <c r="G461" i="5"/>
  <c r="L461" i="5" s="1"/>
  <c r="P458" i="5"/>
  <c r="R458" i="5" s="1"/>
  <c r="T458" i="5" s="1"/>
  <c r="G453" i="5"/>
  <c r="L453" i="5" s="1"/>
  <c r="P450" i="5"/>
  <c r="R450" i="5" s="1"/>
  <c r="T450" i="5" s="1"/>
  <c r="G445" i="5"/>
  <c r="L445" i="5" s="1"/>
  <c r="P442" i="5"/>
  <c r="R442" i="5" s="1"/>
  <c r="T442" i="5" s="1"/>
  <c r="G437" i="5"/>
  <c r="L437" i="5" s="1"/>
  <c r="P432" i="5"/>
  <c r="R432" i="5" s="1"/>
  <c r="T432" i="5" s="1"/>
  <c r="G427" i="5"/>
  <c r="L427" i="5" s="1"/>
  <c r="P424" i="5"/>
  <c r="R424" i="5" s="1"/>
  <c r="T424" i="5" s="1"/>
  <c r="G419" i="5"/>
  <c r="L419" i="5" s="1"/>
  <c r="P408" i="5"/>
  <c r="R408" i="5" s="1"/>
  <c r="T408" i="5" s="1"/>
  <c r="G371" i="5"/>
  <c r="L371" i="5" s="1"/>
  <c r="P356" i="5"/>
  <c r="G356" i="5"/>
  <c r="L356" i="5" s="1"/>
  <c r="R339" i="5"/>
  <c r="T339" i="5" s="1"/>
  <c r="G333" i="5"/>
  <c r="L333" i="5" s="1"/>
  <c r="P333" i="5"/>
  <c r="G327" i="5"/>
  <c r="L327" i="5" s="1"/>
  <c r="P327" i="5"/>
  <c r="R327" i="5" s="1"/>
  <c r="T327" i="5" s="1"/>
  <c r="P324" i="5"/>
  <c r="G324" i="5"/>
  <c r="L324" i="5" s="1"/>
  <c r="G300" i="5"/>
  <c r="L300" i="5" s="1"/>
  <c r="P300" i="5"/>
  <c r="G294" i="5"/>
  <c r="L294" i="5" s="1"/>
  <c r="P294" i="5"/>
  <c r="P291" i="5"/>
  <c r="G291" i="5"/>
  <c r="L291" i="5" s="1"/>
  <c r="L253" i="5"/>
  <c r="R253" i="5"/>
  <c r="T253" i="5" s="1"/>
  <c r="P228" i="5"/>
  <c r="G228" i="5"/>
  <c r="L228" i="5" s="1"/>
  <c r="G214" i="5"/>
  <c r="L214" i="5" s="1"/>
  <c r="P214" i="5"/>
  <c r="R214" i="5" s="1"/>
  <c r="T214" i="5" s="1"/>
  <c r="P385" i="5"/>
  <c r="R385" i="5" s="1"/>
  <c r="T385" i="5" s="1"/>
  <c r="G350" i="5"/>
  <c r="L350" i="5" s="1"/>
  <c r="P350" i="5"/>
  <c r="G318" i="5"/>
  <c r="L318" i="5" s="1"/>
  <c r="P318" i="5"/>
  <c r="G285" i="5"/>
  <c r="L285" i="5" s="1"/>
  <c r="P285" i="5"/>
  <c r="G261" i="5"/>
  <c r="L261" i="5" s="1"/>
  <c r="P261" i="5"/>
  <c r="P197" i="5"/>
  <c r="G197" i="5"/>
  <c r="L197" i="5" s="1"/>
  <c r="P373" i="5"/>
  <c r="R373" i="5" s="1"/>
  <c r="T373" i="5" s="1"/>
  <c r="R363" i="5"/>
  <c r="T363" i="5" s="1"/>
  <c r="G358" i="5"/>
  <c r="L358" i="5" s="1"/>
  <c r="P358" i="5"/>
  <c r="R347" i="5"/>
  <c r="T347" i="5" s="1"/>
  <c r="G341" i="5"/>
  <c r="L341" i="5" s="1"/>
  <c r="P341" i="5"/>
  <c r="G335" i="5"/>
  <c r="L335" i="5" s="1"/>
  <c r="P335" i="5"/>
  <c r="P332" i="5"/>
  <c r="G332" i="5"/>
  <c r="L332" i="5" s="1"/>
  <c r="R315" i="5"/>
  <c r="T315" i="5" s="1"/>
  <c r="G308" i="5"/>
  <c r="L308" i="5" s="1"/>
  <c r="P308" i="5"/>
  <c r="G302" i="5"/>
  <c r="L302" i="5" s="1"/>
  <c r="P302" i="5"/>
  <c r="P299" i="5"/>
  <c r="G299" i="5"/>
  <c r="L299" i="5" s="1"/>
  <c r="P282" i="5"/>
  <c r="G282" i="5"/>
  <c r="L282" i="5" s="1"/>
  <c r="G216" i="5"/>
  <c r="L216" i="5" s="1"/>
  <c r="P216" i="5"/>
  <c r="P366" i="5"/>
  <c r="R366" i="5" s="1"/>
  <c r="T366" i="5" s="1"/>
  <c r="G364" i="5"/>
  <c r="L364" i="5" s="1"/>
  <c r="G355" i="5"/>
  <c r="L355" i="5" s="1"/>
  <c r="G326" i="5"/>
  <c r="L326" i="5" s="1"/>
  <c r="P326" i="5"/>
  <c r="G323" i="5"/>
  <c r="L323" i="5" s="1"/>
  <c r="G293" i="5"/>
  <c r="L293" i="5" s="1"/>
  <c r="P293" i="5"/>
  <c r="P263" i="5"/>
  <c r="G263" i="5"/>
  <c r="L263" i="5" s="1"/>
  <c r="G255" i="5"/>
  <c r="L255" i="5" s="1"/>
  <c r="P255" i="5"/>
  <c r="P252" i="5"/>
  <c r="G252" i="5"/>
  <c r="L252" i="5" s="1"/>
  <c r="G230" i="5"/>
  <c r="L230" i="5" s="1"/>
  <c r="P230" i="5"/>
  <c r="P395" i="5"/>
  <c r="R395" i="5" s="1"/>
  <c r="T395" i="5" s="1"/>
  <c r="P374" i="5"/>
  <c r="R374" i="5" s="1"/>
  <c r="T374" i="5" s="1"/>
  <c r="G349" i="5"/>
  <c r="L349" i="5" s="1"/>
  <c r="P349" i="5"/>
  <c r="G343" i="5"/>
  <c r="L343" i="5" s="1"/>
  <c r="P343" i="5"/>
  <c r="P340" i="5"/>
  <c r="R340" i="5" s="1"/>
  <c r="T340" i="5" s="1"/>
  <c r="G340" i="5"/>
  <c r="L340" i="5" s="1"/>
  <c r="G317" i="5"/>
  <c r="L317" i="5" s="1"/>
  <c r="P317" i="5"/>
  <c r="G311" i="5"/>
  <c r="L311" i="5" s="1"/>
  <c r="P311" i="5"/>
  <c r="P307" i="5"/>
  <c r="G307" i="5"/>
  <c r="L307" i="5" s="1"/>
  <c r="R290" i="5"/>
  <c r="T290" i="5" s="1"/>
  <c r="G284" i="5"/>
  <c r="L284" i="5" s="1"/>
  <c r="P284" i="5"/>
  <c r="G334" i="5"/>
  <c r="L334" i="5" s="1"/>
  <c r="P334" i="5"/>
  <c r="G301" i="5"/>
  <c r="L301" i="5" s="1"/>
  <c r="P301" i="5"/>
  <c r="G277" i="5"/>
  <c r="L277" i="5" s="1"/>
  <c r="P277" i="5"/>
  <c r="G269" i="5"/>
  <c r="L269" i="5" s="1"/>
  <c r="P269" i="5"/>
  <c r="G232" i="5"/>
  <c r="L232" i="5" s="1"/>
  <c r="P232" i="5"/>
  <c r="P246" i="5"/>
  <c r="G246" i="5"/>
  <c r="L246" i="5" s="1"/>
  <c r="P244" i="5"/>
  <c r="G244" i="5"/>
  <c r="L244" i="5" s="1"/>
  <c r="G208" i="5"/>
  <c r="L208" i="5" s="1"/>
  <c r="P208" i="5"/>
  <c r="G206" i="5"/>
  <c r="L206" i="5" s="1"/>
  <c r="P206" i="5"/>
  <c r="G160" i="5"/>
  <c r="L160" i="5" s="1"/>
  <c r="P160" i="5"/>
  <c r="G362" i="5"/>
  <c r="L362" i="5" s="1"/>
  <c r="G354" i="5"/>
  <c r="L354" i="5" s="1"/>
  <c r="G346" i="5"/>
  <c r="L346" i="5" s="1"/>
  <c r="G338" i="5"/>
  <c r="L338" i="5" s="1"/>
  <c r="G330" i="5"/>
  <c r="L330" i="5" s="1"/>
  <c r="G322" i="5"/>
  <c r="L322" i="5" s="1"/>
  <c r="G314" i="5"/>
  <c r="L314" i="5" s="1"/>
  <c r="G305" i="5"/>
  <c r="L305" i="5" s="1"/>
  <c r="G297" i="5"/>
  <c r="L297" i="5" s="1"/>
  <c r="G289" i="5"/>
  <c r="L289" i="5" s="1"/>
  <c r="G270" i="5"/>
  <c r="G266" i="5"/>
  <c r="L266" i="5" s="1"/>
  <c r="P266" i="5"/>
  <c r="G251" i="5"/>
  <c r="L251" i="5" s="1"/>
  <c r="P237" i="5"/>
  <c r="G237" i="5"/>
  <c r="L237" i="5" s="1"/>
  <c r="P235" i="5"/>
  <c r="G235" i="5"/>
  <c r="L235" i="5" s="1"/>
  <c r="G224" i="5"/>
  <c r="L224" i="5" s="1"/>
  <c r="P224" i="5"/>
  <c r="G222" i="5"/>
  <c r="L222" i="5" s="1"/>
  <c r="P222" i="5"/>
  <c r="R215" i="5"/>
  <c r="T215" i="5" s="1"/>
  <c r="P205" i="5"/>
  <c r="G205" i="5"/>
  <c r="L205" i="5" s="1"/>
  <c r="P213" i="5"/>
  <c r="G213" i="5"/>
  <c r="L213" i="5" s="1"/>
  <c r="G192" i="5"/>
  <c r="L192" i="5" s="1"/>
  <c r="P192" i="5"/>
  <c r="G165" i="5"/>
  <c r="L165" i="5" s="1"/>
  <c r="P165" i="5"/>
  <c r="P281" i="5"/>
  <c r="R281" i="5" s="1"/>
  <c r="T281" i="5" s="1"/>
  <c r="P280" i="5"/>
  <c r="R280" i="5" s="1"/>
  <c r="T280" i="5" s="1"/>
  <c r="P275" i="5"/>
  <c r="R275" i="5" s="1"/>
  <c r="T275" i="5" s="1"/>
  <c r="P271" i="5"/>
  <c r="G271" i="5"/>
  <c r="L271" i="5" s="1"/>
  <c r="R259" i="5"/>
  <c r="T259" i="5" s="1"/>
  <c r="P254" i="5"/>
  <c r="G254" i="5"/>
  <c r="L254" i="5" s="1"/>
  <c r="P229" i="5"/>
  <c r="G229" i="5"/>
  <c r="L229" i="5" s="1"/>
  <c r="P221" i="5"/>
  <c r="G221" i="5"/>
  <c r="L221" i="5" s="1"/>
  <c r="G274" i="5"/>
  <c r="L274" i="5" s="1"/>
  <c r="P274" i="5"/>
  <c r="R268" i="5"/>
  <c r="T268" i="5" s="1"/>
  <c r="P265" i="5"/>
  <c r="R265" i="5" s="1"/>
  <c r="T265" i="5" s="1"/>
  <c r="G249" i="5"/>
  <c r="L249" i="5" s="1"/>
  <c r="P249" i="5"/>
  <c r="G247" i="5"/>
  <c r="L247" i="5" s="1"/>
  <c r="P247" i="5"/>
  <c r="R245" i="5"/>
  <c r="T245" i="5" s="1"/>
  <c r="R196" i="5"/>
  <c r="T196" i="5" s="1"/>
  <c r="P272" i="5"/>
  <c r="R272" i="5" s="1"/>
  <c r="T272" i="5" s="1"/>
  <c r="G236" i="5"/>
  <c r="L236" i="5" s="1"/>
  <c r="G212" i="5"/>
  <c r="L212" i="5" s="1"/>
  <c r="R204" i="5"/>
  <c r="T204" i="5" s="1"/>
  <c r="G262" i="5"/>
  <c r="L262" i="5" s="1"/>
  <c r="G257" i="5"/>
  <c r="L257" i="5" s="1"/>
  <c r="P257" i="5"/>
  <c r="G241" i="5"/>
  <c r="L241" i="5" s="1"/>
  <c r="P241" i="5"/>
  <c r="G238" i="5"/>
  <c r="L238" i="5" s="1"/>
  <c r="P238" i="5"/>
  <c r="R238" i="5" s="1"/>
  <c r="T238" i="5" s="1"/>
  <c r="G220" i="5"/>
  <c r="L220" i="5" s="1"/>
  <c r="G200" i="5"/>
  <c r="L200" i="5" s="1"/>
  <c r="P200" i="5"/>
  <c r="G198" i="5"/>
  <c r="L198" i="5" s="1"/>
  <c r="P198" i="5"/>
  <c r="P171" i="5"/>
  <c r="G171" i="5"/>
  <c r="L171" i="5" s="1"/>
  <c r="G174" i="5"/>
  <c r="L174" i="5" s="1"/>
  <c r="P174" i="5"/>
  <c r="G168" i="5"/>
  <c r="L168" i="5" s="1"/>
  <c r="P168" i="5"/>
  <c r="P145" i="5"/>
  <c r="G145" i="5"/>
  <c r="L145" i="5" s="1"/>
  <c r="G139" i="5"/>
  <c r="L139" i="5" s="1"/>
  <c r="P139" i="5"/>
  <c r="G121" i="5"/>
  <c r="L121" i="5" s="1"/>
  <c r="P121" i="5"/>
  <c r="P111" i="5"/>
  <c r="G111" i="5"/>
  <c r="L111" i="5" s="1"/>
  <c r="G97" i="5"/>
  <c r="L97" i="5" s="1"/>
  <c r="P97" i="5"/>
  <c r="G227" i="5"/>
  <c r="L227" i="5" s="1"/>
  <c r="G219" i="5"/>
  <c r="L219" i="5" s="1"/>
  <c r="G211" i="5"/>
  <c r="L211" i="5" s="1"/>
  <c r="G203" i="5"/>
  <c r="L203" i="5" s="1"/>
  <c r="G195" i="5"/>
  <c r="L195" i="5" s="1"/>
  <c r="G191" i="5"/>
  <c r="L191" i="5" s="1"/>
  <c r="P188" i="5"/>
  <c r="G188" i="5"/>
  <c r="L188" i="5" s="1"/>
  <c r="P184" i="5"/>
  <c r="R184" i="5" s="1"/>
  <c r="T184" i="5" s="1"/>
  <c r="P180" i="5"/>
  <c r="G180" i="5"/>
  <c r="L180" i="5" s="1"/>
  <c r="P178" i="5"/>
  <c r="G178" i="5"/>
  <c r="L178" i="5" s="1"/>
  <c r="P167" i="5"/>
  <c r="R167" i="5" s="1"/>
  <c r="T167" i="5" s="1"/>
  <c r="R162" i="5"/>
  <c r="T162" i="5" s="1"/>
  <c r="G156" i="5"/>
  <c r="L156" i="5" s="1"/>
  <c r="P156" i="5"/>
  <c r="G153" i="5"/>
  <c r="L153" i="5" s="1"/>
  <c r="G151" i="5"/>
  <c r="L151" i="5" s="1"/>
  <c r="P151" i="5"/>
  <c r="G138" i="5"/>
  <c r="L138" i="5" s="1"/>
  <c r="P138" i="5"/>
  <c r="P127" i="5"/>
  <c r="G127" i="5"/>
  <c r="L127" i="5" s="1"/>
  <c r="G117" i="5"/>
  <c r="L117" i="5" s="1"/>
  <c r="P117" i="5"/>
  <c r="G94" i="5"/>
  <c r="L94" i="5" s="1"/>
  <c r="P94" i="5"/>
  <c r="R94" i="5" s="1"/>
  <c r="T94" i="5" s="1"/>
  <c r="P186" i="5"/>
  <c r="G186" i="5"/>
  <c r="L186" i="5" s="1"/>
  <c r="P182" i="5"/>
  <c r="R182" i="5" s="1"/>
  <c r="T182" i="5" s="1"/>
  <c r="G173" i="5"/>
  <c r="L173" i="5" s="1"/>
  <c r="P173" i="5"/>
  <c r="P159" i="5"/>
  <c r="R159" i="5" s="1"/>
  <c r="T159" i="5" s="1"/>
  <c r="R153" i="5"/>
  <c r="T153" i="5" s="1"/>
  <c r="G148" i="5"/>
  <c r="L148" i="5" s="1"/>
  <c r="P148" i="5"/>
  <c r="G144" i="5"/>
  <c r="L144" i="5" s="1"/>
  <c r="G141" i="5"/>
  <c r="L141" i="5" s="1"/>
  <c r="P141" i="5"/>
  <c r="G130" i="5"/>
  <c r="L130" i="5" s="1"/>
  <c r="P130" i="5"/>
  <c r="G113" i="5"/>
  <c r="L113" i="5" s="1"/>
  <c r="P113" i="5"/>
  <c r="P99" i="5"/>
  <c r="G99" i="5"/>
  <c r="L99" i="5" s="1"/>
  <c r="G87" i="5"/>
  <c r="L87" i="5" s="1"/>
  <c r="P87" i="5"/>
  <c r="R87" i="5" s="1"/>
  <c r="T87" i="5" s="1"/>
  <c r="G164" i="5"/>
  <c r="L164" i="5" s="1"/>
  <c r="P164" i="5"/>
  <c r="G133" i="5"/>
  <c r="L133" i="5" s="1"/>
  <c r="P133" i="5"/>
  <c r="G116" i="5"/>
  <c r="L116" i="5" s="1"/>
  <c r="P116" i="5"/>
  <c r="G102" i="5"/>
  <c r="L102" i="5" s="1"/>
  <c r="P102" i="5"/>
  <c r="P172" i="5"/>
  <c r="G172" i="5"/>
  <c r="L172" i="5" s="1"/>
  <c r="G155" i="5"/>
  <c r="L155" i="5" s="1"/>
  <c r="P155" i="5"/>
  <c r="G129" i="5"/>
  <c r="L129" i="5" s="1"/>
  <c r="P129" i="5"/>
  <c r="P119" i="5"/>
  <c r="G119" i="5"/>
  <c r="L119" i="5" s="1"/>
  <c r="G106" i="5"/>
  <c r="L106" i="5" s="1"/>
  <c r="P106" i="5"/>
  <c r="G86" i="5"/>
  <c r="L86" i="5" s="1"/>
  <c r="P86" i="5"/>
  <c r="G189" i="5"/>
  <c r="L189" i="5" s="1"/>
  <c r="P189" i="5"/>
  <c r="G179" i="5"/>
  <c r="L179" i="5" s="1"/>
  <c r="G177" i="5"/>
  <c r="L177" i="5" s="1"/>
  <c r="P163" i="5"/>
  <c r="R163" i="5" s="1"/>
  <c r="T163" i="5" s="1"/>
  <c r="G163" i="5"/>
  <c r="L163" i="5" s="1"/>
  <c r="G147" i="5"/>
  <c r="L147" i="5" s="1"/>
  <c r="P147" i="5"/>
  <c r="G132" i="5"/>
  <c r="L132" i="5" s="1"/>
  <c r="P132" i="5"/>
  <c r="G122" i="5"/>
  <c r="L122" i="5" s="1"/>
  <c r="P122" i="5"/>
  <c r="G101" i="5"/>
  <c r="L101" i="5" s="1"/>
  <c r="P101" i="5"/>
  <c r="P89" i="5"/>
  <c r="G89" i="5"/>
  <c r="L89" i="5" s="1"/>
  <c r="G181" i="5"/>
  <c r="L181" i="5" s="1"/>
  <c r="P181" i="5"/>
  <c r="R179" i="5"/>
  <c r="T179" i="5" s="1"/>
  <c r="P154" i="5"/>
  <c r="G154" i="5"/>
  <c r="L154" i="5" s="1"/>
  <c r="P136" i="5"/>
  <c r="G136" i="5"/>
  <c r="L136" i="5" s="1"/>
  <c r="G125" i="5"/>
  <c r="L125" i="5" s="1"/>
  <c r="P125" i="5"/>
  <c r="G105" i="5"/>
  <c r="L105" i="5" s="1"/>
  <c r="P105" i="5"/>
  <c r="G92" i="5"/>
  <c r="L92" i="5" s="1"/>
  <c r="P92" i="5"/>
  <c r="G85" i="5"/>
  <c r="L85" i="5" s="1"/>
  <c r="P85" i="5"/>
  <c r="G137" i="5"/>
  <c r="L137" i="5" s="1"/>
  <c r="G128" i="5"/>
  <c r="L128" i="5" s="1"/>
  <c r="G120" i="5"/>
  <c r="L120" i="5" s="1"/>
  <c r="G112" i="5"/>
  <c r="L112" i="5" s="1"/>
  <c r="G100" i="5"/>
  <c r="L100" i="5" s="1"/>
  <c r="G90" i="5"/>
  <c r="L90" i="5" s="1"/>
  <c r="P183" i="5"/>
  <c r="R183" i="5" s="1"/>
  <c r="T183" i="5" s="1"/>
  <c r="P175" i="5"/>
  <c r="R175" i="5" s="1"/>
  <c r="T175" i="5" s="1"/>
  <c r="G169" i="5"/>
  <c r="L169" i="5" s="1"/>
  <c r="P166" i="5"/>
  <c r="R166" i="5" s="1"/>
  <c r="T166" i="5" s="1"/>
  <c r="G161" i="5"/>
  <c r="L161" i="5" s="1"/>
  <c r="P158" i="5"/>
  <c r="R158" i="5" s="1"/>
  <c r="T158" i="5" s="1"/>
  <c r="G152" i="5"/>
  <c r="L152" i="5" s="1"/>
  <c r="P149" i="5"/>
  <c r="R149" i="5" s="1"/>
  <c r="T149" i="5" s="1"/>
  <c r="G143" i="5"/>
  <c r="L143" i="5" s="1"/>
  <c r="P140" i="5"/>
  <c r="R140" i="5" s="1"/>
  <c r="T140" i="5" s="1"/>
  <c r="G135" i="5"/>
  <c r="L135" i="5" s="1"/>
  <c r="P131" i="5"/>
  <c r="R131" i="5" s="1"/>
  <c r="T131" i="5" s="1"/>
  <c r="G126" i="5"/>
  <c r="L126" i="5" s="1"/>
  <c r="P123" i="5"/>
  <c r="R123" i="5" s="1"/>
  <c r="T123" i="5" s="1"/>
  <c r="G118" i="5"/>
  <c r="L118" i="5" s="1"/>
  <c r="P115" i="5"/>
  <c r="R115" i="5" s="1"/>
  <c r="T115" i="5" s="1"/>
  <c r="G109" i="5"/>
  <c r="L109" i="5" s="1"/>
  <c r="P104" i="5"/>
  <c r="R104" i="5" s="1"/>
  <c r="T104" i="5" s="1"/>
  <c r="G98" i="5"/>
  <c r="L98" i="5" s="1"/>
  <c r="P93" i="5"/>
  <c r="R93" i="5" s="1"/>
  <c r="T93" i="5" s="1"/>
  <c r="G88" i="5"/>
  <c r="L88" i="5" s="1"/>
  <c r="F5" i="5"/>
  <c r="K25" i="8"/>
  <c r="K40" i="8"/>
  <c r="L78" i="8"/>
  <c r="J53" i="7"/>
  <c r="P48" i="1"/>
  <c r="R48" i="1" s="1"/>
  <c r="T48" i="1" s="1"/>
  <c r="P34" i="1"/>
  <c r="R34" i="1" s="1"/>
  <c r="T34" i="1" s="1"/>
  <c r="H60" i="7"/>
  <c r="H38" i="7"/>
  <c r="P27" i="1"/>
  <c r="R27" i="1" s="1"/>
  <c r="T27" i="1" s="1"/>
  <c r="P398" i="16"/>
  <c r="R398" i="16" s="1"/>
  <c r="T398" i="16" s="1"/>
  <c r="H80" i="8"/>
  <c r="H54" i="8"/>
  <c r="F78" i="8"/>
  <c r="P30" i="13"/>
  <c r="R30" i="13" s="1"/>
  <c r="T30" i="13" s="1"/>
  <c r="P60" i="1"/>
  <c r="R60" i="1" s="1"/>
  <c r="T60" i="1" s="1"/>
  <c r="K38" i="7"/>
  <c r="K30" i="7"/>
  <c r="I75" i="7"/>
  <c r="P33" i="1"/>
  <c r="R33" i="1" s="1"/>
  <c r="T33" i="1" s="1"/>
  <c r="P46" i="1"/>
  <c r="R46" i="1" s="1"/>
  <c r="T46" i="1" s="1"/>
  <c r="P61" i="1"/>
  <c r="R61" i="1" s="1"/>
  <c r="T61" i="1" s="1"/>
  <c r="P65" i="1"/>
  <c r="R65" i="1" s="1"/>
  <c r="T65" i="1" s="1"/>
  <c r="X86" i="13"/>
  <c r="P51" i="1"/>
  <c r="R51" i="1" s="1"/>
  <c r="J75" i="7"/>
  <c r="D15" i="1"/>
  <c r="C19" i="1" s="1"/>
  <c r="P78" i="1"/>
  <c r="R78" i="1" s="1"/>
  <c r="T78" i="1" s="1"/>
  <c r="P41" i="1"/>
  <c r="R41" i="1" s="1"/>
  <c r="T41" i="1" s="1"/>
  <c r="P54" i="1"/>
  <c r="R54" i="1" s="1"/>
  <c r="T54" i="1" s="1"/>
  <c r="W13" i="1"/>
  <c r="J76" i="7"/>
  <c r="J46" i="7"/>
  <c r="P25" i="1"/>
  <c r="R25" i="1" s="1"/>
  <c r="T25" i="1" s="1"/>
  <c r="J32" i="8"/>
  <c r="H71" i="8"/>
  <c r="H40" i="8"/>
  <c r="I64" i="8"/>
  <c r="F38" i="8"/>
  <c r="J30" i="7"/>
  <c r="K55" i="8"/>
  <c r="L53" i="7"/>
  <c r="H75" i="7"/>
  <c r="P77" i="1"/>
  <c r="R77" i="1" s="1"/>
  <c r="T77" i="1" s="1"/>
  <c r="P40" i="1"/>
  <c r="R40" i="1" s="1"/>
  <c r="T40" i="1" s="1"/>
  <c r="P71" i="1"/>
  <c r="R71" i="1" s="1"/>
  <c r="T71" i="1" s="1"/>
  <c r="W10" i="1"/>
  <c r="L67" i="7"/>
  <c r="I76" i="7"/>
  <c r="I60" i="7"/>
  <c r="P59" i="16"/>
  <c r="R59" i="16" s="1"/>
  <c r="T59" i="16" s="1"/>
  <c r="J79" i="8"/>
  <c r="J28" i="8"/>
  <c r="H35" i="8"/>
  <c r="I62" i="8"/>
  <c r="I25" i="8"/>
  <c r="P73" i="1"/>
  <c r="R73" i="1" s="1"/>
  <c r="T73" i="1" s="1"/>
  <c r="K53" i="7"/>
  <c r="H53" i="7"/>
  <c r="P85" i="1"/>
  <c r="R85" i="1" s="1"/>
  <c r="T85" i="1" s="1"/>
  <c r="P39" i="1"/>
  <c r="R39" i="1" s="1"/>
  <c r="T39" i="1" s="1"/>
  <c r="P70" i="1"/>
  <c r="R70" i="1" s="1"/>
  <c r="T70" i="1" s="1"/>
  <c r="W7" i="1"/>
  <c r="L60" i="7"/>
  <c r="F60" i="7"/>
  <c r="J68" i="7"/>
  <c r="J78" i="8"/>
  <c r="H62" i="8"/>
  <c r="H32" i="8"/>
  <c r="I74" i="8"/>
  <c r="R46" i="13"/>
  <c r="T46" i="13" s="1"/>
  <c r="F25" i="8"/>
  <c r="F53" i="7"/>
  <c r="W19" i="1"/>
  <c r="P84" i="1"/>
  <c r="R84" i="1" s="1"/>
  <c r="T84" i="1" s="1"/>
  <c r="P36" i="1"/>
  <c r="R36" i="1" s="1"/>
  <c r="T36" i="1" s="1"/>
  <c r="P69" i="1"/>
  <c r="R69" i="1" s="1"/>
  <c r="T69" i="1" s="1"/>
  <c r="W5" i="1"/>
  <c r="K67" i="7"/>
  <c r="F76" i="7"/>
  <c r="F30" i="7"/>
  <c r="I30" i="7"/>
  <c r="J67" i="7"/>
  <c r="H26" i="7"/>
  <c r="P23" i="1"/>
  <c r="R23" i="1" s="1"/>
  <c r="T23" i="1" s="1"/>
  <c r="I40" i="8"/>
  <c r="L25" i="8"/>
  <c r="L40" i="8"/>
  <c r="K78" i="8"/>
  <c r="P53" i="1"/>
  <c r="R53" i="1" s="1"/>
  <c r="T53" i="1" s="1"/>
  <c r="P35" i="1"/>
  <c r="R35" i="1" s="1"/>
  <c r="T35" i="1" s="1"/>
  <c r="I67" i="7"/>
  <c r="M13" i="8"/>
  <c r="O13" i="8"/>
  <c r="L13" i="8"/>
  <c r="X60" i="13"/>
  <c r="R61" i="13"/>
  <c r="T61" i="13" s="1"/>
  <c r="I37" i="8"/>
  <c r="K70" i="8"/>
  <c r="K30" i="8"/>
  <c r="L22" i="8"/>
  <c r="L50" i="8"/>
  <c r="F26" i="7"/>
  <c r="K66" i="7"/>
  <c r="J58" i="7"/>
  <c r="L68" i="7"/>
  <c r="L52" i="7"/>
  <c r="K75" i="7"/>
  <c r="K52" i="7"/>
  <c r="F45" i="7"/>
  <c r="F32" i="7"/>
  <c r="I49" i="7"/>
  <c r="I38" i="7"/>
  <c r="P49" i="16"/>
  <c r="R49" i="16" s="1"/>
  <c r="T49" i="16" s="1"/>
  <c r="P415" i="16"/>
  <c r="R415" i="16" s="1"/>
  <c r="T415" i="16" s="1"/>
  <c r="P134" i="16"/>
  <c r="R134" i="16" s="1"/>
  <c r="T134" i="16" s="1"/>
  <c r="J71" i="8"/>
  <c r="J50" i="8"/>
  <c r="H83" i="8"/>
  <c r="H67" i="8"/>
  <c r="H31" i="8"/>
  <c r="I84" i="8"/>
  <c r="I60" i="8"/>
  <c r="I31" i="8"/>
  <c r="P605" i="16"/>
  <c r="R605" i="16" s="1"/>
  <c r="T605" i="16" s="1"/>
  <c r="F65" i="8"/>
  <c r="K81" i="7"/>
  <c r="J65" i="7"/>
  <c r="J38" i="7"/>
  <c r="F37" i="8"/>
  <c r="L70" i="8"/>
  <c r="L30" i="8"/>
  <c r="K71" i="8"/>
  <c r="K50" i="8"/>
  <c r="H58" i="7"/>
  <c r="L26" i="7"/>
  <c r="K72" i="7"/>
  <c r="K51" i="7"/>
  <c r="F44" i="7"/>
  <c r="I47" i="7"/>
  <c r="W4" i="12"/>
  <c r="P240" i="16"/>
  <c r="R240" i="16" s="1"/>
  <c r="T240" i="16" s="1"/>
  <c r="P103" i="16"/>
  <c r="R103" i="16" s="1"/>
  <c r="T103" i="16" s="1"/>
  <c r="P95" i="16"/>
  <c r="R95" i="16" s="1"/>
  <c r="T95" i="16" s="1"/>
  <c r="P68" i="16"/>
  <c r="R68" i="16" s="1"/>
  <c r="T68" i="16" s="1"/>
  <c r="J70" i="8"/>
  <c r="H81" i="8"/>
  <c r="H65" i="8"/>
  <c r="H30" i="8"/>
  <c r="I80" i="8"/>
  <c r="I59" i="8"/>
  <c r="I27" i="8"/>
  <c r="F80" i="8"/>
  <c r="F27" i="8"/>
  <c r="F70" i="8"/>
  <c r="L65" i="8"/>
  <c r="L83" i="8"/>
  <c r="L43" i="8"/>
  <c r="L71" i="8"/>
  <c r="L80" i="7"/>
  <c r="J80" i="7"/>
  <c r="L47" i="7"/>
  <c r="F72" i="7"/>
  <c r="I72" i="7"/>
  <c r="I34" i="7"/>
  <c r="J72" i="7"/>
  <c r="J32" i="7"/>
  <c r="P66" i="16"/>
  <c r="R66" i="16" s="1"/>
  <c r="T66" i="16" s="1"/>
  <c r="P108" i="16"/>
  <c r="R108" i="16" s="1"/>
  <c r="T108" i="16" s="1"/>
  <c r="P28" i="16"/>
  <c r="R28" i="16" s="1"/>
  <c r="T28" i="16" s="1"/>
  <c r="J84" i="8"/>
  <c r="H46" i="8"/>
  <c r="I78" i="8"/>
  <c r="I23" i="8"/>
  <c r="J37" i="8"/>
  <c r="X43" i="13"/>
  <c r="K29" i="8"/>
  <c r="K65" i="8"/>
  <c r="K83" i="8"/>
  <c r="K43" i="8"/>
  <c r="L76" i="8"/>
  <c r="L59" i="8"/>
  <c r="I32" i="7"/>
  <c r="L32" i="7"/>
  <c r="K80" i="7"/>
  <c r="L45" i="7"/>
  <c r="L65" i="7"/>
  <c r="L63" i="7"/>
  <c r="K68" i="7"/>
  <c r="K40" i="7"/>
  <c r="F40" i="7"/>
  <c r="F28" i="7"/>
  <c r="I45" i="7"/>
  <c r="J49" i="7"/>
  <c r="H68" i="7"/>
  <c r="H28" i="7"/>
  <c r="H22" i="7"/>
  <c r="P52" i="16"/>
  <c r="R52" i="16" s="1"/>
  <c r="T52" i="16" s="1"/>
  <c r="P81" i="16"/>
  <c r="R81" i="16" s="1"/>
  <c r="T81" i="16" s="1"/>
  <c r="P74" i="16"/>
  <c r="R74" i="16" s="1"/>
  <c r="T74" i="16" s="1"/>
  <c r="P58" i="16"/>
  <c r="R58" i="16" s="1"/>
  <c r="T58" i="16" s="1"/>
  <c r="J67" i="8"/>
  <c r="J31" i="8"/>
  <c r="H76" i="8"/>
  <c r="H60" i="8"/>
  <c r="H44" i="8"/>
  <c r="I72" i="8"/>
  <c r="I43" i="8"/>
  <c r="I22" i="8"/>
  <c r="F67" i="8"/>
  <c r="F60" i="8"/>
  <c r="J21" i="2"/>
  <c r="H29" i="8"/>
  <c r="L29" i="8"/>
  <c r="L44" i="8"/>
  <c r="K76" i="8"/>
  <c r="L36" i="8"/>
  <c r="K59" i="8"/>
  <c r="J26" i="7"/>
  <c r="K32" i="7"/>
  <c r="K45" i="7"/>
  <c r="K65" i="7"/>
  <c r="F52" i="7"/>
  <c r="H59" i="8"/>
  <c r="I71" i="8"/>
  <c r="R35" i="13"/>
  <c r="T35" i="13" s="1"/>
  <c r="H70" i="8"/>
  <c r="K44" i="8"/>
  <c r="K36" i="8"/>
  <c r="I26" i="7"/>
  <c r="K23" i="8"/>
  <c r="K28" i="7"/>
  <c r="F81" i="7"/>
  <c r="F49" i="7"/>
  <c r="J45" i="7"/>
  <c r="R76" i="13"/>
  <c r="T76" i="13" s="1"/>
  <c r="P79" i="16"/>
  <c r="R79" i="16" s="1"/>
  <c r="T79" i="16" s="1"/>
  <c r="P69" i="16"/>
  <c r="R69" i="16" s="1"/>
  <c r="T69" i="16" s="1"/>
  <c r="P42" i="16"/>
  <c r="R42" i="16" s="1"/>
  <c r="T42" i="16" s="1"/>
  <c r="J44" i="8"/>
  <c r="H36" i="8"/>
  <c r="H25" i="8"/>
  <c r="I83" i="8"/>
  <c r="F30" i="8"/>
  <c r="P606" i="5"/>
  <c r="G606" i="5"/>
  <c r="K606" i="5" s="1"/>
  <c r="G605" i="5"/>
  <c r="K605" i="5" s="1"/>
  <c r="P605" i="5"/>
  <c r="G604" i="5"/>
  <c r="K604" i="5" s="1"/>
  <c r="P604" i="5"/>
  <c r="G603" i="5"/>
  <c r="K603" i="5" s="1"/>
  <c r="P603" i="5"/>
  <c r="P601" i="13"/>
  <c r="G601" i="13"/>
  <c r="K601" i="13" s="1"/>
  <c r="G600" i="13"/>
  <c r="K600" i="13" s="1"/>
  <c r="P600" i="13"/>
  <c r="G599" i="13"/>
  <c r="K599" i="13" s="1"/>
  <c r="P599" i="13"/>
  <c r="G598" i="13"/>
  <c r="K598" i="13" s="1"/>
  <c r="P598" i="13"/>
  <c r="G606" i="16"/>
  <c r="K606" i="16" s="1"/>
  <c r="P606" i="16"/>
  <c r="G604" i="16"/>
  <c r="K604" i="16" s="1"/>
  <c r="P604" i="16"/>
  <c r="R604" i="16" s="1"/>
  <c r="T604" i="16" s="1"/>
  <c r="G603" i="16"/>
  <c r="K603" i="16" s="1"/>
  <c r="P603" i="16"/>
  <c r="R603" i="16" s="1"/>
  <c r="T603" i="16" s="1"/>
  <c r="P597" i="16"/>
  <c r="G597" i="16"/>
  <c r="K597" i="16" s="1"/>
  <c r="D13" i="7"/>
  <c r="B15" i="7"/>
  <c r="H13" i="7"/>
  <c r="J13" i="7"/>
  <c r="I13" i="7"/>
  <c r="G13" i="7"/>
  <c r="F13" i="7"/>
  <c r="P13" i="7"/>
  <c r="O13" i="7"/>
  <c r="M13" i="7"/>
  <c r="E13" i="7"/>
  <c r="L13" i="7"/>
  <c r="Q13" i="7"/>
  <c r="K13" i="7"/>
  <c r="X50" i="13"/>
  <c r="R50" i="13"/>
  <c r="T50" i="13" s="1"/>
  <c r="X47" i="13"/>
  <c r="C13" i="2"/>
  <c r="G13" i="2"/>
  <c r="F13" i="2"/>
  <c r="N13" i="2"/>
  <c r="H13" i="2"/>
  <c r="D13" i="2"/>
  <c r="O13" i="2"/>
  <c r="K13" i="2"/>
  <c r="I13" i="2"/>
  <c r="M13" i="2"/>
  <c r="L13" i="2"/>
  <c r="E13" i="2"/>
  <c r="Q13" i="2"/>
  <c r="J13" i="2"/>
  <c r="P51" i="5"/>
  <c r="R51" i="5" s="1"/>
  <c r="T51" i="5" s="1"/>
  <c r="J73" i="7"/>
  <c r="F13" i="8"/>
  <c r="K13" i="8"/>
  <c r="P410" i="5"/>
  <c r="R410" i="5" s="1"/>
  <c r="T410" i="5" s="1"/>
  <c r="P412" i="5"/>
  <c r="R412" i="5" s="1"/>
  <c r="T412" i="5" s="1"/>
  <c r="P23" i="5"/>
  <c r="R23" i="5" s="1"/>
  <c r="T23" i="5" s="1"/>
  <c r="P48" i="5"/>
  <c r="R48" i="5" s="1"/>
  <c r="T48" i="5" s="1"/>
  <c r="P47" i="5"/>
  <c r="R47" i="5" s="1"/>
  <c r="T47" i="5" s="1"/>
  <c r="P45" i="5"/>
  <c r="R45" i="5" s="1"/>
  <c r="T45" i="5" s="1"/>
  <c r="P41" i="5"/>
  <c r="R41" i="5" s="1"/>
  <c r="T41" i="5" s="1"/>
  <c r="P62" i="5"/>
  <c r="R62" i="5" s="1"/>
  <c r="T62" i="5" s="1"/>
  <c r="P34" i="5"/>
  <c r="R34" i="5" s="1"/>
  <c r="T34" i="5" s="1"/>
  <c r="P170" i="5"/>
  <c r="R170" i="5" s="1"/>
  <c r="T170" i="5" s="1"/>
  <c r="P74" i="5"/>
  <c r="R74" i="5" s="1"/>
  <c r="T74" i="5" s="1"/>
  <c r="F69" i="8"/>
  <c r="K45" i="8"/>
  <c r="K51" i="8"/>
  <c r="J42" i="7"/>
  <c r="K54" i="7"/>
  <c r="K64" i="7"/>
  <c r="H59" i="7"/>
  <c r="K33" i="7"/>
  <c r="P67" i="5"/>
  <c r="R67" i="5" s="1"/>
  <c r="T67" i="5" s="1"/>
  <c r="H78" i="7"/>
  <c r="H73" i="7"/>
  <c r="H64" i="7"/>
  <c r="H54" i="7"/>
  <c r="H33" i="7"/>
  <c r="W20" i="5"/>
  <c r="W17" i="16"/>
  <c r="J58" i="8"/>
  <c r="H63" i="8"/>
  <c r="F58" i="8"/>
  <c r="P591" i="13"/>
  <c r="P587" i="13"/>
  <c r="R587" i="13" s="1"/>
  <c r="T587" i="13" s="1"/>
  <c r="P595" i="16"/>
  <c r="R595" i="16" s="1"/>
  <c r="T595" i="16" s="1"/>
  <c r="P597" i="13"/>
  <c r="I13" i="8"/>
  <c r="D13" i="8"/>
  <c r="P589" i="5"/>
  <c r="R589" i="5" s="1"/>
  <c r="T589" i="5" s="1"/>
  <c r="X70" i="13"/>
  <c r="P587" i="5"/>
  <c r="R587" i="5" s="1"/>
  <c r="T587" i="5" s="1"/>
  <c r="P70" i="5"/>
  <c r="R70" i="5" s="1"/>
  <c r="T70" i="5" s="1"/>
  <c r="P240" i="5"/>
  <c r="R240" i="5" s="1"/>
  <c r="T240" i="5" s="1"/>
  <c r="P58" i="5"/>
  <c r="R58" i="5" s="1"/>
  <c r="T58" i="5" s="1"/>
  <c r="P72" i="5"/>
  <c r="R72" i="5" s="1"/>
  <c r="T72" i="5" s="1"/>
  <c r="P65" i="5"/>
  <c r="R65" i="5" s="1"/>
  <c r="T65" i="5" s="1"/>
  <c r="L33" i="8"/>
  <c r="L39" i="8"/>
  <c r="K63" i="8"/>
  <c r="J64" i="7"/>
  <c r="K78" i="7"/>
  <c r="P42" i="5"/>
  <c r="R42" i="5" s="1"/>
  <c r="T42" i="5" s="1"/>
  <c r="P25" i="5"/>
  <c r="R25" i="5" s="1"/>
  <c r="T25" i="5" s="1"/>
  <c r="F78" i="7"/>
  <c r="I73" i="7"/>
  <c r="P54" i="12"/>
  <c r="R54" i="12" s="1"/>
  <c r="T54" i="12" s="1"/>
  <c r="W12" i="5"/>
  <c r="J51" i="8"/>
  <c r="F54" i="7"/>
  <c r="P435" i="5"/>
  <c r="R435" i="5" s="1"/>
  <c r="T435" i="5" s="1"/>
  <c r="P13" i="8"/>
  <c r="G13" i="8"/>
  <c r="P591" i="5"/>
  <c r="R591" i="5" s="1"/>
  <c r="T591" i="5" s="1"/>
  <c r="P595" i="5"/>
  <c r="R595" i="5" s="1"/>
  <c r="T595" i="5" s="1"/>
  <c r="P29" i="5"/>
  <c r="R29" i="5" s="1"/>
  <c r="T29" i="5" s="1"/>
  <c r="P38" i="5"/>
  <c r="R38" i="5" s="1"/>
  <c r="T38" i="5" s="1"/>
  <c r="P413" i="5"/>
  <c r="R413" i="5" s="1"/>
  <c r="T413" i="5" s="1"/>
  <c r="P590" i="5"/>
  <c r="R590" i="5" s="1"/>
  <c r="T590" i="5" s="1"/>
  <c r="P110" i="5"/>
  <c r="R110" i="5" s="1"/>
  <c r="T110" i="5" s="1"/>
  <c r="P60" i="5"/>
  <c r="R60" i="5" s="1"/>
  <c r="T60" i="5" s="1"/>
  <c r="P52" i="5"/>
  <c r="R52" i="5" s="1"/>
  <c r="T52" i="5" s="1"/>
  <c r="P66" i="5"/>
  <c r="R66" i="5" s="1"/>
  <c r="T66" i="5" s="1"/>
  <c r="P107" i="5"/>
  <c r="R107" i="5" s="1"/>
  <c r="T107" i="5" s="1"/>
  <c r="H45" i="8"/>
  <c r="K33" i="8"/>
  <c r="L63" i="8"/>
  <c r="L73" i="7"/>
  <c r="K59" i="7"/>
  <c r="F64" i="7"/>
  <c r="H52" i="7"/>
  <c r="J21" i="7"/>
  <c r="W9" i="5"/>
  <c r="P76" i="16"/>
  <c r="R76" i="16" s="1"/>
  <c r="T76" i="16" s="1"/>
  <c r="P43" i="16"/>
  <c r="R43" i="16" s="1"/>
  <c r="T43" i="16" s="1"/>
  <c r="P39" i="16"/>
  <c r="R39" i="16" s="1"/>
  <c r="T39" i="16" s="1"/>
  <c r="W2" i="16"/>
  <c r="H84" i="8"/>
  <c r="H73" i="8"/>
  <c r="I75" i="8"/>
  <c r="F56" i="8"/>
  <c r="F43" i="8"/>
  <c r="P593" i="5"/>
  <c r="R593" i="5" s="1"/>
  <c r="T593" i="5" s="1"/>
  <c r="J78" i="7"/>
  <c r="J13" i="8"/>
  <c r="B15" i="8"/>
  <c r="P597" i="5"/>
  <c r="R597" i="5" s="1"/>
  <c r="T597" i="5" s="1"/>
  <c r="R591" i="13"/>
  <c r="T591" i="13" s="1"/>
  <c r="P157" i="5"/>
  <c r="R157" i="5" s="1"/>
  <c r="T157" i="5" s="1"/>
  <c r="P64" i="5"/>
  <c r="R64" i="5" s="1"/>
  <c r="T64" i="5" s="1"/>
  <c r="P49" i="5"/>
  <c r="R49" i="5" s="1"/>
  <c r="T49" i="5" s="1"/>
  <c r="P134" i="5"/>
  <c r="R134" i="5" s="1"/>
  <c r="T134" i="5" s="1"/>
  <c r="P56" i="5"/>
  <c r="R56" i="5" s="1"/>
  <c r="T56" i="5" s="1"/>
  <c r="J45" i="8"/>
  <c r="K69" i="8"/>
  <c r="K73" i="7"/>
  <c r="L59" i="7"/>
  <c r="K42" i="7"/>
  <c r="W4" i="5"/>
  <c r="H58" i="8"/>
  <c r="I58" i="8"/>
  <c r="N13" i="8"/>
  <c r="Q13" i="8"/>
  <c r="P50" i="5"/>
  <c r="R50" i="5" s="1"/>
  <c r="T50" i="5" s="1"/>
  <c r="P108" i="5"/>
  <c r="R108" i="5" s="1"/>
  <c r="T108" i="5" s="1"/>
  <c r="P39" i="5"/>
  <c r="R39" i="5" s="1"/>
  <c r="T39" i="5" s="1"/>
  <c r="P380" i="5"/>
  <c r="R380" i="5" s="1"/>
  <c r="T380" i="5" s="1"/>
  <c r="P80" i="5"/>
  <c r="R80" i="5" s="1"/>
  <c r="T80" i="5" s="1"/>
  <c r="P68" i="5"/>
  <c r="R68" i="5" s="1"/>
  <c r="T68" i="5" s="1"/>
  <c r="P310" i="5"/>
  <c r="R310" i="5" s="1"/>
  <c r="T310" i="5" s="1"/>
  <c r="I33" i="8"/>
  <c r="I45" i="8"/>
  <c r="H69" i="8"/>
  <c r="L69" i="8"/>
  <c r="L58" i="8"/>
  <c r="F59" i="7"/>
  <c r="L42" i="7"/>
  <c r="I33" i="7"/>
  <c r="J54" i="7"/>
  <c r="P55" i="5"/>
  <c r="R55" i="5" s="1"/>
  <c r="T55" i="5" s="1"/>
  <c r="W14" i="16"/>
  <c r="P76" i="5"/>
  <c r="R76" i="5" s="1"/>
  <c r="T76" i="5" s="1"/>
  <c r="E13" i="8"/>
  <c r="H13" i="8"/>
  <c r="P416" i="5"/>
  <c r="R416" i="5" s="1"/>
  <c r="T416" i="5" s="1"/>
  <c r="P436" i="5"/>
  <c r="R436" i="5" s="1"/>
  <c r="T436" i="5" s="1"/>
  <c r="P37" i="5"/>
  <c r="R37" i="5" s="1"/>
  <c r="T37" i="5" s="1"/>
  <c r="P592" i="5"/>
  <c r="R592" i="5" s="1"/>
  <c r="T592" i="5" s="1"/>
  <c r="P54" i="5"/>
  <c r="R54" i="5" s="1"/>
  <c r="T54" i="5" s="1"/>
  <c r="P36" i="5"/>
  <c r="R36" i="5" s="1"/>
  <c r="T36" i="5" s="1"/>
  <c r="J69" i="8"/>
  <c r="F42" i="7"/>
  <c r="I59" i="7"/>
  <c r="P35" i="5"/>
  <c r="R35" i="5" s="1"/>
  <c r="T35" i="5" s="1"/>
  <c r="P96" i="5"/>
  <c r="R96" i="5" s="1"/>
  <c r="T96" i="5" s="1"/>
  <c r="P40" i="5"/>
  <c r="R40" i="5" s="1"/>
  <c r="T40" i="5" s="1"/>
  <c r="W3" i="5"/>
  <c r="F33" i="7"/>
  <c r="J33" i="7"/>
  <c r="P29" i="16"/>
  <c r="R29" i="16" s="1"/>
  <c r="T29" i="16" s="1"/>
  <c r="W20" i="16"/>
  <c r="W7" i="16"/>
  <c r="I46" i="8"/>
  <c r="P600" i="16"/>
  <c r="R600" i="16" s="1"/>
  <c r="T600" i="16" s="1"/>
  <c r="P258" i="5"/>
  <c r="R258" i="5" s="1"/>
  <c r="T258" i="5" s="1"/>
  <c r="C13" i="8"/>
  <c r="P409" i="5"/>
  <c r="R409" i="5" s="1"/>
  <c r="T409" i="5" s="1"/>
  <c r="P411" i="5"/>
  <c r="R411" i="5" s="1"/>
  <c r="T411" i="5" s="1"/>
  <c r="P95" i="5"/>
  <c r="R95" i="5" s="1"/>
  <c r="T95" i="5" s="1"/>
  <c r="P398" i="5"/>
  <c r="R398" i="5" s="1"/>
  <c r="T398" i="5" s="1"/>
  <c r="P586" i="5"/>
  <c r="R586" i="5" s="1"/>
  <c r="T586" i="5" s="1"/>
  <c r="L54" i="7"/>
  <c r="P43" i="5"/>
  <c r="R43" i="5" s="1"/>
  <c r="T43" i="5" s="1"/>
  <c r="P57" i="16"/>
  <c r="R57" i="16" s="1"/>
  <c r="T57" i="16" s="1"/>
  <c r="P37" i="16"/>
  <c r="R37" i="16" s="1"/>
  <c r="T37" i="16" s="1"/>
  <c r="W19" i="16"/>
  <c r="I44" i="8"/>
  <c r="I28" i="8"/>
  <c r="F34" i="8"/>
  <c r="G601" i="16"/>
  <c r="K601" i="16" s="1"/>
  <c r="P601" i="16"/>
  <c r="K599" i="16"/>
  <c r="P599" i="16"/>
  <c r="R599" i="16" s="1"/>
  <c r="T599" i="16" s="1"/>
  <c r="D15" i="16"/>
  <c r="C19" i="16" s="1"/>
  <c r="P598" i="16"/>
  <c r="R598" i="16" s="1"/>
  <c r="T598" i="16" s="1"/>
  <c r="P602" i="16"/>
  <c r="R602" i="16" s="1"/>
  <c r="T602" i="16" s="1"/>
  <c r="G599" i="5"/>
  <c r="P599" i="5"/>
  <c r="D16" i="5"/>
  <c r="D19" i="5" s="1"/>
  <c r="P600" i="5"/>
  <c r="G600" i="5"/>
  <c r="K600" i="5" s="1"/>
  <c r="P602" i="5"/>
  <c r="R602" i="5" s="1"/>
  <c r="T602" i="5" s="1"/>
  <c r="P598" i="5"/>
  <c r="R598" i="5" s="1"/>
  <c r="T598" i="5" s="1"/>
  <c r="P601" i="5"/>
  <c r="R601" i="5" s="1"/>
  <c r="T601" i="5" s="1"/>
  <c r="P596" i="13"/>
  <c r="G596" i="13"/>
  <c r="K596" i="13" s="1"/>
  <c r="P595" i="13"/>
  <c r="G595" i="13"/>
  <c r="K595" i="13" s="1"/>
  <c r="G594" i="13"/>
  <c r="K594" i="13" s="1"/>
  <c r="P594" i="13"/>
  <c r="G593" i="13"/>
  <c r="P593" i="13"/>
  <c r="G597" i="13"/>
  <c r="K597" i="13" s="1"/>
  <c r="K591" i="13"/>
  <c r="R590" i="13"/>
  <c r="T590" i="13" s="1"/>
  <c r="O49" i="12"/>
  <c r="O72" i="12"/>
  <c r="O36" i="12"/>
  <c r="O66" i="12"/>
  <c r="C15" i="12"/>
  <c r="C18" i="12" s="1"/>
  <c r="O73" i="12"/>
  <c r="O60" i="12"/>
  <c r="O63" i="12"/>
  <c r="O77" i="12"/>
  <c r="O41" i="12"/>
  <c r="O64" i="12"/>
  <c r="O47" i="12"/>
  <c r="O57" i="12"/>
  <c r="O75" i="12"/>
  <c r="O48" i="12"/>
  <c r="O62" i="12"/>
  <c r="O83" i="12"/>
  <c r="O85" i="12"/>
  <c r="O79" i="12"/>
  <c r="O50" i="12"/>
  <c r="O27" i="12"/>
  <c r="O53" i="12"/>
  <c r="O76" i="12"/>
  <c r="O40" i="12"/>
  <c r="O42" i="12"/>
  <c r="O71" i="12"/>
  <c r="O65" i="12"/>
  <c r="O37" i="12"/>
  <c r="O67" i="12"/>
  <c r="O81" i="12"/>
  <c r="O45" i="12"/>
  <c r="O56" i="12"/>
  <c r="O54" i="12"/>
  <c r="O78" i="12"/>
  <c r="O87" i="12"/>
  <c r="O51" i="12"/>
  <c r="O74" i="12"/>
  <c r="O38" i="12"/>
  <c r="O52" i="12"/>
  <c r="O61" i="12"/>
  <c r="O46" i="12"/>
  <c r="O59" i="12"/>
  <c r="O55" i="12"/>
  <c r="O35" i="12"/>
  <c r="O43" i="12"/>
  <c r="O69" i="12"/>
  <c r="O44" i="12"/>
  <c r="O82" i="12"/>
  <c r="O58" i="12"/>
  <c r="O68" i="12"/>
  <c r="O84" i="12"/>
  <c r="O39" i="12"/>
  <c r="O70" i="12"/>
  <c r="O26" i="12"/>
  <c r="O80" i="12"/>
  <c r="O86" i="12"/>
  <c r="C16" i="12"/>
  <c r="D18" i="12" s="1"/>
  <c r="C16" i="1"/>
  <c r="D18" i="1" s="1"/>
  <c r="O89" i="1"/>
  <c r="O74" i="1"/>
  <c r="O59" i="1"/>
  <c r="O76" i="1"/>
  <c r="O22" i="1"/>
  <c r="O40" i="1"/>
  <c r="O81" i="1"/>
  <c r="O85" i="1"/>
  <c r="O90" i="1"/>
  <c r="O34" i="1"/>
  <c r="O60" i="1"/>
  <c r="O37" i="1"/>
  <c r="O56" i="1"/>
  <c r="O32" i="1"/>
  <c r="O23" i="1"/>
  <c r="O51" i="1"/>
  <c r="O25" i="1"/>
  <c r="O30" i="1"/>
  <c r="O78" i="1"/>
  <c r="O52" i="1"/>
  <c r="O31" i="1"/>
  <c r="O44" i="1"/>
  <c r="O27" i="1"/>
  <c r="O75" i="1"/>
  <c r="O61" i="1"/>
  <c r="O88" i="1"/>
  <c r="O49" i="1"/>
  <c r="O87" i="1"/>
  <c r="O55" i="1"/>
  <c r="O41" i="1"/>
  <c r="O47" i="1"/>
  <c r="O82" i="1"/>
  <c r="O84" i="1"/>
  <c r="O45" i="1"/>
  <c r="O43" i="1"/>
  <c r="O36" i="1"/>
  <c r="O77" i="1"/>
  <c r="O57" i="1"/>
  <c r="O58" i="1"/>
  <c r="O38" i="1"/>
  <c r="O42" i="1"/>
  <c r="C15" i="1"/>
  <c r="O46" i="1"/>
  <c r="O83" i="1"/>
  <c r="O79" i="1"/>
  <c r="O26" i="1"/>
  <c r="O54" i="1"/>
  <c r="O50" i="1"/>
  <c r="O35" i="1"/>
  <c r="O39" i="1"/>
  <c r="O80" i="1"/>
  <c r="O53" i="1"/>
  <c r="O24" i="1"/>
  <c r="O48" i="1"/>
  <c r="O86" i="1"/>
  <c r="O33" i="1"/>
  <c r="O29" i="1"/>
  <c r="O21" i="1"/>
  <c r="O28" i="1"/>
  <c r="R84" i="13"/>
  <c r="T84" i="13" s="1"/>
  <c r="E14" i="12"/>
  <c r="H62" i="7"/>
  <c r="J62" i="7"/>
  <c r="I62" i="7"/>
  <c r="F62" i="7"/>
  <c r="K62" i="7"/>
  <c r="L62" i="7"/>
  <c r="H31" i="7"/>
  <c r="J31" i="7"/>
  <c r="F31" i="7"/>
  <c r="I31" i="7"/>
  <c r="L31" i="7"/>
  <c r="K31" i="7"/>
  <c r="I77" i="8"/>
  <c r="J77" i="8"/>
  <c r="H77" i="8"/>
  <c r="L77" i="8"/>
  <c r="K77" i="8"/>
  <c r="F66" i="8"/>
  <c r="I66" i="8"/>
  <c r="H66" i="8"/>
  <c r="K66" i="8"/>
  <c r="L66" i="8"/>
  <c r="J66" i="8"/>
  <c r="H66" i="7"/>
  <c r="I66" i="7"/>
  <c r="F66" i="7"/>
  <c r="H51" i="7"/>
  <c r="I51" i="7"/>
  <c r="L51" i="7"/>
  <c r="F51" i="7"/>
  <c r="H35" i="7"/>
  <c r="I35" i="7"/>
  <c r="F35" i="7"/>
  <c r="K35" i="7"/>
  <c r="J35" i="7"/>
  <c r="L35" i="7"/>
  <c r="P588" i="5"/>
  <c r="R588" i="5" s="1"/>
  <c r="T588" i="5" s="1"/>
  <c r="P594" i="5"/>
  <c r="R594" i="5" s="1"/>
  <c r="T594" i="5" s="1"/>
  <c r="W5" i="5"/>
  <c r="W13" i="5"/>
  <c r="P22" i="5"/>
  <c r="R22" i="5" s="1"/>
  <c r="T22" i="5" s="1"/>
  <c r="P26" i="5"/>
  <c r="R26" i="5" s="1"/>
  <c r="T26" i="5" s="1"/>
  <c r="P53" i="5"/>
  <c r="R53" i="5" s="1"/>
  <c r="T53" i="5" s="1"/>
  <c r="P77" i="5"/>
  <c r="R77" i="5" s="1"/>
  <c r="T77" i="5" s="1"/>
  <c r="P83" i="5"/>
  <c r="R83" i="5" s="1"/>
  <c r="T83" i="5" s="1"/>
  <c r="W6" i="5"/>
  <c r="W14" i="5"/>
  <c r="P30" i="5"/>
  <c r="R30" i="5" s="1"/>
  <c r="T30" i="5" s="1"/>
  <c r="P57" i="5"/>
  <c r="R57" i="5" s="1"/>
  <c r="T57" i="5" s="1"/>
  <c r="P81" i="5"/>
  <c r="R81" i="5" s="1"/>
  <c r="T81" i="5" s="1"/>
  <c r="P569" i="5"/>
  <c r="R569" i="5" s="1"/>
  <c r="T569" i="5" s="1"/>
  <c r="P73" i="5"/>
  <c r="R73" i="5" s="1"/>
  <c r="T73" i="5" s="1"/>
  <c r="W7" i="5"/>
  <c r="W15" i="5"/>
  <c r="P414" i="5"/>
  <c r="R414" i="5" s="1"/>
  <c r="T414" i="5" s="1"/>
  <c r="P572" i="5"/>
  <c r="R572" i="5" s="1"/>
  <c r="T572" i="5" s="1"/>
  <c r="P63" i="5"/>
  <c r="R63" i="5" s="1"/>
  <c r="T63" i="5" s="1"/>
  <c r="W8" i="5"/>
  <c r="W16" i="5"/>
  <c r="P33" i="5"/>
  <c r="R33" i="5" s="1"/>
  <c r="T33" i="5" s="1"/>
  <c r="P24" i="5"/>
  <c r="R24" i="5" s="1"/>
  <c r="T24" i="5" s="1"/>
  <c r="W2" i="5"/>
  <c r="P46" i="5"/>
  <c r="R46" i="5" s="1"/>
  <c r="T46" i="5" s="1"/>
  <c r="P61" i="5"/>
  <c r="R61" i="5" s="1"/>
  <c r="T61" i="5" s="1"/>
  <c r="P103" i="5"/>
  <c r="R103" i="5" s="1"/>
  <c r="T103" i="5" s="1"/>
  <c r="P596" i="5"/>
  <c r="R596" i="5" s="1"/>
  <c r="T596" i="5" s="1"/>
  <c r="W10" i="5"/>
  <c r="W18" i="5"/>
  <c r="P21" i="5"/>
  <c r="R21" i="5" s="1"/>
  <c r="T21" i="5" s="1"/>
  <c r="P31" i="5"/>
  <c r="R31" i="5" s="1"/>
  <c r="T31" i="5" s="1"/>
  <c r="P69" i="5"/>
  <c r="R69" i="5" s="1"/>
  <c r="T69" i="5" s="1"/>
  <c r="W11" i="5"/>
  <c r="W19" i="5"/>
  <c r="P44" i="5"/>
  <c r="R44" i="5" s="1"/>
  <c r="T44" i="5" s="1"/>
  <c r="P71" i="5"/>
  <c r="R71" i="5" s="1"/>
  <c r="T71" i="5" s="1"/>
  <c r="I82" i="8"/>
  <c r="J82" i="8"/>
  <c r="H82" i="8"/>
  <c r="F82" i="8"/>
  <c r="H70" i="7"/>
  <c r="J70" i="7"/>
  <c r="F70" i="7"/>
  <c r="H39" i="7"/>
  <c r="K39" i="7"/>
  <c r="F25" i="7"/>
  <c r="I25" i="7"/>
  <c r="H25" i="7"/>
  <c r="J64" i="8"/>
  <c r="F64" i="8"/>
  <c r="H64" i="8"/>
  <c r="F52" i="8"/>
  <c r="J52" i="8"/>
  <c r="H52" i="8"/>
  <c r="H79" i="7"/>
  <c r="I79" i="7"/>
  <c r="L79" i="7"/>
  <c r="H44" i="7"/>
  <c r="J44" i="7"/>
  <c r="L44" i="7"/>
  <c r="K44" i="7"/>
  <c r="H51" i="8"/>
  <c r="I51" i="8"/>
  <c r="F51" i="8"/>
  <c r="F39" i="8"/>
  <c r="H39" i="8"/>
  <c r="J39" i="8"/>
  <c r="J33" i="8"/>
  <c r="H33" i="8"/>
  <c r="J83" i="7"/>
  <c r="F83" i="7"/>
  <c r="K83" i="7"/>
  <c r="F26" i="8"/>
  <c r="J26" i="8"/>
  <c r="I26" i="8"/>
  <c r="F48" i="8"/>
  <c r="I48" i="8"/>
  <c r="H57" i="7"/>
  <c r="I57" i="7"/>
  <c r="J57" i="7"/>
  <c r="F57" i="7"/>
  <c r="P22" i="1"/>
  <c r="R22" i="1" s="1"/>
  <c r="T22" i="1" s="1"/>
  <c r="P24" i="1"/>
  <c r="R24" i="1" s="1"/>
  <c r="T24" i="1" s="1"/>
  <c r="P26" i="1"/>
  <c r="R26" i="1" s="1"/>
  <c r="T26" i="1" s="1"/>
  <c r="W3" i="1"/>
  <c r="W11" i="1"/>
  <c r="P66" i="1"/>
  <c r="R66" i="1" s="1"/>
  <c r="T66" i="1" s="1"/>
  <c r="P74" i="1"/>
  <c r="R74" i="1" s="1"/>
  <c r="T74" i="1" s="1"/>
  <c r="P57" i="1"/>
  <c r="R57" i="1" s="1"/>
  <c r="T57" i="1" s="1"/>
  <c r="P59" i="1"/>
  <c r="R59" i="1" s="1"/>
  <c r="T59" i="1" s="1"/>
  <c r="P43" i="1"/>
  <c r="R43" i="1" s="1"/>
  <c r="T43" i="1" s="1"/>
  <c r="P50" i="1"/>
  <c r="R50" i="1" s="1"/>
  <c r="T50" i="1" s="1"/>
  <c r="P87" i="1"/>
  <c r="R87" i="1" s="1"/>
  <c r="T87" i="1" s="1"/>
  <c r="W4" i="1"/>
  <c r="W12" i="1"/>
  <c r="P64" i="1"/>
  <c r="R64" i="1" s="1"/>
  <c r="T64" i="1" s="1"/>
  <c r="P68" i="1"/>
  <c r="R68" i="1" s="1"/>
  <c r="T68" i="1" s="1"/>
  <c r="P29" i="1"/>
  <c r="R29" i="1" s="1"/>
  <c r="T29" i="1" s="1"/>
  <c r="P32" i="1"/>
  <c r="R32" i="1" s="1"/>
  <c r="T32" i="1" s="1"/>
  <c r="P38" i="1"/>
  <c r="R38" i="1" s="1"/>
  <c r="T38" i="1" s="1"/>
  <c r="P45" i="1"/>
  <c r="R45" i="1" s="1"/>
  <c r="T45" i="1" s="1"/>
  <c r="P52" i="1"/>
  <c r="R52" i="1" s="1"/>
  <c r="T52" i="1" s="1"/>
  <c r="P90" i="1"/>
  <c r="R90" i="1" s="1"/>
  <c r="T90" i="1" s="1"/>
  <c r="W6" i="1"/>
  <c r="P62" i="1"/>
  <c r="R62" i="1" s="1"/>
  <c r="T62" i="1" s="1"/>
  <c r="P21" i="1"/>
  <c r="R21" i="1" s="1"/>
  <c r="T21" i="1" s="1"/>
  <c r="P75" i="1"/>
  <c r="R75" i="1" s="1"/>
  <c r="T75" i="1" s="1"/>
  <c r="P30" i="1"/>
  <c r="R30" i="1" s="1"/>
  <c r="T30" i="1" s="1"/>
  <c r="P37" i="1"/>
  <c r="R37" i="1" s="1"/>
  <c r="T37" i="1" s="1"/>
  <c r="P81" i="1"/>
  <c r="R81" i="1" s="1"/>
  <c r="T81" i="1" s="1"/>
  <c r="P82" i="1"/>
  <c r="R82" i="1" s="1"/>
  <c r="T82" i="1" s="1"/>
  <c r="P88" i="1"/>
  <c r="R88" i="1" s="1"/>
  <c r="T88" i="1" s="1"/>
  <c r="W16" i="1"/>
  <c r="P28" i="1"/>
  <c r="R28" i="1" s="1"/>
  <c r="T28" i="1" s="1"/>
  <c r="W8" i="1"/>
  <c r="P72" i="1"/>
  <c r="R72" i="1" s="1"/>
  <c r="T72" i="1" s="1"/>
  <c r="P56" i="1"/>
  <c r="R56" i="1" s="1"/>
  <c r="T56" i="1" s="1"/>
  <c r="P58" i="1"/>
  <c r="R58" i="1" s="1"/>
  <c r="T58" i="1" s="1"/>
  <c r="P42" i="1"/>
  <c r="R42" i="1" s="1"/>
  <c r="T42" i="1" s="1"/>
  <c r="P49" i="1"/>
  <c r="R49" i="1" s="1"/>
  <c r="T49" i="1" s="1"/>
  <c r="P86" i="1"/>
  <c r="R86" i="1" s="1"/>
  <c r="T86" i="1" s="1"/>
  <c r="W14" i="1"/>
  <c r="W17" i="1"/>
  <c r="P79" i="1"/>
  <c r="R79" i="1" s="1"/>
  <c r="W9" i="1"/>
  <c r="P63" i="1"/>
  <c r="R63" i="1" s="1"/>
  <c r="T63" i="1" s="1"/>
  <c r="P67" i="1"/>
  <c r="R67" i="1" s="1"/>
  <c r="T67" i="1" s="1"/>
  <c r="P76" i="1"/>
  <c r="R76" i="1" s="1"/>
  <c r="T76" i="1" s="1"/>
  <c r="P31" i="1"/>
  <c r="R31" i="1" s="1"/>
  <c r="T31" i="1" s="1"/>
  <c r="P80" i="1"/>
  <c r="R80" i="1" s="1"/>
  <c r="T80" i="1" s="1"/>
  <c r="P44" i="1"/>
  <c r="R44" i="1" s="1"/>
  <c r="T44" i="1" s="1"/>
  <c r="P83" i="1"/>
  <c r="R83" i="1" s="1"/>
  <c r="T83" i="1" s="1"/>
  <c r="P89" i="1"/>
  <c r="R89" i="1" s="1"/>
  <c r="T89" i="1" s="1"/>
  <c r="W15" i="1"/>
  <c r="W18" i="1"/>
  <c r="I55" i="8"/>
  <c r="J55" i="8"/>
  <c r="F55" i="8"/>
  <c r="H55" i="8"/>
  <c r="I42" i="8"/>
  <c r="H42" i="8"/>
  <c r="F42" i="8"/>
  <c r="J24" i="8"/>
  <c r="F24" i="8"/>
  <c r="H24" i="8"/>
  <c r="K24" i="7"/>
  <c r="J50" i="7"/>
  <c r="J24" i="7"/>
  <c r="I76" i="8"/>
  <c r="I63" i="8"/>
  <c r="I50" i="8"/>
  <c r="P596" i="16"/>
  <c r="R596" i="16" s="1"/>
  <c r="T596" i="16" s="1"/>
  <c r="F50" i="7"/>
  <c r="W16" i="16"/>
  <c r="J76" i="8"/>
  <c r="J30" i="8"/>
  <c r="H34" i="8"/>
  <c r="I36" i="8"/>
  <c r="P594" i="16"/>
  <c r="R594" i="16" s="1"/>
  <c r="T594" i="16" s="1"/>
  <c r="H24" i="7"/>
  <c r="J83" i="8"/>
  <c r="J36" i="8"/>
  <c r="H72" i="8"/>
  <c r="H43" i="8"/>
  <c r="I34" i="8"/>
  <c r="F72" i="8"/>
  <c r="F63" i="8"/>
  <c r="F54" i="8"/>
  <c r="F50" i="8"/>
  <c r="I21" i="2"/>
  <c r="P103" i="13"/>
  <c r="P587" i="16"/>
  <c r="R587" i="16" s="1"/>
  <c r="T587" i="16" s="1"/>
  <c r="F21" i="2"/>
  <c r="P588" i="16"/>
  <c r="R588" i="16" s="1"/>
  <c r="T588" i="16" s="1"/>
  <c r="I24" i="7"/>
  <c r="J54" i="8"/>
  <c r="P572" i="16"/>
  <c r="R572" i="16" s="1"/>
  <c r="T572" i="16" s="1"/>
  <c r="L24" i="7"/>
  <c r="W18" i="16"/>
  <c r="W8" i="16"/>
  <c r="L18" i="2"/>
  <c r="C12" i="5"/>
  <c r="I18" i="7"/>
  <c r="J18" i="8"/>
  <c r="C11" i="5"/>
  <c r="C18" i="8"/>
  <c r="K18" i="8"/>
  <c r="D18" i="8"/>
  <c r="F18" i="8"/>
  <c r="G18" i="8"/>
  <c r="L18" i="7"/>
  <c r="H18" i="7"/>
  <c r="E18" i="8"/>
  <c r="H18" i="2"/>
  <c r="G18" i="7"/>
  <c r="G18" i="2"/>
  <c r="D18" i="7"/>
  <c r="H18" i="8"/>
  <c r="C12" i="16"/>
  <c r="J18" i="7"/>
  <c r="E18" i="2"/>
  <c r="E18" i="7"/>
  <c r="F18" i="2"/>
  <c r="J18" i="2"/>
  <c r="D18" i="2"/>
  <c r="C11" i="16"/>
  <c r="K18" i="7"/>
  <c r="K18" i="2"/>
  <c r="L18" i="8"/>
  <c r="I18" i="8"/>
  <c r="C18" i="2"/>
  <c r="I18" i="2"/>
  <c r="F18" i="7"/>
  <c r="R285" i="16" l="1"/>
  <c r="T285" i="16" s="1"/>
  <c r="R396" i="16"/>
  <c r="T396" i="16" s="1"/>
  <c r="R141" i="16"/>
  <c r="T141" i="16" s="1"/>
  <c r="R344" i="16"/>
  <c r="T344" i="16" s="1"/>
  <c r="R455" i="16"/>
  <c r="T455" i="16" s="1"/>
  <c r="R322" i="16"/>
  <c r="T322" i="16" s="1"/>
  <c r="R508" i="16"/>
  <c r="T508" i="16" s="1"/>
  <c r="R539" i="16"/>
  <c r="T539" i="16" s="1"/>
  <c r="R573" i="16"/>
  <c r="T573" i="16" s="1"/>
  <c r="R534" i="16"/>
  <c r="T534" i="16" s="1"/>
  <c r="R175" i="16"/>
  <c r="T175" i="16" s="1"/>
  <c r="R559" i="16"/>
  <c r="T559" i="16" s="1"/>
  <c r="R259" i="16"/>
  <c r="T259" i="16" s="1"/>
  <c r="R499" i="16"/>
  <c r="T499" i="16" s="1"/>
  <c r="R542" i="16"/>
  <c r="T542" i="16" s="1"/>
  <c r="R558" i="16"/>
  <c r="T558" i="16" s="1"/>
  <c r="R510" i="16"/>
  <c r="T510" i="16" s="1"/>
  <c r="R142" i="16"/>
  <c r="T142" i="16" s="1"/>
  <c r="R91" i="16"/>
  <c r="T91" i="16" s="1"/>
  <c r="R138" i="16"/>
  <c r="T138" i="16" s="1"/>
  <c r="R113" i="16"/>
  <c r="T113" i="16" s="1"/>
  <c r="R330" i="16"/>
  <c r="T330" i="16" s="1"/>
  <c r="R296" i="16"/>
  <c r="T296" i="16" s="1"/>
  <c r="R389" i="16"/>
  <c r="T389" i="16" s="1"/>
  <c r="R305" i="16"/>
  <c r="T305" i="16" s="1"/>
  <c r="R394" i="16"/>
  <c r="T394" i="16" s="1"/>
  <c r="R275" i="16"/>
  <c r="T275" i="16" s="1"/>
  <c r="R548" i="16"/>
  <c r="T548" i="16" s="1"/>
  <c r="R582" i="16"/>
  <c r="T582" i="16" s="1"/>
  <c r="R520" i="16"/>
  <c r="T520" i="16" s="1"/>
  <c r="R537" i="16"/>
  <c r="T537" i="16" s="1"/>
  <c r="R169" i="16"/>
  <c r="T169" i="16" s="1"/>
  <c r="R470" i="16"/>
  <c r="T470" i="16" s="1"/>
  <c r="L470" i="16"/>
  <c r="R123" i="16"/>
  <c r="T123" i="16" s="1"/>
  <c r="R217" i="16"/>
  <c r="T217" i="16" s="1"/>
  <c r="R566" i="16"/>
  <c r="T566" i="16" s="1"/>
  <c r="R529" i="16"/>
  <c r="T529" i="16" s="1"/>
  <c r="R567" i="16"/>
  <c r="T567" i="16" s="1"/>
  <c r="R55" i="16"/>
  <c r="T55" i="16" s="1"/>
  <c r="R487" i="16"/>
  <c r="T487" i="16" s="1"/>
  <c r="R545" i="16"/>
  <c r="T545" i="16" s="1"/>
  <c r="R483" i="16"/>
  <c r="T483" i="16" s="1"/>
  <c r="L483" i="16"/>
  <c r="R109" i="16"/>
  <c r="T109" i="16" s="1"/>
  <c r="R87" i="16"/>
  <c r="T87" i="16" s="1"/>
  <c r="R227" i="16"/>
  <c r="T227" i="16" s="1"/>
  <c r="R281" i="16"/>
  <c r="T281" i="16" s="1"/>
  <c r="R370" i="16"/>
  <c r="T370" i="16" s="1"/>
  <c r="R163" i="16"/>
  <c r="T163" i="16" s="1"/>
  <c r="R291" i="16"/>
  <c r="T291" i="16" s="1"/>
  <c r="R260" i="16"/>
  <c r="T260" i="16" s="1"/>
  <c r="R419" i="16"/>
  <c r="T419" i="16" s="1"/>
  <c r="R313" i="16"/>
  <c r="T313" i="16" s="1"/>
  <c r="R441" i="16"/>
  <c r="T441" i="16" s="1"/>
  <c r="R348" i="16"/>
  <c r="T348" i="16" s="1"/>
  <c r="R429" i="16"/>
  <c r="T429" i="16" s="1"/>
  <c r="R343" i="16"/>
  <c r="T343" i="16" s="1"/>
  <c r="R493" i="16"/>
  <c r="T493" i="16" s="1"/>
  <c r="R556" i="16"/>
  <c r="T556" i="16" s="1"/>
  <c r="R503" i="16"/>
  <c r="T503" i="16" s="1"/>
  <c r="R521" i="16"/>
  <c r="T521" i="16" s="1"/>
  <c r="R557" i="16"/>
  <c r="T557" i="16" s="1"/>
  <c r="R473" i="16"/>
  <c r="T473" i="16" s="1"/>
  <c r="R505" i="16"/>
  <c r="T505" i="16" s="1"/>
  <c r="R325" i="16"/>
  <c r="T325" i="16" s="1"/>
  <c r="R469" i="16"/>
  <c r="T469" i="16" s="1"/>
  <c r="R543" i="16"/>
  <c r="T543" i="16" s="1"/>
  <c r="R532" i="16"/>
  <c r="T532" i="16" s="1"/>
  <c r="R576" i="16"/>
  <c r="T576" i="16" s="1"/>
  <c r="R509" i="16"/>
  <c r="T509" i="16" s="1"/>
  <c r="R150" i="16"/>
  <c r="T150" i="16" s="1"/>
  <c r="R355" i="16"/>
  <c r="T355" i="16" s="1"/>
  <c r="R601" i="16"/>
  <c r="T601" i="16" s="1"/>
  <c r="R188" i="16"/>
  <c r="T188" i="16" s="1"/>
  <c r="R112" i="16"/>
  <c r="T112" i="16" s="1"/>
  <c r="R395" i="16"/>
  <c r="T395" i="16" s="1"/>
  <c r="R378" i="16"/>
  <c r="T378" i="16" s="1"/>
  <c r="R101" i="16"/>
  <c r="T101" i="16" s="1"/>
  <c r="R450" i="16"/>
  <c r="T450" i="16" s="1"/>
  <c r="R390" i="16"/>
  <c r="T390" i="16" s="1"/>
  <c r="R463" i="16"/>
  <c r="T463" i="16" s="1"/>
  <c r="R388" i="16"/>
  <c r="T388" i="16" s="1"/>
  <c r="R369" i="16"/>
  <c r="T369" i="16" s="1"/>
  <c r="R328" i="16"/>
  <c r="T328" i="16" s="1"/>
  <c r="R496" i="16"/>
  <c r="T496" i="16" s="1"/>
  <c r="R524" i="16"/>
  <c r="T524" i="16" s="1"/>
  <c r="R563" i="16"/>
  <c r="T563" i="16" s="1"/>
  <c r="R519" i="16"/>
  <c r="T519" i="16" s="1"/>
  <c r="R504" i="16"/>
  <c r="T504" i="16" s="1"/>
  <c r="R570" i="16"/>
  <c r="T570" i="16" s="1"/>
  <c r="L329" i="16"/>
  <c r="R329" i="16"/>
  <c r="T329" i="16" s="1"/>
  <c r="R400" i="16"/>
  <c r="T400" i="16" s="1"/>
  <c r="R577" i="16"/>
  <c r="T577" i="16" s="1"/>
  <c r="R535" i="16"/>
  <c r="T535" i="16" s="1"/>
  <c r="R364" i="16"/>
  <c r="T364" i="16" s="1"/>
  <c r="R551" i="16"/>
  <c r="T551" i="16" s="1"/>
  <c r="R24" i="16"/>
  <c r="T24" i="16" s="1"/>
  <c r="R579" i="16"/>
  <c r="T579" i="16" s="1"/>
  <c r="R435" i="16"/>
  <c r="T435" i="16" s="1"/>
  <c r="O89" i="16"/>
  <c r="O99" i="16"/>
  <c r="O111" i="16"/>
  <c r="O119" i="16"/>
  <c r="O127" i="16"/>
  <c r="O136" i="16"/>
  <c r="O144" i="16"/>
  <c r="O153" i="16"/>
  <c r="O162" i="16"/>
  <c r="O171" i="16"/>
  <c r="O179" i="16"/>
  <c r="O187" i="16"/>
  <c r="O90" i="16"/>
  <c r="O100" i="16"/>
  <c r="O112" i="16"/>
  <c r="O120" i="16"/>
  <c r="O128" i="16"/>
  <c r="O137" i="16"/>
  <c r="O145" i="16"/>
  <c r="O154" i="16"/>
  <c r="O163" i="16"/>
  <c r="O172" i="16"/>
  <c r="O91" i="16"/>
  <c r="O101" i="16"/>
  <c r="O113" i="16"/>
  <c r="O121" i="16"/>
  <c r="O129" i="16"/>
  <c r="O138" i="16"/>
  <c r="O147" i="16"/>
  <c r="O155" i="16"/>
  <c r="O164" i="16"/>
  <c r="O173" i="16"/>
  <c r="O181" i="16"/>
  <c r="O189" i="16"/>
  <c r="O92" i="16"/>
  <c r="O102" i="16"/>
  <c r="O114" i="16"/>
  <c r="O122" i="16"/>
  <c r="O130" i="16"/>
  <c r="O139" i="16"/>
  <c r="O148" i="16"/>
  <c r="O156" i="16"/>
  <c r="O165" i="16"/>
  <c r="O174" i="16"/>
  <c r="O182" i="16"/>
  <c r="O190" i="16"/>
  <c r="O85" i="16"/>
  <c r="O93" i="16"/>
  <c r="O104" i="16"/>
  <c r="O115" i="16"/>
  <c r="O123" i="16"/>
  <c r="O131" i="16"/>
  <c r="O140" i="16"/>
  <c r="O149" i="16"/>
  <c r="O158" i="16"/>
  <c r="O166" i="16"/>
  <c r="O86" i="16"/>
  <c r="O94" i="16"/>
  <c r="O105" i="16"/>
  <c r="O116" i="16"/>
  <c r="O124" i="16"/>
  <c r="O132" i="16"/>
  <c r="O141" i="16"/>
  <c r="O150" i="16"/>
  <c r="O88" i="16"/>
  <c r="O98" i="16"/>
  <c r="O109" i="16"/>
  <c r="O118" i="16"/>
  <c r="O126" i="16"/>
  <c r="O135" i="16"/>
  <c r="O143" i="16"/>
  <c r="O152" i="16"/>
  <c r="O161" i="16"/>
  <c r="O169" i="16"/>
  <c r="O178" i="16"/>
  <c r="O186" i="16"/>
  <c r="O177" i="16"/>
  <c r="O180" i="16"/>
  <c r="O183" i="16"/>
  <c r="O197" i="16"/>
  <c r="O205" i="16"/>
  <c r="O213" i="16"/>
  <c r="O221" i="16"/>
  <c r="O229" i="16"/>
  <c r="O237" i="16"/>
  <c r="O246" i="16"/>
  <c r="O254" i="16"/>
  <c r="O263" i="16"/>
  <c r="O271" i="16"/>
  <c r="O279" i="16"/>
  <c r="O287" i="16"/>
  <c r="O295" i="16"/>
  <c r="O97" i="16"/>
  <c r="O125" i="16"/>
  <c r="O142" i="16"/>
  <c r="O176" i="16"/>
  <c r="O199" i="16"/>
  <c r="O207" i="16"/>
  <c r="O215" i="16"/>
  <c r="O223" i="16"/>
  <c r="O231" i="16"/>
  <c r="O239" i="16"/>
  <c r="O248" i="16"/>
  <c r="O256" i="16"/>
  <c r="O106" i="16"/>
  <c r="O192" i="16"/>
  <c r="O200" i="16"/>
  <c r="O208" i="16"/>
  <c r="O216" i="16"/>
  <c r="O224" i="16"/>
  <c r="O232" i="16"/>
  <c r="O241" i="16"/>
  <c r="O249" i="16"/>
  <c r="O257" i="16"/>
  <c r="O266" i="16"/>
  <c r="O274" i="16"/>
  <c r="O282" i="16"/>
  <c r="O160" i="16"/>
  <c r="O168" i="16"/>
  <c r="O175" i="16"/>
  <c r="O185" i="16"/>
  <c r="O188" i="16"/>
  <c r="O191" i="16"/>
  <c r="O193" i="16"/>
  <c r="O201" i="16"/>
  <c r="O209" i="16"/>
  <c r="O217" i="16"/>
  <c r="O225" i="16"/>
  <c r="O233" i="16"/>
  <c r="O242" i="16"/>
  <c r="O250" i="16"/>
  <c r="O259" i="16"/>
  <c r="O267" i="16"/>
  <c r="O87" i="16"/>
  <c r="O159" i="16"/>
  <c r="O167" i="16"/>
  <c r="O196" i="16"/>
  <c r="O204" i="16"/>
  <c r="O212" i="16"/>
  <c r="O220" i="16"/>
  <c r="O228" i="16"/>
  <c r="O236" i="16"/>
  <c r="O245" i="16"/>
  <c r="O253" i="16"/>
  <c r="O262" i="16"/>
  <c r="O270" i="16"/>
  <c r="O203" i="16"/>
  <c r="O222" i="16"/>
  <c r="O247" i="16"/>
  <c r="O269" i="16"/>
  <c r="O275" i="16"/>
  <c r="O303" i="16"/>
  <c r="O312" i="16"/>
  <c r="O320" i="16"/>
  <c r="O328" i="16"/>
  <c r="O336" i="16"/>
  <c r="O344" i="16"/>
  <c r="O352" i="16"/>
  <c r="O360" i="16"/>
  <c r="O368" i="16"/>
  <c r="O376" i="16"/>
  <c r="O385" i="16"/>
  <c r="O393" i="16"/>
  <c r="O117" i="16"/>
  <c r="O151" i="16"/>
  <c r="O184" i="16"/>
  <c r="O198" i="16"/>
  <c r="O226" i="16"/>
  <c r="O244" i="16"/>
  <c r="O251" i="16"/>
  <c r="O284" i="16"/>
  <c r="O285" i="16"/>
  <c r="O288" i="16"/>
  <c r="O289" i="16"/>
  <c r="O290" i="16"/>
  <c r="O304" i="16"/>
  <c r="O313" i="16"/>
  <c r="O202" i="16"/>
  <c r="O219" i="16"/>
  <c r="O238" i="16"/>
  <c r="O265" i="16"/>
  <c r="O268" i="16"/>
  <c r="O272" i="16"/>
  <c r="O273" i="16"/>
  <c r="O283" i="16"/>
  <c r="O286" i="16"/>
  <c r="O291" i="16"/>
  <c r="O292" i="16"/>
  <c r="O293" i="16"/>
  <c r="O296" i="16"/>
  <c r="O297" i="16"/>
  <c r="O305" i="16"/>
  <c r="O314" i="16"/>
  <c r="O322" i="16"/>
  <c r="O330" i="16"/>
  <c r="O338" i="16"/>
  <c r="O346" i="16"/>
  <c r="O354" i="16"/>
  <c r="O362" i="16"/>
  <c r="O370" i="16"/>
  <c r="O378" i="16"/>
  <c r="O387" i="16"/>
  <c r="O214" i="16"/>
  <c r="O243" i="16"/>
  <c r="O294" i="16"/>
  <c r="O298" i="16"/>
  <c r="O306" i="16"/>
  <c r="O315" i="16"/>
  <c r="O323" i="16"/>
  <c r="O331" i="16"/>
  <c r="O339" i="16"/>
  <c r="O347" i="16"/>
  <c r="O355" i="16"/>
  <c r="O363" i="16"/>
  <c r="O371" i="16"/>
  <c r="O379" i="16"/>
  <c r="O133" i="16"/>
  <c r="O211" i="16"/>
  <c r="O230" i="16"/>
  <c r="O261" i="16"/>
  <c r="O300" i="16"/>
  <c r="O308" i="16"/>
  <c r="O317" i="16"/>
  <c r="O325" i="16"/>
  <c r="O333" i="16"/>
  <c r="O218" i="16"/>
  <c r="O260" i="16"/>
  <c r="O277" i="16"/>
  <c r="O302" i="16"/>
  <c r="O309" i="16"/>
  <c r="O341" i="16"/>
  <c r="O356" i="16"/>
  <c r="O366" i="16"/>
  <c r="O367" i="16"/>
  <c r="O403" i="16"/>
  <c r="O419" i="16"/>
  <c r="O427" i="16"/>
  <c r="O437" i="16"/>
  <c r="O445" i="16"/>
  <c r="O453" i="16"/>
  <c r="O461" i="16"/>
  <c r="O281" i="16"/>
  <c r="O299" i="16"/>
  <c r="O321" i="16"/>
  <c r="O324" i="16"/>
  <c r="O337" i="16"/>
  <c r="O361" i="16"/>
  <c r="O365" i="16"/>
  <c r="O381" i="16"/>
  <c r="O388" i="16"/>
  <c r="O404" i="16"/>
  <c r="O420" i="16"/>
  <c r="O234" i="16"/>
  <c r="O301" i="16"/>
  <c r="O327" i="16"/>
  <c r="O340" i="16"/>
  <c r="O350" i="16"/>
  <c r="O351" i="16"/>
  <c r="O389" i="16"/>
  <c r="O390" i="16"/>
  <c r="O391" i="16"/>
  <c r="O394" i="16"/>
  <c r="O395" i="16"/>
  <c r="O396" i="16"/>
  <c r="O405" i="16"/>
  <c r="O421" i="16"/>
  <c r="O429" i="16"/>
  <c r="O439" i="16"/>
  <c r="O447" i="16"/>
  <c r="O455" i="16"/>
  <c r="O463" i="16"/>
  <c r="O471" i="16"/>
  <c r="O479" i="16"/>
  <c r="O487" i="16"/>
  <c r="O495" i="16"/>
  <c r="O503" i="16"/>
  <c r="O511" i="16"/>
  <c r="O519" i="16"/>
  <c r="O527" i="16"/>
  <c r="O195" i="16"/>
  <c r="O255" i="16"/>
  <c r="O326" i="16"/>
  <c r="O345" i="16"/>
  <c r="O349" i="16"/>
  <c r="O364" i="16"/>
  <c r="O374" i="16"/>
  <c r="O375" i="16"/>
  <c r="O392" i="16"/>
  <c r="O397" i="16"/>
  <c r="O406" i="16"/>
  <c r="O422" i="16"/>
  <c r="O430" i="16"/>
  <c r="O440" i="16"/>
  <c r="O448" i="16"/>
  <c r="O456" i="16"/>
  <c r="O464" i="16"/>
  <c r="O472" i="16"/>
  <c r="O480" i="16"/>
  <c r="O280" i="16"/>
  <c r="O316" i="16"/>
  <c r="O329" i="16"/>
  <c r="O332" i="16"/>
  <c r="O348" i="16"/>
  <c r="O358" i="16"/>
  <c r="O359" i="16"/>
  <c r="O400" i="16"/>
  <c r="O408" i="16"/>
  <c r="O424" i="16"/>
  <c r="O432" i="16"/>
  <c r="O442" i="16"/>
  <c r="O450" i="16"/>
  <c r="O342" i="16"/>
  <c r="O417" i="16"/>
  <c r="O425" i="16"/>
  <c r="O206" i="16"/>
  <c r="O252" i="16"/>
  <c r="O353" i="16"/>
  <c r="O357" i="16"/>
  <c r="O382" i="16"/>
  <c r="O401" i="16"/>
  <c r="O444" i="16"/>
  <c r="O466" i="16"/>
  <c r="O469" i="16"/>
  <c r="O470" i="16"/>
  <c r="O486" i="16"/>
  <c r="O491" i="16"/>
  <c r="O492" i="16"/>
  <c r="O493" i="16"/>
  <c r="O496" i="16"/>
  <c r="O497" i="16"/>
  <c r="O498" i="16"/>
  <c r="O276" i="16"/>
  <c r="O278" i="16"/>
  <c r="O307" i="16"/>
  <c r="O334" i="16"/>
  <c r="O372" i="16"/>
  <c r="O377" i="16"/>
  <c r="O428" i="16"/>
  <c r="O431" i="16"/>
  <c r="O443" i="16"/>
  <c r="O194" i="16"/>
  <c r="O227" i="16"/>
  <c r="O235" i="16"/>
  <c r="O264" i="16"/>
  <c r="O311" i="16"/>
  <c r="O343" i="16"/>
  <c r="O369" i="16"/>
  <c r="O384" i="16"/>
  <c r="O423" i="16"/>
  <c r="O433" i="16"/>
  <c r="O457" i="16"/>
  <c r="O473" i="16"/>
  <c r="O475" i="16"/>
  <c r="O476" i="16"/>
  <c r="O426" i="16"/>
  <c r="O488" i="16"/>
  <c r="O505" i="16"/>
  <c r="O537" i="16"/>
  <c r="O545" i="16"/>
  <c r="O553" i="16"/>
  <c r="O561" i="16"/>
  <c r="O570" i="16"/>
  <c r="O579" i="16"/>
  <c r="O460" i="16"/>
  <c r="O474" i="16"/>
  <c r="O500" i="16"/>
  <c r="O531" i="16"/>
  <c r="O542" i="16"/>
  <c r="O550" i="16"/>
  <c r="O373" i="16"/>
  <c r="O318" i="16"/>
  <c r="O418" i="16"/>
  <c r="O468" i="16"/>
  <c r="O477" i="16"/>
  <c r="O504" i="16"/>
  <c r="O538" i="16"/>
  <c r="O546" i="16"/>
  <c r="O554" i="16"/>
  <c r="O562" i="16"/>
  <c r="O571" i="16"/>
  <c r="O580" i="16"/>
  <c r="O449" i="16"/>
  <c r="O558" i="16"/>
  <c r="O543" i="16"/>
  <c r="O383" i="16"/>
  <c r="O402" i="16"/>
  <c r="O446" i="16"/>
  <c r="O512" i="16"/>
  <c r="O513" i="16"/>
  <c r="O514" i="16"/>
  <c r="O539" i="16"/>
  <c r="O547" i="16"/>
  <c r="O555" i="16"/>
  <c r="O563" i="16"/>
  <c r="O573" i="16"/>
  <c r="O581" i="16"/>
  <c r="O576" i="16"/>
  <c r="O534" i="16"/>
  <c r="O467" i="16"/>
  <c r="O485" i="16"/>
  <c r="O494" i="16"/>
  <c r="O515" i="16"/>
  <c r="O516" i="16"/>
  <c r="O517" i="16"/>
  <c r="O520" i="16"/>
  <c r="O521" i="16"/>
  <c r="O522" i="16"/>
  <c r="O540" i="16"/>
  <c r="O548" i="16"/>
  <c r="O556" i="16"/>
  <c r="O564" i="16"/>
  <c r="O574" i="16"/>
  <c r="O582" i="16"/>
  <c r="O454" i="16"/>
  <c r="O319" i="16"/>
  <c r="O483" i="16"/>
  <c r="O490" i="16"/>
  <c r="O551" i="16"/>
  <c r="O335" i="16"/>
  <c r="O386" i="16"/>
  <c r="O399" i="16"/>
  <c r="O407" i="16"/>
  <c r="O441" i="16"/>
  <c r="O452" i="16"/>
  <c r="O501" i="16"/>
  <c r="O502" i="16"/>
  <c r="O518" i="16"/>
  <c r="O523" i="16"/>
  <c r="O524" i="16"/>
  <c r="O525" i="16"/>
  <c r="O528" i="16"/>
  <c r="O529" i="16"/>
  <c r="O530" i="16"/>
  <c r="O541" i="16"/>
  <c r="O549" i="16"/>
  <c r="O557" i="16"/>
  <c r="O565" i="16"/>
  <c r="O575" i="16"/>
  <c r="O583" i="16"/>
  <c r="O482" i="16"/>
  <c r="O484" i="16"/>
  <c r="O526" i="16"/>
  <c r="O532" i="16"/>
  <c r="O566" i="16"/>
  <c r="O451" i="16"/>
  <c r="O499" i="16"/>
  <c r="O535" i="16"/>
  <c r="O567" i="16"/>
  <c r="O577" i="16"/>
  <c r="O210" i="16"/>
  <c r="O509" i="16"/>
  <c r="O510" i="16"/>
  <c r="O533" i="16"/>
  <c r="O584" i="16"/>
  <c r="O434" i="16"/>
  <c r="O508" i="16"/>
  <c r="O559" i="16"/>
  <c r="O438" i="16"/>
  <c r="O458" i="16"/>
  <c r="O459" i="16"/>
  <c r="O462" i="16"/>
  <c r="O465" i="16"/>
  <c r="O478" i="16"/>
  <c r="O481" i="16"/>
  <c r="O489" i="16"/>
  <c r="O506" i="16"/>
  <c r="O507" i="16"/>
  <c r="O536" i="16"/>
  <c r="O544" i="16"/>
  <c r="O552" i="16"/>
  <c r="O560" i="16"/>
  <c r="O568" i="16"/>
  <c r="O578" i="16"/>
  <c r="L471" i="16"/>
  <c r="R471" i="16"/>
  <c r="T471" i="16" s="1"/>
  <c r="R488" i="16"/>
  <c r="T488" i="16" s="1"/>
  <c r="R90" i="16"/>
  <c r="T90" i="16" s="1"/>
  <c r="R238" i="16"/>
  <c r="T238" i="16" s="1"/>
  <c r="R180" i="16"/>
  <c r="T180" i="16" s="1"/>
  <c r="R327" i="16"/>
  <c r="T327" i="16" s="1"/>
  <c r="R230" i="16"/>
  <c r="T230" i="16" s="1"/>
  <c r="R337" i="16"/>
  <c r="T337" i="16" s="1"/>
  <c r="R342" i="16"/>
  <c r="T342" i="16" s="1"/>
  <c r="R485" i="16"/>
  <c r="T485" i="16" s="1"/>
  <c r="L485" i="16"/>
  <c r="R187" i="16"/>
  <c r="T187" i="16" s="1"/>
  <c r="R538" i="16"/>
  <c r="T538" i="16" s="1"/>
  <c r="R552" i="16"/>
  <c r="T552" i="16" s="1"/>
  <c r="R97" i="16"/>
  <c r="T97" i="16" s="1"/>
  <c r="R154" i="16"/>
  <c r="T154" i="16" s="1"/>
  <c r="R148" i="16"/>
  <c r="T148" i="16" s="1"/>
  <c r="R156" i="16"/>
  <c r="T156" i="16" s="1"/>
  <c r="R219" i="16"/>
  <c r="T219" i="16" s="1"/>
  <c r="R159" i="16"/>
  <c r="T159" i="16" s="1"/>
  <c r="R256" i="16"/>
  <c r="T256" i="16" s="1"/>
  <c r="L200" i="16"/>
  <c r="R200" i="16"/>
  <c r="T200" i="16" s="1"/>
  <c r="R255" i="16"/>
  <c r="T255" i="16" s="1"/>
  <c r="R314" i="16"/>
  <c r="T314" i="16" s="1"/>
  <c r="R206" i="16"/>
  <c r="T206" i="16" s="1"/>
  <c r="R392" i="16"/>
  <c r="T392" i="16" s="1"/>
  <c r="R190" i="16"/>
  <c r="T190" i="16" s="1"/>
  <c r="R321" i="16"/>
  <c r="T321" i="16" s="1"/>
  <c r="R362" i="16"/>
  <c r="T362" i="16" s="1"/>
  <c r="R272" i="16"/>
  <c r="T272" i="16" s="1"/>
  <c r="R350" i="16"/>
  <c r="T350" i="16" s="1"/>
  <c r="R461" i="16"/>
  <c r="T461" i="16" s="1"/>
  <c r="R404" i="16"/>
  <c r="T404" i="16" s="1"/>
  <c r="R311" i="16"/>
  <c r="T311" i="16" s="1"/>
  <c r="R393" i="16"/>
  <c r="T393" i="16" s="1"/>
  <c r="R449" i="16"/>
  <c r="T449" i="16" s="1"/>
  <c r="R361" i="16"/>
  <c r="T361" i="16" s="1"/>
  <c r="R384" i="16"/>
  <c r="T384" i="16" s="1"/>
  <c r="R564" i="16"/>
  <c r="T564" i="16" s="1"/>
  <c r="R513" i="16"/>
  <c r="T513" i="16" s="1"/>
  <c r="R546" i="16"/>
  <c r="T546" i="16" s="1"/>
  <c r="L241" i="16"/>
  <c r="R241" i="16"/>
  <c r="T241" i="16" s="1"/>
  <c r="R345" i="16"/>
  <c r="T345" i="16" s="1"/>
  <c r="R554" i="16"/>
  <c r="T554" i="16" s="1"/>
  <c r="R102" i="16"/>
  <c r="T102" i="16" s="1"/>
  <c r="R189" i="16"/>
  <c r="T189" i="16" s="1"/>
  <c r="R120" i="16"/>
  <c r="T120" i="16" s="1"/>
  <c r="R106" i="16"/>
  <c r="T106" i="16" s="1"/>
  <c r="R160" i="16"/>
  <c r="T160" i="16" s="1"/>
  <c r="R98" i="16"/>
  <c r="T98" i="16" s="1"/>
  <c r="R155" i="16"/>
  <c r="T155" i="16" s="1"/>
  <c r="R117" i="16"/>
  <c r="T117" i="16" s="1"/>
  <c r="R129" i="16"/>
  <c r="T129" i="16" s="1"/>
  <c r="R165" i="16"/>
  <c r="T165" i="16" s="1"/>
  <c r="R231" i="16"/>
  <c r="T231" i="16" s="1"/>
  <c r="R122" i="16"/>
  <c r="T122" i="16" s="1"/>
  <c r="R211" i="16"/>
  <c r="T211" i="16" s="1"/>
  <c r="R248" i="16"/>
  <c r="T248" i="16" s="1"/>
  <c r="R139" i="16"/>
  <c r="T139" i="16" s="1"/>
  <c r="R286" i="16"/>
  <c r="T286" i="16" s="1"/>
  <c r="R247" i="16"/>
  <c r="T247" i="16" s="1"/>
  <c r="R332" i="16"/>
  <c r="T332" i="16" s="1"/>
  <c r="R365" i="16"/>
  <c r="T365" i="16" s="1"/>
  <c r="R289" i="16"/>
  <c r="T289" i="16" s="1"/>
  <c r="R356" i="16"/>
  <c r="T356" i="16" s="1"/>
  <c r="R360" i="16"/>
  <c r="T360" i="16" s="1"/>
  <c r="R421" i="16"/>
  <c r="T421" i="16" s="1"/>
  <c r="R338" i="16"/>
  <c r="T338" i="16" s="1"/>
  <c r="R480" i="16"/>
  <c r="T480" i="16" s="1"/>
  <c r="R540" i="16"/>
  <c r="T540" i="16" s="1"/>
  <c r="R574" i="16"/>
  <c r="T574" i="16" s="1"/>
  <c r="R516" i="16"/>
  <c r="T516" i="16" s="1"/>
  <c r="R494" i="16"/>
  <c r="T494" i="16" s="1"/>
  <c r="R565" i="16"/>
  <c r="T565" i="16" s="1"/>
  <c r="R562" i="16"/>
  <c r="T562" i="16" s="1"/>
  <c r="R235" i="16"/>
  <c r="T235" i="16" s="1"/>
  <c r="R239" i="16"/>
  <c r="T239" i="16" s="1"/>
  <c r="R288" i="16"/>
  <c r="T288" i="16" s="1"/>
  <c r="R276" i="16"/>
  <c r="T276" i="16" s="1"/>
  <c r="R280" i="16"/>
  <c r="T280" i="16" s="1"/>
  <c r="R273" i="16"/>
  <c r="T273" i="16" s="1"/>
  <c r="R237" i="16"/>
  <c r="T237" i="16" s="1"/>
  <c r="R269" i="16"/>
  <c r="T269" i="16" s="1"/>
  <c r="R481" i="16"/>
  <c r="T481" i="16" s="1"/>
  <c r="R439" i="16"/>
  <c r="T439" i="16" s="1"/>
  <c r="R447" i="16"/>
  <c r="T447" i="16" s="1"/>
  <c r="R440" i="16"/>
  <c r="T440" i="16" s="1"/>
  <c r="R420" i="16"/>
  <c r="T420" i="16" s="1"/>
  <c r="R547" i="16"/>
  <c r="T547" i="16" s="1"/>
  <c r="R581" i="16"/>
  <c r="T581" i="16" s="1"/>
  <c r="R541" i="16"/>
  <c r="T541" i="16" s="1"/>
  <c r="R575" i="16"/>
  <c r="T575" i="16" s="1"/>
  <c r="R517" i="16"/>
  <c r="T517" i="16" s="1"/>
  <c r="R571" i="16"/>
  <c r="T571" i="16" s="1"/>
  <c r="R536" i="16"/>
  <c r="T536" i="16" s="1"/>
  <c r="R568" i="16"/>
  <c r="T568" i="16" s="1"/>
  <c r="R580" i="16"/>
  <c r="T580" i="16" s="1"/>
  <c r="R125" i="16"/>
  <c r="T125" i="16" s="1"/>
  <c r="R88" i="16"/>
  <c r="T88" i="16" s="1"/>
  <c r="R137" i="16"/>
  <c r="T137" i="16" s="1"/>
  <c r="R121" i="16"/>
  <c r="T121" i="16" s="1"/>
  <c r="R181" i="16"/>
  <c r="T181" i="16" s="1"/>
  <c r="R147" i="16"/>
  <c r="T147" i="16" s="1"/>
  <c r="R145" i="16"/>
  <c r="T145" i="16" s="1"/>
  <c r="R192" i="16"/>
  <c r="T192" i="16" s="1"/>
  <c r="R236" i="16"/>
  <c r="T236" i="16" s="1"/>
  <c r="R295" i="16"/>
  <c r="T295" i="16" s="1"/>
  <c r="R229" i="16"/>
  <c r="T229" i="16" s="1"/>
  <c r="R293" i="16"/>
  <c r="T293" i="16" s="1"/>
  <c r="R287" i="16"/>
  <c r="T287" i="16" s="1"/>
  <c r="R351" i="16"/>
  <c r="T351" i="16" s="1"/>
  <c r="L428" i="16"/>
  <c r="R428" i="16"/>
  <c r="T428" i="16" s="1"/>
  <c r="R172" i="16"/>
  <c r="T172" i="16" s="1"/>
  <c r="R297" i="16"/>
  <c r="T297" i="16" s="1"/>
  <c r="R302" i="16"/>
  <c r="T302" i="16" s="1"/>
  <c r="R335" i="16"/>
  <c r="T335" i="16" s="1"/>
  <c r="R294" i="16"/>
  <c r="T294" i="16" s="1"/>
  <c r="R489" i="16"/>
  <c r="T489" i="16" s="1"/>
  <c r="R385" i="16"/>
  <c r="T385" i="16" s="1"/>
  <c r="R292" i="16"/>
  <c r="T292" i="16" s="1"/>
  <c r="R386" i="16"/>
  <c r="T386" i="16" s="1"/>
  <c r="R460" i="16"/>
  <c r="T460" i="16" s="1"/>
  <c r="R346" i="16"/>
  <c r="T346" i="16" s="1"/>
  <c r="R492" i="16"/>
  <c r="T492" i="16" s="1"/>
  <c r="R555" i="16"/>
  <c r="T555" i="16" s="1"/>
  <c r="R405" i="16"/>
  <c r="T405" i="16" s="1"/>
  <c r="R490" i="16"/>
  <c r="T490" i="16" s="1"/>
  <c r="R549" i="16"/>
  <c r="T549" i="16" s="1"/>
  <c r="R583" i="16"/>
  <c r="T583" i="16" s="1"/>
  <c r="R495" i="16"/>
  <c r="T495" i="16" s="1"/>
  <c r="R486" i="16"/>
  <c r="T486" i="16" s="1"/>
  <c r="R544" i="16"/>
  <c r="T544" i="16" s="1"/>
  <c r="R578" i="16"/>
  <c r="T578" i="16" s="1"/>
  <c r="R169" i="13"/>
  <c r="T169" i="13" s="1"/>
  <c r="R197" i="13"/>
  <c r="T197" i="13" s="1"/>
  <c r="R229" i="13"/>
  <c r="T229" i="13" s="1"/>
  <c r="R221" i="13"/>
  <c r="T221" i="13" s="1"/>
  <c r="R254" i="13"/>
  <c r="T254" i="13" s="1"/>
  <c r="R245" i="13"/>
  <c r="T245" i="13" s="1"/>
  <c r="R64" i="13"/>
  <c r="T64" i="13" s="1"/>
  <c r="R264" i="13"/>
  <c r="T264" i="13" s="1"/>
  <c r="R391" i="13"/>
  <c r="T391" i="13" s="1"/>
  <c r="R418" i="13"/>
  <c r="T418" i="13" s="1"/>
  <c r="R393" i="13"/>
  <c r="T393" i="13" s="1"/>
  <c r="P107" i="13"/>
  <c r="R545" i="13"/>
  <c r="T545" i="13" s="1"/>
  <c r="R31" i="13"/>
  <c r="T31" i="13" s="1"/>
  <c r="G69" i="13"/>
  <c r="P69" i="13"/>
  <c r="R484" i="13"/>
  <c r="T484" i="13" s="1"/>
  <c r="R333" i="13"/>
  <c r="T333" i="13" s="1"/>
  <c r="R522" i="13"/>
  <c r="T522" i="13" s="1"/>
  <c r="R74" i="13"/>
  <c r="T74" i="13" s="1"/>
  <c r="R148" i="13"/>
  <c r="T148" i="13" s="1"/>
  <c r="R144" i="13"/>
  <c r="T144" i="13" s="1"/>
  <c r="R91" i="13"/>
  <c r="T91" i="13" s="1"/>
  <c r="R186" i="13"/>
  <c r="T186" i="13" s="1"/>
  <c r="R257" i="13"/>
  <c r="T257" i="13" s="1"/>
  <c r="R127" i="13"/>
  <c r="T127" i="13" s="1"/>
  <c r="R322" i="13"/>
  <c r="T322" i="13" s="1"/>
  <c r="R255" i="13"/>
  <c r="T255" i="13" s="1"/>
  <c r="R328" i="13"/>
  <c r="T328" i="13" s="1"/>
  <c r="R413" i="13"/>
  <c r="T413" i="13" s="1"/>
  <c r="R433" i="13"/>
  <c r="T433" i="13" s="1"/>
  <c r="R427" i="13"/>
  <c r="T427" i="13" s="1"/>
  <c r="P95" i="13"/>
  <c r="X85" i="13" s="1"/>
  <c r="R80" i="13"/>
  <c r="T80" i="13" s="1"/>
  <c r="R548" i="13"/>
  <c r="T548" i="13" s="1"/>
  <c r="R218" i="13"/>
  <c r="T218" i="13" s="1"/>
  <c r="R601" i="13"/>
  <c r="T601" i="13" s="1"/>
  <c r="X53" i="13"/>
  <c r="R501" i="13"/>
  <c r="T501" i="13" s="1"/>
  <c r="X84" i="13"/>
  <c r="R599" i="13"/>
  <c r="T599" i="13" s="1"/>
  <c r="R101" i="13"/>
  <c r="T101" i="13" s="1"/>
  <c r="R138" i="13"/>
  <c r="T138" i="13" s="1"/>
  <c r="R109" i="13"/>
  <c r="T109" i="13" s="1"/>
  <c r="R143" i="13"/>
  <c r="T143" i="13" s="1"/>
  <c r="R102" i="13"/>
  <c r="T102" i="13" s="1"/>
  <c r="R104" i="13"/>
  <c r="T104" i="13" s="1"/>
  <c r="R140" i="13"/>
  <c r="T140" i="13" s="1"/>
  <c r="R92" i="13"/>
  <c r="T92" i="13" s="1"/>
  <c r="R113" i="13"/>
  <c r="T113" i="13" s="1"/>
  <c r="R227" i="13"/>
  <c r="T227" i="13" s="1"/>
  <c r="R173" i="13"/>
  <c r="T173" i="13" s="1"/>
  <c r="R214" i="13"/>
  <c r="T214" i="13" s="1"/>
  <c r="R206" i="13"/>
  <c r="T206" i="13" s="1"/>
  <c r="R300" i="13"/>
  <c r="T300" i="13" s="1"/>
  <c r="R332" i="13"/>
  <c r="T332" i="13" s="1"/>
  <c r="R435" i="13"/>
  <c r="T435" i="13" s="1"/>
  <c r="R514" i="13"/>
  <c r="T514" i="13" s="1"/>
  <c r="P75" i="13"/>
  <c r="R563" i="13"/>
  <c r="T563" i="13" s="1"/>
  <c r="R553" i="13"/>
  <c r="T553" i="13" s="1"/>
  <c r="R38" i="13"/>
  <c r="T38" i="13" s="1"/>
  <c r="R340" i="13"/>
  <c r="T340" i="13" s="1"/>
  <c r="R55" i="13"/>
  <c r="T55" i="13" s="1"/>
  <c r="P51" i="13"/>
  <c r="R51" i="13" s="1"/>
  <c r="T51" i="13" s="1"/>
  <c r="R376" i="13"/>
  <c r="T376" i="13" s="1"/>
  <c r="R119" i="5"/>
  <c r="T119" i="5" s="1"/>
  <c r="R375" i="5"/>
  <c r="T375" i="5" s="1"/>
  <c r="P75" i="5"/>
  <c r="R75" i="5" s="1"/>
  <c r="T75" i="5" s="1"/>
  <c r="R116" i="5"/>
  <c r="T116" i="5" s="1"/>
  <c r="R257" i="5"/>
  <c r="T257" i="5" s="1"/>
  <c r="R192" i="5"/>
  <c r="T192" i="5" s="1"/>
  <c r="R350" i="5"/>
  <c r="T350" i="5" s="1"/>
  <c r="R276" i="5"/>
  <c r="T276" i="5" s="1"/>
  <c r="R465" i="5"/>
  <c r="T465" i="5" s="1"/>
  <c r="R325" i="5"/>
  <c r="T325" i="5" s="1"/>
  <c r="R562" i="5"/>
  <c r="T562" i="5" s="1"/>
  <c r="R582" i="5"/>
  <c r="T582" i="5" s="1"/>
  <c r="R548" i="5"/>
  <c r="T548" i="5" s="1"/>
  <c r="R500" i="5"/>
  <c r="T500" i="5" s="1"/>
  <c r="R271" i="5"/>
  <c r="T271" i="5" s="1"/>
  <c r="R291" i="5"/>
  <c r="T291" i="5" s="1"/>
  <c r="R316" i="5"/>
  <c r="T316" i="5" s="1"/>
  <c r="R378" i="5"/>
  <c r="T378" i="5" s="1"/>
  <c r="R357" i="5"/>
  <c r="T357" i="5" s="1"/>
  <c r="D15" i="5"/>
  <c r="C19" i="5" s="1"/>
  <c r="P28" i="5"/>
  <c r="R28" i="5" s="1"/>
  <c r="T28" i="5" s="1"/>
  <c r="P84" i="5"/>
  <c r="R84" i="5" s="1"/>
  <c r="T84" i="5" s="1"/>
  <c r="R505" i="5"/>
  <c r="T505" i="5" s="1"/>
  <c r="R185" i="5"/>
  <c r="T185" i="5" s="1"/>
  <c r="R542" i="5"/>
  <c r="T542" i="5" s="1"/>
  <c r="R301" i="5"/>
  <c r="T301" i="5" s="1"/>
  <c r="R286" i="5"/>
  <c r="T286" i="5" s="1"/>
  <c r="R490" i="5"/>
  <c r="T490" i="5" s="1"/>
  <c r="R223" i="5"/>
  <c r="T223" i="5" s="1"/>
  <c r="R136" i="5"/>
  <c r="T136" i="5" s="1"/>
  <c r="R144" i="5"/>
  <c r="T144" i="5" s="1"/>
  <c r="R151" i="5"/>
  <c r="T151" i="5" s="1"/>
  <c r="R121" i="5"/>
  <c r="T121" i="5" s="1"/>
  <c r="R174" i="5"/>
  <c r="T174" i="5" s="1"/>
  <c r="R317" i="5"/>
  <c r="T317" i="5" s="1"/>
  <c r="R322" i="5"/>
  <c r="T322" i="5" s="1"/>
  <c r="R441" i="5"/>
  <c r="T441" i="5" s="1"/>
  <c r="R439" i="5"/>
  <c r="T439" i="5" s="1"/>
  <c r="R509" i="5"/>
  <c r="T509" i="5" s="1"/>
  <c r="R423" i="5"/>
  <c r="T423" i="5" s="1"/>
  <c r="R474" i="5"/>
  <c r="T474" i="5" s="1"/>
  <c r="R556" i="5"/>
  <c r="T556" i="5" s="1"/>
  <c r="R384" i="5"/>
  <c r="T384" i="5" s="1"/>
  <c r="R376" i="5"/>
  <c r="T376" i="5" s="1"/>
  <c r="R190" i="5"/>
  <c r="T190" i="5" s="1"/>
  <c r="R399" i="5"/>
  <c r="T399" i="5" s="1"/>
  <c r="R312" i="13"/>
  <c r="T312" i="13" s="1"/>
  <c r="R288" i="13"/>
  <c r="T288" i="13" s="1"/>
  <c r="R386" i="13"/>
  <c r="T386" i="13" s="1"/>
  <c r="R326" i="13"/>
  <c r="T326" i="13" s="1"/>
  <c r="R498" i="13"/>
  <c r="T498" i="13" s="1"/>
  <c r="R458" i="13"/>
  <c r="T458" i="13" s="1"/>
  <c r="R574" i="13"/>
  <c r="T574" i="13" s="1"/>
  <c r="R461" i="13"/>
  <c r="T461" i="13" s="1"/>
  <c r="R462" i="13"/>
  <c r="T462" i="13" s="1"/>
  <c r="G45" i="13"/>
  <c r="P45" i="13"/>
  <c r="R45" i="13" s="1"/>
  <c r="T45" i="13" s="1"/>
  <c r="R457" i="13"/>
  <c r="T457" i="13" s="1"/>
  <c r="K66" i="13"/>
  <c r="R56" i="13"/>
  <c r="T56" i="13" s="1"/>
  <c r="X56" i="13"/>
  <c r="R59" i="13"/>
  <c r="T59" i="13" s="1"/>
  <c r="X59" i="13"/>
  <c r="K63" i="13"/>
  <c r="P63" i="13"/>
  <c r="R63" i="13" s="1"/>
  <c r="T63" i="13" s="1"/>
  <c r="R554" i="13"/>
  <c r="T554" i="13" s="1"/>
  <c r="R71" i="13"/>
  <c r="T71" i="13" s="1"/>
  <c r="R37" i="13"/>
  <c r="T37" i="13" s="1"/>
  <c r="X37" i="13"/>
  <c r="X42" i="13"/>
  <c r="R109" i="5"/>
  <c r="T109" i="5" s="1"/>
  <c r="R306" i="5"/>
  <c r="T306" i="5" s="1"/>
  <c r="R561" i="13"/>
  <c r="T561" i="13" s="1"/>
  <c r="L561" i="13"/>
  <c r="K71" i="13"/>
  <c r="X71" i="13"/>
  <c r="X82" i="13"/>
  <c r="R82" i="13"/>
  <c r="T82" i="13" s="1"/>
  <c r="R598" i="13"/>
  <c r="T598" i="13" s="1"/>
  <c r="R603" i="5"/>
  <c r="T603" i="5" s="1"/>
  <c r="R154" i="5"/>
  <c r="T154" i="5" s="1"/>
  <c r="R180" i="5"/>
  <c r="T180" i="5" s="1"/>
  <c r="R236" i="5"/>
  <c r="T236" i="5" s="1"/>
  <c r="R221" i="5"/>
  <c r="T221" i="5" s="1"/>
  <c r="R323" i="5"/>
  <c r="T323" i="5" s="1"/>
  <c r="R389" i="5"/>
  <c r="T389" i="5" s="1"/>
  <c r="R370" i="5"/>
  <c r="T370" i="5" s="1"/>
  <c r="R567" i="5"/>
  <c r="T567" i="5" s="1"/>
  <c r="R577" i="5"/>
  <c r="T577" i="5" s="1"/>
  <c r="R429" i="5"/>
  <c r="T429" i="5" s="1"/>
  <c r="R463" i="5"/>
  <c r="T463" i="5" s="1"/>
  <c r="R250" i="5"/>
  <c r="T250" i="5" s="1"/>
  <c r="R460" i="5"/>
  <c r="T460" i="5" s="1"/>
  <c r="R337" i="13"/>
  <c r="T337" i="13" s="1"/>
  <c r="R495" i="13"/>
  <c r="T495" i="13" s="1"/>
  <c r="R573" i="13"/>
  <c r="T573" i="13" s="1"/>
  <c r="R404" i="13"/>
  <c r="T404" i="13" s="1"/>
  <c r="R486" i="13"/>
  <c r="T486" i="13" s="1"/>
  <c r="X62" i="13"/>
  <c r="R360" i="5"/>
  <c r="T360" i="5" s="1"/>
  <c r="X54" i="13"/>
  <c r="R95" i="13"/>
  <c r="T95" i="13" s="1"/>
  <c r="R216" i="5"/>
  <c r="T216" i="5" s="1"/>
  <c r="R308" i="5"/>
  <c r="T308" i="5" s="1"/>
  <c r="R261" i="5"/>
  <c r="T261" i="5" s="1"/>
  <c r="R546" i="5"/>
  <c r="T546" i="5" s="1"/>
  <c r="R324" i="13"/>
  <c r="T324" i="13" s="1"/>
  <c r="X57" i="13"/>
  <c r="R57" i="13"/>
  <c r="T57" i="13" s="1"/>
  <c r="X44" i="13"/>
  <c r="R67" i="13"/>
  <c r="T67" i="13" s="1"/>
  <c r="R361" i="5"/>
  <c r="T361" i="5" s="1"/>
  <c r="R239" i="5"/>
  <c r="T239" i="5" s="1"/>
  <c r="R201" i="5"/>
  <c r="T201" i="5" s="1"/>
  <c r="R336" i="5"/>
  <c r="T336" i="5" s="1"/>
  <c r="R484" i="5"/>
  <c r="T484" i="5" s="1"/>
  <c r="R228" i="13"/>
  <c r="T228" i="13" s="1"/>
  <c r="R323" i="13"/>
  <c r="T323" i="13" s="1"/>
  <c r="R379" i="13"/>
  <c r="T379" i="13" s="1"/>
  <c r="R303" i="13"/>
  <c r="T303" i="13" s="1"/>
  <c r="R274" i="13"/>
  <c r="T274" i="13" s="1"/>
  <c r="R252" i="13"/>
  <c r="T252" i="13" s="1"/>
  <c r="X40" i="13"/>
  <c r="R40" i="13"/>
  <c r="T40" i="13" s="1"/>
  <c r="P68" i="13"/>
  <c r="R68" i="13" s="1"/>
  <c r="T68" i="13" s="1"/>
  <c r="G68" i="13"/>
  <c r="G48" i="13"/>
  <c r="P48" i="13"/>
  <c r="R526" i="5"/>
  <c r="T526" i="5" s="1"/>
  <c r="X83" i="13"/>
  <c r="P66" i="13"/>
  <c r="R66" i="13" s="1"/>
  <c r="T66" i="13" s="1"/>
  <c r="X65" i="13"/>
  <c r="R533" i="5"/>
  <c r="T533" i="5" s="1"/>
  <c r="R175" i="13"/>
  <c r="T175" i="13" s="1"/>
  <c r="X81" i="13"/>
  <c r="R81" i="13"/>
  <c r="T81" i="13" s="1"/>
  <c r="R494" i="13"/>
  <c r="T494" i="13" s="1"/>
  <c r="R599" i="5"/>
  <c r="T599" i="5" s="1"/>
  <c r="R597" i="13"/>
  <c r="T597" i="13" s="1"/>
  <c r="R600" i="13"/>
  <c r="T600" i="13" s="1"/>
  <c r="R128" i="5"/>
  <c r="T128" i="5" s="1"/>
  <c r="R147" i="5"/>
  <c r="T147" i="5" s="1"/>
  <c r="R99" i="5"/>
  <c r="T99" i="5" s="1"/>
  <c r="R186" i="5"/>
  <c r="T186" i="5" s="1"/>
  <c r="R222" i="5"/>
  <c r="T222" i="5" s="1"/>
  <c r="R199" i="5"/>
  <c r="T199" i="5" s="1"/>
  <c r="R372" i="5"/>
  <c r="T372" i="5" s="1"/>
  <c r="R377" i="5"/>
  <c r="T377" i="5" s="1"/>
  <c r="R239" i="13"/>
  <c r="T239" i="13" s="1"/>
  <c r="R327" i="13"/>
  <c r="T327" i="13" s="1"/>
  <c r="R383" i="13"/>
  <c r="T383" i="13" s="1"/>
  <c r="R387" i="13"/>
  <c r="T387" i="13" s="1"/>
  <c r="R311" i="13"/>
  <c r="T311" i="13" s="1"/>
  <c r="R535" i="13"/>
  <c r="T535" i="13" s="1"/>
  <c r="R490" i="13"/>
  <c r="T490" i="13" s="1"/>
  <c r="R403" i="13"/>
  <c r="T403" i="13" s="1"/>
  <c r="R539" i="13"/>
  <c r="T539" i="13" s="1"/>
  <c r="R459" i="13"/>
  <c r="T459" i="13" s="1"/>
  <c r="R34" i="13"/>
  <c r="T34" i="13" s="1"/>
  <c r="X34" i="13"/>
  <c r="R77" i="13"/>
  <c r="T77" i="13" s="1"/>
  <c r="X77" i="13"/>
  <c r="R536" i="13"/>
  <c r="T536" i="13" s="1"/>
  <c r="R78" i="13"/>
  <c r="T78" i="13" s="1"/>
  <c r="X78" i="13"/>
  <c r="R39" i="13"/>
  <c r="T39" i="13" s="1"/>
  <c r="X39" i="13"/>
  <c r="R576" i="13"/>
  <c r="T576" i="13" s="1"/>
  <c r="R542" i="13"/>
  <c r="T542" i="13" s="1"/>
  <c r="R473" i="13"/>
  <c r="T473" i="13" s="1"/>
  <c r="R79" i="5"/>
  <c r="T79" i="5" s="1"/>
  <c r="R99" i="13"/>
  <c r="T99" i="13" s="1"/>
  <c r="R136" i="13"/>
  <c r="T136" i="13" s="1"/>
  <c r="R165" i="13"/>
  <c r="T165" i="13" s="1"/>
  <c r="R98" i="13"/>
  <c r="T98" i="13" s="1"/>
  <c r="R135" i="13"/>
  <c r="T135" i="13" s="1"/>
  <c r="R190" i="13"/>
  <c r="T190" i="13" s="1"/>
  <c r="R89" i="13"/>
  <c r="T89" i="13" s="1"/>
  <c r="R237" i="13"/>
  <c r="T237" i="13" s="1"/>
  <c r="R198" i="13"/>
  <c r="T198" i="13" s="1"/>
  <c r="R171" i="13"/>
  <c r="T171" i="13" s="1"/>
  <c r="R232" i="13"/>
  <c r="T232" i="13" s="1"/>
  <c r="R304" i="13"/>
  <c r="T304" i="13" s="1"/>
  <c r="R374" i="13"/>
  <c r="T374" i="13" s="1"/>
  <c r="R355" i="13"/>
  <c r="T355" i="13" s="1"/>
  <c r="R500" i="13"/>
  <c r="T500" i="13" s="1"/>
  <c r="R415" i="13"/>
  <c r="T415" i="13" s="1"/>
  <c r="R432" i="13"/>
  <c r="T432" i="13" s="1"/>
  <c r="R460" i="13"/>
  <c r="T460" i="13" s="1"/>
  <c r="R247" i="13"/>
  <c r="T247" i="13" s="1"/>
  <c r="R329" i="13"/>
  <c r="T329" i="13" s="1"/>
  <c r="R286" i="13"/>
  <c r="T286" i="13" s="1"/>
  <c r="R394" i="13"/>
  <c r="T394" i="13" s="1"/>
  <c r="R408" i="13"/>
  <c r="T408" i="13" s="1"/>
  <c r="R481" i="13"/>
  <c r="T481" i="13" s="1"/>
  <c r="R556" i="13"/>
  <c r="T556" i="13" s="1"/>
  <c r="R546" i="13"/>
  <c r="T546" i="13" s="1"/>
  <c r="R115" i="13"/>
  <c r="T115" i="13" s="1"/>
  <c r="R149" i="13"/>
  <c r="T149" i="13" s="1"/>
  <c r="R211" i="13"/>
  <c r="T211" i="13" s="1"/>
  <c r="R161" i="13"/>
  <c r="T161" i="13" s="1"/>
  <c r="R191" i="13"/>
  <c r="T191" i="13" s="1"/>
  <c r="R222" i="13"/>
  <c r="T222" i="13" s="1"/>
  <c r="R270" i="13"/>
  <c r="T270" i="13" s="1"/>
  <c r="R345" i="13"/>
  <c r="T345" i="13" s="1"/>
  <c r="R279" i="13"/>
  <c r="T279" i="13" s="1"/>
  <c r="R363" i="13"/>
  <c r="T363" i="13" s="1"/>
  <c r="R285" i="13"/>
  <c r="T285" i="13" s="1"/>
  <c r="R331" i="13"/>
  <c r="T331" i="13" s="1"/>
  <c r="R336" i="13"/>
  <c r="T336" i="13" s="1"/>
  <c r="R476" i="13"/>
  <c r="T476" i="13" s="1"/>
  <c r="R377" i="13"/>
  <c r="T377" i="13" s="1"/>
  <c r="R468" i="13"/>
  <c r="T468" i="13" s="1"/>
  <c r="R492" i="13"/>
  <c r="T492" i="13" s="1"/>
  <c r="R371" i="13"/>
  <c r="T371" i="13" s="1"/>
  <c r="R453" i="13"/>
  <c r="T453" i="13" s="1"/>
  <c r="R454" i="13"/>
  <c r="T454" i="13" s="1"/>
  <c r="R400" i="13"/>
  <c r="T400" i="13" s="1"/>
  <c r="R524" i="13"/>
  <c r="T524" i="13" s="1"/>
  <c r="R85" i="13"/>
  <c r="T85" i="13" s="1"/>
  <c r="R119" i="13"/>
  <c r="T119" i="13" s="1"/>
  <c r="R118" i="13"/>
  <c r="T118" i="13" s="1"/>
  <c r="R152" i="13"/>
  <c r="T152" i="13" s="1"/>
  <c r="R216" i="13"/>
  <c r="T216" i="13" s="1"/>
  <c r="R177" i="13"/>
  <c r="T177" i="13" s="1"/>
  <c r="R162" i="13"/>
  <c r="T162" i="13" s="1"/>
  <c r="R111" i="13"/>
  <c r="T111" i="13" s="1"/>
  <c r="R178" i="13"/>
  <c r="T178" i="13" s="1"/>
  <c r="R260" i="13"/>
  <c r="T260" i="13" s="1"/>
  <c r="R147" i="13"/>
  <c r="T147" i="13" s="1"/>
  <c r="R219" i="13"/>
  <c r="T219" i="13" s="1"/>
  <c r="R192" i="13"/>
  <c r="T192" i="13" s="1"/>
  <c r="R296" i="13"/>
  <c r="T296" i="13" s="1"/>
  <c r="R292" i="13"/>
  <c r="T292" i="13" s="1"/>
  <c r="R352" i="13"/>
  <c r="T352" i="13" s="1"/>
  <c r="R330" i="13"/>
  <c r="T330" i="13" s="1"/>
  <c r="R366" i="13"/>
  <c r="T366" i="13" s="1"/>
  <c r="R360" i="13"/>
  <c r="T360" i="13" s="1"/>
  <c r="R301" i="13"/>
  <c r="T301" i="13" s="1"/>
  <c r="R396" i="13"/>
  <c r="T396" i="13" s="1"/>
  <c r="R511" i="13"/>
  <c r="T511" i="13" s="1"/>
  <c r="R422" i="13"/>
  <c r="T422" i="13" s="1"/>
  <c r="R402" i="13"/>
  <c r="T402" i="13" s="1"/>
  <c r="R416" i="13"/>
  <c r="T416" i="13" s="1"/>
  <c r="R537" i="13"/>
  <c r="T537" i="13" s="1"/>
  <c r="L537" i="13"/>
  <c r="R306" i="13"/>
  <c r="T306" i="13" s="1"/>
  <c r="R523" i="13"/>
  <c r="T523" i="13" s="1"/>
  <c r="R578" i="13"/>
  <c r="T578" i="13" s="1"/>
  <c r="R93" i="13"/>
  <c r="T93" i="13" s="1"/>
  <c r="R131" i="13"/>
  <c r="T131" i="13" s="1"/>
  <c r="R158" i="13"/>
  <c r="T158" i="13" s="1"/>
  <c r="L187" i="13"/>
  <c r="R187" i="13"/>
  <c r="T187" i="13" s="1"/>
  <c r="R230" i="13"/>
  <c r="T230" i="13" s="1"/>
  <c r="R205" i="13"/>
  <c r="T205" i="13" s="1"/>
  <c r="R200" i="13"/>
  <c r="T200" i="13" s="1"/>
  <c r="R224" i="13"/>
  <c r="T224" i="13" s="1"/>
  <c r="R294" i="13"/>
  <c r="T294" i="13" s="1"/>
  <c r="R361" i="13"/>
  <c r="T361" i="13" s="1"/>
  <c r="R347" i="13"/>
  <c r="T347" i="13" s="1"/>
  <c r="R179" i="13"/>
  <c r="T179" i="13" s="1"/>
  <c r="R321" i="13"/>
  <c r="T321" i="13" s="1"/>
  <c r="R369" i="13"/>
  <c r="T369" i="13" s="1"/>
  <c r="R399" i="13"/>
  <c r="T399" i="13" s="1"/>
  <c r="R429" i="13"/>
  <c r="T429" i="13" s="1"/>
  <c r="R565" i="13"/>
  <c r="T565" i="13" s="1"/>
  <c r="R452" i="13"/>
  <c r="T452" i="13" s="1"/>
  <c r="R571" i="13"/>
  <c r="T571" i="13" s="1"/>
  <c r="L571" i="13"/>
  <c r="R388" i="13"/>
  <c r="T388" i="13" s="1"/>
  <c r="R487" i="13"/>
  <c r="T487" i="13" s="1"/>
  <c r="R407" i="13"/>
  <c r="T407" i="13" s="1"/>
  <c r="R405" i="13"/>
  <c r="T405" i="13" s="1"/>
  <c r="R569" i="13"/>
  <c r="T569" i="13" s="1"/>
  <c r="L210" i="13"/>
  <c r="R210" i="13"/>
  <c r="T210" i="13" s="1"/>
  <c r="L489" i="13"/>
  <c r="R489" i="13"/>
  <c r="T489" i="13" s="1"/>
  <c r="R517" i="5"/>
  <c r="T517" i="5" s="1"/>
  <c r="R226" i="5"/>
  <c r="T226" i="5" s="1"/>
  <c r="R187" i="5"/>
  <c r="T187" i="5" s="1"/>
  <c r="R600" i="5"/>
  <c r="T600" i="5" s="1"/>
  <c r="R604" i="5"/>
  <c r="T604" i="5" s="1"/>
  <c r="R125" i="5"/>
  <c r="T125" i="5" s="1"/>
  <c r="R102" i="5"/>
  <c r="T102" i="5" s="1"/>
  <c r="R260" i="5"/>
  <c r="T260" i="5" s="1"/>
  <c r="R311" i="5"/>
  <c r="T311" i="5" s="1"/>
  <c r="R356" i="5"/>
  <c r="T356" i="5" s="1"/>
  <c r="R91" i="5"/>
  <c r="T91" i="5" s="1"/>
  <c r="R402" i="5"/>
  <c r="T402" i="5" s="1"/>
  <c r="R522" i="5"/>
  <c r="T522" i="5" s="1"/>
  <c r="R292" i="5"/>
  <c r="T292" i="5" s="1"/>
  <c r="R571" i="5"/>
  <c r="T571" i="5" s="1"/>
  <c r="R496" i="5"/>
  <c r="T496" i="5" s="1"/>
  <c r="R560" i="5"/>
  <c r="T560" i="5" s="1"/>
  <c r="R492" i="5"/>
  <c r="T492" i="5" s="1"/>
  <c r="R353" i="5"/>
  <c r="T353" i="5" s="1"/>
  <c r="R303" i="5"/>
  <c r="T303" i="5" s="1"/>
  <c r="R210" i="5"/>
  <c r="T210" i="5" s="1"/>
  <c r="R178" i="5"/>
  <c r="T178" i="5" s="1"/>
  <c r="R173" i="5"/>
  <c r="T173" i="5" s="1"/>
  <c r="R139" i="5"/>
  <c r="T139" i="5" s="1"/>
  <c r="R224" i="5"/>
  <c r="T224" i="5" s="1"/>
  <c r="R266" i="5"/>
  <c r="T266" i="5" s="1"/>
  <c r="R232" i="5"/>
  <c r="T232" i="5" s="1"/>
  <c r="R255" i="5"/>
  <c r="T255" i="5" s="1"/>
  <c r="R326" i="5"/>
  <c r="T326" i="5" s="1"/>
  <c r="R358" i="5"/>
  <c r="T358" i="5" s="1"/>
  <c r="R285" i="5"/>
  <c r="T285" i="5" s="1"/>
  <c r="R365" i="5"/>
  <c r="T365" i="5" s="1"/>
  <c r="R319" i="5"/>
  <c r="T319" i="5" s="1"/>
  <c r="R482" i="5"/>
  <c r="T482" i="5" s="1"/>
  <c r="R438" i="5"/>
  <c r="T438" i="5" s="1"/>
  <c r="R446" i="5"/>
  <c r="T446" i="5" s="1"/>
  <c r="R394" i="5"/>
  <c r="T394" i="5" s="1"/>
  <c r="R472" i="5"/>
  <c r="T472" i="5" s="1"/>
  <c r="R448" i="5"/>
  <c r="T448" i="5" s="1"/>
  <c r="R368" i="5"/>
  <c r="T368" i="5" s="1"/>
  <c r="R352" i="5"/>
  <c r="T352" i="5" s="1"/>
  <c r="R305" i="5"/>
  <c r="T305" i="5" s="1"/>
  <c r="R391" i="5"/>
  <c r="T391" i="5" s="1"/>
  <c r="R557" i="5"/>
  <c r="T557" i="5" s="1"/>
  <c r="R478" i="5"/>
  <c r="T478" i="5" s="1"/>
  <c r="R521" i="5"/>
  <c r="T521" i="5" s="1"/>
  <c r="R331" i="5"/>
  <c r="T331" i="5" s="1"/>
  <c r="R89" i="5"/>
  <c r="T89" i="5" s="1"/>
  <c r="R171" i="5"/>
  <c r="T171" i="5" s="1"/>
  <c r="R219" i="5"/>
  <c r="T219" i="5" s="1"/>
  <c r="R269" i="5"/>
  <c r="T269" i="5" s="1"/>
  <c r="R338" i="5"/>
  <c r="T338" i="5" s="1"/>
  <c r="R332" i="5"/>
  <c r="T332" i="5" s="1"/>
  <c r="R297" i="5"/>
  <c r="T297" i="5" s="1"/>
  <c r="R367" i="5"/>
  <c r="T367" i="5" s="1"/>
  <c r="R351" i="5"/>
  <c r="T351" i="5" s="1"/>
  <c r="R298" i="5"/>
  <c r="T298" i="5" s="1"/>
  <c r="R440" i="5"/>
  <c r="T440" i="5" s="1"/>
  <c r="R480" i="5"/>
  <c r="T480" i="5" s="1"/>
  <c r="R456" i="5"/>
  <c r="T456" i="5" s="1"/>
  <c r="R194" i="5"/>
  <c r="T194" i="5" s="1"/>
  <c r="R393" i="5"/>
  <c r="T393" i="5" s="1"/>
  <c r="R383" i="5"/>
  <c r="T383" i="5" s="1"/>
  <c r="R279" i="5"/>
  <c r="T279" i="5" s="1"/>
  <c r="R217" i="5"/>
  <c r="T217" i="5" s="1"/>
  <c r="R575" i="5"/>
  <c r="T575" i="5" s="1"/>
  <c r="R218" i="5"/>
  <c r="T218" i="5" s="1"/>
  <c r="R527" i="5"/>
  <c r="T527" i="5" s="1"/>
  <c r="R112" i="5"/>
  <c r="T112" i="5" s="1"/>
  <c r="R152" i="5"/>
  <c r="T152" i="5" s="1"/>
  <c r="R126" i="5"/>
  <c r="T126" i="5" s="1"/>
  <c r="R241" i="5"/>
  <c r="T241" i="5" s="1"/>
  <c r="R335" i="5"/>
  <c r="T335" i="5" s="1"/>
  <c r="R333" i="5"/>
  <c r="T333" i="5" s="1"/>
  <c r="R124" i="5"/>
  <c r="T124" i="5" s="1"/>
  <c r="R309" i="5"/>
  <c r="T309" i="5" s="1"/>
  <c r="R447" i="5"/>
  <c r="T447" i="5" s="1"/>
  <c r="R539" i="5"/>
  <c r="T539" i="5" s="1"/>
  <c r="R106" i="5"/>
  <c r="T106" i="5" s="1"/>
  <c r="R148" i="5"/>
  <c r="T148" i="5" s="1"/>
  <c r="R138" i="5"/>
  <c r="T138" i="5" s="1"/>
  <c r="R168" i="5"/>
  <c r="T168" i="5" s="1"/>
  <c r="R165" i="5"/>
  <c r="T165" i="5" s="1"/>
  <c r="R277" i="5"/>
  <c r="T277" i="5" s="1"/>
  <c r="R230" i="5"/>
  <c r="T230" i="5" s="1"/>
  <c r="R293" i="5"/>
  <c r="T293" i="5" s="1"/>
  <c r="R302" i="5"/>
  <c r="T302" i="5" s="1"/>
  <c r="R193" i="5"/>
  <c r="T193" i="5" s="1"/>
  <c r="R449" i="5"/>
  <c r="T449" i="5" s="1"/>
  <c r="R403" i="5"/>
  <c r="T403" i="5" s="1"/>
  <c r="R470" i="5"/>
  <c r="T470" i="5" s="1"/>
  <c r="R568" i="5"/>
  <c r="T568" i="5" s="1"/>
  <c r="R559" i="5"/>
  <c r="T559" i="5" s="1"/>
  <c r="R515" i="5"/>
  <c r="T515" i="5" s="1"/>
  <c r="R583" i="5"/>
  <c r="T583" i="5" s="1"/>
  <c r="R234" i="5"/>
  <c r="T234" i="5" s="1"/>
  <c r="R296" i="5"/>
  <c r="T296" i="5" s="1"/>
  <c r="R426" i="5"/>
  <c r="T426" i="5" s="1"/>
  <c r="R225" i="5"/>
  <c r="T225" i="5" s="1"/>
  <c r="R313" i="5"/>
  <c r="T313" i="5" s="1"/>
  <c r="O89" i="5"/>
  <c r="O99" i="5"/>
  <c r="O111" i="5"/>
  <c r="O119" i="5"/>
  <c r="O127" i="5"/>
  <c r="O136" i="5"/>
  <c r="O144" i="5"/>
  <c r="O153" i="5"/>
  <c r="O162" i="5"/>
  <c r="O171" i="5"/>
  <c r="O179" i="5"/>
  <c r="O187" i="5"/>
  <c r="O90" i="5"/>
  <c r="O100" i="5"/>
  <c r="O112" i="5"/>
  <c r="O120" i="5"/>
  <c r="O128" i="5"/>
  <c r="O137" i="5"/>
  <c r="O145" i="5"/>
  <c r="O154" i="5"/>
  <c r="O163" i="5"/>
  <c r="O172" i="5"/>
  <c r="O180" i="5"/>
  <c r="O91" i="5"/>
  <c r="O101" i="5"/>
  <c r="O113" i="5"/>
  <c r="O121" i="5"/>
  <c r="O129" i="5"/>
  <c r="O138" i="5"/>
  <c r="O147" i="5"/>
  <c r="O155" i="5"/>
  <c r="O164" i="5"/>
  <c r="O173" i="5"/>
  <c r="O181" i="5"/>
  <c r="O189" i="5"/>
  <c r="O92" i="5"/>
  <c r="O102" i="5"/>
  <c r="O114" i="5"/>
  <c r="O122" i="5"/>
  <c r="O130" i="5"/>
  <c r="O139" i="5"/>
  <c r="O148" i="5"/>
  <c r="O156" i="5"/>
  <c r="O165" i="5"/>
  <c r="O174" i="5"/>
  <c r="O182" i="5"/>
  <c r="O190" i="5"/>
  <c r="O85" i="5"/>
  <c r="O93" i="5"/>
  <c r="O104" i="5"/>
  <c r="O115" i="5"/>
  <c r="O123" i="5"/>
  <c r="O131" i="5"/>
  <c r="O140" i="5"/>
  <c r="O149" i="5"/>
  <c r="O158" i="5"/>
  <c r="O166" i="5"/>
  <c r="O175" i="5"/>
  <c r="O86" i="5"/>
  <c r="O94" i="5"/>
  <c r="O105" i="5"/>
  <c r="O116" i="5"/>
  <c r="O124" i="5"/>
  <c r="O132" i="5"/>
  <c r="O141" i="5"/>
  <c r="O150" i="5"/>
  <c r="O159" i="5"/>
  <c r="O167" i="5"/>
  <c r="O176" i="5"/>
  <c r="O184" i="5"/>
  <c r="O87" i="5"/>
  <c r="O97" i="5"/>
  <c r="O106" i="5"/>
  <c r="O117" i="5"/>
  <c r="O125" i="5"/>
  <c r="O133" i="5"/>
  <c r="O142" i="5"/>
  <c r="O88" i="5"/>
  <c r="O98" i="5"/>
  <c r="O109" i="5"/>
  <c r="O118" i="5"/>
  <c r="O126" i="5"/>
  <c r="O135" i="5"/>
  <c r="O143" i="5"/>
  <c r="O152" i="5"/>
  <c r="O161" i="5"/>
  <c r="O169" i="5"/>
  <c r="O178" i="5"/>
  <c r="O186" i="5"/>
  <c r="O168" i="5"/>
  <c r="O196" i="5"/>
  <c r="O204" i="5"/>
  <c r="O212" i="5"/>
  <c r="O220" i="5"/>
  <c r="O228" i="5"/>
  <c r="O236" i="5"/>
  <c r="O245" i="5"/>
  <c r="O253" i="5"/>
  <c r="O183" i="5"/>
  <c r="O185" i="5"/>
  <c r="O197" i="5"/>
  <c r="O205" i="5"/>
  <c r="O213" i="5"/>
  <c r="O221" i="5"/>
  <c r="O229" i="5"/>
  <c r="O237" i="5"/>
  <c r="O246" i="5"/>
  <c r="O254" i="5"/>
  <c r="O263" i="5"/>
  <c r="O271" i="5"/>
  <c r="O279" i="5"/>
  <c r="O177" i="5"/>
  <c r="O198" i="5"/>
  <c r="O206" i="5"/>
  <c r="O214" i="5"/>
  <c r="O222" i="5"/>
  <c r="O230" i="5"/>
  <c r="O238" i="5"/>
  <c r="O247" i="5"/>
  <c r="O255" i="5"/>
  <c r="O264" i="5"/>
  <c r="O272" i="5"/>
  <c r="O199" i="5"/>
  <c r="O207" i="5"/>
  <c r="O215" i="5"/>
  <c r="O223" i="5"/>
  <c r="O231" i="5"/>
  <c r="O239" i="5"/>
  <c r="O248" i="5"/>
  <c r="O192" i="5"/>
  <c r="O200" i="5"/>
  <c r="O208" i="5"/>
  <c r="O216" i="5"/>
  <c r="O224" i="5"/>
  <c r="O193" i="5"/>
  <c r="O201" i="5"/>
  <c r="O209" i="5"/>
  <c r="O217" i="5"/>
  <c r="O225" i="5"/>
  <c r="O233" i="5"/>
  <c r="O242" i="5"/>
  <c r="O250" i="5"/>
  <c r="O259" i="5"/>
  <c r="O267" i="5"/>
  <c r="O275" i="5"/>
  <c r="O283" i="5"/>
  <c r="O160" i="5"/>
  <c r="O195" i="5"/>
  <c r="O203" i="5"/>
  <c r="O211" i="5"/>
  <c r="O219" i="5"/>
  <c r="O227" i="5"/>
  <c r="O235" i="5"/>
  <c r="O244" i="5"/>
  <c r="O252" i="5"/>
  <c r="O261" i="5"/>
  <c r="O269" i="5"/>
  <c r="O277" i="5"/>
  <c r="O188" i="5"/>
  <c r="O226" i="5"/>
  <c r="O290" i="5"/>
  <c r="O298" i="5"/>
  <c r="O306" i="5"/>
  <c r="O315" i="5"/>
  <c r="O323" i="5"/>
  <c r="O331" i="5"/>
  <c r="O339" i="5"/>
  <c r="O347" i="5"/>
  <c r="O355" i="5"/>
  <c r="O363" i="5"/>
  <c r="O371" i="5"/>
  <c r="O379" i="5"/>
  <c r="O388" i="5"/>
  <c r="O218" i="5"/>
  <c r="O241" i="5"/>
  <c r="O262" i="5"/>
  <c r="O265" i="5"/>
  <c r="O276" i="5"/>
  <c r="O291" i="5"/>
  <c r="O299" i="5"/>
  <c r="O307" i="5"/>
  <c r="O316" i="5"/>
  <c r="O324" i="5"/>
  <c r="O332" i="5"/>
  <c r="O340" i="5"/>
  <c r="O348" i="5"/>
  <c r="O356" i="5"/>
  <c r="O364" i="5"/>
  <c r="O372" i="5"/>
  <c r="O381" i="5"/>
  <c r="O191" i="5"/>
  <c r="O210" i="5"/>
  <c r="O234" i="5"/>
  <c r="O257" i="5"/>
  <c r="O280" i="5"/>
  <c r="O281" i="5"/>
  <c r="O284" i="5"/>
  <c r="O292" i="5"/>
  <c r="O300" i="5"/>
  <c r="O308" i="5"/>
  <c r="O317" i="5"/>
  <c r="O325" i="5"/>
  <c r="O333" i="5"/>
  <c r="O341" i="5"/>
  <c r="O349" i="5"/>
  <c r="O357" i="5"/>
  <c r="O365" i="5"/>
  <c r="O202" i="5"/>
  <c r="O249" i="5"/>
  <c r="O282" i="5"/>
  <c r="O285" i="5"/>
  <c r="O293" i="5"/>
  <c r="O301" i="5"/>
  <c r="O309" i="5"/>
  <c r="O318" i="5"/>
  <c r="O326" i="5"/>
  <c r="O334" i="5"/>
  <c r="O342" i="5"/>
  <c r="O350" i="5"/>
  <c r="O358" i="5"/>
  <c r="O366" i="5"/>
  <c r="O151" i="5"/>
  <c r="O194" i="5"/>
  <c r="O243" i="5"/>
  <c r="O256" i="5"/>
  <c r="O268" i="5"/>
  <c r="O274" i="5"/>
  <c r="O286" i="5"/>
  <c r="O294" i="5"/>
  <c r="O302" i="5"/>
  <c r="O311" i="5"/>
  <c r="O319" i="5"/>
  <c r="O327" i="5"/>
  <c r="O335" i="5"/>
  <c r="O343" i="5"/>
  <c r="O351" i="5"/>
  <c r="O359" i="5"/>
  <c r="O278" i="5"/>
  <c r="O287" i="5"/>
  <c r="O295" i="5"/>
  <c r="O303" i="5"/>
  <c r="O312" i="5"/>
  <c r="O320" i="5"/>
  <c r="O328" i="5"/>
  <c r="O336" i="5"/>
  <c r="O344" i="5"/>
  <c r="O352" i="5"/>
  <c r="O360" i="5"/>
  <c r="O368" i="5"/>
  <c r="O376" i="5"/>
  <c r="O385" i="5"/>
  <c r="O393" i="5"/>
  <c r="O402" i="5"/>
  <c r="O232" i="5"/>
  <c r="O260" i="5"/>
  <c r="O266" i="5"/>
  <c r="O289" i="5"/>
  <c r="O297" i="5"/>
  <c r="O305" i="5"/>
  <c r="O314" i="5"/>
  <c r="O322" i="5"/>
  <c r="O330" i="5"/>
  <c r="O338" i="5"/>
  <c r="O346" i="5"/>
  <c r="O354" i="5"/>
  <c r="O251" i="5"/>
  <c r="O296" i="5"/>
  <c r="O329" i="5"/>
  <c r="O374" i="5"/>
  <c r="O389" i="5"/>
  <c r="O390" i="5"/>
  <c r="O391" i="5"/>
  <c r="O394" i="5"/>
  <c r="O395" i="5"/>
  <c r="O396" i="5"/>
  <c r="O420" i="5"/>
  <c r="O428" i="5"/>
  <c r="O438" i="5"/>
  <c r="O446" i="5"/>
  <c r="O454" i="5"/>
  <c r="O462" i="5"/>
  <c r="O470" i="5"/>
  <c r="O478" i="5"/>
  <c r="O486" i="5"/>
  <c r="O494" i="5"/>
  <c r="O502" i="5"/>
  <c r="O510" i="5"/>
  <c r="O518" i="5"/>
  <c r="O526" i="5"/>
  <c r="O534" i="5"/>
  <c r="O542" i="5"/>
  <c r="O550" i="5"/>
  <c r="O558" i="5"/>
  <c r="O362" i="5"/>
  <c r="O370" i="5"/>
  <c r="O375" i="5"/>
  <c r="O392" i="5"/>
  <c r="O397" i="5"/>
  <c r="O399" i="5"/>
  <c r="O400" i="5"/>
  <c r="O403" i="5"/>
  <c r="O404" i="5"/>
  <c r="O405" i="5"/>
  <c r="O421" i="5"/>
  <c r="O429" i="5"/>
  <c r="O439" i="5"/>
  <c r="O447" i="5"/>
  <c r="O455" i="5"/>
  <c r="O463" i="5"/>
  <c r="O288" i="5"/>
  <c r="O321" i="5"/>
  <c r="O353" i="5"/>
  <c r="O373" i="5"/>
  <c r="O386" i="5"/>
  <c r="O387" i="5"/>
  <c r="O401" i="5"/>
  <c r="O406" i="5"/>
  <c r="O422" i="5"/>
  <c r="O430" i="5"/>
  <c r="O440" i="5"/>
  <c r="O448" i="5"/>
  <c r="O456" i="5"/>
  <c r="O464" i="5"/>
  <c r="O472" i="5"/>
  <c r="O480" i="5"/>
  <c r="O488" i="5"/>
  <c r="O496" i="5"/>
  <c r="O504" i="5"/>
  <c r="O512" i="5"/>
  <c r="O520" i="5"/>
  <c r="O528" i="5"/>
  <c r="O536" i="5"/>
  <c r="O270" i="5"/>
  <c r="O361" i="5"/>
  <c r="O369" i="5"/>
  <c r="O407" i="5"/>
  <c r="O423" i="5"/>
  <c r="O431" i="5"/>
  <c r="O441" i="5"/>
  <c r="O449" i="5"/>
  <c r="O457" i="5"/>
  <c r="O465" i="5"/>
  <c r="O473" i="5"/>
  <c r="O481" i="5"/>
  <c r="O489" i="5"/>
  <c r="O497" i="5"/>
  <c r="O505" i="5"/>
  <c r="O313" i="5"/>
  <c r="O345" i="5"/>
  <c r="O378" i="5"/>
  <c r="O383" i="5"/>
  <c r="O408" i="5"/>
  <c r="O424" i="5"/>
  <c r="O432" i="5"/>
  <c r="O442" i="5"/>
  <c r="O450" i="5"/>
  <c r="O458" i="5"/>
  <c r="O466" i="5"/>
  <c r="O273" i="5"/>
  <c r="O377" i="5"/>
  <c r="O384" i="5"/>
  <c r="O417" i="5"/>
  <c r="O425" i="5"/>
  <c r="O433" i="5"/>
  <c r="O443" i="5"/>
  <c r="O451" i="5"/>
  <c r="O459" i="5"/>
  <c r="O467" i="5"/>
  <c r="O475" i="5"/>
  <c r="O483" i="5"/>
  <c r="O491" i="5"/>
  <c r="O499" i="5"/>
  <c r="O507" i="5"/>
  <c r="O515" i="5"/>
  <c r="O523" i="5"/>
  <c r="O531" i="5"/>
  <c r="O539" i="5"/>
  <c r="O304" i="5"/>
  <c r="O337" i="5"/>
  <c r="O382" i="5"/>
  <c r="O367" i="5"/>
  <c r="O418" i="5"/>
  <c r="O427" i="5"/>
  <c r="O452" i="5"/>
  <c r="O461" i="5"/>
  <c r="O487" i="5"/>
  <c r="O490" i="5"/>
  <c r="O500" i="5"/>
  <c r="O516" i="5"/>
  <c r="O544" i="5"/>
  <c r="O546" i="5"/>
  <c r="O547" i="5"/>
  <c r="O548" i="5"/>
  <c r="O551" i="5"/>
  <c r="O552" i="5"/>
  <c r="O553" i="5"/>
  <c r="O568" i="5"/>
  <c r="O578" i="5"/>
  <c r="O476" i="5"/>
  <c r="O511" i="5"/>
  <c r="O543" i="5"/>
  <c r="O549" i="5"/>
  <c r="O554" i="5"/>
  <c r="O555" i="5"/>
  <c r="O556" i="5"/>
  <c r="O559" i="5"/>
  <c r="O560" i="5"/>
  <c r="O561" i="5"/>
  <c r="O570" i="5"/>
  <c r="O579" i="5"/>
  <c r="O426" i="5"/>
  <c r="O437" i="5"/>
  <c r="O460" i="5"/>
  <c r="O493" i="5"/>
  <c r="O503" i="5"/>
  <c r="O506" i="5"/>
  <c r="O525" i="5"/>
  <c r="O529" i="5"/>
  <c r="O530" i="5"/>
  <c r="O535" i="5"/>
  <c r="O557" i="5"/>
  <c r="O562" i="5"/>
  <c r="O571" i="5"/>
  <c r="O580" i="5"/>
  <c r="O479" i="5"/>
  <c r="O482" i="5"/>
  <c r="O492" i="5"/>
  <c r="O524" i="5"/>
  <c r="O540" i="5"/>
  <c r="O541" i="5"/>
  <c r="O563" i="5"/>
  <c r="O573" i="5"/>
  <c r="O581" i="5"/>
  <c r="O434" i="5"/>
  <c r="O445" i="5"/>
  <c r="O469" i="5"/>
  <c r="O509" i="5"/>
  <c r="O513" i="5"/>
  <c r="O514" i="5"/>
  <c r="O519" i="5"/>
  <c r="O564" i="5"/>
  <c r="O574" i="5"/>
  <c r="O582" i="5"/>
  <c r="O468" i="5"/>
  <c r="O485" i="5"/>
  <c r="O495" i="5"/>
  <c r="O498" i="5"/>
  <c r="O508" i="5"/>
  <c r="O533" i="5"/>
  <c r="O537" i="5"/>
  <c r="O565" i="5"/>
  <c r="O575" i="5"/>
  <c r="O583" i="5"/>
  <c r="O566" i="5"/>
  <c r="O576" i="5"/>
  <c r="O419" i="5"/>
  <c r="O444" i="5"/>
  <c r="O453" i="5"/>
  <c r="O471" i="5"/>
  <c r="O474" i="5"/>
  <c r="O484" i="5"/>
  <c r="O532" i="5"/>
  <c r="O538" i="5"/>
  <c r="O584" i="5"/>
  <c r="O501" i="5"/>
  <c r="O517" i="5"/>
  <c r="O521" i="5"/>
  <c r="O522" i="5"/>
  <c r="O527" i="5"/>
  <c r="O545" i="5"/>
  <c r="O567" i="5"/>
  <c r="O577" i="5"/>
  <c r="O477" i="5"/>
  <c r="R118" i="5"/>
  <c r="T118" i="5" s="1"/>
  <c r="R177" i="5"/>
  <c r="T177" i="5" s="1"/>
  <c r="R122" i="5"/>
  <c r="T122" i="5" s="1"/>
  <c r="R98" i="5"/>
  <c r="T98" i="5" s="1"/>
  <c r="R155" i="5"/>
  <c r="T155" i="5" s="1"/>
  <c r="R169" i="5"/>
  <c r="T169" i="5" s="1"/>
  <c r="R130" i="5"/>
  <c r="T130" i="5" s="1"/>
  <c r="R100" i="5"/>
  <c r="T100" i="5" s="1"/>
  <c r="R145" i="5"/>
  <c r="T145" i="5" s="1"/>
  <c r="R198" i="5"/>
  <c r="T198" i="5" s="1"/>
  <c r="R249" i="5"/>
  <c r="T249" i="5" s="1"/>
  <c r="R227" i="5"/>
  <c r="T227" i="5" s="1"/>
  <c r="R213" i="5"/>
  <c r="T213" i="5" s="1"/>
  <c r="R195" i="5"/>
  <c r="T195" i="5" s="1"/>
  <c r="R244" i="5"/>
  <c r="T244" i="5" s="1"/>
  <c r="R284" i="5"/>
  <c r="T284" i="5" s="1"/>
  <c r="R355" i="5"/>
  <c r="T355" i="5" s="1"/>
  <c r="R282" i="5"/>
  <c r="T282" i="5" s="1"/>
  <c r="R324" i="5"/>
  <c r="T324" i="5" s="1"/>
  <c r="R342" i="5"/>
  <c r="T342" i="5" s="1"/>
  <c r="R401" i="5"/>
  <c r="T401" i="5" s="1"/>
  <c r="R493" i="5"/>
  <c r="T493" i="5" s="1"/>
  <c r="R407" i="5"/>
  <c r="T407" i="5" s="1"/>
  <c r="R469" i="5"/>
  <c r="T469" i="5" s="1"/>
  <c r="R514" i="5"/>
  <c r="T514" i="5" s="1"/>
  <c r="R464" i="5"/>
  <c r="T464" i="5" s="1"/>
  <c r="R457" i="5"/>
  <c r="T457" i="5" s="1"/>
  <c r="R461" i="5"/>
  <c r="T461" i="5" s="1"/>
  <c r="R561" i="5"/>
  <c r="T561" i="5" s="1"/>
  <c r="R558" i="5"/>
  <c r="T558" i="5" s="1"/>
  <c r="R512" i="5"/>
  <c r="T512" i="5" s="1"/>
  <c r="R404" i="5"/>
  <c r="T404" i="5" s="1"/>
  <c r="R574" i="5"/>
  <c r="T574" i="5" s="1"/>
  <c r="R516" i="5"/>
  <c r="T516" i="5" s="1"/>
  <c r="R85" i="5"/>
  <c r="T85" i="5" s="1"/>
  <c r="R181" i="5"/>
  <c r="T181" i="5" s="1"/>
  <c r="R132" i="5"/>
  <c r="T132" i="5" s="1"/>
  <c r="R161" i="5"/>
  <c r="T161" i="5" s="1"/>
  <c r="R133" i="5"/>
  <c r="T133" i="5" s="1"/>
  <c r="R141" i="5"/>
  <c r="T141" i="5" s="1"/>
  <c r="R117" i="5"/>
  <c r="T117" i="5" s="1"/>
  <c r="R111" i="5"/>
  <c r="T111" i="5" s="1"/>
  <c r="R200" i="5"/>
  <c r="T200" i="5" s="1"/>
  <c r="R229" i="5"/>
  <c r="T229" i="5" s="1"/>
  <c r="R251" i="5"/>
  <c r="T251" i="5" s="1"/>
  <c r="R206" i="5"/>
  <c r="T206" i="5" s="1"/>
  <c r="R246" i="5"/>
  <c r="T246" i="5" s="1"/>
  <c r="R263" i="5"/>
  <c r="T263" i="5" s="1"/>
  <c r="R299" i="5"/>
  <c r="T299" i="5" s="1"/>
  <c r="R318" i="5"/>
  <c r="T318" i="5" s="1"/>
  <c r="R294" i="5"/>
  <c r="T294" i="5" s="1"/>
  <c r="R354" i="5"/>
  <c r="T354" i="5" s="1"/>
  <c r="R437" i="5"/>
  <c r="T437" i="5" s="1"/>
  <c r="R525" i="5"/>
  <c r="T525" i="5" s="1"/>
  <c r="R419" i="5"/>
  <c r="T419" i="5" s="1"/>
  <c r="R549" i="5"/>
  <c r="T549" i="5" s="1"/>
  <c r="R555" i="5"/>
  <c r="T555" i="5" s="1"/>
  <c r="R541" i="5"/>
  <c r="T541" i="5" s="1"/>
  <c r="R90" i="5"/>
  <c r="T90" i="5" s="1"/>
  <c r="L270" i="5"/>
  <c r="R270" i="5"/>
  <c r="T270" i="5" s="1"/>
  <c r="R314" i="5"/>
  <c r="T314" i="5" s="1"/>
  <c r="R364" i="5"/>
  <c r="T364" i="5" s="1"/>
  <c r="R530" i="5"/>
  <c r="T530" i="5" s="1"/>
  <c r="R362" i="5"/>
  <c r="T362" i="5" s="1"/>
  <c r="R262" i="5"/>
  <c r="T262" i="5" s="1"/>
  <c r="R348" i="5"/>
  <c r="T348" i="5" s="1"/>
  <c r="R485" i="5"/>
  <c r="T485" i="5" s="1"/>
  <c r="R406" i="5"/>
  <c r="T406" i="5" s="1"/>
  <c r="R547" i="5"/>
  <c r="T547" i="5" s="1"/>
  <c r="R551" i="5"/>
  <c r="T551" i="5" s="1"/>
  <c r="R92" i="5"/>
  <c r="T92" i="5" s="1"/>
  <c r="R143" i="5"/>
  <c r="T143" i="5" s="1"/>
  <c r="R189" i="5"/>
  <c r="T189" i="5" s="1"/>
  <c r="R172" i="5"/>
  <c r="T172" i="5" s="1"/>
  <c r="R137" i="5"/>
  <c r="T137" i="5" s="1"/>
  <c r="R120" i="5"/>
  <c r="T120" i="5" s="1"/>
  <c r="R156" i="5"/>
  <c r="T156" i="5" s="1"/>
  <c r="R212" i="5"/>
  <c r="T212" i="5" s="1"/>
  <c r="R274" i="5"/>
  <c r="T274" i="5" s="1"/>
  <c r="R254" i="5"/>
  <c r="T254" i="5" s="1"/>
  <c r="R205" i="5"/>
  <c r="T205" i="5" s="1"/>
  <c r="R235" i="5"/>
  <c r="T235" i="5" s="1"/>
  <c r="R208" i="5"/>
  <c r="T208" i="5" s="1"/>
  <c r="R334" i="5"/>
  <c r="T334" i="5" s="1"/>
  <c r="R307" i="5"/>
  <c r="T307" i="5" s="1"/>
  <c r="R343" i="5"/>
  <c r="T343" i="5" s="1"/>
  <c r="R341" i="5"/>
  <c r="T341" i="5" s="1"/>
  <c r="R197" i="5"/>
  <c r="T197" i="5" s="1"/>
  <c r="R330" i="5"/>
  <c r="T330" i="5" s="1"/>
  <c r="R228" i="5"/>
  <c r="T228" i="5" s="1"/>
  <c r="R300" i="5"/>
  <c r="T300" i="5" s="1"/>
  <c r="R289" i="5"/>
  <c r="T289" i="5" s="1"/>
  <c r="R371" i="5"/>
  <c r="T371" i="5" s="1"/>
  <c r="R445" i="5"/>
  <c r="T445" i="5" s="1"/>
  <c r="R359" i="5"/>
  <c r="T359" i="5" s="1"/>
  <c r="R405" i="5"/>
  <c r="T405" i="5" s="1"/>
  <c r="R498" i="5"/>
  <c r="T498" i="5" s="1"/>
  <c r="R501" i="5"/>
  <c r="T501" i="5" s="1"/>
  <c r="R427" i="5"/>
  <c r="T427" i="5" s="1"/>
  <c r="R477" i="5"/>
  <c r="T477" i="5" s="1"/>
  <c r="R479" i="5"/>
  <c r="T479" i="5" s="1"/>
  <c r="R550" i="5"/>
  <c r="T550" i="5" s="1"/>
  <c r="R570" i="5"/>
  <c r="T570" i="5" s="1"/>
  <c r="R88" i="5"/>
  <c r="T88" i="5" s="1"/>
  <c r="R211" i="5"/>
  <c r="T211" i="5" s="1"/>
  <c r="R135" i="5"/>
  <c r="T135" i="5" s="1"/>
  <c r="R454" i="5"/>
  <c r="T454" i="5" s="1"/>
  <c r="R554" i="5"/>
  <c r="T554" i="5" s="1"/>
  <c r="R105" i="5"/>
  <c r="T105" i="5" s="1"/>
  <c r="R101" i="5"/>
  <c r="T101" i="5" s="1"/>
  <c r="R86" i="5"/>
  <c r="T86" i="5" s="1"/>
  <c r="R129" i="5"/>
  <c r="T129" i="5" s="1"/>
  <c r="R164" i="5"/>
  <c r="T164" i="5" s="1"/>
  <c r="R113" i="5"/>
  <c r="T113" i="5" s="1"/>
  <c r="R191" i="5"/>
  <c r="T191" i="5" s="1"/>
  <c r="R127" i="5"/>
  <c r="T127" i="5" s="1"/>
  <c r="R188" i="5"/>
  <c r="T188" i="5" s="1"/>
  <c r="R97" i="5"/>
  <c r="T97" i="5" s="1"/>
  <c r="R247" i="5"/>
  <c r="T247" i="5" s="1"/>
  <c r="R237" i="5"/>
  <c r="T237" i="5" s="1"/>
  <c r="R160" i="5"/>
  <c r="T160" i="5" s="1"/>
  <c r="R220" i="5"/>
  <c r="T220" i="5" s="1"/>
  <c r="R346" i="5"/>
  <c r="T346" i="5" s="1"/>
  <c r="R349" i="5"/>
  <c r="T349" i="5" s="1"/>
  <c r="R252" i="5"/>
  <c r="T252" i="5" s="1"/>
  <c r="R142" i="5"/>
  <c r="T142" i="5" s="1"/>
  <c r="R390" i="5"/>
  <c r="T390" i="5" s="1"/>
  <c r="R381" i="5"/>
  <c r="T381" i="5" s="1"/>
  <c r="R386" i="5"/>
  <c r="T386" i="5" s="1"/>
  <c r="L471" i="5"/>
  <c r="R471" i="5"/>
  <c r="T471" i="5" s="1"/>
  <c r="R387" i="5"/>
  <c r="T387" i="5" s="1"/>
  <c r="R578" i="5"/>
  <c r="T578" i="5" s="1"/>
  <c r="R540" i="5"/>
  <c r="T540" i="5" s="1"/>
  <c r="R535" i="5"/>
  <c r="T535" i="5" s="1"/>
  <c r="R203" i="5"/>
  <c r="T203" i="5" s="1"/>
  <c r="R453" i="5"/>
  <c r="T453" i="5" s="1"/>
  <c r="R538" i="5"/>
  <c r="T538" i="5" s="1"/>
  <c r="L538" i="5"/>
  <c r="R495" i="5"/>
  <c r="T495" i="5" s="1"/>
  <c r="R487" i="5"/>
  <c r="T487" i="5" s="1"/>
  <c r="R503" i="5"/>
  <c r="T503" i="5" s="1"/>
  <c r="R488" i="5"/>
  <c r="T488" i="5" s="1"/>
  <c r="R579" i="5"/>
  <c r="T579" i="5" s="1"/>
  <c r="R473" i="5"/>
  <c r="T473" i="5" s="1"/>
  <c r="O606" i="5"/>
  <c r="O603" i="5"/>
  <c r="O604" i="5"/>
  <c r="O605" i="5"/>
  <c r="R605" i="5"/>
  <c r="T605" i="5" s="1"/>
  <c r="R606" i="5"/>
  <c r="T606" i="5" s="1"/>
  <c r="O605" i="16"/>
  <c r="O606" i="16"/>
  <c r="O604" i="16"/>
  <c r="O603" i="16"/>
  <c r="R606" i="16"/>
  <c r="T606" i="16" s="1"/>
  <c r="E14" i="16" s="1"/>
  <c r="R597" i="16"/>
  <c r="T597" i="16" s="1"/>
  <c r="O4" i="2"/>
  <c r="O600" i="16"/>
  <c r="O601" i="16"/>
  <c r="O598" i="16"/>
  <c r="O602" i="16"/>
  <c r="O599" i="16"/>
  <c r="O66" i="16"/>
  <c r="O96" i="16"/>
  <c r="O43" i="16"/>
  <c r="O83" i="16"/>
  <c r="O82" i="16"/>
  <c r="C15" i="16"/>
  <c r="C18" i="16" s="1"/>
  <c r="O26" i="16"/>
  <c r="O79" i="16"/>
  <c r="O75" i="16"/>
  <c r="O53" i="16"/>
  <c r="O38" i="16"/>
  <c r="O52" i="16"/>
  <c r="O593" i="16"/>
  <c r="O37" i="16"/>
  <c r="O411" i="16"/>
  <c r="O146" i="16"/>
  <c r="O108" i="16"/>
  <c r="O60" i="16"/>
  <c r="O585" i="16"/>
  <c r="O589" i="16"/>
  <c r="O591" i="16"/>
  <c r="O572" i="16"/>
  <c r="O73" i="16"/>
  <c r="O55" i="16"/>
  <c r="O596" i="16"/>
  <c r="O110" i="16"/>
  <c r="O586" i="16"/>
  <c r="O594" i="16"/>
  <c r="O61" i="16"/>
  <c r="O103" i="16"/>
  <c r="O380" i="16"/>
  <c r="O40" i="16"/>
  <c r="O95" i="16"/>
  <c r="O416" i="16"/>
  <c r="O240" i="16"/>
  <c r="O415" i="16"/>
  <c r="O592" i="16"/>
  <c r="O569" i="16"/>
  <c r="O49" i="16"/>
  <c r="O595" i="16"/>
  <c r="O588" i="16"/>
  <c r="O107" i="16"/>
  <c r="O62" i="16"/>
  <c r="O597" i="16"/>
  <c r="O258" i="16"/>
  <c r="O69" i="16"/>
  <c r="O74" i="16"/>
  <c r="O435" i="16"/>
  <c r="O76" i="16"/>
  <c r="O71" i="16"/>
  <c r="O436" i="16"/>
  <c r="O80" i="16"/>
  <c r="O46" i="16"/>
  <c r="O413" i="16"/>
  <c r="O72" i="16"/>
  <c r="O56" i="16"/>
  <c r="O170" i="16"/>
  <c r="O410" i="16"/>
  <c r="O48" i="16"/>
  <c r="O78" i="16"/>
  <c r="O57" i="16"/>
  <c r="O414" i="16"/>
  <c r="O65" i="16"/>
  <c r="O51" i="16"/>
  <c r="O77" i="16"/>
  <c r="O58" i="16"/>
  <c r="O84" i="16"/>
  <c r="O398" i="16"/>
  <c r="O68" i="16"/>
  <c r="O42" i="16"/>
  <c r="O70" i="16"/>
  <c r="O35" i="16"/>
  <c r="O44" i="16"/>
  <c r="O67" i="16"/>
  <c r="O590" i="16"/>
  <c r="O54" i="16"/>
  <c r="O134" i="16"/>
  <c r="O587" i="16"/>
  <c r="O157" i="16"/>
  <c r="O81" i="16"/>
  <c r="O50" i="16"/>
  <c r="O34" i="16"/>
  <c r="O63" i="16"/>
  <c r="O41" i="16"/>
  <c r="O36" i="16"/>
  <c r="O310" i="16"/>
  <c r="O59" i="16"/>
  <c r="O39" i="16"/>
  <c r="O409" i="16"/>
  <c r="O412" i="16"/>
  <c r="O64" i="16"/>
  <c r="C16" i="16"/>
  <c r="D18" i="16" s="1"/>
  <c r="K598" i="16"/>
  <c r="C16" i="5"/>
  <c r="D18" i="5" s="1"/>
  <c r="O600" i="5"/>
  <c r="O601" i="5"/>
  <c r="O598" i="5"/>
  <c r="O602" i="5"/>
  <c r="O599" i="5"/>
  <c r="O108" i="5"/>
  <c r="O35" i="5"/>
  <c r="O591" i="5"/>
  <c r="O75" i="5"/>
  <c r="O596" i="5"/>
  <c r="O52" i="5"/>
  <c r="O55" i="5"/>
  <c r="O44" i="5"/>
  <c r="C15" i="5"/>
  <c r="O37" i="5"/>
  <c r="O60" i="5"/>
  <c r="O63" i="5"/>
  <c r="O46" i="5"/>
  <c r="O435" i="5"/>
  <c r="O43" i="5"/>
  <c r="O53" i="5"/>
  <c r="O34" i="5"/>
  <c r="O95" i="5"/>
  <c r="O66" i="5"/>
  <c r="O47" i="5"/>
  <c r="O84" i="5"/>
  <c r="O597" i="5"/>
  <c r="O81" i="5"/>
  <c r="O415" i="5"/>
  <c r="O26" i="5"/>
  <c r="O71" i="5"/>
  <c r="O595" i="5"/>
  <c r="O80" i="5"/>
  <c r="O589" i="5"/>
  <c r="O45" i="5"/>
  <c r="O58" i="5"/>
  <c r="O57" i="5"/>
  <c r="O170" i="5"/>
  <c r="O54" i="5"/>
  <c r="O398" i="5"/>
  <c r="O409" i="5"/>
  <c r="O82" i="5"/>
  <c r="O380" i="5"/>
  <c r="O413" i="5"/>
  <c r="O587" i="5"/>
  <c r="O412" i="5"/>
  <c r="O48" i="5"/>
  <c r="O592" i="5"/>
  <c r="O593" i="5"/>
  <c r="O62" i="5"/>
  <c r="O310" i="5"/>
  <c r="O73" i="5"/>
  <c r="O436" i="5"/>
  <c r="O103" i="5"/>
  <c r="O67" i="5"/>
  <c r="O590" i="5"/>
  <c r="O586" i="5"/>
  <c r="O40" i="5"/>
  <c r="O79" i="5"/>
  <c r="O69" i="5"/>
  <c r="O42" i="5"/>
  <c r="O49" i="5"/>
  <c r="O157" i="5"/>
  <c r="O72" i="5"/>
  <c r="O38" i="5"/>
  <c r="O572" i="5"/>
  <c r="O569" i="5"/>
  <c r="O61" i="5"/>
  <c r="O65" i="5"/>
  <c r="O77" i="5"/>
  <c r="O41" i="5"/>
  <c r="O68" i="5"/>
  <c r="O51" i="5"/>
  <c r="O416" i="5"/>
  <c r="O414" i="5"/>
  <c r="O56" i="5"/>
  <c r="O594" i="5"/>
  <c r="O83" i="5"/>
  <c r="O70" i="5"/>
  <c r="O134" i="5"/>
  <c r="O258" i="5"/>
  <c r="O96" i="5"/>
  <c r="O39" i="5"/>
  <c r="O588" i="5"/>
  <c r="O76" i="5"/>
  <c r="O74" i="5"/>
  <c r="O585" i="5"/>
  <c r="O410" i="5"/>
  <c r="O36" i="5"/>
  <c r="O78" i="5"/>
  <c r="O59" i="5"/>
  <c r="O411" i="5"/>
  <c r="O64" i="5"/>
  <c r="O107" i="5"/>
  <c r="O240" i="5"/>
  <c r="O50" i="5"/>
  <c r="O110" i="5"/>
  <c r="O146" i="5"/>
  <c r="K599" i="5"/>
  <c r="K593" i="13"/>
  <c r="R594" i="13"/>
  <c r="T594" i="13" s="1"/>
  <c r="R595" i="13"/>
  <c r="T595" i="13" s="1"/>
  <c r="R593" i="13"/>
  <c r="T593" i="13" s="1"/>
  <c r="R596" i="13"/>
  <c r="T596" i="13" s="1"/>
  <c r="O1" i="8"/>
  <c r="O6" i="8"/>
  <c r="O5" i="2"/>
  <c r="O1" i="2"/>
  <c r="O5" i="7"/>
  <c r="O4" i="8"/>
  <c r="O5" i="8"/>
  <c r="O1" i="7"/>
  <c r="O6" i="7"/>
  <c r="O2" i="8"/>
  <c r="O3" i="8"/>
  <c r="O2" i="7"/>
  <c r="O3" i="7"/>
  <c r="O2" i="2"/>
  <c r="O3" i="2"/>
  <c r="O6" i="2"/>
  <c r="O4" i="7"/>
  <c r="F18" i="1"/>
  <c r="F19" i="1" s="1"/>
  <c r="C18" i="1"/>
  <c r="E14" i="1"/>
  <c r="R103" i="13"/>
  <c r="T103" i="13" s="1"/>
  <c r="X87" i="13"/>
  <c r="C11" i="13"/>
  <c r="C12" i="13"/>
  <c r="R69" i="13" l="1"/>
  <c r="T69" i="13" s="1"/>
  <c r="X51" i="13"/>
  <c r="X63" i="13"/>
  <c r="X75" i="13"/>
  <c r="R75" i="13"/>
  <c r="T75" i="13" s="1"/>
  <c r="X88" i="13"/>
  <c r="R107" i="13"/>
  <c r="T107" i="13" s="1"/>
  <c r="K69" i="13"/>
  <c r="X69" i="13"/>
  <c r="C16" i="13"/>
  <c r="D18" i="13" s="1"/>
  <c r="O89" i="13"/>
  <c r="O162" i="13"/>
  <c r="O137" i="13"/>
  <c r="O101" i="13"/>
  <c r="O92" i="13"/>
  <c r="O93" i="13"/>
  <c r="O166" i="13"/>
  <c r="O141" i="13"/>
  <c r="O106" i="13"/>
  <c r="O182" i="13"/>
  <c r="O247" i="13"/>
  <c r="O231" i="13"/>
  <c r="O126" i="13"/>
  <c r="O189" i="13"/>
  <c r="O195" i="13"/>
  <c r="O261" i="13"/>
  <c r="O178" i="13"/>
  <c r="O221" i="13"/>
  <c r="O301" i="13"/>
  <c r="O177" i="13"/>
  <c r="O287" i="13"/>
  <c r="O242" i="13"/>
  <c r="O314" i="13"/>
  <c r="O288" i="13"/>
  <c r="O361" i="13"/>
  <c r="O432" i="13"/>
  <c r="O318" i="13"/>
  <c r="O354" i="13"/>
  <c r="O275" i="13"/>
  <c r="O328" i="13"/>
  <c r="O284" i="13"/>
  <c r="O372" i="13"/>
  <c r="O306" i="13"/>
  <c r="O343" i="13"/>
  <c r="O368" i="13"/>
  <c r="O441" i="13"/>
  <c r="O501" i="13"/>
  <c r="O566" i="13"/>
  <c r="O472" i="13"/>
  <c r="O391" i="13"/>
  <c r="O402" i="13"/>
  <c r="O466" i="13"/>
  <c r="O530" i="13"/>
  <c r="O333" i="13"/>
  <c r="O425" i="13"/>
  <c r="O520" i="13"/>
  <c r="O579" i="13"/>
  <c r="O383" i="13"/>
  <c r="O476" i="13"/>
  <c r="O534" i="13"/>
  <c r="O422" i="13"/>
  <c r="O518" i="13"/>
  <c r="O545" i="13"/>
  <c r="O465" i="13"/>
  <c r="O308" i="13"/>
  <c r="O516" i="13"/>
  <c r="O502" i="13"/>
  <c r="O451" i="13"/>
  <c r="O571" i="13"/>
  <c r="O497" i="13"/>
  <c r="O108" i="13"/>
  <c r="O73" i="13"/>
  <c r="O584" i="13"/>
  <c r="O310" i="13"/>
  <c r="O411" i="13"/>
  <c r="O96" i="13"/>
  <c r="O77" i="13"/>
  <c r="O412" i="13"/>
  <c r="O45" i="13"/>
  <c r="O567" i="13"/>
  <c r="O144" i="13"/>
  <c r="O149" i="13"/>
  <c r="O186" i="13"/>
  <c r="O260" i="13"/>
  <c r="O99" i="13"/>
  <c r="O171" i="13"/>
  <c r="O145" i="13"/>
  <c r="O113" i="13"/>
  <c r="O102" i="13"/>
  <c r="O104" i="13"/>
  <c r="O175" i="13"/>
  <c r="O150" i="13"/>
  <c r="O117" i="13"/>
  <c r="O183" i="13"/>
  <c r="O255" i="13"/>
  <c r="O239" i="13"/>
  <c r="O143" i="13"/>
  <c r="O193" i="13"/>
  <c r="O203" i="13"/>
  <c r="O269" i="13"/>
  <c r="O185" i="13"/>
  <c r="O226" i="13"/>
  <c r="O309" i="13"/>
  <c r="O197" i="13"/>
  <c r="O295" i="13"/>
  <c r="O243" i="13"/>
  <c r="O322" i="13"/>
  <c r="O302" i="13"/>
  <c r="O369" i="13"/>
  <c r="O440" i="13"/>
  <c r="O319" i="13"/>
  <c r="O362" i="13"/>
  <c r="O280" i="13"/>
  <c r="O331" i="13"/>
  <c r="O299" i="13"/>
  <c r="O381" i="13"/>
  <c r="O334" i="13"/>
  <c r="O351" i="13"/>
  <c r="O371" i="13"/>
  <c r="O442" i="13"/>
  <c r="O509" i="13"/>
  <c r="O575" i="13"/>
  <c r="O480" i="13"/>
  <c r="O360" i="13"/>
  <c r="O407" i="13"/>
  <c r="O474" i="13"/>
  <c r="O538" i="13"/>
  <c r="O344" i="13"/>
  <c r="O426" i="13"/>
  <c r="O531" i="13"/>
  <c r="O435" i="13"/>
  <c r="O385" i="13"/>
  <c r="O481" i="13"/>
  <c r="O544" i="13"/>
  <c r="O429" i="13"/>
  <c r="O528" i="13"/>
  <c r="O224" i="13"/>
  <c r="O494" i="13"/>
  <c r="O357" i="13"/>
  <c r="O526" i="13"/>
  <c r="O450" i="13"/>
  <c r="O478" i="13"/>
  <c r="O405" i="13"/>
  <c r="O146" i="13"/>
  <c r="O71" i="13"/>
  <c r="O43" i="13"/>
  <c r="O51" i="13"/>
  <c r="O155" i="13"/>
  <c r="O169" i="13"/>
  <c r="O200" i="13"/>
  <c r="O228" i="13"/>
  <c r="O229" i="13"/>
  <c r="O111" i="13"/>
  <c r="O179" i="13"/>
  <c r="O154" i="13"/>
  <c r="O121" i="13"/>
  <c r="O114" i="13"/>
  <c r="O115" i="13"/>
  <c r="O86" i="13"/>
  <c r="O159" i="13"/>
  <c r="O125" i="13"/>
  <c r="O198" i="13"/>
  <c r="O161" i="13"/>
  <c r="O248" i="13"/>
  <c r="O168" i="13"/>
  <c r="O201" i="13"/>
  <c r="O211" i="13"/>
  <c r="O98" i="13"/>
  <c r="O196" i="13"/>
  <c r="O245" i="13"/>
  <c r="O216" i="13"/>
  <c r="O213" i="13"/>
  <c r="O208" i="13"/>
  <c r="O257" i="13"/>
  <c r="O330" i="13"/>
  <c r="O315" i="13"/>
  <c r="O377" i="13"/>
  <c r="O448" i="13"/>
  <c r="O320" i="13"/>
  <c r="O370" i="13"/>
  <c r="O292" i="13"/>
  <c r="O339" i="13"/>
  <c r="O329" i="13"/>
  <c r="O389" i="13"/>
  <c r="O342" i="13"/>
  <c r="O359" i="13"/>
  <c r="O382" i="13"/>
  <c r="O443" i="13"/>
  <c r="O517" i="13"/>
  <c r="O232" i="13"/>
  <c r="O488" i="13"/>
  <c r="O366" i="13"/>
  <c r="O408" i="13"/>
  <c r="O482" i="13"/>
  <c r="O546" i="13"/>
  <c r="O365" i="13"/>
  <c r="O304" i="13"/>
  <c r="O532" i="13"/>
  <c r="O454" i="13"/>
  <c r="O404" i="13"/>
  <c r="O510" i="13"/>
  <c r="O556" i="13"/>
  <c r="O434" i="13"/>
  <c r="O539" i="13"/>
  <c r="O296" i="13"/>
  <c r="O527" i="13"/>
  <c r="O452" i="13"/>
  <c r="O536" i="13"/>
  <c r="O487" i="13"/>
  <c r="O503" i="13"/>
  <c r="O433" i="13"/>
  <c r="O600" i="13"/>
  <c r="O38" i="13"/>
  <c r="O380" i="13"/>
  <c r="O72" i="13"/>
  <c r="O41" i="13"/>
  <c r="O55" i="13"/>
  <c r="O37" i="13"/>
  <c r="O74" i="13"/>
  <c r="O42" i="13"/>
  <c r="O48" i="13"/>
  <c r="O54" i="13"/>
  <c r="O58" i="13"/>
  <c r="O597" i="13"/>
  <c r="O62" i="13"/>
  <c r="O107" i="13"/>
  <c r="O39" i="13"/>
  <c r="O583" i="13"/>
  <c r="O586" i="13"/>
  <c r="O44" i="13"/>
  <c r="O592" i="13"/>
  <c r="O188" i="13"/>
  <c r="O215" i="13"/>
  <c r="O286" i="13"/>
  <c r="O119" i="13"/>
  <c r="O90" i="13"/>
  <c r="O163" i="13"/>
  <c r="O129" i="13"/>
  <c r="O122" i="13"/>
  <c r="O123" i="13"/>
  <c r="O94" i="13"/>
  <c r="O167" i="13"/>
  <c r="O133" i="13"/>
  <c r="O206" i="13"/>
  <c r="O181" i="13"/>
  <c r="O256" i="13"/>
  <c r="O190" i="13"/>
  <c r="O209" i="13"/>
  <c r="O219" i="13"/>
  <c r="O118" i="13"/>
  <c r="O204" i="13"/>
  <c r="O271" i="13"/>
  <c r="O249" i="13"/>
  <c r="O218" i="13"/>
  <c r="O234" i="13"/>
  <c r="O266" i="13"/>
  <c r="O194" i="13"/>
  <c r="O316" i="13"/>
  <c r="O386" i="13"/>
  <c r="O160" i="13"/>
  <c r="O323" i="13"/>
  <c r="O378" i="13"/>
  <c r="O300" i="13"/>
  <c r="O347" i="13"/>
  <c r="O332" i="13"/>
  <c r="O397" i="13"/>
  <c r="O350" i="13"/>
  <c r="O367" i="13"/>
  <c r="O396" i="13"/>
  <c r="O461" i="13"/>
  <c r="O525" i="13"/>
  <c r="O336" i="13"/>
  <c r="O496" i="13"/>
  <c r="O376" i="13"/>
  <c r="O413" i="13"/>
  <c r="O490" i="13"/>
  <c r="O554" i="13"/>
  <c r="O414" i="13"/>
  <c r="O427" i="13"/>
  <c r="O542" i="13"/>
  <c r="O463" i="13"/>
  <c r="O444" i="13"/>
  <c r="O519" i="13"/>
  <c r="O491" i="13"/>
  <c r="O470" i="13"/>
  <c r="O540" i="13"/>
  <c r="O393" i="13"/>
  <c r="O529" i="13"/>
  <c r="O479" i="13"/>
  <c r="O547" i="13"/>
  <c r="O513" i="13"/>
  <c r="O507" i="13"/>
  <c r="O447" i="13"/>
  <c r="O598" i="13"/>
  <c r="O581" i="13"/>
  <c r="O61" i="13"/>
  <c r="O110" i="13"/>
  <c r="O410" i="13"/>
  <c r="O120" i="13"/>
  <c r="O148" i="13"/>
  <c r="O87" i="13"/>
  <c r="O88" i="13"/>
  <c r="O156" i="13"/>
  <c r="O233" i="13"/>
  <c r="O345" i="13"/>
  <c r="O127" i="13"/>
  <c r="O100" i="13"/>
  <c r="O172" i="13"/>
  <c r="O138" i="13"/>
  <c r="O130" i="13"/>
  <c r="O131" i="13"/>
  <c r="O105" i="13"/>
  <c r="O176" i="13"/>
  <c r="O142" i="13"/>
  <c r="O214" i="13"/>
  <c r="O199" i="13"/>
  <c r="O265" i="13"/>
  <c r="O191" i="13"/>
  <c r="O217" i="13"/>
  <c r="O227" i="13"/>
  <c r="O135" i="13"/>
  <c r="O212" i="13"/>
  <c r="O272" i="13"/>
  <c r="O270" i="13"/>
  <c r="O254" i="13"/>
  <c r="O205" i="13"/>
  <c r="O281" i="13"/>
  <c r="O282" i="13"/>
  <c r="O317" i="13"/>
  <c r="O394" i="13"/>
  <c r="O251" i="13"/>
  <c r="O324" i="13"/>
  <c r="O387" i="13"/>
  <c r="O311" i="13"/>
  <c r="O355" i="13"/>
  <c r="O340" i="13"/>
  <c r="O246" i="13"/>
  <c r="O358" i="13"/>
  <c r="O375" i="13"/>
  <c r="O430" i="13"/>
  <c r="O469" i="13"/>
  <c r="O533" i="13"/>
  <c r="O373" i="13"/>
  <c r="O504" i="13"/>
  <c r="O379" i="13"/>
  <c r="O416" i="13"/>
  <c r="O498" i="13"/>
  <c r="O562" i="13"/>
  <c r="O419" i="13"/>
  <c r="O445" i="13"/>
  <c r="O552" i="13"/>
  <c r="O446" i="13"/>
  <c r="O449" i="13"/>
  <c r="O521" i="13"/>
  <c r="O543" i="13"/>
  <c r="O495" i="13"/>
  <c r="O550" i="13"/>
  <c r="O406" i="13"/>
  <c r="O559" i="13"/>
  <c r="O483" i="13"/>
  <c r="O548" i="13"/>
  <c r="O578" i="13"/>
  <c r="O508" i="13"/>
  <c r="O468" i="13"/>
  <c r="O599" i="13"/>
  <c r="O596" i="13"/>
  <c r="O49" i="13"/>
  <c r="O588" i="13"/>
  <c r="O103" i="13"/>
  <c r="O59" i="13"/>
  <c r="O36" i="13"/>
  <c r="O258" i="13"/>
  <c r="O580" i="13"/>
  <c r="O95" i="13"/>
  <c r="O398" i="13"/>
  <c r="O564" i="13"/>
  <c r="O52" i="13"/>
  <c r="O593" i="13"/>
  <c r="O76" i="13"/>
  <c r="O66" i="13"/>
  <c r="O134" i="13"/>
  <c r="O590" i="13"/>
  <c r="O585" i="13"/>
  <c r="O409" i="13"/>
  <c r="O587" i="13"/>
  <c r="O431" i="13"/>
  <c r="O47" i="13"/>
  <c r="O68" i="13"/>
  <c r="O124" i="13"/>
  <c r="O244" i="13"/>
  <c r="O136" i="13"/>
  <c r="O112" i="13"/>
  <c r="O180" i="13"/>
  <c r="O147" i="13"/>
  <c r="O139" i="13"/>
  <c r="O140" i="13"/>
  <c r="O116" i="13"/>
  <c r="O184" i="13"/>
  <c r="O151" i="13"/>
  <c r="O222" i="13"/>
  <c r="O207" i="13"/>
  <c r="O273" i="13"/>
  <c r="O192" i="13"/>
  <c r="O225" i="13"/>
  <c r="O235" i="13"/>
  <c r="O152" i="13"/>
  <c r="O220" i="13"/>
  <c r="O277" i="13"/>
  <c r="O278" i="13"/>
  <c r="O259" i="13"/>
  <c r="O210" i="13"/>
  <c r="O289" i="13"/>
  <c r="O202" i="13"/>
  <c r="O337" i="13"/>
  <c r="O403" i="13"/>
  <c r="O267" i="13"/>
  <c r="O325" i="13"/>
  <c r="O395" i="13"/>
  <c r="O321" i="13"/>
  <c r="O241" i="13"/>
  <c r="O348" i="13"/>
  <c r="O274" i="13"/>
  <c r="O263" i="13"/>
  <c r="O384" i="13"/>
  <c r="O436" i="13"/>
  <c r="O477" i="13"/>
  <c r="O541" i="13"/>
  <c r="O455" i="13"/>
  <c r="O307" i="13"/>
  <c r="O390" i="13"/>
  <c r="O417" i="13"/>
  <c r="O506" i="13"/>
  <c r="O572" i="13"/>
  <c r="O420" i="13"/>
  <c r="O457" i="13"/>
  <c r="O563" i="13"/>
  <c r="O462" i="13"/>
  <c r="O453" i="13"/>
  <c r="O551" i="13"/>
  <c r="O577" i="13"/>
  <c r="O499" i="13"/>
  <c r="O560" i="13"/>
  <c r="O439" i="13"/>
  <c r="O561" i="13"/>
  <c r="O484" i="13"/>
  <c r="O558" i="13"/>
  <c r="O374" i="13"/>
  <c r="O535" i="13"/>
  <c r="O473" i="13"/>
  <c r="O601" i="13"/>
  <c r="O153" i="13"/>
  <c r="O128" i="13"/>
  <c r="O91" i="13"/>
  <c r="O164" i="13"/>
  <c r="O85" i="13"/>
  <c r="O158" i="13"/>
  <c r="O132" i="13"/>
  <c r="O97" i="13"/>
  <c r="O173" i="13"/>
  <c r="O238" i="13"/>
  <c r="O223" i="13"/>
  <c r="O109" i="13"/>
  <c r="O165" i="13"/>
  <c r="O187" i="13"/>
  <c r="O252" i="13"/>
  <c r="O174" i="13"/>
  <c r="O236" i="13"/>
  <c r="O293" i="13"/>
  <c r="O294" i="13"/>
  <c r="O279" i="13"/>
  <c r="O237" i="13"/>
  <c r="O305" i="13"/>
  <c r="O268" i="13"/>
  <c r="O353" i="13"/>
  <c r="O423" i="13"/>
  <c r="O313" i="13"/>
  <c r="O346" i="13"/>
  <c r="O264" i="13"/>
  <c r="O327" i="13"/>
  <c r="O262" i="13"/>
  <c r="O364" i="13"/>
  <c r="O298" i="13"/>
  <c r="O335" i="13"/>
  <c r="O276" i="13"/>
  <c r="O438" i="13"/>
  <c r="O493" i="13"/>
  <c r="O557" i="13"/>
  <c r="O464" i="13"/>
  <c r="O363" i="13"/>
  <c r="O400" i="13"/>
  <c r="O458" i="13"/>
  <c r="O522" i="13"/>
  <c r="O303" i="13"/>
  <c r="O424" i="13"/>
  <c r="O511" i="13"/>
  <c r="O576" i="13"/>
  <c r="O341" i="13"/>
  <c r="O475" i="13"/>
  <c r="O523" i="13"/>
  <c r="O401" i="13"/>
  <c r="O505" i="13"/>
  <c r="O574" i="13"/>
  <c r="O460" i="13"/>
  <c r="O555" i="13"/>
  <c r="O515" i="13"/>
  <c r="O467" i="13"/>
  <c r="O428" i="13"/>
  <c r="O569" i="13"/>
  <c r="O568" i="13"/>
  <c r="O595" i="13"/>
  <c r="O67" i="13"/>
  <c r="O582" i="13"/>
  <c r="O78" i="13"/>
  <c r="O240" i="13"/>
  <c r="O79" i="13"/>
  <c r="O57" i="13"/>
  <c r="O157" i="13"/>
  <c r="O56" i="13"/>
  <c r="O46" i="13"/>
  <c r="O65" i="13"/>
  <c r="O75" i="13"/>
  <c r="O80" i="13"/>
  <c r="C15" i="13"/>
  <c r="C18" i="13" s="1"/>
  <c r="O170" i="13"/>
  <c r="O53" i="13"/>
  <c r="O81" i="13"/>
  <c r="O82" i="13"/>
  <c r="O63" i="13"/>
  <c r="O40" i="13"/>
  <c r="O69" i="13"/>
  <c r="O230" i="13"/>
  <c r="O285" i="13"/>
  <c r="O415" i="13"/>
  <c r="O418" i="13"/>
  <c r="O553" i="13"/>
  <c r="O312" i="13"/>
  <c r="O392" i="13"/>
  <c r="O514" i="13"/>
  <c r="O352" i="13"/>
  <c r="O537" i="13"/>
  <c r="O594" i="13"/>
  <c r="O83" i="13"/>
  <c r="O356" i="13"/>
  <c r="O338" i="13"/>
  <c r="O437" i="13"/>
  <c r="O291" i="13"/>
  <c r="O500" i="13"/>
  <c r="O512" i="13"/>
  <c r="O60" i="13"/>
  <c r="O591" i="13"/>
  <c r="O64" i="13"/>
  <c r="O349" i="13"/>
  <c r="O253" i="13"/>
  <c r="O485" i="13"/>
  <c r="O421" i="13"/>
  <c r="O573" i="13"/>
  <c r="O35" i="13"/>
  <c r="O84" i="13"/>
  <c r="O549" i="13"/>
  <c r="O50" i="13"/>
  <c r="O326" i="13"/>
  <c r="O486" i="13"/>
  <c r="O459" i="13"/>
  <c r="O26" i="13"/>
  <c r="O489" i="13"/>
  <c r="O250" i="13"/>
  <c r="O456" i="13"/>
  <c r="O565" i="13"/>
  <c r="O524" i="13"/>
  <c r="O492" i="13"/>
  <c r="O589" i="13"/>
  <c r="O297" i="13"/>
  <c r="O283" i="13"/>
  <c r="O399" i="13"/>
  <c r="O471" i="13"/>
  <c r="O570" i="13"/>
  <c r="O70" i="13"/>
  <c r="O290" i="13"/>
  <c r="O388" i="13"/>
  <c r="O34" i="13"/>
  <c r="X66" i="13"/>
  <c r="X48" i="13"/>
  <c r="R48" i="13"/>
  <c r="T48" i="13" s="1"/>
  <c r="E14" i="13" s="1"/>
  <c r="K48" i="13"/>
  <c r="K68" i="13"/>
  <c r="X68" i="13"/>
  <c r="J45" i="13"/>
  <c r="X45" i="13"/>
  <c r="E14" i="5"/>
  <c r="C18" i="5"/>
  <c r="F6" i="5"/>
  <c r="F8" i="5" s="1"/>
  <c r="O107" i="7"/>
  <c r="O142" i="7"/>
  <c r="O95" i="7"/>
  <c r="O193" i="7"/>
  <c r="O30" i="7"/>
  <c r="O40" i="7"/>
  <c r="O266" i="7"/>
  <c r="O32" i="7"/>
  <c r="O183" i="7"/>
  <c r="O112" i="7"/>
  <c r="O144" i="7"/>
  <c r="O265" i="7"/>
  <c r="O302" i="7"/>
  <c r="O64" i="7"/>
  <c r="O105" i="7"/>
  <c r="O123" i="7"/>
  <c r="O208" i="7"/>
  <c r="O172" i="7"/>
  <c r="O287" i="7"/>
  <c r="O33" i="7"/>
  <c r="O154" i="7"/>
  <c r="O181" i="7"/>
  <c r="O271" i="7"/>
  <c r="O334" i="7"/>
  <c r="O197" i="7"/>
  <c r="O303" i="7"/>
  <c r="O182" i="7"/>
  <c r="O273" i="7"/>
  <c r="O191" i="7"/>
  <c r="O229" i="7"/>
  <c r="O192" i="7"/>
  <c r="O108" i="7"/>
  <c r="O274" i="7"/>
  <c r="O251" i="7"/>
  <c r="O80" i="7"/>
  <c r="O171" i="7"/>
  <c r="O91" i="7"/>
  <c r="O179" i="7"/>
  <c r="O109" i="7"/>
  <c r="O195" i="7"/>
  <c r="O54" i="7"/>
  <c r="O81" i="7"/>
  <c r="O88" i="7"/>
  <c r="O25" i="7"/>
  <c r="O103" i="7"/>
  <c r="O45" i="7"/>
  <c r="O225" i="7"/>
  <c r="O151" i="7"/>
  <c r="O166" i="7"/>
  <c r="O101" i="7"/>
  <c r="O48" i="7"/>
  <c r="O275" i="7"/>
  <c r="O331" i="7"/>
  <c r="O118" i="7"/>
  <c r="O223" i="7"/>
  <c r="O78" i="7"/>
  <c r="O56" i="7"/>
  <c r="O51" i="7"/>
  <c r="O111" i="7"/>
  <c r="O82" i="7"/>
  <c r="O42" i="7"/>
  <c r="O126" i="7"/>
  <c r="O41" i="7"/>
  <c r="O169" i="7"/>
  <c r="O24" i="7"/>
  <c r="O282" i="7"/>
  <c r="O143" i="7"/>
  <c r="O221" i="7"/>
  <c r="O267" i="7"/>
  <c r="O218" i="7"/>
  <c r="O206" i="7"/>
  <c r="O57" i="7"/>
  <c r="O59" i="7"/>
  <c r="O131" i="7"/>
  <c r="O170" i="7"/>
  <c r="O62" i="7"/>
  <c r="O44" i="7"/>
  <c r="O94" i="7"/>
  <c r="O36" i="7"/>
  <c r="O121" i="7"/>
  <c r="O26" i="7"/>
  <c r="O201" i="7"/>
  <c r="O71" i="7"/>
  <c r="O304" i="7"/>
  <c r="O326" i="7"/>
  <c r="O145" i="7"/>
  <c r="O165" i="7"/>
  <c r="O226" i="7"/>
  <c r="O214" i="7"/>
  <c r="O257" i="7"/>
  <c r="O298" i="7"/>
  <c r="O47" i="7"/>
  <c r="O239" i="7"/>
  <c r="O248" i="7"/>
  <c r="O341" i="7"/>
  <c r="O209" i="7"/>
  <c r="O296" i="7"/>
  <c r="O178" i="7"/>
  <c r="O297" i="7"/>
  <c r="O69" i="7"/>
  <c r="O281" i="7"/>
  <c r="O84" i="7"/>
  <c r="O315" i="7"/>
  <c r="O324" i="7"/>
  <c r="O203" i="7"/>
  <c r="O332" i="7"/>
  <c r="O149" i="7"/>
  <c r="O319" i="7"/>
  <c r="O156" i="7"/>
  <c r="O322" i="7"/>
  <c r="O164" i="7"/>
  <c r="O340" i="7"/>
  <c r="O52" i="7"/>
  <c r="O86" i="7"/>
  <c r="O90" i="7"/>
  <c r="O202" i="7"/>
  <c r="O132" i="7"/>
  <c r="O37" i="7"/>
  <c r="O237" i="7"/>
  <c r="O200" i="7"/>
  <c r="O148" i="7"/>
  <c r="O211" i="7"/>
  <c r="O333" i="7"/>
  <c r="O133" i="7"/>
  <c r="O137" i="7"/>
  <c r="O264" i="7"/>
  <c r="O141" i="7"/>
  <c r="O252" i="7"/>
  <c r="O278" i="7"/>
  <c r="O194" i="7"/>
  <c r="O285" i="7"/>
  <c r="O140" i="7"/>
  <c r="O63" i="7"/>
  <c r="O233" i="7"/>
  <c r="O255" i="7"/>
  <c r="O314" i="7"/>
  <c r="O277" i="7"/>
  <c r="O100" i="7"/>
  <c r="O316" i="7"/>
  <c r="O53" i="7"/>
  <c r="O98" i="7"/>
  <c r="O104" i="7"/>
  <c r="O161" i="7"/>
  <c r="O247" i="7"/>
  <c r="O207" i="7"/>
  <c r="O309" i="7"/>
  <c r="O159" i="7"/>
  <c r="O23" i="7"/>
  <c r="O291" i="7"/>
  <c r="O300" i="7"/>
  <c r="O242" i="7"/>
  <c r="O180" i="7"/>
  <c r="O279" i="7"/>
  <c r="O174" i="7"/>
  <c r="O235" i="7"/>
  <c r="O272" i="7"/>
  <c r="O168" i="7"/>
  <c r="O230" i="7"/>
  <c r="O83" i="7"/>
  <c r="O110" i="7"/>
  <c r="O245" i="7"/>
  <c r="O134" i="7"/>
  <c r="O29" i="7"/>
  <c r="O280" i="7"/>
  <c r="O189" i="7"/>
  <c r="O77" i="7"/>
  <c r="O60" i="7"/>
  <c r="O49" i="7"/>
  <c r="O184" i="7"/>
  <c r="O65" i="7"/>
  <c r="O190" i="7"/>
  <c r="O327" i="7"/>
  <c r="O106" i="7"/>
  <c r="O113" i="7"/>
  <c r="O244" i="7"/>
  <c r="O330" i="7"/>
  <c r="O117" i="7"/>
  <c r="O219" i="7"/>
  <c r="O306" i="7"/>
  <c r="O188" i="7"/>
  <c r="O22" i="7"/>
  <c r="O234" i="7"/>
  <c r="O96" i="7"/>
  <c r="O27" i="7"/>
  <c r="O72" i="7"/>
  <c r="O152" i="7"/>
  <c r="O58" i="7"/>
  <c r="O120" i="7"/>
  <c r="O167" i="7"/>
  <c r="O290" i="7"/>
  <c r="O337" i="7"/>
  <c r="O216" i="7"/>
  <c r="O299" i="7"/>
  <c r="O308" i="7"/>
  <c r="O269" i="7"/>
  <c r="O31" i="7"/>
  <c r="O222" i="7"/>
  <c r="O114" i="7"/>
  <c r="O321" i="7"/>
  <c r="O313" i="7"/>
  <c r="O215" i="7"/>
  <c r="O318" i="7"/>
  <c r="O227" i="7"/>
  <c r="O99" i="7"/>
  <c r="O325" i="7"/>
  <c r="O259" i="7"/>
  <c r="O210" i="7"/>
  <c r="O135" i="7"/>
  <c r="O67" i="7"/>
  <c r="O70" i="7"/>
  <c r="O102" i="7"/>
  <c r="O213" i="7"/>
  <c r="O68" i="7"/>
  <c r="O76" i="7"/>
  <c r="O153" i="7"/>
  <c r="O328" i="7"/>
  <c r="O147" i="7"/>
  <c r="O175" i="7"/>
  <c r="O289" i="7"/>
  <c r="O73" i="7"/>
  <c r="O228" i="7"/>
  <c r="O150" i="7"/>
  <c r="O338" i="7"/>
  <c r="O307" i="7"/>
  <c r="O258" i="7"/>
  <c r="O293" i="7"/>
  <c r="O146" i="7"/>
  <c r="O75" i="7"/>
  <c r="O249" i="7"/>
  <c r="O157" i="7"/>
  <c r="O87" i="7"/>
  <c r="O283" i="7"/>
  <c r="O85" i="7"/>
  <c r="O250" i="7"/>
  <c r="O115" i="7"/>
  <c r="O124" i="7"/>
  <c r="O158" i="7"/>
  <c r="O261" i="7"/>
  <c r="O329" i="7"/>
  <c r="O79" i="7"/>
  <c r="O128" i="7"/>
  <c r="O253" i="7"/>
  <c r="O238" i="7"/>
  <c r="O125" i="7"/>
  <c r="O224" i="7"/>
  <c r="O127" i="7"/>
  <c r="O268" i="7"/>
  <c r="O61" i="7"/>
  <c r="O116" i="7"/>
  <c r="O310" i="7"/>
  <c r="O199" i="7"/>
  <c r="O323" i="7"/>
  <c r="O270" i="7"/>
  <c r="O185" i="7"/>
  <c r="O92" i="7"/>
  <c r="O93" i="7"/>
  <c r="O217" i="7"/>
  <c r="O260" i="7"/>
  <c r="O155" i="7"/>
  <c r="O254" i="7"/>
  <c r="O38" i="7"/>
  <c r="O122" i="7"/>
  <c r="O163" i="7"/>
  <c r="O317" i="7"/>
  <c r="O138" i="7"/>
  <c r="O50" i="7"/>
  <c r="O46" i="7"/>
  <c r="O212" i="7"/>
  <c r="O130" i="7"/>
  <c r="O43" i="7"/>
  <c r="O339" i="7"/>
  <c r="O205" i="7"/>
  <c r="O305" i="7"/>
  <c r="O292" i="7"/>
  <c r="O119" i="7"/>
  <c r="O241" i="7"/>
  <c r="O294" i="7"/>
  <c r="O97" i="7"/>
  <c r="O136" i="7"/>
  <c r="O187" i="7"/>
  <c r="O231" i="7"/>
  <c r="O21" i="7"/>
  <c r="O89" i="7"/>
  <c r="O196" i="7"/>
  <c r="O320" i="7"/>
  <c r="O256" i="7"/>
  <c r="O240" i="7"/>
  <c r="O236" i="7"/>
  <c r="O335" i="7"/>
  <c r="O55" i="7"/>
  <c r="O28" i="7"/>
  <c r="O198" i="7"/>
  <c r="O220" i="7"/>
  <c r="O186" i="7"/>
  <c r="O129" i="7"/>
  <c r="O204" i="7"/>
  <c r="O177" i="7"/>
  <c r="O176" i="7"/>
  <c r="O336" i="7"/>
  <c r="O342" i="7"/>
  <c r="O263" i="7"/>
  <c r="O262" i="7"/>
  <c r="O295" i="7"/>
  <c r="O284" i="7"/>
  <c r="O286" i="7"/>
  <c r="O66" i="7"/>
  <c r="O162" i="7"/>
  <c r="O243" i="7"/>
  <c r="O246" i="7"/>
  <c r="O139" i="7"/>
  <c r="O232" i="7"/>
  <c r="O39" i="7"/>
  <c r="O301" i="7"/>
  <c r="O35" i="7"/>
  <c r="O311" i="7"/>
  <c r="O34" i="7"/>
  <c r="O160" i="7"/>
  <c r="O74" i="7"/>
  <c r="O173" i="7"/>
  <c r="O276" i="7"/>
  <c r="O312" i="7"/>
  <c r="O288" i="7"/>
  <c r="O7" i="7"/>
  <c r="E4" i="7" s="1"/>
  <c r="Q49" i="2"/>
  <c r="Q88" i="2"/>
  <c r="Q73" i="2"/>
  <c r="Q35" i="2"/>
  <c r="Q76" i="2"/>
  <c r="Q40" i="2"/>
  <c r="Q43" i="2"/>
  <c r="Q55" i="2"/>
  <c r="Q84" i="2"/>
  <c r="Q52" i="2"/>
  <c r="Q75" i="2"/>
  <c r="Q53" i="2"/>
  <c r="Q78" i="2"/>
  <c r="Q48" i="2"/>
  <c r="Q86" i="2"/>
  <c r="Q34" i="2"/>
  <c r="Q72" i="2"/>
  <c r="Q63" i="2"/>
  <c r="Q81" i="2"/>
  <c r="Q62" i="2"/>
  <c r="Q90" i="2"/>
  <c r="Q42" i="2"/>
  <c r="Q37" i="2"/>
  <c r="Q29" i="2"/>
  <c r="Q26" i="2"/>
  <c r="Q21" i="2"/>
  <c r="Q25" i="2"/>
  <c r="Q22" i="2"/>
  <c r="Q41" i="2"/>
  <c r="Q46" i="2"/>
  <c r="Q27" i="2"/>
  <c r="Q45" i="2"/>
  <c r="Q47" i="2"/>
  <c r="Q44" i="2"/>
  <c r="Q65" i="2"/>
  <c r="Q23" i="2"/>
  <c r="Q71" i="2"/>
  <c r="Q91" i="2"/>
  <c r="Q38" i="2"/>
  <c r="Q64" i="2"/>
  <c r="Q61" i="2"/>
  <c r="Q58" i="2"/>
  <c r="Q57" i="2"/>
  <c r="Q83" i="2"/>
  <c r="Q24" i="2"/>
  <c r="Q33" i="2"/>
  <c r="Q32" i="2"/>
  <c r="Q50" i="2"/>
  <c r="Q67" i="2"/>
  <c r="Q74" i="2"/>
  <c r="Q30" i="2"/>
  <c r="Q39" i="2"/>
  <c r="Q54" i="2"/>
  <c r="Q77" i="2"/>
  <c r="Q66" i="2"/>
  <c r="Q51" i="2"/>
  <c r="Q28" i="2"/>
  <c r="Q56" i="2"/>
  <c r="Q79" i="2"/>
  <c r="Q60" i="2"/>
  <c r="Q89" i="2"/>
  <c r="Q59" i="2"/>
  <c r="Q80" i="2"/>
  <c r="Q31" i="2"/>
  <c r="Q36" i="2"/>
  <c r="Q85" i="2"/>
  <c r="Q68" i="2"/>
  <c r="Q87" i="2"/>
  <c r="Q69" i="2"/>
  <c r="Q70" i="2"/>
  <c r="Q82" i="2"/>
  <c r="P78" i="2"/>
  <c r="P69" i="2"/>
  <c r="P65" i="2"/>
  <c r="P32" i="2"/>
  <c r="P90" i="2"/>
  <c r="P23" i="2"/>
  <c r="P47" i="2"/>
  <c r="P41" i="2"/>
  <c r="P48" i="2"/>
  <c r="P74" i="2"/>
  <c r="P40" i="2"/>
  <c r="P64" i="2"/>
  <c r="P56" i="2"/>
  <c r="P49" i="2"/>
  <c r="P24" i="2"/>
  <c r="P46" i="2"/>
  <c r="P27" i="2"/>
  <c r="P25" i="2"/>
  <c r="P26" i="2"/>
  <c r="P50" i="2"/>
  <c r="P29" i="2"/>
  <c r="P22" i="2"/>
  <c r="P59" i="2"/>
  <c r="P54" i="2"/>
  <c r="P58" i="2"/>
  <c r="P89" i="2"/>
  <c r="P91" i="2"/>
  <c r="P37" i="2"/>
  <c r="P67" i="2"/>
  <c r="P34" i="2"/>
  <c r="P53" i="2"/>
  <c r="P71" i="2"/>
  <c r="P60" i="2"/>
  <c r="P83" i="2"/>
  <c r="P76" i="2"/>
  <c r="P30" i="2"/>
  <c r="P36" i="2"/>
  <c r="P21" i="2"/>
  <c r="P87" i="2"/>
  <c r="P81" i="2"/>
  <c r="P38" i="2"/>
  <c r="P63" i="2"/>
  <c r="P55" i="2"/>
  <c r="P73" i="2"/>
  <c r="P43" i="2"/>
  <c r="P57" i="2"/>
  <c r="P44" i="2"/>
  <c r="P80" i="2"/>
  <c r="P88" i="2"/>
  <c r="P52" i="2"/>
  <c r="P86" i="2"/>
  <c r="P66" i="2"/>
  <c r="P62" i="2"/>
  <c r="P31" i="2"/>
  <c r="P77" i="2"/>
  <c r="P51" i="2"/>
  <c r="P33" i="2"/>
  <c r="P42" i="2"/>
  <c r="P75" i="2"/>
  <c r="P84" i="2"/>
  <c r="P72" i="2"/>
  <c r="P35" i="2"/>
  <c r="P45" i="2"/>
  <c r="P79" i="2"/>
  <c r="P70" i="2"/>
  <c r="P39" i="2"/>
  <c r="P82" i="2"/>
  <c r="P28" i="2"/>
  <c r="P85" i="2"/>
  <c r="P68" i="2"/>
  <c r="P61" i="2"/>
  <c r="P132" i="7"/>
  <c r="P252" i="7"/>
  <c r="P153" i="7"/>
  <c r="P57" i="7"/>
  <c r="P333" i="7"/>
  <c r="P185" i="7"/>
  <c r="P187" i="7"/>
  <c r="P51" i="7"/>
  <c r="P110" i="7"/>
  <c r="P196" i="7"/>
  <c r="P43" i="7"/>
  <c r="P220" i="7"/>
  <c r="P237" i="7"/>
  <c r="P228" i="7"/>
  <c r="P313" i="7"/>
  <c r="P76" i="7"/>
  <c r="P342" i="7"/>
  <c r="P61" i="7"/>
  <c r="P104" i="7"/>
  <c r="P209" i="7"/>
  <c r="P105" i="7"/>
  <c r="P182" i="7"/>
  <c r="P315" i="7"/>
  <c r="P101" i="7"/>
  <c r="P125" i="7"/>
  <c r="P79" i="7"/>
  <c r="P289" i="7"/>
  <c r="P146" i="7"/>
  <c r="P271" i="7"/>
  <c r="P180" i="7"/>
  <c r="P144" i="7"/>
  <c r="P147" i="7"/>
  <c r="P189" i="7"/>
  <c r="P148" i="7"/>
  <c r="P200" i="7"/>
  <c r="P151" i="7"/>
  <c r="P337" i="7"/>
  <c r="P35" i="7"/>
  <c r="P231" i="7"/>
  <c r="P280" i="7"/>
  <c r="P90" i="7"/>
  <c r="P98" i="7"/>
  <c r="P334" i="7"/>
  <c r="P329" i="7"/>
  <c r="P173" i="7"/>
  <c r="P174" i="7"/>
  <c r="P82" i="7"/>
  <c r="P172" i="7"/>
  <c r="P309" i="7"/>
  <c r="P40" i="7"/>
  <c r="P259" i="7"/>
  <c r="P188" i="7"/>
  <c r="P179" i="7"/>
  <c r="P49" i="7"/>
  <c r="P183" i="7"/>
  <c r="P255" i="7"/>
  <c r="P224" i="7"/>
  <c r="P311" i="7"/>
  <c r="P52" i="7"/>
  <c r="P163" i="7"/>
  <c r="P338" i="7"/>
  <c r="P201" i="7"/>
  <c r="P296" i="7"/>
  <c r="P299" i="7"/>
  <c r="P119" i="7"/>
  <c r="P290" i="7"/>
  <c r="P63" i="7"/>
  <c r="P181" i="7"/>
  <c r="P47" i="7"/>
  <c r="P158" i="7"/>
  <c r="P214" i="7"/>
  <c r="P243" i="7"/>
  <c r="P86" i="7"/>
  <c r="P56" i="7"/>
  <c r="P150" i="7"/>
  <c r="P25" i="7"/>
  <c r="P78" i="7"/>
  <c r="P326" i="7"/>
  <c r="P114" i="7"/>
  <c r="P298" i="7"/>
  <c r="P227" i="7"/>
  <c r="P42" i="7"/>
  <c r="P59" i="7"/>
  <c r="P113" i="7"/>
  <c r="P324" i="7"/>
  <c r="P85" i="7"/>
  <c r="P176" i="7"/>
  <c r="P274" i="7"/>
  <c r="P170" i="7"/>
  <c r="P29" i="7"/>
  <c r="P70" i="7"/>
  <c r="P294" i="7"/>
  <c r="P102" i="7"/>
  <c r="P223" i="7"/>
  <c r="P273" i="7"/>
  <c r="P77" i="7"/>
  <c r="P161" i="7"/>
  <c r="P293" i="7"/>
  <c r="P133" i="7"/>
  <c r="P246" i="7"/>
  <c r="P321" i="7"/>
  <c r="P124" i="7"/>
  <c r="P99" i="7"/>
  <c r="P332" i="7"/>
  <c r="P84" i="7"/>
  <c r="P198" i="7"/>
  <c r="P68" i="7"/>
  <c r="P131" i="7"/>
  <c r="P192" i="7"/>
  <c r="P156" i="7"/>
  <c r="P167" i="7"/>
  <c r="P288" i="7"/>
  <c r="P53" i="7"/>
  <c r="P292" i="7"/>
  <c r="P66" i="7"/>
  <c r="P55" i="7"/>
  <c r="P287" i="7"/>
  <c r="P126" i="7"/>
  <c r="P281" i="7"/>
  <c r="P73" i="7"/>
  <c r="P197" i="7"/>
  <c r="P203" i="7"/>
  <c r="P238" i="7"/>
  <c r="P83" i="7"/>
  <c r="P175" i="7"/>
  <c r="P120" i="7"/>
  <c r="P162" i="7"/>
  <c r="P251" i="7"/>
  <c r="P316" i="7"/>
  <c r="P34" i="7"/>
  <c r="P143" i="7"/>
  <c r="P295" i="7"/>
  <c r="P149" i="7"/>
  <c r="P310" i="7"/>
  <c r="P103" i="7"/>
  <c r="P302" i="7"/>
  <c r="P107" i="7"/>
  <c r="P202" i="7"/>
  <c r="P257" i="7"/>
  <c r="P60" i="7"/>
  <c r="P275" i="7"/>
  <c r="P331" i="7"/>
  <c r="P186" i="7"/>
  <c r="P169" i="7"/>
  <c r="P39" i="7"/>
  <c r="P115" i="7"/>
  <c r="P235" i="7"/>
  <c r="P37" i="7"/>
  <c r="P26" i="7"/>
  <c r="P232" i="7"/>
  <c r="P236" i="7"/>
  <c r="P58" i="7"/>
  <c r="P213" i="7"/>
  <c r="P283" i="7"/>
  <c r="P80" i="7"/>
  <c r="P48" i="7"/>
  <c r="P306" i="7"/>
  <c r="P67" i="7"/>
  <c r="P266" i="7"/>
  <c r="P152" i="7"/>
  <c r="P22" i="7"/>
  <c r="P24" i="7"/>
  <c r="P134" i="7"/>
  <c r="P118" i="7"/>
  <c r="P253" i="7"/>
  <c r="P335" i="7"/>
  <c r="P267" i="7"/>
  <c r="P300" i="7"/>
  <c r="P164" i="7"/>
  <c r="P100" i="7"/>
  <c r="P245" i="7"/>
  <c r="P336" i="7"/>
  <c r="P154" i="7"/>
  <c r="P184" i="7"/>
  <c r="P112" i="7"/>
  <c r="P218" i="7"/>
  <c r="P219" i="7"/>
  <c r="P269" i="7"/>
  <c r="P194" i="7"/>
  <c r="P317" i="7"/>
  <c r="P64" i="7"/>
  <c r="P159" i="7"/>
  <c r="P233" i="7"/>
  <c r="P199" i="7"/>
  <c r="P272" i="7"/>
  <c r="P242" i="7"/>
  <c r="P129" i="7"/>
  <c r="P249" i="7"/>
  <c r="P278" i="7"/>
  <c r="P323" i="7"/>
  <c r="P106" i="7"/>
  <c r="P279" i="7"/>
  <c r="P41" i="7"/>
  <c r="P137" i="7"/>
  <c r="P30" i="7"/>
  <c r="P123" i="7"/>
  <c r="P23" i="7"/>
  <c r="P297" i="7"/>
  <c r="P89" i="7"/>
  <c r="P168" i="7"/>
  <c r="P247" i="7"/>
  <c r="P268" i="7"/>
  <c r="P91" i="7"/>
  <c r="P195" i="7"/>
  <c r="P191" i="7"/>
  <c r="P241" i="7"/>
  <c r="P93" i="7"/>
  <c r="P327" i="7"/>
  <c r="P139" i="7"/>
  <c r="P160" i="7"/>
  <c r="P87" i="7"/>
  <c r="P226" i="7"/>
  <c r="P282" i="7"/>
  <c r="P225" i="7"/>
  <c r="P72" i="7"/>
  <c r="P322" i="7"/>
  <c r="P21" i="7"/>
  <c r="P264" i="7"/>
  <c r="P291" i="7"/>
  <c r="P340" i="7"/>
  <c r="P141" i="7"/>
  <c r="P50" i="7"/>
  <c r="P307" i="7"/>
  <c r="P71" i="7"/>
  <c r="P108" i="7"/>
  <c r="P81" i="7"/>
  <c r="P74" i="7"/>
  <c r="P32" i="7"/>
  <c r="P95" i="7"/>
  <c r="P65" i="7"/>
  <c r="P94" i="7"/>
  <c r="P305" i="7"/>
  <c r="P240" i="7"/>
  <c r="P116" i="7"/>
  <c r="P166" i="7"/>
  <c r="P284" i="7"/>
  <c r="P325" i="7"/>
  <c r="P254" i="7"/>
  <c r="P211" i="7"/>
  <c r="P260" i="7"/>
  <c r="P208" i="7"/>
  <c r="P250" i="7"/>
  <c r="P210" i="7"/>
  <c r="P319" i="7"/>
  <c r="P258" i="7"/>
  <c r="P193" i="7"/>
  <c r="P339" i="7"/>
  <c r="P330" i="7"/>
  <c r="P229" i="7"/>
  <c r="P270" i="7"/>
  <c r="P97" i="7"/>
  <c r="P285" i="7"/>
  <c r="P96" i="7"/>
  <c r="P127" i="7"/>
  <c r="P130" i="7"/>
  <c r="P178" i="7"/>
  <c r="P222" i="7"/>
  <c r="P204" i="7"/>
  <c r="P248" i="7"/>
  <c r="P217" i="7"/>
  <c r="P171" i="7"/>
  <c r="P88" i="7"/>
  <c r="P239" i="7"/>
  <c r="P277" i="7"/>
  <c r="P262" i="7"/>
  <c r="P212" i="7"/>
  <c r="P263" i="7"/>
  <c r="P328" i="7"/>
  <c r="P207" i="7"/>
  <c r="P205" i="7"/>
  <c r="P36" i="7"/>
  <c r="P142" i="7"/>
  <c r="P27" i="7"/>
  <c r="P165" i="7"/>
  <c r="P117" i="7"/>
  <c r="P265" i="7"/>
  <c r="P286" i="7"/>
  <c r="P31" i="7"/>
  <c r="P256" i="7"/>
  <c r="P341" i="7"/>
  <c r="P244" i="7"/>
  <c r="P177" i="7"/>
  <c r="P136" i="7"/>
  <c r="P304" i="7"/>
  <c r="P318" i="7"/>
  <c r="P44" i="7"/>
  <c r="P216" i="7"/>
  <c r="P190" i="7"/>
  <c r="P92" i="7"/>
  <c r="P38" i="7"/>
  <c r="P312" i="7"/>
  <c r="P206" i="7"/>
  <c r="P135" i="7"/>
  <c r="P157" i="7"/>
  <c r="P75" i="7"/>
  <c r="P276" i="7"/>
  <c r="P301" i="7"/>
  <c r="P234" i="7"/>
  <c r="P45" i="7"/>
  <c r="P320" i="7"/>
  <c r="P33" i="7"/>
  <c r="P261" i="7"/>
  <c r="P221" i="7"/>
  <c r="P155" i="7"/>
  <c r="P69" i="7"/>
  <c r="P121" i="7"/>
  <c r="P308" i="7"/>
  <c r="P138" i="7"/>
  <c r="P230" i="7"/>
  <c r="P111" i="7"/>
  <c r="P54" i="7"/>
  <c r="P109" i="7"/>
  <c r="P122" i="7"/>
  <c r="P46" i="7"/>
  <c r="P62" i="7"/>
  <c r="P314" i="7"/>
  <c r="P28" i="7"/>
  <c r="P128" i="7"/>
  <c r="P303" i="7"/>
  <c r="P140" i="7"/>
  <c r="P215" i="7"/>
  <c r="P145" i="7"/>
  <c r="O67" i="2"/>
  <c r="O35" i="2"/>
  <c r="O88" i="2"/>
  <c r="O74" i="2"/>
  <c r="O26" i="2"/>
  <c r="O59" i="2"/>
  <c r="O49" i="2"/>
  <c r="O33" i="2"/>
  <c r="O27" i="2"/>
  <c r="O45" i="2"/>
  <c r="O91" i="2"/>
  <c r="O37" i="2"/>
  <c r="O38" i="2"/>
  <c r="O87" i="2"/>
  <c r="O77" i="2"/>
  <c r="O71" i="2"/>
  <c r="O75" i="2"/>
  <c r="O68" i="2"/>
  <c r="O23" i="2"/>
  <c r="O81" i="2"/>
  <c r="O46" i="2"/>
  <c r="O89" i="2"/>
  <c r="O32" i="2"/>
  <c r="O21" i="2"/>
  <c r="O65" i="2"/>
  <c r="O34" i="2"/>
  <c r="O30" i="2"/>
  <c r="O86" i="2"/>
  <c r="O55" i="2"/>
  <c r="O58" i="2"/>
  <c r="O31" i="2"/>
  <c r="O80" i="2"/>
  <c r="O54" i="2"/>
  <c r="O44" i="2"/>
  <c r="O78" i="2"/>
  <c r="O56" i="2"/>
  <c r="O60" i="2"/>
  <c r="O36" i="2"/>
  <c r="O39" i="2"/>
  <c r="O61" i="2"/>
  <c r="O43" i="2"/>
  <c r="O85" i="2"/>
  <c r="O42" i="2"/>
  <c r="O51" i="2"/>
  <c r="O82" i="2"/>
  <c r="O41" i="2"/>
  <c r="O57" i="2"/>
  <c r="O25" i="2"/>
  <c r="O50" i="2"/>
  <c r="O28" i="2"/>
  <c r="O83" i="2"/>
  <c r="O29" i="2"/>
  <c r="O53" i="2"/>
  <c r="O76" i="2"/>
  <c r="O24" i="2"/>
  <c r="O72" i="2"/>
  <c r="O22" i="2"/>
  <c r="O62" i="2"/>
  <c r="O70" i="2"/>
  <c r="O79" i="2"/>
  <c r="O52" i="2"/>
  <c r="O66" i="2"/>
  <c r="O47" i="2"/>
  <c r="O69" i="2"/>
  <c r="O90" i="2"/>
  <c r="O73" i="2"/>
  <c r="O64" i="2"/>
  <c r="O63" i="2"/>
  <c r="O40" i="2"/>
  <c r="O48" i="2"/>
  <c r="O84" i="2"/>
  <c r="O7" i="2"/>
  <c r="E4" i="2" s="1"/>
  <c r="Q94" i="8"/>
  <c r="Q21" i="8"/>
  <c r="Q98" i="8"/>
  <c r="Q95" i="8"/>
  <c r="Q41" i="8"/>
  <c r="Q49" i="8"/>
  <c r="Q81" i="8"/>
  <c r="Q63" i="8"/>
  <c r="Q70" i="8"/>
  <c r="Q67" i="8"/>
  <c r="Q51" i="8"/>
  <c r="Q25" i="8"/>
  <c r="Q39" i="8"/>
  <c r="Q36" i="8"/>
  <c r="Q66" i="8"/>
  <c r="Q28" i="8"/>
  <c r="Q84" i="8"/>
  <c r="Q60" i="8"/>
  <c r="Q77" i="8"/>
  <c r="Q38" i="8"/>
  <c r="Q100" i="8"/>
  <c r="Q71" i="8"/>
  <c r="Q103" i="8"/>
  <c r="Q101" i="8"/>
  <c r="Q58" i="8"/>
  <c r="Q93" i="8"/>
  <c r="Q91" i="8"/>
  <c r="Q64" i="8"/>
  <c r="Q104" i="8"/>
  <c r="Q89" i="8"/>
  <c r="Q57" i="8"/>
  <c r="Q96" i="8"/>
  <c r="Q61" i="8"/>
  <c r="Q87" i="8"/>
  <c r="Q65" i="8"/>
  <c r="Q83" i="8"/>
  <c r="Q33" i="8"/>
  <c r="Q42" i="8"/>
  <c r="Q50" i="8"/>
  <c r="Q45" i="8"/>
  <c r="Q55" i="8"/>
  <c r="Q34" i="8"/>
  <c r="Q79" i="8"/>
  <c r="Q35" i="8"/>
  <c r="Q76" i="8"/>
  <c r="Q44" i="8"/>
  <c r="Q68" i="8"/>
  <c r="Q46" i="8"/>
  <c r="Q56" i="8"/>
  <c r="Q82" i="8"/>
  <c r="Q73" i="8"/>
  <c r="Q31" i="8"/>
  <c r="Q62" i="8"/>
  <c r="Q40" i="8"/>
  <c r="Q72" i="8"/>
  <c r="Q32" i="8"/>
  <c r="Q80" i="8"/>
  <c r="Q99" i="8"/>
  <c r="Q69" i="8"/>
  <c r="Q29" i="8"/>
  <c r="Q26" i="8"/>
  <c r="Q54" i="8"/>
  <c r="Q43" i="8"/>
  <c r="Q22" i="8"/>
  <c r="Q53" i="8"/>
  <c r="Q37" i="8"/>
  <c r="Q90" i="8"/>
  <c r="Q75" i="8"/>
  <c r="Q48" i="8"/>
  <c r="Q102" i="8"/>
  <c r="Q86" i="8"/>
  <c r="Q27" i="8"/>
  <c r="Q47" i="8"/>
  <c r="Q74" i="8"/>
  <c r="Q88" i="8"/>
  <c r="Q85" i="8"/>
  <c r="Q23" i="8"/>
  <c r="Q92" i="8"/>
  <c r="Q24" i="8"/>
  <c r="Q30" i="8"/>
  <c r="Q59" i="8"/>
  <c r="Q97" i="8"/>
  <c r="Q78" i="8"/>
  <c r="Q52" i="8"/>
  <c r="P75" i="8"/>
  <c r="P81" i="8"/>
  <c r="P60" i="8"/>
  <c r="P58" i="8"/>
  <c r="P96" i="8"/>
  <c r="P41" i="8"/>
  <c r="P57" i="8"/>
  <c r="P88" i="8"/>
  <c r="P83" i="8"/>
  <c r="P84" i="8"/>
  <c r="P104" i="8"/>
  <c r="P36" i="8"/>
  <c r="P72" i="8"/>
  <c r="P78" i="8"/>
  <c r="P91" i="8"/>
  <c r="P21" i="8"/>
  <c r="P52" i="8"/>
  <c r="P68" i="8"/>
  <c r="P99" i="8"/>
  <c r="P66" i="8"/>
  <c r="P65" i="8"/>
  <c r="P70" i="8"/>
  <c r="P25" i="8"/>
  <c r="P23" i="8"/>
  <c r="P40" i="8"/>
  <c r="P97" i="8"/>
  <c r="P53" i="8"/>
  <c r="P79" i="8"/>
  <c r="P85" i="8"/>
  <c r="P67" i="8"/>
  <c r="P35" i="8"/>
  <c r="P49" i="8"/>
  <c r="P43" i="8"/>
  <c r="P22" i="8"/>
  <c r="P47" i="8"/>
  <c r="P82" i="8"/>
  <c r="P76" i="8"/>
  <c r="P33" i="8"/>
  <c r="P32" i="8"/>
  <c r="P89" i="8"/>
  <c r="P69" i="8"/>
  <c r="P39" i="8"/>
  <c r="P50" i="8"/>
  <c r="P92" i="8"/>
  <c r="P80" i="8"/>
  <c r="P86" i="8"/>
  <c r="P29" i="8"/>
  <c r="P37" i="8"/>
  <c r="P30" i="8"/>
  <c r="P48" i="8"/>
  <c r="P59" i="8"/>
  <c r="P54" i="8"/>
  <c r="P74" i="8"/>
  <c r="P34" i="8"/>
  <c r="P55" i="8"/>
  <c r="P51" i="8"/>
  <c r="P73" i="8"/>
  <c r="P31" i="8"/>
  <c r="P103" i="8"/>
  <c r="P93" i="8"/>
  <c r="P64" i="8"/>
  <c r="P24" i="8"/>
  <c r="P28" i="8"/>
  <c r="P56" i="8"/>
  <c r="P101" i="8"/>
  <c r="P44" i="8"/>
  <c r="P102" i="8"/>
  <c r="P61" i="8"/>
  <c r="P46" i="8"/>
  <c r="P94" i="8"/>
  <c r="P98" i="8"/>
  <c r="P87" i="8"/>
  <c r="P77" i="8"/>
  <c r="P26" i="8"/>
  <c r="P62" i="8"/>
  <c r="P63" i="8"/>
  <c r="P45" i="8"/>
  <c r="P100" i="8"/>
  <c r="P27" i="8"/>
  <c r="P38" i="8"/>
  <c r="P90" i="8"/>
  <c r="P71" i="8"/>
  <c r="P42" i="8"/>
  <c r="P95" i="8"/>
  <c r="Q231" i="7"/>
  <c r="Q35" i="7"/>
  <c r="Q264" i="7"/>
  <c r="Q256" i="7"/>
  <c r="Q36" i="7"/>
  <c r="Q218" i="7"/>
  <c r="Q249" i="7"/>
  <c r="Q165" i="7"/>
  <c r="Q143" i="7"/>
  <c r="Q253" i="7"/>
  <c r="Q115" i="7"/>
  <c r="Q304" i="7"/>
  <c r="Q71" i="7"/>
  <c r="Q281" i="7"/>
  <c r="Q136" i="7"/>
  <c r="Q280" i="7"/>
  <c r="Q311" i="7"/>
  <c r="Q262" i="7"/>
  <c r="Q52" i="7"/>
  <c r="Q198" i="7"/>
  <c r="Q45" i="7"/>
  <c r="Q102" i="7"/>
  <c r="Q318" i="7"/>
  <c r="Q156" i="7"/>
  <c r="Q193" i="7"/>
  <c r="Q53" i="7"/>
  <c r="Q323" i="7"/>
  <c r="Q68" i="7"/>
  <c r="Q46" i="7"/>
  <c r="Q148" i="7"/>
  <c r="Q339" i="7"/>
  <c r="Q242" i="7"/>
  <c r="Q55" i="7"/>
  <c r="Q272" i="7"/>
  <c r="Q42" i="7"/>
  <c r="Q54" i="7"/>
  <c r="Q289" i="7"/>
  <c r="Q108" i="7"/>
  <c r="Q255" i="7"/>
  <c r="Q76" i="7"/>
  <c r="Q307" i="7"/>
  <c r="Q305" i="7"/>
  <c r="Q66" i="7"/>
  <c r="Q141" i="7"/>
  <c r="Q137" i="7"/>
  <c r="Q267" i="7"/>
  <c r="Q173" i="7"/>
  <c r="Q72" i="7"/>
  <c r="Q228" i="7"/>
  <c r="Q38" i="7"/>
  <c r="Q246" i="7"/>
  <c r="Q279" i="7"/>
  <c r="Q276" i="7"/>
  <c r="Q325" i="7"/>
  <c r="Q153" i="7"/>
  <c r="Q260" i="7"/>
  <c r="Q196" i="7"/>
  <c r="Q89" i="7"/>
  <c r="Q186" i="7"/>
  <c r="Q127" i="7"/>
  <c r="Q200" i="7"/>
  <c r="Q269" i="7"/>
  <c r="Q106" i="7"/>
  <c r="Q207" i="7"/>
  <c r="Q57" i="7"/>
  <c r="Q27" i="7"/>
  <c r="Q133" i="7"/>
  <c r="Q64" i="7"/>
  <c r="Q211" i="7"/>
  <c r="Q105" i="7"/>
  <c r="Q83" i="7"/>
  <c r="Q61" i="7"/>
  <c r="Q299" i="7"/>
  <c r="Q130" i="7"/>
  <c r="Q205" i="7"/>
  <c r="Q22" i="7"/>
  <c r="Q103" i="7"/>
  <c r="Q128" i="7"/>
  <c r="Q313" i="7"/>
  <c r="Q174" i="7"/>
  <c r="Q80" i="7"/>
  <c r="Q164" i="7"/>
  <c r="Q309" i="7"/>
  <c r="Q40" i="7"/>
  <c r="Q112" i="7"/>
  <c r="Q290" i="7"/>
  <c r="Q286" i="7"/>
  <c r="Q77" i="7"/>
  <c r="Q98" i="7"/>
  <c r="Q56" i="7"/>
  <c r="Q210" i="7"/>
  <c r="Q197" i="7"/>
  <c r="Q257" i="7"/>
  <c r="Q37" i="7"/>
  <c r="Q175" i="7"/>
  <c r="Q341" i="7"/>
  <c r="Q49" i="7"/>
  <c r="Q184" i="7"/>
  <c r="Q99" i="7"/>
  <c r="Q232" i="7"/>
  <c r="Q194" i="7"/>
  <c r="Q50" i="7"/>
  <c r="Q319" i="7"/>
  <c r="Q88" i="7"/>
  <c r="Q166" i="7"/>
  <c r="Q111" i="7"/>
  <c r="Q282" i="7"/>
  <c r="Q176" i="7"/>
  <c r="Q152" i="7"/>
  <c r="Q230" i="7"/>
  <c r="Q177" i="7"/>
  <c r="Q74" i="7"/>
  <c r="Q190" i="7"/>
  <c r="Q306" i="7"/>
  <c r="Q120" i="7"/>
  <c r="Q81" i="7"/>
  <c r="Q114" i="7"/>
  <c r="Q107" i="7"/>
  <c r="Q330" i="7"/>
  <c r="Q67" i="7"/>
  <c r="Q303" i="7"/>
  <c r="Q292" i="7"/>
  <c r="Q226" i="7"/>
  <c r="Q214" i="7"/>
  <c r="Q213" i="7"/>
  <c r="Q297" i="7"/>
  <c r="Q29" i="7"/>
  <c r="Q123" i="7"/>
  <c r="Q87" i="7"/>
  <c r="Q73" i="7"/>
  <c r="Q23" i="7"/>
  <c r="Q180" i="7"/>
  <c r="Q326" i="7"/>
  <c r="Q284" i="7"/>
  <c r="Q118" i="7"/>
  <c r="Q331" i="7"/>
  <c r="Q191" i="7"/>
  <c r="Q155" i="7"/>
  <c r="Q195" i="7"/>
  <c r="Q258" i="7"/>
  <c r="Q310" i="7"/>
  <c r="Q24" i="7"/>
  <c r="Q160" i="7"/>
  <c r="Q261" i="7"/>
  <c r="Q283" i="7"/>
  <c r="Q181" i="7"/>
  <c r="Q189" i="7"/>
  <c r="Q170" i="7"/>
  <c r="Q179" i="7"/>
  <c r="Q316" i="7"/>
  <c r="Q86" i="7"/>
  <c r="Q223" i="7"/>
  <c r="Q270" i="7"/>
  <c r="Q182" i="7"/>
  <c r="Q142" i="7"/>
  <c r="Q171" i="7"/>
  <c r="Q274" i="7"/>
  <c r="Q82" i="7"/>
  <c r="Q100" i="7"/>
  <c r="Q26" i="7"/>
  <c r="Q157" i="7"/>
  <c r="Q30" i="7"/>
  <c r="Q90" i="7"/>
  <c r="Q59" i="7"/>
  <c r="Q265" i="7"/>
  <c r="Q34" i="7"/>
  <c r="Q278" i="7"/>
  <c r="Q301" i="7"/>
  <c r="Q65" i="7"/>
  <c r="Q324" i="7"/>
  <c r="Q277" i="7"/>
  <c r="Q78" i="7"/>
  <c r="Q147" i="7"/>
  <c r="Q201" i="7"/>
  <c r="Q144" i="7"/>
  <c r="Q168" i="7"/>
  <c r="Q31" i="7"/>
  <c r="Q308" i="7"/>
  <c r="Q252" i="7"/>
  <c r="Q317" i="7"/>
  <c r="Q117" i="7"/>
  <c r="Q122" i="7"/>
  <c r="Q271" i="7"/>
  <c r="Q28" i="7"/>
  <c r="Q245" i="7"/>
  <c r="Q329" i="7"/>
  <c r="Q161" i="7"/>
  <c r="Q110" i="7"/>
  <c r="Q336" i="7"/>
  <c r="Q236" i="7"/>
  <c r="Q93" i="7"/>
  <c r="Q119" i="7"/>
  <c r="Q125" i="7"/>
  <c r="Q332" i="7"/>
  <c r="Q48" i="7"/>
  <c r="Q291" i="7"/>
  <c r="Q334" i="7"/>
  <c r="Q91" i="7"/>
  <c r="Q206" i="7"/>
  <c r="Q199" i="7"/>
  <c r="Q149" i="7"/>
  <c r="Q302" i="7"/>
  <c r="Q187" i="7"/>
  <c r="Q21" i="7"/>
  <c r="Q340" i="7"/>
  <c r="Q95" i="7"/>
  <c r="Q116" i="7"/>
  <c r="Q101" i="7"/>
  <c r="Q244" i="7"/>
  <c r="Q337" i="7"/>
  <c r="Q248" i="7"/>
  <c r="Q69" i="7"/>
  <c r="Q75" i="7"/>
  <c r="Q203" i="7"/>
  <c r="Q293" i="7"/>
  <c r="Q25" i="7"/>
  <c r="Q172" i="7"/>
  <c r="Q145" i="7"/>
  <c r="Q212" i="7"/>
  <c r="Q333" i="7"/>
  <c r="Q44" i="7"/>
  <c r="Q92" i="7"/>
  <c r="Q287" i="7"/>
  <c r="Q327" i="7"/>
  <c r="Q314" i="7"/>
  <c r="Q104" i="7"/>
  <c r="Q209" i="7"/>
  <c r="Q263" i="7"/>
  <c r="Q188" i="7"/>
  <c r="Q185" i="7"/>
  <c r="Q328" i="7"/>
  <c r="Q151" i="7"/>
  <c r="Q167" i="7"/>
  <c r="Q150" i="7"/>
  <c r="Q320" i="7"/>
  <c r="Q251" i="7"/>
  <c r="Q225" i="7"/>
  <c r="Q285" i="7"/>
  <c r="Q132" i="7"/>
  <c r="Q322" i="7"/>
  <c r="Q169" i="7"/>
  <c r="Q254" i="7"/>
  <c r="Q234" i="7"/>
  <c r="Q208" i="7"/>
  <c r="Q220" i="7"/>
  <c r="Q134" i="7"/>
  <c r="Q109" i="7"/>
  <c r="Q63" i="7"/>
  <c r="Q51" i="7"/>
  <c r="Q241" i="7"/>
  <c r="Q321" i="7"/>
  <c r="Q268" i="7"/>
  <c r="Q121" i="7"/>
  <c r="Q163" i="7"/>
  <c r="Q335" i="7"/>
  <c r="Q33" i="7"/>
  <c r="Q162" i="7"/>
  <c r="Q217" i="7"/>
  <c r="Q202" i="7"/>
  <c r="Q250" i="7"/>
  <c r="Q315" i="7"/>
  <c r="Q192" i="7"/>
  <c r="Q47" i="7"/>
  <c r="Q296" i="7"/>
  <c r="Q342" i="7"/>
  <c r="Q41" i="7"/>
  <c r="Q135" i="7"/>
  <c r="Q338" i="7"/>
  <c r="Q138" i="7"/>
  <c r="Q237" i="7"/>
  <c r="Q158" i="7"/>
  <c r="Q32" i="7"/>
  <c r="Q238" i="7"/>
  <c r="Q178" i="7"/>
  <c r="Q139" i="7"/>
  <c r="Q300" i="7"/>
  <c r="Q298" i="7"/>
  <c r="Q60" i="7"/>
  <c r="Q247" i="7"/>
  <c r="Q113" i="7"/>
  <c r="Q126" i="7"/>
  <c r="Q146" i="7"/>
  <c r="Q215" i="7"/>
  <c r="Q312" i="7"/>
  <c r="Q243" i="7"/>
  <c r="Q140" i="7"/>
  <c r="Q216" i="7"/>
  <c r="Q85" i="7"/>
  <c r="Q70" i="7"/>
  <c r="Q294" i="7"/>
  <c r="Q43" i="7"/>
  <c r="Q235" i="7"/>
  <c r="Q124" i="7"/>
  <c r="Q239" i="7"/>
  <c r="Q227" i="7"/>
  <c r="Q131" i="7"/>
  <c r="Q94" i="7"/>
  <c r="Q275" i="7"/>
  <c r="Q97" i="7"/>
  <c r="Q58" i="7"/>
  <c r="Q79" i="7"/>
  <c r="Q288" i="7"/>
  <c r="Q221" i="7"/>
  <c r="Q39" i="7"/>
  <c r="Q129" i="7"/>
  <c r="Q204" i="7"/>
  <c r="Q222" i="7"/>
  <c r="Q84" i="7"/>
  <c r="Q233" i="7"/>
  <c r="Q240" i="7"/>
  <c r="Q219" i="7"/>
  <c r="Q229" i="7"/>
  <c r="Q259" i="7"/>
  <c r="Q159" i="7"/>
  <c r="Q96" i="7"/>
  <c r="Q224" i="7"/>
  <c r="Q295" i="7"/>
  <c r="Q183" i="7"/>
  <c r="Q273" i="7"/>
  <c r="Q154" i="7"/>
  <c r="Q62" i="7"/>
  <c r="Q266" i="7"/>
  <c r="O56" i="8"/>
  <c r="O54" i="8"/>
  <c r="O44" i="8"/>
  <c r="O82" i="8"/>
  <c r="O25" i="8"/>
  <c r="O67" i="8"/>
  <c r="O40" i="8"/>
  <c r="O72" i="8"/>
  <c r="O101" i="8"/>
  <c r="O91" i="8"/>
  <c r="O90" i="8"/>
  <c r="O96" i="8"/>
  <c r="O102" i="8"/>
  <c r="O85" i="8"/>
  <c r="O68" i="8"/>
  <c r="O34" i="8"/>
  <c r="O70" i="8"/>
  <c r="O52" i="8"/>
  <c r="O38" i="8"/>
  <c r="O28" i="8"/>
  <c r="O50" i="8"/>
  <c r="O53" i="8"/>
  <c r="O51" i="8"/>
  <c r="O57" i="8"/>
  <c r="O39" i="8"/>
  <c r="O22" i="8"/>
  <c r="O100" i="8"/>
  <c r="O73" i="8"/>
  <c r="O47" i="8"/>
  <c r="O43" i="8"/>
  <c r="O66" i="8"/>
  <c r="O64" i="8"/>
  <c r="O30" i="8"/>
  <c r="O36" i="8"/>
  <c r="O74" i="8"/>
  <c r="O24" i="8"/>
  <c r="O86" i="8"/>
  <c r="O55" i="8"/>
  <c r="O75" i="8"/>
  <c r="O95" i="8"/>
  <c r="O46" i="8"/>
  <c r="O84" i="8"/>
  <c r="O71" i="8"/>
  <c r="O59" i="8"/>
  <c r="O48" i="8"/>
  <c r="O78" i="8"/>
  <c r="O98" i="8"/>
  <c r="O33" i="8"/>
  <c r="O21" i="8"/>
  <c r="O88" i="8"/>
  <c r="O81" i="8"/>
  <c r="O104" i="8"/>
  <c r="O97" i="8"/>
  <c r="O62" i="8"/>
  <c r="O60" i="8"/>
  <c r="O92" i="8"/>
  <c r="O23" i="8"/>
  <c r="O99" i="8"/>
  <c r="O87" i="8"/>
  <c r="O103" i="8"/>
  <c r="O26" i="8"/>
  <c r="O79" i="8"/>
  <c r="O35" i="8"/>
  <c r="O31" i="8"/>
  <c r="O83" i="8"/>
  <c r="O29" i="8"/>
  <c r="O27" i="8"/>
  <c r="O94" i="8"/>
  <c r="O80" i="8"/>
  <c r="O69" i="8"/>
  <c r="O58" i="8"/>
  <c r="O41" i="8"/>
  <c r="O65" i="8"/>
  <c r="O49" i="8"/>
  <c r="O76" i="8"/>
  <c r="O89" i="8"/>
  <c r="O93" i="8"/>
  <c r="O32" i="8"/>
  <c r="O45" i="8"/>
  <c r="O63" i="8"/>
  <c r="O37" i="8"/>
  <c r="O42" i="8"/>
  <c r="O61" i="8"/>
  <c r="O77" i="8"/>
  <c r="O7" i="8"/>
  <c r="E5" i="8" s="1"/>
  <c r="P18" i="8"/>
  <c r="O18" i="7"/>
  <c r="Q18" i="2"/>
  <c r="P18" i="2"/>
  <c r="Q18" i="8"/>
  <c r="P18" i="7"/>
  <c r="O18" i="8"/>
  <c r="O18" i="2"/>
  <c r="Q18" i="7"/>
  <c r="F18" i="13" l="1"/>
  <c r="F19" i="13" s="1"/>
  <c r="E5" i="7"/>
  <c r="F7" i="5"/>
  <c r="E5" i="2"/>
  <c r="E6" i="2"/>
  <c r="E9" i="2" s="1"/>
  <c r="E10" i="2" s="1"/>
  <c r="E6" i="7"/>
  <c r="E9" i="7" s="1"/>
  <c r="E10" i="7" s="1"/>
  <c r="E6" i="8"/>
  <c r="E9" i="8" s="1"/>
  <c r="E10" i="8" s="1"/>
  <c r="E4" i="8"/>
  <c r="M56" i="2" l="1"/>
  <c r="N56" i="2" s="1"/>
  <c r="V12" i="2"/>
  <c r="M48" i="2"/>
  <c r="N48" i="2" s="1"/>
  <c r="V7" i="2"/>
  <c r="V6" i="2"/>
  <c r="V18" i="2"/>
  <c r="M31" i="2"/>
  <c r="N31" i="2" s="1"/>
  <c r="M22" i="2"/>
  <c r="R22" i="2" s="1"/>
  <c r="M78" i="2"/>
  <c r="N78" i="2" s="1"/>
  <c r="M290" i="7"/>
  <c r="R290" i="7" s="1"/>
  <c r="M33" i="2"/>
  <c r="M88" i="2"/>
  <c r="V14" i="2"/>
  <c r="M71" i="2"/>
  <c r="R71" i="2" s="1"/>
  <c r="M90" i="2"/>
  <c r="N90" i="2" s="1"/>
  <c r="M68" i="2"/>
  <c r="N68" i="2" s="1"/>
  <c r="M89" i="2"/>
  <c r="N89" i="2" s="1"/>
  <c r="M83" i="2"/>
  <c r="M52" i="2"/>
  <c r="N52" i="2" s="1"/>
  <c r="M47" i="2"/>
  <c r="N47" i="2" s="1"/>
  <c r="M28" i="7"/>
  <c r="R28" i="7" s="1"/>
  <c r="M75" i="2"/>
  <c r="N75" i="2" s="1"/>
  <c r="M54" i="2"/>
  <c r="R54" i="2" s="1"/>
  <c r="M87" i="2"/>
  <c r="R87" i="2" s="1"/>
  <c r="M72" i="2"/>
  <c r="R72" i="2" s="1"/>
  <c r="M70" i="2"/>
  <c r="M307" i="7"/>
  <c r="N307" i="7" s="1"/>
  <c r="M82" i="2"/>
  <c r="R82" i="2" s="1"/>
  <c r="M91" i="2"/>
  <c r="R91" i="2" s="1"/>
  <c r="M43" i="2"/>
  <c r="R43" i="2" s="1"/>
  <c r="M80" i="2"/>
  <c r="N80" i="2" s="1"/>
  <c r="M56" i="7"/>
  <c r="N56" i="7" s="1"/>
  <c r="M79" i="2"/>
  <c r="R79" i="2" s="1"/>
  <c r="M76" i="2"/>
  <c r="R76" i="2" s="1"/>
  <c r="M41" i="2"/>
  <c r="N41" i="2" s="1"/>
  <c r="V15" i="2"/>
  <c r="V13" i="2"/>
  <c r="M27" i="7"/>
  <c r="N27" i="7" s="1"/>
  <c r="M229" i="7"/>
  <c r="R229" i="7" s="1"/>
  <c r="M50" i="2"/>
  <c r="N50" i="2" s="1"/>
  <c r="M86" i="2"/>
  <c r="N86" i="2" s="1"/>
  <c r="M25" i="2"/>
  <c r="M29" i="2"/>
  <c r="R29" i="2" s="1"/>
  <c r="M55" i="2"/>
  <c r="R55" i="2" s="1"/>
  <c r="M23" i="2"/>
  <c r="R23" i="2" s="1"/>
  <c r="M46" i="2"/>
  <c r="N46" i="2" s="1"/>
  <c r="M85" i="2"/>
  <c r="N85" i="2" s="1"/>
  <c r="M74" i="2"/>
  <c r="N74" i="2" s="1"/>
  <c r="M67" i="2"/>
  <c r="N67" i="2" s="1"/>
  <c r="M69" i="2"/>
  <c r="N69" i="2" s="1"/>
  <c r="M333" i="7"/>
  <c r="N333" i="7" s="1"/>
  <c r="M39" i="2"/>
  <c r="R39" i="2" s="1"/>
  <c r="M49" i="2"/>
  <c r="N49" i="2" s="1"/>
  <c r="M36" i="2"/>
  <c r="R36" i="2" s="1"/>
  <c r="M59" i="2"/>
  <c r="N59" i="2" s="1"/>
  <c r="V2" i="2"/>
  <c r="M58" i="2"/>
  <c r="R58" i="2" s="1"/>
  <c r="V3" i="2"/>
  <c r="M73" i="2"/>
  <c r="R73" i="2" s="1"/>
  <c r="M81" i="2"/>
  <c r="R81" i="2" s="1"/>
  <c r="M44" i="2"/>
  <c r="N44" i="2" s="1"/>
  <c r="M26" i="2"/>
  <c r="R26" i="2" s="1"/>
  <c r="M60" i="2"/>
  <c r="N60" i="2" s="1"/>
  <c r="M61" i="2"/>
  <c r="N61" i="2" s="1"/>
  <c r="M64" i="2"/>
  <c r="R64" i="2" s="1"/>
  <c r="M66" i="2"/>
  <c r="R66" i="2" s="1"/>
  <c r="V8" i="2"/>
  <c r="M77" i="2"/>
  <c r="R77" i="2" s="1"/>
  <c r="M28" i="2"/>
  <c r="R28" i="2" s="1"/>
  <c r="M84" i="2"/>
  <c r="N84" i="2" s="1"/>
  <c r="M57" i="2"/>
  <c r="R57" i="2" s="1"/>
  <c r="M37" i="2"/>
  <c r="R37" i="2" s="1"/>
  <c r="M21" i="2"/>
  <c r="N21" i="2" s="1"/>
  <c r="V4" i="2"/>
  <c r="M267" i="7"/>
  <c r="R267" i="7" s="1"/>
  <c r="M65" i="2"/>
  <c r="N65" i="2" s="1"/>
  <c r="M42" i="2"/>
  <c r="R42" i="2" s="1"/>
  <c r="M24" i="2"/>
  <c r="R24" i="2" s="1"/>
  <c r="M51" i="2"/>
  <c r="N51" i="2" s="1"/>
  <c r="M34" i="2"/>
  <c r="N34" i="2" s="1"/>
  <c r="M62" i="2"/>
  <c r="N62" i="2" s="1"/>
  <c r="V10" i="2"/>
  <c r="V16" i="2"/>
  <c r="M32" i="2"/>
  <c r="R32" i="2" s="1"/>
  <c r="V9" i="2"/>
  <c r="M35" i="2"/>
  <c r="R35" i="2" s="1"/>
  <c r="M38" i="2"/>
  <c r="R38" i="2" s="1"/>
  <c r="V11" i="2"/>
  <c r="M45" i="2"/>
  <c r="R45" i="2" s="1"/>
  <c r="M30" i="2"/>
  <c r="R30" i="2" s="1"/>
  <c r="V5" i="2"/>
  <c r="M27" i="2"/>
  <c r="N27" i="2" s="1"/>
  <c r="V17" i="2"/>
  <c r="M53" i="2"/>
  <c r="R53" i="2" s="1"/>
  <c r="M40" i="2"/>
  <c r="R40" i="2" s="1"/>
  <c r="M63" i="2"/>
  <c r="N63" i="2" s="1"/>
  <c r="M309" i="7"/>
  <c r="R309" i="7" s="1"/>
  <c r="M64" i="7"/>
  <c r="R64" i="7" s="1"/>
  <c r="M179" i="7"/>
  <c r="R179" i="7" s="1"/>
  <c r="M296" i="7"/>
  <c r="N296" i="7" s="1"/>
  <c r="M194" i="7"/>
  <c r="N194" i="7" s="1"/>
  <c r="M166" i="7"/>
  <c r="R166" i="7" s="1"/>
  <c r="M237" i="7"/>
  <c r="N237" i="7" s="1"/>
  <c r="V6" i="7"/>
  <c r="M116" i="7"/>
  <c r="N116" i="7" s="1"/>
  <c r="M46" i="7"/>
  <c r="R46" i="7" s="1"/>
  <c r="M149" i="7"/>
  <c r="N149" i="7" s="1"/>
  <c r="M329" i="7"/>
  <c r="N329" i="7" s="1"/>
  <c r="M270" i="7"/>
  <c r="R270" i="7" s="1"/>
  <c r="M231" i="7"/>
  <c r="N231" i="7" s="1"/>
  <c r="M323" i="7"/>
  <c r="R323" i="7" s="1"/>
  <c r="M108" i="7"/>
  <c r="R108" i="7" s="1"/>
  <c r="M35" i="7"/>
  <c r="R35" i="7" s="1"/>
  <c r="M175" i="7"/>
  <c r="N175" i="7" s="1"/>
  <c r="M54" i="7"/>
  <c r="N54" i="7" s="1"/>
  <c r="M156" i="7"/>
  <c r="N156" i="7" s="1"/>
  <c r="M142" i="7"/>
  <c r="R142" i="7" s="1"/>
  <c r="M48" i="7"/>
  <c r="R48" i="7" s="1"/>
  <c r="M136" i="7"/>
  <c r="N136" i="7" s="1"/>
  <c r="M123" i="7"/>
  <c r="N123" i="7" s="1"/>
  <c r="M274" i="7"/>
  <c r="N274" i="7" s="1"/>
  <c r="M230" i="7"/>
  <c r="N230" i="7" s="1"/>
  <c r="M58" i="7"/>
  <c r="N58" i="7" s="1"/>
  <c r="M168" i="7"/>
  <c r="N168" i="7" s="1"/>
  <c r="M264" i="7"/>
  <c r="R264" i="7" s="1"/>
  <c r="M101" i="7"/>
  <c r="N101" i="7" s="1"/>
  <c r="M297" i="7"/>
  <c r="R297" i="7" s="1"/>
  <c r="M118" i="7"/>
  <c r="N118" i="7" s="1"/>
  <c r="M170" i="7"/>
  <c r="R170" i="7" s="1"/>
  <c r="M176" i="7"/>
  <c r="N176" i="7" s="1"/>
  <c r="M265" i="7"/>
  <c r="R265" i="7" s="1"/>
  <c r="M92" i="7"/>
  <c r="N92" i="7" s="1"/>
  <c r="M291" i="7"/>
  <c r="N291" i="7" s="1"/>
  <c r="M67" i="7"/>
  <c r="R67" i="7" s="1"/>
  <c r="M180" i="7"/>
  <c r="N180" i="7" s="1"/>
  <c r="M306" i="7"/>
  <c r="R306" i="7" s="1"/>
  <c r="M71" i="7"/>
  <c r="R71" i="7" s="1"/>
  <c r="M269" i="7"/>
  <c r="R269" i="7" s="1"/>
  <c r="M81" i="7"/>
  <c r="N81" i="7" s="1"/>
  <c r="M192" i="7"/>
  <c r="N192" i="7" s="1"/>
  <c r="V4" i="7"/>
  <c r="M30" i="7"/>
  <c r="N30" i="7" s="1"/>
  <c r="M201" i="7"/>
  <c r="N201" i="7" s="1"/>
  <c r="M276" i="7"/>
  <c r="R276" i="7" s="1"/>
  <c r="M160" i="7"/>
  <c r="M236" i="7"/>
  <c r="M304" i="7"/>
  <c r="M242" i="7"/>
  <c r="M138" i="7"/>
  <c r="M243" i="7"/>
  <c r="M202" i="7"/>
  <c r="M289" i="7"/>
  <c r="M218" i="7"/>
  <c r="M286" i="7"/>
  <c r="M73" i="7"/>
  <c r="M223" i="7"/>
  <c r="M287" i="7"/>
  <c r="M199" i="7"/>
  <c r="V14" i="7"/>
  <c r="M302" i="7"/>
  <c r="M268" i="7"/>
  <c r="M235" i="7"/>
  <c r="M293" i="7"/>
  <c r="M324" i="7"/>
  <c r="M280" i="7"/>
  <c r="M182" i="7"/>
  <c r="M37" i="7"/>
  <c r="M114" i="7"/>
  <c r="M212" i="7"/>
  <c r="M23" i="7"/>
  <c r="M93" i="7"/>
  <c r="M217" i="7"/>
  <c r="M89" i="7"/>
  <c r="M301" i="7"/>
  <c r="M210" i="7"/>
  <c r="M204" i="7"/>
  <c r="M87" i="7"/>
  <c r="M311" i="7"/>
  <c r="M94" i="7"/>
  <c r="M34" i="7"/>
  <c r="M83" i="7"/>
  <c r="M313" i="7"/>
  <c r="M40" i="7"/>
  <c r="M159" i="7"/>
  <c r="M305" i="7"/>
  <c r="M106" i="7"/>
  <c r="M167" i="7"/>
  <c r="R192" i="7"/>
  <c r="M33" i="7"/>
  <c r="M334" i="7"/>
  <c r="M111" i="7"/>
  <c r="M295" i="7"/>
  <c r="M321" i="7"/>
  <c r="M195" i="7"/>
  <c r="M154" i="7"/>
  <c r="V18" i="7"/>
  <c r="M203" i="7"/>
  <c r="M224" i="7"/>
  <c r="V16" i="7"/>
  <c r="M272" i="7"/>
  <c r="M225" i="7"/>
  <c r="M222" i="7"/>
  <c r="M91" i="7"/>
  <c r="M232" i="7"/>
  <c r="M181" i="7"/>
  <c r="M32" i="7"/>
  <c r="M110" i="7"/>
  <c r="M78" i="7"/>
  <c r="M278" i="7"/>
  <c r="M285" i="7"/>
  <c r="M88" i="7"/>
  <c r="M31" i="7"/>
  <c r="M188" i="7"/>
  <c r="M151" i="7"/>
  <c r="M60" i="7"/>
  <c r="M74" i="7"/>
  <c r="M240" i="7"/>
  <c r="V11" i="7"/>
  <c r="M338" i="7"/>
  <c r="M246" i="7"/>
  <c r="V2" i="7"/>
  <c r="M314" i="7"/>
  <c r="M132" i="7"/>
  <c r="M161" i="7"/>
  <c r="M213" i="7"/>
  <c r="M79" i="7"/>
  <c r="M90" i="7"/>
  <c r="M316" i="7"/>
  <c r="M341" i="7"/>
  <c r="M227" i="7"/>
  <c r="M253" i="7"/>
  <c r="M165" i="7"/>
  <c r="M141" i="7"/>
  <c r="M207" i="7"/>
  <c r="M72" i="7"/>
  <c r="M102" i="7"/>
  <c r="M96" i="7"/>
  <c r="M340" i="7"/>
  <c r="M128" i="7"/>
  <c r="M150" i="7"/>
  <c r="M326" i="7"/>
  <c r="M262" i="7"/>
  <c r="M220" i="7"/>
  <c r="M178" i="7"/>
  <c r="M282" i="7"/>
  <c r="M193" i="7"/>
  <c r="M130" i="7"/>
  <c r="M24" i="7"/>
  <c r="V17" i="7"/>
  <c r="M259" i="7"/>
  <c r="M52" i="7"/>
  <c r="M113" i="7"/>
  <c r="M260" i="7"/>
  <c r="M245" i="7"/>
  <c r="M275" i="7"/>
  <c r="M62" i="7"/>
  <c r="M200" i="7"/>
  <c r="M43" i="7"/>
  <c r="M308" i="7"/>
  <c r="M57" i="8"/>
  <c r="V13" i="8"/>
  <c r="V15" i="8"/>
  <c r="M85" i="8"/>
  <c r="M100" i="8"/>
  <c r="M54" i="8"/>
  <c r="M80" i="8"/>
  <c r="M48" i="8"/>
  <c r="M89" i="8"/>
  <c r="M26" i="8"/>
  <c r="M104" i="8"/>
  <c r="M36" i="8"/>
  <c r="M43" i="8"/>
  <c r="V8" i="8"/>
  <c r="M52" i="8"/>
  <c r="M45" i="8"/>
  <c r="V18" i="8"/>
  <c r="V19" i="8"/>
  <c r="M51" i="8"/>
  <c r="M99" i="8"/>
  <c r="M70" i="8"/>
  <c r="M30" i="8"/>
  <c r="V2" i="8"/>
  <c r="M23" i="8"/>
  <c r="M41" i="8"/>
  <c r="M38" i="8"/>
  <c r="M84" i="8"/>
  <c r="M44" i="8"/>
  <c r="M69" i="8"/>
  <c r="V21" i="8"/>
  <c r="M72" i="8"/>
  <c r="M88" i="8"/>
  <c r="M90" i="8"/>
  <c r="M73" i="8"/>
  <c r="M53" i="8"/>
  <c r="M94" i="8"/>
  <c r="M21" i="8"/>
  <c r="M102" i="8"/>
  <c r="M33" i="8"/>
  <c r="M62" i="8"/>
  <c r="M28" i="8"/>
  <c r="M37" i="8"/>
  <c r="M79" i="8"/>
  <c r="V3" i="8"/>
  <c r="M93" i="8"/>
  <c r="M68" i="8"/>
  <c r="M22" i="8"/>
  <c r="M59" i="8"/>
  <c r="M101" i="8"/>
  <c r="M42" i="8"/>
  <c r="M58" i="8"/>
  <c r="M32" i="8"/>
  <c r="V5" i="8"/>
  <c r="V10" i="8"/>
  <c r="M78" i="8"/>
  <c r="V20" i="8"/>
  <c r="M74" i="8"/>
  <c r="M60" i="8"/>
  <c r="V4" i="8"/>
  <c r="M97" i="8"/>
  <c r="M61" i="8"/>
  <c r="M29" i="8"/>
  <c r="M77" i="8"/>
  <c r="M56" i="8"/>
  <c r="M95" i="8"/>
  <c r="M39" i="8"/>
  <c r="M31" i="8"/>
  <c r="V11" i="8"/>
  <c r="V14" i="8"/>
  <c r="M83" i="8"/>
  <c r="M40" i="8"/>
  <c r="M98" i="8"/>
  <c r="M76" i="8"/>
  <c r="M35" i="8"/>
  <c r="M47" i="8"/>
  <c r="M50" i="8"/>
  <c r="V12" i="8"/>
  <c r="M25" i="8"/>
  <c r="M82" i="8"/>
  <c r="V17" i="8"/>
  <c r="M75" i="8"/>
  <c r="M55" i="8"/>
  <c r="M66" i="8"/>
  <c r="V9" i="8"/>
  <c r="M91" i="8"/>
  <c r="M92" i="8"/>
  <c r="M63" i="8"/>
  <c r="M64" i="8"/>
  <c r="M71" i="8"/>
  <c r="M49" i="8"/>
  <c r="M65" i="8"/>
  <c r="M67" i="8"/>
  <c r="M103" i="8"/>
  <c r="V16" i="8"/>
  <c r="V6" i="8"/>
  <c r="M46" i="8"/>
  <c r="M81" i="8"/>
  <c r="M87" i="8"/>
  <c r="M34" i="8"/>
  <c r="V7" i="8"/>
  <c r="M27" i="8"/>
  <c r="M24" i="8"/>
  <c r="M86" i="8"/>
  <c r="M96" i="8"/>
  <c r="M45" i="7"/>
  <c r="V5" i="7"/>
  <c r="M183" i="7"/>
  <c r="M214" i="7"/>
  <c r="M107" i="7"/>
  <c r="M59" i="7"/>
  <c r="M233" i="7"/>
  <c r="M63" i="7"/>
  <c r="M190" i="7"/>
  <c r="M283" i="7"/>
  <c r="M55" i="7"/>
  <c r="M196" i="7"/>
  <c r="M331" i="7"/>
  <c r="M328" i="7"/>
  <c r="M84" i="7"/>
  <c r="M257" i="7"/>
  <c r="M162" i="7"/>
  <c r="M157" i="7"/>
  <c r="M244" i="7"/>
  <c r="M41" i="7"/>
  <c r="M189" i="7"/>
  <c r="M221" i="7"/>
  <c r="M197" i="7"/>
  <c r="M228" i="7"/>
  <c r="M85" i="7"/>
  <c r="M342" i="7"/>
  <c r="M117" i="7"/>
  <c r="M288" i="7"/>
  <c r="M208" i="7"/>
  <c r="V3" i="7"/>
  <c r="M129" i="7"/>
  <c r="M258" i="7"/>
  <c r="M281" i="7"/>
  <c r="M112" i="7"/>
  <c r="M184" i="7"/>
  <c r="M39" i="7"/>
  <c r="M299" i="7"/>
  <c r="M65" i="7"/>
  <c r="M337" i="7"/>
  <c r="M51" i="7"/>
  <c r="M144" i="7"/>
  <c r="M139" i="7"/>
  <c r="R56" i="2"/>
  <c r="M36" i="7"/>
  <c r="M266" i="7"/>
  <c r="M26" i="7"/>
  <c r="V9" i="7"/>
  <c r="M248" i="7"/>
  <c r="M145" i="7"/>
  <c r="M105" i="7"/>
  <c r="M238" i="7"/>
  <c r="M300" i="7"/>
  <c r="M42" i="7"/>
  <c r="M320" i="7"/>
  <c r="M50" i="7"/>
  <c r="M198" i="7"/>
  <c r="M339" i="7"/>
  <c r="M158" i="7"/>
  <c r="M97" i="7"/>
  <c r="M131" i="7"/>
  <c r="M173" i="7"/>
  <c r="M209" i="7"/>
  <c r="M143" i="7"/>
  <c r="M133" i="7"/>
  <c r="M163" i="7"/>
  <c r="M66" i="7"/>
  <c r="M177" i="7"/>
  <c r="V15" i="7"/>
  <c r="M335" i="7"/>
  <c r="M205" i="7"/>
  <c r="M325" i="7"/>
  <c r="M249" i="7"/>
  <c r="M336" i="7"/>
  <c r="M185" i="7"/>
  <c r="M119" i="7"/>
  <c r="M226" i="7"/>
  <c r="M147" i="7"/>
  <c r="M140" i="7"/>
  <c r="M330" i="7"/>
  <c r="M57" i="7"/>
  <c r="M206" i="7"/>
  <c r="M109" i="7"/>
  <c r="M251" i="7"/>
  <c r="M317" i="7"/>
  <c r="M273" i="7"/>
  <c r="R83" i="2"/>
  <c r="N83" i="2"/>
  <c r="N29" i="2"/>
  <c r="M75" i="7"/>
  <c r="M186" i="7"/>
  <c r="M318" i="7"/>
  <c r="V12" i="7"/>
  <c r="M219" i="7"/>
  <c r="M148" i="7"/>
  <c r="M120" i="7"/>
  <c r="M315" i="7"/>
  <c r="M164" i="7"/>
  <c r="M153" i="7"/>
  <c r="M122" i="7"/>
  <c r="M247" i="7"/>
  <c r="M103" i="7"/>
  <c r="M215" i="7"/>
  <c r="V8" i="7"/>
  <c r="M38" i="7"/>
  <c r="M29" i="7"/>
  <c r="M135" i="7"/>
  <c r="M86" i="7"/>
  <c r="M239" i="7"/>
  <c r="V7" i="7"/>
  <c r="M44" i="7"/>
  <c r="M98" i="7"/>
  <c r="M303" i="7"/>
  <c r="M69" i="7"/>
  <c r="M68" i="7"/>
  <c r="M263" i="7"/>
  <c r="M250" i="7"/>
  <c r="M332" i="7"/>
  <c r="M174" i="7"/>
  <c r="M234" i="7"/>
  <c r="M298" i="7"/>
  <c r="M47" i="7"/>
  <c r="V10" i="7"/>
  <c r="M169" i="7"/>
  <c r="M127" i="7"/>
  <c r="M70" i="7"/>
  <c r="M53" i="7"/>
  <c r="M211" i="7"/>
  <c r="M152" i="7"/>
  <c r="M25" i="7"/>
  <c r="M252" i="7"/>
  <c r="M216" i="7"/>
  <c r="M115" i="7"/>
  <c r="M271" i="7"/>
  <c r="M292" i="7"/>
  <c r="M294" i="7"/>
  <c r="M155" i="7"/>
  <c r="M261" i="7"/>
  <c r="M256" i="7"/>
  <c r="M279" i="7"/>
  <c r="M134" i="7"/>
  <c r="M100" i="7"/>
  <c r="M22" i="7"/>
  <c r="M241" i="7"/>
  <c r="M124" i="7"/>
  <c r="M284" i="7"/>
  <c r="M76" i="7"/>
  <c r="M191" i="7"/>
  <c r="M99" i="7"/>
  <c r="M255" i="7"/>
  <c r="M104" i="7"/>
  <c r="M137" i="7"/>
  <c r="M310" i="7"/>
  <c r="M80" i="7"/>
  <c r="M95" i="7"/>
  <c r="M172" i="7"/>
  <c r="M322" i="7"/>
  <c r="M82" i="7"/>
  <c r="M21" i="7"/>
  <c r="M277" i="7"/>
  <c r="M146" i="7"/>
  <c r="M187" i="7"/>
  <c r="M327" i="7"/>
  <c r="M61" i="7"/>
  <c r="M125" i="7"/>
  <c r="M171" i="7"/>
  <c r="M312" i="7"/>
  <c r="M49" i="7"/>
  <c r="V13" i="7"/>
  <c r="M121" i="7"/>
  <c r="M319" i="7"/>
  <c r="M126" i="7"/>
  <c r="M254" i="7"/>
  <c r="M77" i="7"/>
  <c r="N82" i="2"/>
  <c r="N33" i="2"/>
  <c r="R33" i="2"/>
  <c r="R88" i="2"/>
  <c r="N88" i="2"/>
  <c r="R25" i="2"/>
  <c r="N25" i="2"/>
  <c r="R70" i="2"/>
  <c r="N70" i="2"/>
  <c r="N81" i="2" l="1"/>
  <c r="N39" i="2"/>
  <c r="R69" i="2"/>
  <c r="N58" i="2"/>
  <c r="R86" i="2"/>
  <c r="N72" i="2"/>
  <c r="N71" i="2"/>
  <c r="N43" i="2"/>
  <c r="N73" i="2"/>
  <c r="N22" i="2"/>
  <c r="N87" i="2"/>
  <c r="R59" i="2"/>
  <c r="R85" i="2"/>
  <c r="R101" i="7"/>
  <c r="R74" i="2"/>
  <c r="R61" i="2"/>
  <c r="N91" i="2"/>
  <c r="R44" i="2"/>
  <c r="R49" i="2"/>
  <c r="R50" i="2"/>
  <c r="N76" i="2"/>
  <c r="R31" i="2"/>
  <c r="N71" i="7"/>
  <c r="R296" i="7"/>
  <c r="N290" i="7"/>
  <c r="N54" i="2"/>
  <c r="N309" i="7"/>
  <c r="N64" i="2"/>
  <c r="R274" i="7"/>
  <c r="R116" i="7"/>
  <c r="R176" i="7"/>
  <c r="N38" i="2"/>
  <c r="N26" i="2"/>
  <c r="R47" i="2"/>
  <c r="R75" i="2"/>
  <c r="R52" i="2"/>
  <c r="N35" i="2"/>
  <c r="N46" i="7"/>
  <c r="N48" i="7"/>
  <c r="N28" i="7"/>
  <c r="N170" i="7"/>
  <c r="N35" i="7"/>
  <c r="N79" i="2"/>
  <c r="N142" i="7"/>
  <c r="R21" i="2"/>
  <c r="N28" i="2"/>
  <c r="R62" i="2"/>
  <c r="R78" i="2"/>
  <c r="R89" i="2"/>
  <c r="N45" i="2"/>
  <c r="R194" i="7"/>
  <c r="R60" i="2"/>
  <c r="N36" i="2"/>
  <c r="R48" i="2"/>
  <c r="N24" i="2"/>
  <c r="R230" i="7"/>
  <c r="R80" i="2"/>
  <c r="R46" i="2"/>
  <c r="N30" i="2"/>
  <c r="N64" i="7"/>
  <c r="N269" i="7"/>
  <c r="R175" i="7"/>
  <c r="R67" i="2"/>
  <c r="N23" i="2"/>
  <c r="R41" i="2"/>
  <c r="N264" i="7"/>
  <c r="R231" i="7"/>
  <c r="R92" i="7"/>
  <c r="N66" i="2"/>
  <c r="N42" i="2"/>
  <c r="R307" i="7"/>
  <c r="N55" i="2"/>
  <c r="N40" i="2"/>
  <c r="N179" i="7"/>
  <c r="R34" i="2"/>
  <c r="R329" i="7"/>
  <c r="R68" i="2"/>
  <c r="R27" i="2"/>
  <c r="R123" i="7"/>
  <c r="N32" i="2"/>
  <c r="R65" i="2"/>
  <c r="R90" i="2"/>
  <c r="N229" i="7"/>
  <c r="N57" i="2"/>
  <c r="R27" i="7"/>
  <c r="R84" i="2"/>
  <c r="R51" i="2"/>
  <c r="R180" i="7"/>
  <c r="N53" i="2"/>
  <c r="N166" i="7"/>
  <c r="N67" i="7"/>
  <c r="R30" i="7"/>
  <c r="N270" i="7"/>
  <c r="R56" i="7"/>
  <c r="R156" i="7"/>
  <c r="R63" i="2"/>
  <c r="R168" i="7"/>
  <c r="N37" i="2"/>
  <c r="N77" i="2"/>
  <c r="R81" i="7"/>
  <c r="N267" i="7"/>
  <c r="R333" i="7"/>
  <c r="R54" i="7"/>
  <c r="R58" i="7"/>
  <c r="N265" i="7"/>
  <c r="R149" i="7"/>
  <c r="R237" i="7"/>
  <c r="R201" i="7"/>
  <c r="N323" i="7"/>
  <c r="N108" i="7"/>
  <c r="R136" i="7"/>
  <c r="N276" i="7"/>
  <c r="R291" i="7"/>
  <c r="N306" i="7"/>
  <c r="R118" i="7"/>
  <c r="N297" i="7"/>
  <c r="N95" i="7"/>
  <c r="R95" i="7"/>
  <c r="N256" i="7"/>
  <c r="R256" i="7"/>
  <c r="R127" i="7"/>
  <c r="N127" i="7"/>
  <c r="N250" i="7"/>
  <c r="R250" i="7"/>
  <c r="N239" i="7"/>
  <c r="R239" i="7"/>
  <c r="N247" i="7"/>
  <c r="R247" i="7"/>
  <c r="N273" i="7"/>
  <c r="R273" i="7"/>
  <c r="N147" i="7"/>
  <c r="R147" i="7"/>
  <c r="N335" i="7"/>
  <c r="R335" i="7"/>
  <c r="N173" i="7"/>
  <c r="R173" i="7"/>
  <c r="N42" i="7"/>
  <c r="R42" i="7"/>
  <c r="N266" i="7"/>
  <c r="R266" i="7"/>
  <c r="N65" i="7"/>
  <c r="R65" i="7"/>
  <c r="R221" i="7"/>
  <c r="N221" i="7"/>
  <c r="N328" i="7"/>
  <c r="R328" i="7"/>
  <c r="N59" i="7"/>
  <c r="R59" i="7"/>
  <c r="R24" i="8"/>
  <c r="N24" i="8"/>
  <c r="N92" i="8"/>
  <c r="R92" i="8"/>
  <c r="R25" i="8"/>
  <c r="N25" i="8"/>
  <c r="R83" i="8"/>
  <c r="N83" i="8"/>
  <c r="R29" i="8"/>
  <c r="N29" i="8"/>
  <c r="N68" i="8"/>
  <c r="R68" i="8"/>
  <c r="R102" i="8"/>
  <c r="N102" i="8"/>
  <c r="N30" i="8"/>
  <c r="R30" i="8"/>
  <c r="R54" i="8"/>
  <c r="N54" i="8"/>
  <c r="N308" i="7"/>
  <c r="R308" i="7"/>
  <c r="R52" i="7"/>
  <c r="N52" i="7"/>
  <c r="R220" i="7"/>
  <c r="N220" i="7"/>
  <c r="N72" i="7"/>
  <c r="R72" i="7"/>
  <c r="R90" i="7"/>
  <c r="N90" i="7"/>
  <c r="R338" i="7"/>
  <c r="N338" i="7"/>
  <c r="N88" i="7"/>
  <c r="R88" i="7"/>
  <c r="R91" i="7"/>
  <c r="N91" i="7"/>
  <c r="R154" i="7"/>
  <c r="N154" i="7"/>
  <c r="R159" i="7"/>
  <c r="N159" i="7"/>
  <c r="R204" i="7"/>
  <c r="N204" i="7"/>
  <c r="R114" i="7"/>
  <c r="N114" i="7"/>
  <c r="R302" i="7"/>
  <c r="N302" i="7"/>
  <c r="N289" i="7"/>
  <c r="R289" i="7"/>
  <c r="N327" i="7"/>
  <c r="R327" i="7"/>
  <c r="R121" i="7"/>
  <c r="N121" i="7"/>
  <c r="R80" i="7"/>
  <c r="N80" i="7"/>
  <c r="N284" i="7"/>
  <c r="R284" i="7"/>
  <c r="R261" i="7"/>
  <c r="N261" i="7"/>
  <c r="R169" i="7"/>
  <c r="N169" i="7"/>
  <c r="R263" i="7"/>
  <c r="N263" i="7"/>
  <c r="N86" i="7"/>
  <c r="R86" i="7"/>
  <c r="N122" i="7"/>
  <c r="R122" i="7"/>
  <c r="N318" i="7"/>
  <c r="R318" i="7"/>
  <c r="N317" i="7"/>
  <c r="R317" i="7"/>
  <c r="N226" i="7"/>
  <c r="R226" i="7"/>
  <c r="R131" i="7"/>
  <c r="N131" i="7"/>
  <c r="N300" i="7"/>
  <c r="R300" i="7"/>
  <c r="N36" i="7"/>
  <c r="R36" i="7"/>
  <c r="R299" i="7"/>
  <c r="N299" i="7"/>
  <c r="N208" i="7"/>
  <c r="R208" i="7"/>
  <c r="R189" i="7"/>
  <c r="N189" i="7"/>
  <c r="R331" i="7"/>
  <c r="N331" i="7"/>
  <c r="R107" i="7"/>
  <c r="N107" i="7"/>
  <c r="N27" i="8"/>
  <c r="R27" i="8"/>
  <c r="R103" i="8"/>
  <c r="N103" i="8"/>
  <c r="N91" i="8"/>
  <c r="R91" i="8"/>
  <c r="N61" i="8"/>
  <c r="R61" i="8"/>
  <c r="R93" i="8"/>
  <c r="N93" i="8"/>
  <c r="N21" i="8"/>
  <c r="R21" i="8"/>
  <c r="N69" i="8"/>
  <c r="R69" i="8"/>
  <c r="R70" i="8"/>
  <c r="N70" i="8"/>
  <c r="N43" i="8"/>
  <c r="R43" i="8"/>
  <c r="N100" i="8"/>
  <c r="R100" i="8"/>
  <c r="N43" i="7"/>
  <c r="R43" i="7"/>
  <c r="N259" i="7"/>
  <c r="R259" i="7"/>
  <c r="N262" i="7"/>
  <c r="R262" i="7"/>
  <c r="N207" i="7"/>
  <c r="R207" i="7"/>
  <c r="R79" i="7"/>
  <c r="N79" i="7"/>
  <c r="R285" i="7"/>
  <c r="N285" i="7"/>
  <c r="N222" i="7"/>
  <c r="R222" i="7"/>
  <c r="R195" i="7"/>
  <c r="N195" i="7"/>
  <c r="R40" i="7"/>
  <c r="N40" i="7"/>
  <c r="R210" i="7"/>
  <c r="N210" i="7"/>
  <c r="N37" i="7"/>
  <c r="R37" i="7"/>
  <c r="R202" i="7"/>
  <c r="N202" i="7"/>
  <c r="R319" i="7"/>
  <c r="N319" i="7"/>
  <c r="R76" i="7"/>
  <c r="N76" i="7"/>
  <c r="N187" i="7"/>
  <c r="R187" i="7"/>
  <c r="R146" i="7"/>
  <c r="N146" i="7"/>
  <c r="N310" i="7"/>
  <c r="R310" i="7"/>
  <c r="R124" i="7"/>
  <c r="N124" i="7"/>
  <c r="N155" i="7"/>
  <c r="R155" i="7"/>
  <c r="R252" i="7"/>
  <c r="N252" i="7"/>
  <c r="R68" i="7"/>
  <c r="N68" i="7"/>
  <c r="N135" i="7"/>
  <c r="R135" i="7"/>
  <c r="N153" i="7"/>
  <c r="R153" i="7"/>
  <c r="R186" i="7"/>
  <c r="N186" i="7"/>
  <c r="N251" i="7"/>
  <c r="R251" i="7"/>
  <c r="R119" i="7"/>
  <c r="N119" i="7"/>
  <c r="N177" i="7"/>
  <c r="R177" i="7"/>
  <c r="N97" i="7"/>
  <c r="R97" i="7"/>
  <c r="N238" i="7"/>
  <c r="R238" i="7"/>
  <c r="N39" i="7"/>
  <c r="R39" i="7"/>
  <c r="N288" i="7"/>
  <c r="R288" i="7"/>
  <c r="R41" i="7"/>
  <c r="N41" i="7"/>
  <c r="N196" i="7"/>
  <c r="R196" i="7"/>
  <c r="N214" i="7"/>
  <c r="R214" i="7"/>
  <c r="R67" i="8"/>
  <c r="N67" i="8"/>
  <c r="N50" i="8"/>
  <c r="R50" i="8"/>
  <c r="R97" i="8"/>
  <c r="N97" i="8"/>
  <c r="N32" i="8"/>
  <c r="R32" i="8"/>
  <c r="R94" i="8"/>
  <c r="N94" i="8"/>
  <c r="N44" i="8"/>
  <c r="R44" i="8"/>
  <c r="R99" i="8"/>
  <c r="N99" i="8"/>
  <c r="N36" i="8"/>
  <c r="R36" i="8"/>
  <c r="R85" i="8"/>
  <c r="N85" i="8"/>
  <c r="R200" i="7"/>
  <c r="N200" i="7"/>
  <c r="R326" i="7"/>
  <c r="N326" i="7"/>
  <c r="R141" i="7"/>
  <c r="N141" i="7"/>
  <c r="R213" i="7"/>
  <c r="N213" i="7"/>
  <c r="R240" i="7"/>
  <c r="N240" i="7"/>
  <c r="R278" i="7"/>
  <c r="N278" i="7"/>
  <c r="N225" i="7"/>
  <c r="R225" i="7"/>
  <c r="N321" i="7"/>
  <c r="R321" i="7"/>
  <c r="N313" i="7"/>
  <c r="R313" i="7"/>
  <c r="R301" i="7"/>
  <c r="N301" i="7"/>
  <c r="N182" i="7"/>
  <c r="R182" i="7"/>
  <c r="R199" i="7"/>
  <c r="N199" i="7"/>
  <c r="R243" i="7"/>
  <c r="N243" i="7"/>
  <c r="N49" i="7"/>
  <c r="R49" i="7"/>
  <c r="N241" i="7"/>
  <c r="R241" i="7"/>
  <c r="R294" i="7"/>
  <c r="N294" i="7"/>
  <c r="R25" i="7"/>
  <c r="N25" i="7"/>
  <c r="R47" i="7"/>
  <c r="N47" i="7"/>
  <c r="R69" i="7"/>
  <c r="N69" i="7"/>
  <c r="N29" i="7"/>
  <c r="R29" i="7"/>
  <c r="R164" i="7"/>
  <c r="N164" i="7"/>
  <c r="N75" i="7"/>
  <c r="R75" i="7"/>
  <c r="R109" i="7"/>
  <c r="N109" i="7"/>
  <c r="N185" i="7"/>
  <c r="R185" i="7"/>
  <c r="N66" i="7"/>
  <c r="R66" i="7"/>
  <c r="R158" i="7"/>
  <c r="N158" i="7"/>
  <c r="R105" i="7"/>
  <c r="N105" i="7"/>
  <c r="R184" i="7"/>
  <c r="N184" i="7"/>
  <c r="R117" i="7"/>
  <c r="N117" i="7"/>
  <c r="R244" i="7"/>
  <c r="N244" i="7"/>
  <c r="R55" i="7"/>
  <c r="N55" i="7"/>
  <c r="R183" i="7"/>
  <c r="N183" i="7"/>
  <c r="N34" i="8"/>
  <c r="R34" i="8"/>
  <c r="N65" i="8"/>
  <c r="R65" i="8"/>
  <c r="R66" i="8"/>
  <c r="N66" i="8"/>
  <c r="R47" i="8"/>
  <c r="N47" i="8"/>
  <c r="N31" i="8"/>
  <c r="R31" i="8"/>
  <c r="N58" i="8"/>
  <c r="R58" i="8"/>
  <c r="R79" i="8"/>
  <c r="N79" i="8"/>
  <c r="N53" i="8"/>
  <c r="R53" i="8"/>
  <c r="N84" i="8"/>
  <c r="R84" i="8"/>
  <c r="N51" i="8"/>
  <c r="R51" i="8"/>
  <c r="N104" i="8"/>
  <c r="R104" i="8"/>
  <c r="N62" i="7"/>
  <c r="R62" i="7"/>
  <c r="N24" i="7"/>
  <c r="R24" i="7"/>
  <c r="N150" i="7"/>
  <c r="R150" i="7"/>
  <c r="R165" i="7"/>
  <c r="N165" i="7"/>
  <c r="N161" i="7"/>
  <c r="R161" i="7"/>
  <c r="N74" i="7"/>
  <c r="R74" i="7"/>
  <c r="R78" i="7"/>
  <c r="N78" i="7"/>
  <c r="N272" i="7"/>
  <c r="R272" i="7"/>
  <c r="N295" i="7"/>
  <c r="R295" i="7"/>
  <c r="N83" i="7"/>
  <c r="R83" i="7"/>
  <c r="N89" i="7"/>
  <c r="R89" i="7"/>
  <c r="R280" i="7"/>
  <c r="N280" i="7"/>
  <c r="N287" i="7"/>
  <c r="R287" i="7"/>
  <c r="R138" i="7"/>
  <c r="N138" i="7"/>
  <c r="R277" i="7"/>
  <c r="N277" i="7"/>
  <c r="R312" i="7"/>
  <c r="N312" i="7"/>
  <c r="N104" i="7"/>
  <c r="R104" i="7"/>
  <c r="N22" i="7"/>
  <c r="R22" i="7"/>
  <c r="R292" i="7"/>
  <c r="N292" i="7"/>
  <c r="N152" i="7"/>
  <c r="R152" i="7"/>
  <c r="N298" i="7"/>
  <c r="R298" i="7"/>
  <c r="N303" i="7"/>
  <c r="R303" i="7"/>
  <c r="N38" i="7"/>
  <c r="R38" i="7"/>
  <c r="R315" i="7"/>
  <c r="N315" i="7"/>
  <c r="R206" i="7"/>
  <c r="N206" i="7"/>
  <c r="R336" i="7"/>
  <c r="N336" i="7"/>
  <c r="R163" i="7"/>
  <c r="N163" i="7"/>
  <c r="N339" i="7"/>
  <c r="R339" i="7"/>
  <c r="N145" i="7"/>
  <c r="R145" i="7"/>
  <c r="R139" i="7"/>
  <c r="N139" i="7"/>
  <c r="R112" i="7"/>
  <c r="N112" i="7"/>
  <c r="R342" i="7"/>
  <c r="N342" i="7"/>
  <c r="R157" i="7"/>
  <c r="N157" i="7"/>
  <c r="N283" i="7"/>
  <c r="R283" i="7"/>
  <c r="R87" i="8"/>
  <c r="N87" i="8"/>
  <c r="R49" i="8"/>
  <c r="N49" i="8"/>
  <c r="N55" i="8"/>
  <c r="R55" i="8"/>
  <c r="N35" i="8"/>
  <c r="R35" i="8"/>
  <c r="R39" i="8"/>
  <c r="N39" i="8"/>
  <c r="N60" i="8"/>
  <c r="R60" i="8"/>
  <c r="N42" i="8"/>
  <c r="R42" i="8"/>
  <c r="N37" i="8"/>
  <c r="R37" i="8"/>
  <c r="N73" i="8"/>
  <c r="R73" i="8"/>
  <c r="N38" i="8"/>
  <c r="R38" i="8"/>
  <c r="R26" i="8"/>
  <c r="N26" i="8"/>
  <c r="N275" i="7"/>
  <c r="R275" i="7"/>
  <c r="R130" i="7"/>
  <c r="N130" i="7"/>
  <c r="N128" i="7"/>
  <c r="R128" i="7"/>
  <c r="R253" i="7"/>
  <c r="N253" i="7"/>
  <c r="R132" i="7"/>
  <c r="N132" i="7"/>
  <c r="R60" i="7"/>
  <c r="N60" i="7"/>
  <c r="R110" i="7"/>
  <c r="N110" i="7"/>
  <c r="N111" i="7"/>
  <c r="R111" i="7"/>
  <c r="N34" i="7"/>
  <c r="R34" i="7"/>
  <c r="N217" i="7"/>
  <c r="R217" i="7"/>
  <c r="N324" i="7"/>
  <c r="R324" i="7"/>
  <c r="N223" i="7"/>
  <c r="R223" i="7"/>
  <c r="N242" i="7"/>
  <c r="R242" i="7"/>
  <c r="R137" i="7"/>
  <c r="N137" i="7"/>
  <c r="R21" i="7"/>
  <c r="N21" i="7"/>
  <c r="R77" i="7"/>
  <c r="N77" i="7"/>
  <c r="R171" i="7"/>
  <c r="N171" i="7"/>
  <c r="R82" i="7"/>
  <c r="N82" i="7"/>
  <c r="N255" i="7"/>
  <c r="R255" i="7"/>
  <c r="N100" i="7"/>
  <c r="R100" i="7"/>
  <c r="R271" i="7"/>
  <c r="N271" i="7"/>
  <c r="R211" i="7"/>
  <c r="N211" i="7"/>
  <c r="N234" i="7"/>
  <c r="R234" i="7"/>
  <c r="R98" i="7"/>
  <c r="N98" i="7"/>
  <c r="N120" i="7"/>
  <c r="R120" i="7"/>
  <c r="R57" i="7"/>
  <c r="N57" i="7"/>
  <c r="R249" i="7"/>
  <c r="N249" i="7"/>
  <c r="R133" i="7"/>
  <c r="N133" i="7"/>
  <c r="N198" i="7"/>
  <c r="R198" i="7"/>
  <c r="R248" i="7"/>
  <c r="N248" i="7"/>
  <c r="N144" i="7"/>
  <c r="R144" i="7"/>
  <c r="R281" i="7"/>
  <c r="N281" i="7"/>
  <c r="R85" i="7"/>
  <c r="N85" i="7"/>
  <c r="R162" i="7"/>
  <c r="N162" i="7"/>
  <c r="R190" i="7"/>
  <c r="N190" i="7"/>
  <c r="R45" i="7"/>
  <c r="N45" i="7"/>
  <c r="N81" i="8"/>
  <c r="R81" i="8"/>
  <c r="N71" i="8"/>
  <c r="R71" i="8"/>
  <c r="R75" i="8"/>
  <c r="N75" i="8"/>
  <c r="R76" i="8"/>
  <c r="N76" i="8"/>
  <c r="R95" i="8"/>
  <c r="N95" i="8"/>
  <c r="N74" i="8"/>
  <c r="R74" i="8"/>
  <c r="N101" i="8"/>
  <c r="R101" i="8"/>
  <c r="N28" i="8"/>
  <c r="R28" i="8"/>
  <c r="R90" i="8"/>
  <c r="N90" i="8"/>
  <c r="N41" i="8"/>
  <c r="R41" i="8"/>
  <c r="R89" i="8"/>
  <c r="N89" i="8"/>
  <c r="R57" i="8"/>
  <c r="N57" i="8"/>
  <c r="R245" i="7"/>
  <c r="N245" i="7"/>
  <c r="R193" i="7"/>
  <c r="N193" i="7"/>
  <c r="N340" i="7"/>
  <c r="R340" i="7"/>
  <c r="N227" i="7"/>
  <c r="R227" i="7"/>
  <c r="N314" i="7"/>
  <c r="R314" i="7"/>
  <c r="N151" i="7"/>
  <c r="R151" i="7"/>
  <c r="N32" i="7"/>
  <c r="R32" i="7"/>
  <c r="N224" i="7"/>
  <c r="R224" i="7"/>
  <c r="R334" i="7"/>
  <c r="N334" i="7"/>
  <c r="R167" i="7"/>
  <c r="N167" i="7"/>
  <c r="N94" i="7"/>
  <c r="R94" i="7"/>
  <c r="N93" i="7"/>
  <c r="R93" i="7"/>
  <c r="R293" i="7"/>
  <c r="N293" i="7"/>
  <c r="N73" i="7"/>
  <c r="R73" i="7"/>
  <c r="R304" i="7"/>
  <c r="N304" i="7"/>
  <c r="N254" i="7"/>
  <c r="R254" i="7"/>
  <c r="N125" i="7"/>
  <c r="R125" i="7"/>
  <c r="R322" i="7"/>
  <c r="N322" i="7"/>
  <c r="R99" i="7"/>
  <c r="N99" i="7"/>
  <c r="N134" i="7"/>
  <c r="R134" i="7"/>
  <c r="N115" i="7"/>
  <c r="R115" i="7"/>
  <c r="N53" i="7"/>
  <c r="R53" i="7"/>
  <c r="R174" i="7"/>
  <c r="N174" i="7"/>
  <c r="N44" i="7"/>
  <c r="R44" i="7"/>
  <c r="R215" i="7"/>
  <c r="N215" i="7"/>
  <c r="N148" i="7"/>
  <c r="R148" i="7"/>
  <c r="N330" i="7"/>
  <c r="R330" i="7"/>
  <c r="N325" i="7"/>
  <c r="R325" i="7"/>
  <c r="N143" i="7"/>
  <c r="R143" i="7"/>
  <c r="R50" i="7"/>
  <c r="N50" i="7"/>
  <c r="N51" i="7"/>
  <c r="R51" i="7"/>
  <c r="R258" i="7"/>
  <c r="N258" i="7"/>
  <c r="N228" i="7"/>
  <c r="R228" i="7"/>
  <c r="N257" i="7"/>
  <c r="R257" i="7"/>
  <c r="N63" i="7"/>
  <c r="R63" i="7"/>
  <c r="R96" i="8"/>
  <c r="N96" i="8"/>
  <c r="R46" i="8"/>
  <c r="N46" i="8"/>
  <c r="N64" i="8"/>
  <c r="R64" i="8"/>
  <c r="N98" i="8"/>
  <c r="R98" i="8"/>
  <c r="R56" i="8"/>
  <c r="N56" i="8"/>
  <c r="R59" i="8"/>
  <c r="N59" i="8"/>
  <c r="N62" i="8"/>
  <c r="R62" i="8"/>
  <c r="N88" i="8"/>
  <c r="R88" i="8"/>
  <c r="R23" i="8"/>
  <c r="N23" i="8"/>
  <c r="N45" i="8"/>
  <c r="R45" i="8"/>
  <c r="N48" i="8"/>
  <c r="R48" i="8"/>
  <c r="R260" i="7"/>
  <c r="N260" i="7"/>
  <c r="N282" i="7"/>
  <c r="R282" i="7"/>
  <c r="N96" i="7"/>
  <c r="R96" i="7"/>
  <c r="R341" i="7"/>
  <c r="N341" i="7"/>
  <c r="R188" i="7"/>
  <c r="N188" i="7"/>
  <c r="R181" i="7"/>
  <c r="N181" i="7"/>
  <c r="R203" i="7"/>
  <c r="N203" i="7"/>
  <c r="R33" i="7"/>
  <c r="N33" i="7"/>
  <c r="R106" i="7"/>
  <c r="N106" i="7"/>
  <c r="R311" i="7"/>
  <c r="N311" i="7"/>
  <c r="R23" i="7"/>
  <c r="N23" i="7"/>
  <c r="R235" i="7"/>
  <c r="N235" i="7"/>
  <c r="R286" i="7"/>
  <c r="N286" i="7"/>
  <c r="N236" i="7"/>
  <c r="R236" i="7"/>
  <c r="R126" i="7"/>
  <c r="N126" i="7"/>
  <c r="N61" i="7"/>
  <c r="R61" i="7"/>
  <c r="N172" i="7"/>
  <c r="R172" i="7"/>
  <c r="N191" i="7"/>
  <c r="R191" i="7"/>
  <c r="R279" i="7"/>
  <c r="N279" i="7"/>
  <c r="R216" i="7"/>
  <c r="N216" i="7"/>
  <c r="N70" i="7"/>
  <c r="R70" i="7"/>
  <c r="N332" i="7"/>
  <c r="R332" i="7"/>
  <c r="R103" i="7"/>
  <c r="N103" i="7"/>
  <c r="N219" i="7"/>
  <c r="R219" i="7"/>
  <c r="N140" i="7"/>
  <c r="R140" i="7"/>
  <c r="R205" i="7"/>
  <c r="N205" i="7"/>
  <c r="R209" i="7"/>
  <c r="N209" i="7"/>
  <c r="R320" i="7"/>
  <c r="N320" i="7"/>
  <c r="N26" i="7"/>
  <c r="R26" i="7"/>
  <c r="R337" i="7"/>
  <c r="N337" i="7"/>
  <c r="R129" i="7"/>
  <c r="N129" i="7"/>
  <c r="N197" i="7"/>
  <c r="R197" i="7"/>
  <c r="R84" i="7"/>
  <c r="N84" i="7"/>
  <c r="N233" i="7"/>
  <c r="R233" i="7"/>
  <c r="R86" i="8"/>
  <c r="N86" i="8"/>
  <c r="N63" i="8"/>
  <c r="R63" i="8"/>
  <c r="N82" i="8"/>
  <c r="R82" i="8"/>
  <c r="R40" i="8"/>
  <c r="N40" i="8"/>
  <c r="N77" i="8"/>
  <c r="R77" i="8"/>
  <c r="N78" i="8"/>
  <c r="R78" i="8"/>
  <c r="N22" i="8"/>
  <c r="R22" i="8"/>
  <c r="R33" i="8"/>
  <c r="N33" i="8"/>
  <c r="N72" i="8"/>
  <c r="R72" i="8"/>
  <c r="R52" i="8"/>
  <c r="N52" i="8"/>
  <c r="R80" i="8"/>
  <c r="N80" i="8"/>
  <c r="N113" i="7"/>
  <c r="R113" i="7"/>
  <c r="R178" i="7"/>
  <c r="N178" i="7"/>
  <c r="N102" i="7"/>
  <c r="R102" i="7"/>
  <c r="N316" i="7"/>
  <c r="R316" i="7"/>
  <c r="N246" i="7"/>
  <c r="R246" i="7"/>
  <c r="N31" i="7"/>
  <c r="R31" i="7"/>
  <c r="R232" i="7"/>
  <c r="N232" i="7"/>
  <c r="R305" i="7"/>
  <c r="N305" i="7"/>
  <c r="R87" i="7"/>
  <c r="N87" i="7"/>
  <c r="N212" i="7"/>
  <c r="R212" i="7"/>
  <c r="R268" i="7"/>
  <c r="N268" i="7"/>
  <c r="R218" i="7"/>
  <c r="N218" i="7"/>
  <c r="N160" i="7"/>
  <c r="R160" i="7"/>
  <c r="N18" i="7"/>
  <c r="N18" i="2"/>
  <c r="N18" i="8"/>
  <c r="E7" i="2" l="1"/>
  <c r="F4" i="2" s="1"/>
  <c r="H4" i="2" s="1"/>
  <c r="E7" i="7"/>
  <c r="E7" i="8"/>
  <c r="F5" i="2" l="1"/>
  <c r="H5" i="2" s="1"/>
  <c r="F6" i="2"/>
  <c r="H6" i="2" s="1"/>
  <c r="F9" i="2" s="1"/>
  <c r="F10" i="2" s="1"/>
  <c r="F4" i="7"/>
  <c r="H4" i="7" s="1"/>
  <c r="F6" i="7"/>
  <c r="H6" i="7" s="1"/>
  <c r="F9" i="7" s="1"/>
  <c r="F5" i="7"/>
  <c r="H5" i="7" s="1"/>
  <c r="F4" i="8"/>
  <c r="H4" i="8" s="1"/>
  <c r="F5" i="8"/>
  <c r="H5" i="8" s="1"/>
  <c r="F6" i="8"/>
  <c r="H6" i="8" s="1"/>
  <c r="F9" i="8" s="1"/>
  <c r="F10" i="8" s="1"/>
  <c r="F8" i="8"/>
  <c r="F8" i="2"/>
  <c r="F8" i="7"/>
  <c r="G9" i="8" l="1"/>
  <c r="G9" i="2"/>
  <c r="G9" i="7"/>
</calcChain>
</file>

<file path=xl/sharedStrings.xml><?xml version="1.0" encoding="utf-8"?>
<sst xmlns="http://schemas.openxmlformats.org/spreadsheetml/2006/main" count="5212" uniqueCount="450">
  <si>
    <t>JAVSO..47..105</t>
  </si>
  <si>
    <t>VSB-063</t>
  </si>
  <si>
    <t>VSB-059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</si>
  <si>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</si>
  <si>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</si>
  <si>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</si>
  <si>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</si>
  <si>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</si>
  <si>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</si>
  <si>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</si>
  <si>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</si>
  <si>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</si>
  <si>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</si>
  <si>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</si>
  <si>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</si>
  <si>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</si>
  <si>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</si>
  <si>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</si>
  <si>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</si>
  <si>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</si>
  <si>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</si>
  <si>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</si>
  <si>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</si>
  <si>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</si>
  <si>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</si>
  <si>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</si>
  <si>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</si>
  <si>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</si>
  <si>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S5</t>
  </si>
  <si>
    <t>Misc.</t>
  </si>
  <si>
    <t>EW/KW</t>
  </si>
  <si>
    <t>A.Soloviev AC 61.9</t>
  </si>
  <si>
    <t>A.Soloviev PZ 12.272</t>
  </si>
  <si>
    <t>O.Walas BBS 96</t>
  </si>
  <si>
    <t>Soloviev</t>
  </si>
  <si>
    <t>Zesswewit.</t>
  </si>
  <si>
    <t>IBVS</t>
  </si>
  <si>
    <t>BBSAG</t>
  </si>
  <si>
    <t>ASAS</t>
  </si>
  <si>
    <t>I</t>
  </si>
  <si>
    <t>I?</t>
  </si>
  <si>
    <t>II</t>
  </si>
  <si>
    <t>ROTSE</t>
  </si>
  <si>
    <t># of data points:</t>
  </si>
  <si>
    <t>VZ Lib / GSC 06184-00156</t>
  </si>
  <si>
    <t>My time zone &gt;&gt;&gt;&gt;&gt;</t>
  </si>
  <si>
    <t>(PST=8, PDT=MDT=7, MDT=CST=6, etc.)</t>
  </si>
  <si>
    <t>IBVS 5741</t>
  </si>
  <si>
    <t>Start of linear fit &gt;&gt;&gt;&gt;&gt;&gt;&gt;&gt;&gt;&gt;&gt;&gt;&gt;&gt;&gt;&gt;&gt;&gt;&gt;&gt;&gt;</t>
  </si>
  <si>
    <t>IBVS 5843</t>
  </si>
  <si>
    <t>Q.fit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</si>
  <si>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</si>
  <si>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</si>
  <si>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</si>
  <si>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</si>
  <si>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</si>
  <si>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</si>
  <si>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</si>
  <si>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B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</si>
  <si>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</si>
  <si>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</si>
  <si>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</si>
  <si>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</si>
  <si>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</si>
  <si>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</si>
  <si>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</si>
  <si>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</si>
  <si>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</si>
  <si>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</si>
  <si>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</si>
  <si>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</si>
  <si>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</si>
  <si>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</si>
  <si>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</si>
  <si>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</si>
  <si>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</si>
  <si>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</si>
  <si>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</si>
  <si>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</si>
  <si>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</si>
  <si>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</si>
  <si>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</si>
  <si>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</si>
  <si>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</si>
  <si>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</si>
  <si>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</si>
  <si>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</si>
  <si>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</si>
  <si>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</si>
  <si>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</si>
  <si>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K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</si>
  <si>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</si>
  <si>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</si>
  <si>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</si>
  <si>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</si>
  <si>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</si>
  <si>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</si>
  <si>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</si>
  <si>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</si>
  <si>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</si>
  <si>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</si>
  <si>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</si>
  <si>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</si>
  <si>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</si>
  <si>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</si>
  <si>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</si>
  <si>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</si>
  <si>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</si>
  <si>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</si>
  <si>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</si>
  <si>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</si>
  <si>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</si>
  <si>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</si>
  <si>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</si>
  <si>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</si>
  <si>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</si>
  <si>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</si>
  <si>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</si>
  <si>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</si>
  <si>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</si>
  <si>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</si>
  <si>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</si>
  <si>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</si>
  <si>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</si>
  <si>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JAVSO..37..137</t>
  </si>
  <si>
    <t>IBVS 5917</t>
  </si>
  <si>
    <t>Analysis of Qian et al 2008NewA...13...98</t>
  </si>
  <si>
    <t>Tsesevich 1954</t>
  </si>
  <si>
    <t>Claria and Lapasser 1981</t>
  </si>
  <si>
    <t>Szalai et al 2007</t>
  </si>
  <si>
    <t>Lu et al 2001</t>
  </si>
  <si>
    <t>Qian et al 2008 NewA</t>
  </si>
  <si>
    <t>Krajci 2006</t>
  </si>
  <si>
    <t>Zejda et al 2006</t>
  </si>
  <si>
    <t>Sine</t>
  </si>
  <si>
    <t>Qian et al Eq'n (2)</t>
  </si>
  <si>
    <t xml:space="preserve">c0 = </t>
  </si>
  <si>
    <t xml:space="preserve">c1 = </t>
  </si>
  <si>
    <t xml:space="preserve">omega = ω = </t>
  </si>
  <si>
    <t xml:space="preserve">Phi = </t>
  </si>
  <si>
    <t>C' =</t>
  </si>
  <si>
    <t>Sum residuals ^2</t>
  </si>
  <si>
    <t>Soloviev  IODE 4.2.197</t>
  </si>
  <si>
    <t>Soloviev IODE 4.2.197</t>
  </si>
  <si>
    <t>Zesswewit.  IODE 4.2.197</t>
  </si>
  <si>
    <t>Zesswewit. IODE 4.2.197</t>
  </si>
  <si>
    <t>The addition of new points destroys their fit.</t>
  </si>
  <si>
    <t>New</t>
  </si>
  <si>
    <t>Qian</t>
  </si>
  <si>
    <t>Perryman et al 1997</t>
  </si>
  <si>
    <t>Zola et al. 2007</t>
  </si>
  <si>
    <t>New Linear Eph. =</t>
  </si>
  <si>
    <t>New Quad. Eph. =</t>
  </si>
  <si>
    <r>
      <t>Diff</t>
    </r>
    <r>
      <rPr>
        <b/>
        <vertAlign val="superscript"/>
        <sz val="10"/>
        <rFont val="Arial"/>
        <family val="2"/>
      </rPr>
      <t>2</t>
    </r>
  </si>
  <si>
    <r>
      <t>Wt*Diff</t>
    </r>
    <r>
      <rPr>
        <b/>
        <vertAlign val="superscript"/>
        <sz val="10"/>
        <rFont val="Arial"/>
        <family val="2"/>
      </rPr>
      <t>2</t>
    </r>
  </si>
  <si>
    <t>Wt</t>
  </si>
  <si>
    <t>O.Walas BBSAG 96</t>
  </si>
  <si>
    <t>Szalai 2007</t>
  </si>
  <si>
    <t>Szalai 2007A&amp;A...465..943</t>
  </si>
  <si>
    <t>Qian et al 2008</t>
  </si>
  <si>
    <t>JAAVSO 27, 2009</t>
  </si>
  <si>
    <t>Samolyk 2009</t>
  </si>
  <si>
    <t>dP/dt</t>
  </si>
  <si>
    <t>days/year</t>
  </si>
  <si>
    <t>w</t>
  </si>
  <si>
    <t>w*X</t>
  </si>
  <si>
    <t>w*Y</t>
  </si>
  <si>
    <t>w*YX</t>
  </si>
  <si>
    <t>ZA</t>
  </si>
  <si>
    <t>ZB</t>
  </si>
  <si>
    <t>ZC</t>
  </si>
  <si>
    <t>ZD</t>
  </si>
  <si>
    <t>ZE</t>
  </si>
  <si>
    <t>ZF</t>
  </si>
  <si>
    <r>
      <t>w*X</t>
    </r>
    <r>
      <rPr>
        <b/>
        <vertAlign val="superscript"/>
        <sz val="10"/>
        <rFont val="Arial"/>
        <family val="2"/>
      </rPr>
      <t>2</t>
    </r>
  </si>
  <si>
    <r>
      <t>w*X</t>
    </r>
    <r>
      <rPr>
        <b/>
        <vertAlign val="superscript"/>
        <sz val="10"/>
        <rFont val="Arial"/>
        <family val="2"/>
      </rPr>
      <t>3</t>
    </r>
  </si>
  <si>
    <r>
      <t>w*X</t>
    </r>
    <r>
      <rPr>
        <b/>
        <vertAlign val="superscript"/>
        <sz val="10"/>
        <rFont val="Arial"/>
        <family val="2"/>
      </rPr>
      <t>4</t>
    </r>
  </si>
  <si>
    <r>
      <t>w*YX</t>
    </r>
    <r>
      <rPr>
        <b/>
        <vertAlign val="superscript"/>
        <sz val="10"/>
        <rFont val="Arial"/>
        <family val="2"/>
      </rPr>
      <t>2</t>
    </r>
  </si>
  <si>
    <t>IBVS 2035</t>
  </si>
  <si>
    <t>PE</t>
  </si>
  <si>
    <t>IBVS 5992</t>
  </si>
  <si>
    <t>vis</t>
  </si>
  <si>
    <t>JAVSO..37...44</t>
  </si>
  <si>
    <t>Tsessevich(1954),reported</t>
  </si>
  <si>
    <t>Perrymanet al.</t>
  </si>
  <si>
    <t>IBVS 6029</t>
  </si>
  <si>
    <t>BAD</t>
  </si>
  <si>
    <t>Add cycle</t>
  </si>
  <si>
    <t>JD today</t>
  </si>
  <si>
    <t>Old Cycle</t>
  </si>
  <si>
    <t>New Cycle</t>
  </si>
  <si>
    <t>Next ToM</t>
  </si>
  <si>
    <t>OEJV 0160</t>
  </si>
  <si>
    <t>Qian 2008NewA…13…98</t>
  </si>
  <si>
    <t>used</t>
  </si>
  <si>
    <t>pg</t>
  </si>
  <si>
    <t>Analysis of Bonnardeau, 2009JAVSO..37..137</t>
  </si>
  <si>
    <t>Samolyk (2009)</t>
  </si>
  <si>
    <t>Orig</t>
  </si>
  <si>
    <t>new</t>
  </si>
  <si>
    <t>S3</t>
  </si>
  <si>
    <t>S4</t>
  </si>
  <si>
    <r>
      <t>Diff</t>
    </r>
    <r>
      <rPr>
        <vertAlign val="superscript"/>
        <sz val="10"/>
        <rFont val="Arial"/>
        <family val="2"/>
      </rPr>
      <t>2</t>
    </r>
  </si>
  <si>
    <r>
      <t>Wt*Diff</t>
    </r>
    <r>
      <rPr>
        <vertAlign val="superscript"/>
        <sz val="10"/>
        <rFont val="Arial"/>
        <family val="2"/>
      </rPr>
      <t>2</t>
    </r>
  </si>
  <si>
    <t>dP/dt =</t>
  </si>
  <si>
    <t>a12 sin I =</t>
  </si>
  <si>
    <t>km</t>
  </si>
  <si>
    <r>
      <t>P = 2</t>
    </r>
    <r>
      <rPr>
        <sz val="10"/>
        <rFont val="Arial"/>
        <family val="2"/>
      </rPr>
      <t>π</t>
    </r>
    <r>
      <rPr>
        <sz val="10"/>
        <rFont val="Arial"/>
        <family val="2"/>
      </rPr>
      <t>/</t>
    </r>
    <r>
      <rPr>
        <sz val="10"/>
        <rFont val="Arial"/>
        <family val="2"/>
      </rPr>
      <t>ω</t>
    </r>
    <r>
      <rPr>
        <sz val="10"/>
        <rFont val="Arial"/>
        <family val="2"/>
      </rPr>
      <t xml:space="preserve"> =</t>
    </r>
  </si>
  <si>
    <t>cycles</t>
  </si>
  <si>
    <t>days</t>
  </si>
  <si>
    <t>years</t>
  </si>
  <si>
    <t>The addition of the pg data invalidates his results</t>
  </si>
  <si>
    <t>Minima from the Lichtenknecker Database of the BAV</t>
  </si>
  <si>
    <t>CCD</t>
  </si>
  <si>
    <t>http://www.bav-astro.de/LkDB/index.php?lang=en&amp;sprache_dial=en</t>
  </si>
  <si>
    <t>V </t>
  </si>
  <si>
    <t>2428731.308 </t>
  </si>
  <si>
    <t> 16.07.1937 19:23 </t>
  </si>
  <si>
    <t> -0.098 </t>
  </si>
  <si>
    <t> Soloviev [Kämper] </t>
  </si>
  <si>
    <t> IODE 4.2.197 </t>
  </si>
  <si>
    <t>2428731.478 </t>
  </si>
  <si>
    <t> 16.07.1937 23:28 </t>
  </si>
  <si>
    <t> -0.107 </t>
  </si>
  <si>
    <t>2429046.215 </t>
  </si>
  <si>
    <t> 27.05.1938 17:09 </t>
  </si>
  <si>
    <t> -0.105 </t>
  </si>
  <si>
    <t>2429046.405 </t>
  </si>
  <si>
    <t> 27.05.1938 21:43 </t>
  </si>
  <si>
    <t> -0.094 </t>
  </si>
  <si>
    <t>2429369.184 </t>
  </si>
  <si>
    <t> 15.04.1939 16:24 </t>
  </si>
  <si>
    <t> -0.110 </t>
  </si>
  <si>
    <t> A.Soloviev </t>
  </si>
  <si>
    <t> AC 61.9 </t>
  </si>
  <si>
    <t>2430493.286 </t>
  </si>
  <si>
    <t> 13.05.1942 18:51 </t>
  </si>
  <si>
    <t> -0.059 </t>
  </si>
  <si>
    <t>2430493.473 </t>
  </si>
  <si>
    <t> 13.05.1942 23:21 </t>
  </si>
  <si>
    <t> -0.052 </t>
  </si>
  <si>
    <t>2430899.220 </t>
  </si>
  <si>
    <t> 23.06.1943 17:16 </t>
  </si>
  <si>
    <t> -0.038 </t>
  </si>
  <si>
    <t> Zesswewit. [Kämper] </t>
  </si>
  <si>
    <t>2430899.399 </t>
  </si>
  <si>
    <t> 23.06.1943 21:34 </t>
  </si>
  <si>
    <t>2431256.240 </t>
  </si>
  <si>
    <t> 14.06.1944 17:45 </t>
  </si>
  <si>
    <t> -0.027 </t>
  </si>
  <si>
    <t>2431256.426 </t>
  </si>
  <si>
    <t> 14.06.1944 22:13 </t>
  </si>
  <si>
    <t> -0.020 </t>
  </si>
  <si>
    <t>2432337.678 </t>
  </si>
  <si>
    <t> 01.06.1947 04:16 </t>
  </si>
  <si>
    <t> -0.007 </t>
  </si>
  <si>
    <t> PZ 12.272 </t>
  </si>
  <si>
    <t>2444366.7339 </t>
  </si>
  <si>
    <t> 07.05.1980 05:36 </t>
  </si>
  <si>
    <t> -0.0011 </t>
  </si>
  <si>
    <t>E </t>
  </si>
  <si>
    <t>?</t>
  </si>
  <si>
    <t> J.J.Claria </t>
  </si>
  <si>
    <t>IBVS 2035 </t>
  </si>
  <si>
    <t>2444408.6509 </t>
  </si>
  <si>
    <t> 18.06.1980 03:37 </t>
  </si>
  <si>
    <t> -0.0009 </t>
  </si>
  <si>
    <t>2444698.8448 </t>
  </si>
  <si>
    <t> 04.04.1981 08:16 </t>
  </si>
  <si>
    <t> -0.0003 </t>
  </si>
  <si>
    <t>2444787.5154 </t>
  </si>
  <si>
    <t> 02.07.1981 00:22 </t>
  </si>
  <si>
    <t> 0.0001 </t>
  </si>
  <si>
    <t>2444788.5901 </t>
  </si>
  <si>
    <t> 03.07.1981 02:09 </t>
  </si>
  <si>
    <t> 0.0000 </t>
  </si>
  <si>
    <t>2444789.6654 </t>
  </si>
  <si>
    <t> 04.07.1981 03:58 </t>
  </si>
  <si>
    <t> 0.0005 </t>
  </si>
  <si>
    <t>2444790.5608 </t>
  </si>
  <si>
    <t> 05.07.1981 01:27 </t>
  </si>
  <si>
    <t> 0.0003 </t>
  </si>
  <si>
    <t>2448085.460 </t>
  </si>
  <si>
    <t> 12.07.1990 23:02 </t>
  </si>
  <si>
    <t> 0.489 </t>
  </si>
  <si>
    <t> O.Walas </t>
  </si>
  <si>
    <t> BBS 96 </t>
  </si>
  <si>
    <t>2448094.418 </t>
  </si>
  <si>
    <t> 21.07.1990 22:01 </t>
  </si>
  <si>
    <t> 0.490 </t>
  </si>
  <si>
    <t>2448122.361 </t>
  </si>
  <si>
    <t> 18.08.1990 20:39 </t>
  </si>
  <si>
    <t>2451306.023 </t>
  </si>
  <si>
    <t> 07.05.1999 12:33 </t>
  </si>
  <si>
    <t> 0.981 </t>
  </si>
  <si>
    <t>C </t>
  </si>
  <si>
    <t>ns</t>
  </si>
  <si>
    <t> S.Kiyota </t>
  </si>
  <si>
    <t>VSB 47 </t>
  </si>
  <si>
    <t>2451311.043 </t>
  </si>
  <si>
    <t> 12.05.1999 13:01 </t>
  </si>
  <si>
    <t> 0.985 </t>
  </si>
  <si>
    <t> K.Nagai </t>
  </si>
  <si>
    <t>2451316.064 </t>
  </si>
  <si>
    <t> 17.05.1999 13:32 </t>
  </si>
  <si>
    <t> 0.991 </t>
  </si>
  <si>
    <t>2451331.101 </t>
  </si>
  <si>
    <t> 01.06.1999 14:25 </t>
  </si>
  <si>
    <t>Rc</t>
  </si>
  <si>
    <t>2452761.0806 </t>
  </si>
  <si>
    <t> 01.05.2003 13:56 </t>
  </si>
  <si>
    <t> 1.1312 </t>
  </si>
  <si>
    <t>VSB 42 </t>
  </si>
  <si>
    <t>2452763.0500 </t>
  </si>
  <si>
    <t> 03.05.2003 13:12 </t>
  </si>
  <si>
    <t> 1.1301 </t>
  </si>
  <si>
    <t>2453189.0102 </t>
  </si>
  <si>
    <t> 02.07.2004 12:14 </t>
  </si>
  <si>
    <t> 1.1152 </t>
  </si>
  <si>
    <t>m</t>
  </si>
  <si>
    <t> T.Szalai et al. </t>
  </si>
  <si>
    <t> AAP 465, 943ff </t>
  </si>
  <si>
    <t>2453190.9776 </t>
  </si>
  <si>
    <t> 04.07.2004 11:27 </t>
  </si>
  <si>
    <t> 1.1122 </t>
  </si>
  <si>
    <t>2453438.8952 </t>
  </si>
  <si>
    <t> 09.03.2005 09:29 </t>
  </si>
  <si>
    <t> 1.1115 </t>
  </si>
  <si>
    <t> T.Krajci </t>
  </si>
  <si>
    <t>IBVS 5690 </t>
  </si>
  <si>
    <t>2453450.5387 </t>
  </si>
  <si>
    <t> 21.03.2005 00:55 </t>
  </si>
  <si>
    <t> M.Zejda et al. </t>
  </si>
  <si>
    <t>IBVS 5741 </t>
  </si>
  <si>
    <t>2453509.8297 </t>
  </si>
  <si>
    <t> 19.05.2005 07:54 </t>
  </si>
  <si>
    <t> 1.1099 </t>
  </si>
  <si>
    <t>-I</t>
  </si>
  <si>
    <t> W.Ogloza et al. </t>
  </si>
  <si>
    <t>IBVS 5843 </t>
  </si>
  <si>
    <t>2453511.6204 </t>
  </si>
  <si>
    <t> 21.05.2005 02:53 </t>
  </si>
  <si>
    <t>24345</t>
  </si>
  <si>
    <t> 1.1093 </t>
  </si>
  <si>
    <t>2453511.7985 </t>
  </si>
  <si>
    <t> 21.05.2005 07:09 </t>
  </si>
  <si>
    <t>24345.5</t>
  </si>
  <si>
    <t> 1.1083 </t>
  </si>
  <si>
    <t>2453517.7113 </t>
  </si>
  <si>
    <t> 27.05.2005 05:04 </t>
  </si>
  <si>
    <t>24362</t>
  </si>
  <si>
    <t> 1.1097 </t>
  </si>
  <si>
    <t>2453858.2414 </t>
  </si>
  <si>
    <t> 02.05.2006 17:47 </t>
  </si>
  <si>
    <t>25312.5</t>
  </si>
  <si>
    <t> 1.1105 </t>
  </si>
  <si>
    <t> K.Nagai et al. </t>
  </si>
  <si>
    <t>VSB 45 </t>
  </si>
  <si>
    <t>2453860.0311 </t>
  </si>
  <si>
    <t> 04.05.2006 12:44 </t>
  </si>
  <si>
    <t>25317.5</t>
  </si>
  <si>
    <t> 1.1089 </t>
  </si>
  <si>
    <t>2454571.1601 </t>
  </si>
  <si>
    <t> 14.04.2008 15:50 </t>
  </si>
  <si>
    <t>27302.5</t>
  </si>
  <si>
    <t> 1.0852 </t>
  </si>
  <si>
    <t>Ic</t>
  </si>
  <si>
    <t> K.Nakajima </t>
  </si>
  <si>
    <t>VSB 48 </t>
  </si>
  <si>
    <t>2454667.3522 </t>
  </si>
  <si>
    <t> 19.07.2008 20:27 </t>
  </si>
  <si>
    <t>27571</t>
  </si>
  <si>
    <t> 1.0836 </t>
  </si>
  <si>
    <t> F.Salvaggio </t>
  </si>
  <si>
    <t>JAAVSO 37(1);44 </t>
  </si>
  <si>
    <t>2454667.353 </t>
  </si>
  <si>
    <t> 19.07.2008 20:28 </t>
  </si>
  <si>
    <t> 1.084 </t>
  </si>
  <si>
    <t> G.Marino et al. </t>
  </si>
  <si>
    <t>IBVS 5917 </t>
  </si>
  <si>
    <t>2454920.2831 </t>
  </si>
  <si>
    <t> 29.03.2009 18:47 </t>
  </si>
  <si>
    <t>28277</t>
  </si>
  <si>
    <t> 1.0805 </t>
  </si>
  <si>
    <t>VSB 50 </t>
  </si>
  <si>
    <t>2454951.0928 </t>
  </si>
  <si>
    <t> 29.04.2009 14:13 </t>
  </si>
  <si>
    <t>28363</t>
  </si>
  <si>
    <t> 1.0796 </t>
  </si>
  <si>
    <t>2455318.1183 </t>
  </si>
  <si>
    <t> 01.05.2010 14:50 </t>
  </si>
  <si>
    <t>29387.5</t>
  </si>
  <si>
    <t> 1.0643 </t>
  </si>
  <si>
    <t>VSB 51 </t>
  </si>
  <si>
    <t>2455350.0036 </t>
  </si>
  <si>
    <t> 02.06.2010 12:05 </t>
  </si>
  <si>
    <t>29476.5</t>
  </si>
  <si>
    <t> 1.0642 </t>
  </si>
  <si>
    <t>2455652.9091 </t>
  </si>
  <si>
    <t> 01.04.2011 09:49 </t>
  </si>
  <si>
    <t>30322</t>
  </si>
  <si>
    <t> 1.0580 </t>
  </si>
  <si>
    <t> R.Diethelm </t>
  </si>
  <si>
    <t>IBVS 5992 </t>
  </si>
  <si>
    <t>2456016.9007 </t>
  </si>
  <si>
    <t> 30.03.2012 09:37 </t>
  </si>
  <si>
    <t>31338</t>
  </si>
  <si>
    <t> 1.0541 </t>
  </si>
  <si>
    <t>IBVS 6029 </t>
  </si>
  <si>
    <t>2456053.0829 </t>
  </si>
  <si>
    <t> 05.05.2012 13:59 </t>
  </si>
  <si>
    <t>31439</t>
  </si>
  <si>
    <t> 1.0517 </t>
  </si>
  <si>
    <t>VSB 55 </t>
  </si>
  <si>
    <t>2456067.4138 </t>
  </si>
  <si>
    <t> 19.05.2012 21:55 </t>
  </si>
  <si>
    <t>31479</t>
  </si>
  <si>
    <t> 1.0520 </t>
  </si>
  <si>
    <t> M.Lehky </t>
  </si>
  <si>
    <t>OEJV 0160 </t>
  </si>
  <si>
    <t>2456067.41386 </t>
  </si>
  <si>
    <t> 1.05208 </t>
  </si>
  <si>
    <t>2456067.41405 </t>
  </si>
  <si>
    <t> 19.05.2012 21:56 </t>
  </si>
  <si>
    <t> 1.05227 </t>
  </si>
  <si>
    <t>2456067.41464 </t>
  </si>
  <si>
    <t> 19.05.2012 21:57 </t>
  </si>
  <si>
    <t> 1.05286 </t>
  </si>
  <si>
    <t>2456093.7440 </t>
  </si>
  <si>
    <t> 15.06.2012 05:51 </t>
  </si>
  <si>
    <t>31552.5</t>
  </si>
  <si>
    <t> 1.0499 </t>
  </si>
  <si>
    <t>s5</t>
  </si>
  <si>
    <t>s6</t>
  </si>
  <si>
    <t>s7</t>
  </si>
  <si>
    <t>Residuals</t>
  </si>
  <si>
    <t>old</t>
  </si>
  <si>
    <t>s4</t>
  </si>
  <si>
    <t>I do not like this cycle readjustment</t>
  </si>
  <si>
    <t>VSB 060</t>
  </si>
  <si>
    <t>VSB 069</t>
  </si>
  <si>
    <t>VSB, 91</t>
  </si>
  <si>
    <t>Ha</t>
  </si>
  <si>
    <t>VSB, 108</t>
  </si>
  <si>
    <t xml:space="preserve">Mag </t>
  </si>
  <si>
    <t>Next ToM-P</t>
  </si>
  <si>
    <t>Next ToM-S</t>
  </si>
  <si>
    <t>10.13-10.63</t>
  </si>
  <si>
    <t>BAV Journal 94</t>
  </si>
  <si>
    <t>WASP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</si>
</sst>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$&quot;#,##0_);\(&quot;$&quot;#,##0\)"/>
    <numFmt numFmtId="165" formatCode="0.0000"/>
    <numFmt numFmtId="166" formatCode="0.00000"/>
    <numFmt numFmtId="167" formatCode="0.00000000"/>
    <numFmt numFmtId="168" formatCode="0.E+00"/>
    <numFmt numFmtId="169" formatCode="0.0%"/>
    <numFmt numFmtId="170" formatCode="0.000000"/>
  </numFmts>
  <fonts count="59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indexed="20"/>
      <name val="Arial"/>
      <family val="2"/>
    </font>
    <font>
      <b/>
      <sz val="10"/>
      <color indexed="17"/>
      <name val="Arial"/>
      <family val="2"/>
    </font>
    <font>
      <sz val="10"/>
      <color indexed="17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color indexed="17"/>
      <name val="Arial"/>
      <family val="2"/>
    </font>
    <font>
      <sz val="12"/>
      <color indexed="10"/>
      <name val="Arial"/>
      <family val="2"/>
    </font>
    <font>
      <sz val="10"/>
      <color indexed="14"/>
      <name val="Arial"/>
      <family val="2"/>
    </font>
    <font>
      <sz val="10"/>
      <color indexed="14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i/>
      <sz val="10"/>
      <color indexed="20"/>
      <name val="Arial"/>
      <family val="2"/>
    </font>
    <font>
      <sz val="10"/>
      <color indexed="8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 Unicode MS"/>
    </font>
    <font>
      <sz val="10"/>
      <color indexed="63"/>
      <name val="Arial"/>
      <family val="2"/>
    </font>
    <font>
      <vertAlign val="superscript"/>
      <sz val="10"/>
      <name val="Arial"/>
      <family val="2"/>
    </font>
    <font>
      <sz val="10"/>
      <color indexed="63"/>
      <name val="Arial"/>
      <family val="2"/>
    </font>
    <font>
      <b/>
      <sz val="12"/>
      <color indexed="8"/>
      <name val="Arial"/>
      <family val="2"/>
    </font>
    <font>
      <strike/>
      <sz val="10"/>
      <color indexed="12"/>
      <name val="Arial"/>
      <family val="2"/>
    </font>
    <font>
      <b/>
      <sz val="10"/>
      <color indexed="13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theme="8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>
      <alignment vertical="top"/>
    </xf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9" borderId="0" applyNumberFormat="0" applyBorder="0" applyAlignment="0" applyProtection="0"/>
    <xf numFmtId="0" fontId="44" fillId="3" borderId="0" applyNumberFormat="0" applyBorder="0" applyAlignment="0" applyProtection="0"/>
    <xf numFmtId="0" fontId="45" fillId="20" borderId="1" applyNumberFormat="0" applyAlignment="0" applyProtection="0"/>
    <xf numFmtId="0" fontId="46" fillId="21" borderId="2" applyNumberFormat="0" applyAlignment="0" applyProtection="0"/>
    <xf numFmtId="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47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48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9" fillId="0" borderId="3" applyNumberFormat="0" applyFill="0" applyAlignment="0" applyProtection="0"/>
    <xf numFmtId="0" fontId="49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50" fillId="7" borderId="1" applyNumberFormat="0" applyAlignment="0" applyProtection="0"/>
    <xf numFmtId="0" fontId="51" fillId="0" borderId="4" applyNumberFormat="0" applyFill="0" applyAlignment="0" applyProtection="0"/>
    <xf numFmtId="0" fontId="52" fillId="22" borderId="0" applyNumberFormat="0" applyBorder="0" applyAlignment="0" applyProtection="0"/>
    <xf numFmtId="0" fontId="42" fillId="0" borderId="0"/>
    <xf numFmtId="0" fontId="15" fillId="0" borderId="0"/>
    <xf numFmtId="0" fontId="42" fillId="23" borderId="5" applyNumberFormat="0" applyFont="0" applyAlignment="0" applyProtection="0"/>
    <xf numFmtId="0" fontId="53" fillId="20" borderId="6" applyNumberFormat="0" applyAlignment="0" applyProtection="0"/>
    <xf numFmtId="0" fontId="54" fillId="0" borderId="0" applyNumberFormat="0" applyFill="0" applyBorder="0" applyAlignment="0" applyProtection="0"/>
    <xf numFmtId="0" fontId="6" fillId="0" borderId="7" applyNumberFormat="0" applyFont="0" applyFill="0" applyAlignment="0" applyProtection="0"/>
    <xf numFmtId="0" fontId="55" fillId="0" borderId="0" applyNumberFormat="0" applyFill="0" applyBorder="0" applyAlignment="0" applyProtection="0"/>
  </cellStyleXfs>
  <cellXfs count="299">
    <xf numFmtId="0" fontId="0" fillId="0" borderId="0" xfId="0" applyAlignment="1"/>
    <xf numFmtId="0" fontId="3" fillId="0" borderId="0" xfId="0" applyFont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165" fontId="0" fillId="0" borderId="0" xfId="0" applyNumberFormat="1" applyAlignment="1"/>
    <xf numFmtId="2" fontId="0" fillId="0" borderId="0" xfId="0" applyNumberFormat="1" applyAlignment="1"/>
    <xf numFmtId="14" fontId="0" fillId="0" borderId="0" xfId="0" applyNumberFormat="1" applyAlignment="1"/>
    <xf numFmtId="167" fontId="0" fillId="0" borderId="0" xfId="0" applyNumberFormat="1" applyAlignment="1"/>
    <xf numFmtId="0" fontId="0" fillId="24" borderId="0" xfId="0" applyFill="1" applyAlignment="1"/>
    <xf numFmtId="165" fontId="0" fillId="0" borderId="0" xfId="0" applyNumberFormat="1" applyAlignment="1">
      <alignment horizontal="left"/>
    </xf>
    <xf numFmtId="0" fontId="13" fillId="0" borderId="0" xfId="0" applyFont="1">
      <alignment vertical="top"/>
    </xf>
    <xf numFmtId="0" fontId="0" fillId="0" borderId="0" xfId="0">
      <alignment vertical="top"/>
    </xf>
    <xf numFmtId="0" fontId="14" fillId="0" borderId="0" xfId="0" applyFont="1">
      <alignment vertical="top"/>
    </xf>
    <xf numFmtId="0" fontId="4" fillId="0" borderId="0" xfId="0" applyFont="1">
      <alignment vertical="top"/>
    </xf>
    <xf numFmtId="0" fontId="10" fillId="0" borderId="0" xfId="0" applyFont="1" applyAlignment="1">
      <alignment horizontal="center"/>
    </xf>
    <xf numFmtId="0" fontId="12" fillId="0" borderId="0" xfId="0" applyFont="1">
      <alignment vertical="top"/>
    </xf>
    <xf numFmtId="0" fontId="11" fillId="0" borderId="0" xfId="0" applyFont="1">
      <alignment vertical="top"/>
    </xf>
    <xf numFmtId="0" fontId="7" fillId="0" borderId="0" xfId="0" applyFont="1">
      <alignment vertical="top"/>
    </xf>
    <xf numFmtId="0" fontId="11" fillId="0" borderId="0" xfId="0" applyFont="1" applyAlignment="1">
      <alignment horizontal="center"/>
    </xf>
    <xf numFmtId="22" fontId="10" fillId="0" borderId="0" xfId="0" applyNumberFormat="1" applyFont="1">
      <alignment vertical="top"/>
    </xf>
    <xf numFmtId="0" fontId="0" fillId="0" borderId="8" xfId="0" applyBorder="1">
      <alignment vertical="top"/>
    </xf>
    <xf numFmtId="0" fontId="0" fillId="0" borderId="9" xfId="0" applyBorder="1">
      <alignment vertical="top"/>
    </xf>
    <xf numFmtId="0" fontId="10" fillId="0" borderId="0" xfId="0" applyFont="1" applyAlignment="1">
      <alignment horizontal="right"/>
    </xf>
    <xf numFmtId="0" fontId="5" fillId="0" borderId="0" xfId="0" applyFont="1">
      <alignment vertical="top"/>
    </xf>
    <xf numFmtId="0" fontId="0" fillId="0" borderId="0" xfId="0" applyAlignment="1">
      <alignment horizontal="center" wrapText="1"/>
    </xf>
    <xf numFmtId="0" fontId="15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10" fillId="0" borderId="0" xfId="0" applyFont="1">
      <alignment vertical="top"/>
    </xf>
    <xf numFmtId="0" fontId="10" fillId="0" borderId="0" xfId="0" applyFont="1" applyAlignment="1">
      <alignment horizontal="left" vertical="top"/>
    </xf>
    <xf numFmtId="0" fontId="10" fillId="0" borderId="0" xfId="0" applyFont="1" applyAlignment="1"/>
    <xf numFmtId="0" fontId="16" fillId="0" borderId="0" xfId="0" applyFont="1">
      <alignment vertical="top"/>
    </xf>
    <xf numFmtId="0" fontId="14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1" fontId="0" fillId="0" borderId="0" xfId="0" applyNumberFormat="1" applyAlignment="1"/>
    <xf numFmtId="0" fontId="0" fillId="0" borderId="11" xfId="0" applyBorder="1">
      <alignment vertical="top"/>
    </xf>
    <xf numFmtId="0" fontId="0" fillId="0" borderId="12" xfId="0" applyBorder="1">
      <alignment vertical="top"/>
    </xf>
    <xf numFmtId="0" fontId="0" fillId="0" borderId="13" xfId="0" applyBorder="1">
      <alignment vertical="top"/>
    </xf>
    <xf numFmtId="0" fontId="19" fillId="0" borderId="0" xfId="0" applyFont="1">
      <alignment vertical="top"/>
    </xf>
    <xf numFmtId="0" fontId="21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4" xfId="0" applyFont="1" applyBorder="1">
      <alignment vertical="top"/>
    </xf>
    <xf numFmtId="0" fontId="22" fillId="0" borderId="15" xfId="0" applyFont="1" applyBorder="1">
      <alignment vertical="top"/>
    </xf>
    <xf numFmtId="0" fontId="10" fillId="0" borderId="11" xfId="0" applyFont="1" applyBorder="1">
      <alignment vertical="top"/>
    </xf>
    <xf numFmtId="168" fontId="10" fillId="0" borderId="11" xfId="0" applyNumberFormat="1" applyFont="1" applyBorder="1" applyAlignment="1">
      <alignment horizontal="center"/>
    </xf>
    <xf numFmtId="169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16" xfId="0" applyFont="1" applyBorder="1">
      <alignment vertical="top"/>
    </xf>
    <xf numFmtId="0" fontId="22" fillId="0" borderId="17" xfId="0" applyFont="1" applyBorder="1">
      <alignment vertical="top"/>
    </xf>
    <xf numFmtId="0" fontId="10" fillId="0" borderId="12" xfId="0" applyFont="1" applyBorder="1">
      <alignment vertical="top"/>
    </xf>
    <xf numFmtId="168" fontId="10" fillId="0" borderId="12" xfId="0" applyNumberFormat="1" applyFont="1" applyBorder="1" applyAlignment="1">
      <alignment horizontal="center"/>
    </xf>
    <xf numFmtId="0" fontId="7" fillId="0" borderId="18" xfId="0" applyFont="1" applyBorder="1">
      <alignment vertical="top"/>
    </xf>
    <xf numFmtId="0" fontId="22" fillId="0" borderId="19" xfId="0" applyFont="1" applyBorder="1">
      <alignment vertical="top"/>
    </xf>
    <xf numFmtId="0" fontId="10" fillId="0" borderId="13" xfId="0" applyFont="1" applyBorder="1">
      <alignment vertical="top"/>
    </xf>
    <xf numFmtId="168" fontId="10" fillId="0" borderId="13" xfId="0" applyNumberFormat="1" applyFont="1" applyBorder="1" applyAlignment="1">
      <alignment horizontal="center"/>
    </xf>
    <xf numFmtId="0" fontId="21" fillId="0" borderId="10" xfId="0" applyFont="1" applyBorder="1">
      <alignment vertical="top"/>
    </xf>
    <xf numFmtId="0" fontId="0" fillId="0" borderId="10" xfId="0" applyBorder="1">
      <alignment vertical="top"/>
    </xf>
    <xf numFmtId="0" fontId="22" fillId="0" borderId="0" xfId="0" applyFont="1">
      <alignment vertical="top"/>
    </xf>
    <xf numFmtId="168" fontId="10" fillId="0" borderId="0" xfId="0" applyNumberFormat="1" applyFont="1" applyAlignment="1">
      <alignment horizontal="center"/>
    </xf>
    <xf numFmtId="0" fontId="23" fillId="0" borderId="0" xfId="0" applyFont="1">
      <alignment vertical="top"/>
    </xf>
    <xf numFmtId="169" fontId="23" fillId="0" borderId="0" xfId="0" applyNumberFormat="1" applyFont="1">
      <alignment vertical="top"/>
    </xf>
    <xf numFmtId="10" fontId="23" fillId="0" borderId="0" xfId="0" applyNumberFormat="1" applyFont="1">
      <alignment vertical="top"/>
    </xf>
    <xf numFmtId="0" fontId="14" fillId="0" borderId="0" xfId="0" applyFont="1" applyAlignment="1">
      <alignment horizontal="center"/>
    </xf>
    <xf numFmtId="0" fontId="24" fillId="0" borderId="0" xfId="0" applyFont="1">
      <alignment vertical="top"/>
    </xf>
    <xf numFmtId="0" fontId="25" fillId="0" borderId="0" xfId="0" applyFont="1" applyAlignment="1">
      <alignment horizontal="center"/>
    </xf>
    <xf numFmtId="0" fontId="15" fillId="0" borderId="0" xfId="0" applyFont="1">
      <alignment vertical="top"/>
    </xf>
    <xf numFmtId="0" fontId="13" fillId="0" borderId="10" xfId="0" applyFont="1" applyBorder="1" applyAlignment="1">
      <alignment horizontal="center"/>
    </xf>
    <xf numFmtId="0" fontId="14" fillId="25" borderId="5" xfId="0" applyFont="1" applyFill="1" applyBorder="1">
      <alignment vertical="top"/>
    </xf>
    <xf numFmtId="0" fontId="10" fillId="0" borderId="20" xfId="0" applyFont="1" applyBorder="1">
      <alignment vertical="top"/>
    </xf>
    <xf numFmtId="0" fontId="17" fillId="0" borderId="0" xfId="0" applyFont="1">
      <alignment vertical="top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8" fillId="0" borderId="0" xfId="0" applyFont="1" applyAlignment="1">
      <alignment horizontal="left" vertical="top"/>
    </xf>
    <xf numFmtId="0" fontId="5" fillId="0" borderId="0" xfId="0" applyFont="1" applyAlignment="1"/>
    <xf numFmtId="165" fontId="5" fillId="0" borderId="0" xfId="0" applyNumberFormat="1" applyFont="1" applyAlignment="1">
      <alignment horizontal="left"/>
    </xf>
    <xf numFmtId="0" fontId="5" fillId="0" borderId="0" xfId="0" applyFont="1" applyAlignment="1">
      <alignment horizontal="left" vertical="top"/>
    </xf>
    <xf numFmtId="0" fontId="14" fillId="25" borderId="20" xfId="0" applyFont="1" applyFill="1" applyBorder="1">
      <alignment vertical="top"/>
    </xf>
    <xf numFmtId="165" fontId="0" fillId="0" borderId="10" xfId="0" applyNumberFormat="1" applyBorder="1" applyAlignment="1">
      <alignment horizontal="left"/>
    </xf>
    <xf numFmtId="2" fontId="0" fillId="0" borderId="10" xfId="0" applyNumberFormat="1" applyBorder="1" applyAlignment="1"/>
    <xf numFmtId="165" fontId="0" fillId="0" borderId="10" xfId="0" applyNumberFormat="1" applyBorder="1" applyAlignment="1"/>
    <xf numFmtId="165" fontId="10" fillId="0" borderId="0" xfId="0" applyNumberFormat="1" applyFont="1" applyAlignment="1">
      <alignment horizontal="left"/>
    </xf>
    <xf numFmtId="165" fontId="12" fillId="0" borderId="0" xfId="0" applyNumberFormat="1" applyFont="1" applyAlignment="1">
      <alignment horizontal="left"/>
    </xf>
    <xf numFmtId="0" fontId="16" fillId="0" borderId="0" xfId="0" applyFont="1" applyAlignment="1">
      <alignment horizontal="left" vertical="top"/>
    </xf>
    <xf numFmtId="0" fontId="22" fillId="0" borderId="0" xfId="0" applyFont="1" applyAlignment="1"/>
    <xf numFmtId="0" fontId="0" fillId="0" borderId="0" xfId="0" applyAlignment="1">
      <alignment horizontal="left"/>
    </xf>
    <xf numFmtId="11" fontId="0" fillId="0" borderId="0" xfId="0" applyNumberFormat="1" applyAlignment="1">
      <alignment horizontal="center"/>
    </xf>
    <xf numFmtId="0" fontId="0" fillId="0" borderId="11" xfId="0" applyBorder="1" applyAlignment="1"/>
    <xf numFmtId="0" fontId="0" fillId="0" borderId="12" xfId="0" applyBorder="1" applyAlignment="1"/>
    <xf numFmtId="0" fontId="0" fillId="0" borderId="13" xfId="0" applyBorder="1" applyAlignment="1"/>
    <xf numFmtId="170" fontId="0" fillId="0" borderId="0" xfId="0" applyNumberFormat="1">
      <alignment vertical="top"/>
    </xf>
    <xf numFmtId="0" fontId="18" fillId="0" borderId="0" xfId="0" applyFont="1" applyAlignment="1"/>
    <xf numFmtId="165" fontId="18" fillId="0" borderId="0" xfId="0" applyNumberFormat="1" applyFont="1" applyAlignment="1">
      <alignment horizontal="left"/>
    </xf>
    <xf numFmtId="0" fontId="26" fillId="0" borderId="0" xfId="0" applyFont="1" applyAlignment="1"/>
    <xf numFmtId="0" fontId="26" fillId="0" borderId="0" xfId="0" applyFont="1" applyAlignment="1">
      <alignment horizontal="center"/>
    </xf>
    <xf numFmtId="165" fontId="26" fillId="0" borderId="0" xfId="0" applyNumberFormat="1" applyFont="1" applyAlignment="1">
      <alignment horizontal="left"/>
    </xf>
    <xf numFmtId="0" fontId="26" fillId="0" borderId="0" xfId="0" applyFont="1">
      <alignment vertical="top"/>
    </xf>
    <xf numFmtId="0" fontId="26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17" fillId="0" borderId="0" xfId="0" applyFont="1" applyAlignment="1"/>
    <xf numFmtId="0" fontId="17" fillId="0" borderId="0" xfId="0" applyFont="1" applyAlignment="1">
      <alignment horizontal="center"/>
    </xf>
    <xf numFmtId="165" fontId="17" fillId="0" borderId="0" xfId="0" applyNumberFormat="1" applyFont="1" applyAlignment="1">
      <alignment horizontal="left"/>
    </xf>
    <xf numFmtId="2" fontId="7" fillId="0" borderId="0" xfId="0" applyNumberFormat="1" applyFont="1" applyAlignment="1"/>
    <xf numFmtId="165" fontId="7" fillId="0" borderId="0" xfId="0" applyNumberFormat="1" applyFont="1" applyAlignment="1"/>
    <xf numFmtId="0" fontId="28" fillId="0" borderId="0" xfId="0" applyFont="1" applyAlignment="1">
      <alignment horizontal="left" vertical="top"/>
    </xf>
    <xf numFmtId="0" fontId="29" fillId="0" borderId="0" xfId="0" applyFont="1" applyAlignment="1"/>
    <xf numFmtId="0" fontId="29" fillId="0" borderId="10" xfId="0" applyFont="1" applyBorder="1" applyAlignment="1"/>
    <xf numFmtId="0" fontId="0" fillId="0" borderId="21" xfId="0" applyBorder="1">
      <alignment vertical="top"/>
    </xf>
    <xf numFmtId="0" fontId="0" fillId="0" borderId="22" xfId="0" applyBorder="1">
      <alignment vertical="top"/>
    </xf>
    <xf numFmtId="0" fontId="0" fillId="0" borderId="23" xfId="0" applyBorder="1" applyAlignment="1"/>
    <xf numFmtId="0" fontId="0" fillId="0" borderId="24" xfId="0" applyBorder="1" applyAlignment="1"/>
    <xf numFmtId="0" fontId="16" fillId="0" borderId="0" xfId="0" applyFont="1" applyAlignment="1">
      <alignment horizontal="center"/>
    </xf>
    <xf numFmtId="2" fontId="16" fillId="0" borderId="0" xfId="0" applyNumberFormat="1" applyFont="1" applyAlignment="1"/>
    <xf numFmtId="0" fontId="16" fillId="0" borderId="0" xfId="0" applyFont="1" applyAlignment="1"/>
    <xf numFmtId="165" fontId="16" fillId="0" borderId="0" xfId="0" applyNumberFormat="1" applyFont="1" applyAlignment="1"/>
    <xf numFmtId="0" fontId="11" fillId="0" borderId="0" xfId="0" applyFont="1" applyAlignment="1">
      <alignment horizontal="left" vertical="top"/>
    </xf>
    <xf numFmtId="0" fontId="14" fillId="0" borderId="0" xfId="0" applyFont="1" applyAlignment="1" applyProtection="1">
      <alignment horizontal="left"/>
      <protection locked="0"/>
    </xf>
    <xf numFmtId="10" fontId="7" fillId="0" borderId="0" xfId="0" applyNumberFormat="1" applyFont="1">
      <alignment vertical="top"/>
    </xf>
    <xf numFmtId="0" fontId="32" fillId="0" borderId="0" xfId="0" applyFont="1">
      <alignment vertical="top"/>
    </xf>
    <xf numFmtId="0" fontId="10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/>
    <xf numFmtId="0" fontId="15" fillId="0" borderId="0" xfId="0" applyFont="1" applyAlignment="1">
      <alignment horizontal="center"/>
    </xf>
    <xf numFmtId="165" fontId="15" fillId="0" borderId="0" xfId="0" applyNumberFormat="1" applyFont="1" applyAlignment="1">
      <alignment horizontal="left"/>
    </xf>
    <xf numFmtId="0" fontId="30" fillId="0" borderId="0" xfId="0" applyFont="1">
      <alignment vertical="top"/>
    </xf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left"/>
    </xf>
    <xf numFmtId="0" fontId="0" fillId="0" borderId="10" xfId="0" applyBorder="1" applyAlignment="1"/>
    <xf numFmtId="14" fontId="0" fillId="0" borderId="10" xfId="0" applyNumberFormat="1" applyBorder="1" applyAlignment="1"/>
    <xf numFmtId="0" fontId="30" fillId="26" borderId="0" xfId="0" applyFont="1" applyFill="1" applyAlignment="1"/>
    <xf numFmtId="165" fontId="31" fillId="0" borderId="0" xfId="0" applyNumberFormat="1" applyFont="1" applyAlignment="1"/>
    <xf numFmtId="14" fontId="31" fillId="0" borderId="0" xfId="0" applyNumberFormat="1" applyFont="1" applyAlignment="1"/>
    <xf numFmtId="0" fontId="31" fillId="0" borderId="0" xfId="0" applyFont="1" applyAlignment="1"/>
    <xf numFmtId="2" fontId="31" fillId="0" borderId="0" xfId="0" applyNumberFormat="1" applyFont="1" applyAlignment="1"/>
    <xf numFmtId="0" fontId="31" fillId="0" borderId="0" xfId="0" applyFont="1">
      <alignment vertical="top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0" fontId="16" fillId="0" borderId="0" xfId="0" applyFont="1" applyAlignment="1">
      <alignment horizontal="left" wrapText="1"/>
    </xf>
    <xf numFmtId="0" fontId="33" fillId="0" borderId="0" xfId="0" applyFont="1">
      <alignment vertical="top"/>
    </xf>
    <xf numFmtId="0" fontId="33" fillId="0" borderId="0" xfId="0" applyFont="1" applyAlignment="1">
      <alignment horizontal="center"/>
    </xf>
    <xf numFmtId="0" fontId="33" fillId="0" borderId="0" xfId="0" applyFont="1" applyAlignment="1">
      <alignment horizontal="left"/>
    </xf>
    <xf numFmtId="0" fontId="33" fillId="0" borderId="0" xfId="0" applyFont="1" applyAlignment="1">
      <alignment horizontal="left" vertical="top"/>
    </xf>
    <xf numFmtId="0" fontId="33" fillId="0" borderId="0" xfId="0" applyFont="1" applyAlignment="1">
      <alignment horizontal="center" wrapText="1"/>
    </xf>
    <xf numFmtId="0" fontId="33" fillId="0" borderId="0" xfId="0" applyFont="1" applyAlignment="1">
      <alignment horizontal="left" wrapText="1"/>
    </xf>
    <xf numFmtId="0" fontId="24" fillId="0" borderId="10" xfId="0" applyFont="1" applyBorder="1" applyAlignment="1">
      <alignment horizontal="center"/>
    </xf>
    <xf numFmtId="0" fontId="30" fillId="27" borderId="0" xfId="0" applyFont="1" applyFill="1" applyAlignment="1"/>
    <xf numFmtId="0" fontId="30" fillId="0" borderId="0" xfId="0" applyFont="1" applyAlignment="1">
      <alignment horizontal="left" vertical="top"/>
    </xf>
    <xf numFmtId="0" fontId="34" fillId="0" borderId="0" xfId="0" applyFont="1">
      <alignment vertical="top"/>
    </xf>
    <xf numFmtId="0" fontId="35" fillId="0" borderId="0" xfId="0" applyFont="1" applyAlignment="1">
      <alignment horizontal="center"/>
    </xf>
    <xf numFmtId="165" fontId="12" fillId="0" borderId="0" xfId="0" applyNumberFormat="1" applyFont="1" applyAlignment="1"/>
    <xf numFmtId="0" fontId="11" fillId="0" borderId="10" xfId="0" applyFont="1" applyBorder="1" applyAlignment="1">
      <alignment horizontal="center"/>
    </xf>
    <xf numFmtId="0" fontId="28" fillId="0" borderId="0" xfId="0" applyFont="1" applyAlignment="1">
      <alignment horizontal="left"/>
    </xf>
    <xf numFmtId="0" fontId="5" fillId="0" borderId="10" xfId="0" applyFont="1" applyBorder="1" applyAlignment="1">
      <alignment horizontal="center"/>
    </xf>
    <xf numFmtId="0" fontId="16" fillId="0" borderId="10" xfId="0" applyFont="1" applyBorder="1" applyAlignment="1">
      <alignment horizontal="left" vertical="top"/>
    </xf>
    <xf numFmtId="0" fontId="5" fillId="0" borderId="10" xfId="0" applyFont="1" applyBorder="1" applyAlignment="1">
      <alignment horizontal="left" vertical="top"/>
    </xf>
    <xf numFmtId="0" fontId="33" fillId="0" borderId="0" xfId="0" applyFont="1" applyAlignment="1"/>
    <xf numFmtId="0" fontId="0" fillId="27" borderId="0" xfId="0" applyFill="1" applyAlignment="1"/>
    <xf numFmtId="2" fontId="0" fillId="0" borderId="5" xfId="0" applyNumberFormat="1" applyBorder="1" applyAlignment="1"/>
    <xf numFmtId="0" fontId="0" fillId="27" borderId="5" xfId="0" applyFill="1" applyBorder="1" applyAlignment="1"/>
    <xf numFmtId="165" fontId="0" fillId="0" borderId="5" xfId="0" applyNumberFormat="1" applyBorder="1" applyAlignment="1"/>
    <xf numFmtId="0" fontId="0" fillId="0" borderId="5" xfId="0" applyBorder="1" applyAlignment="1"/>
    <xf numFmtId="0" fontId="33" fillId="27" borderId="5" xfId="0" applyFont="1" applyFill="1" applyBorder="1" applyAlignment="1"/>
    <xf numFmtId="2" fontId="0" fillId="0" borderId="20" xfId="0" applyNumberFormat="1" applyBorder="1" applyAlignment="1"/>
    <xf numFmtId="0" fontId="30" fillId="26" borderId="20" xfId="0" applyFont="1" applyFill="1" applyBorder="1" applyAlignment="1"/>
    <xf numFmtId="0" fontId="33" fillId="0" borderId="10" xfId="0" applyFont="1" applyBorder="1">
      <alignment vertical="top"/>
    </xf>
    <xf numFmtId="0" fontId="33" fillId="0" borderId="10" xfId="0" applyFont="1" applyBorder="1" applyAlignment="1">
      <alignment horizontal="center"/>
    </xf>
    <xf numFmtId="0" fontId="33" fillId="0" borderId="10" xfId="0" applyFont="1" applyBorder="1" applyAlignment="1">
      <alignment horizontal="left"/>
    </xf>
    <xf numFmtId="165" fontId="33" fillId="0" borderId="0" xfId="0" applyNumberFormat="1" applyFont="1" applyAlignment="1">
      <alignment horizontal="left"/>
    </xf>
    <xf numFmtId="0" fontId="36" fillId="0" borderId="0" xfId="0" applyFont="1">
      <alignment vertical="top"/>
    </xf>
    <xf numFmtId="0" fontId="15" fillId="0" borderId="10" xfId="0" applyFont="1" applyBorder="1" applyAlignment="1">
      <alignment horizontal="center"/>
    </xf>
    <xf numFmtId="2" fontId="38" fillId="0" borderId="0" xfId="0" applyNumberFormat="1" applyFont="1" applyAlignment="1"/>
    <xf numFmtId="0" fontId="38" fillId="0" borderId="0" xfId="0" applyFont="1" applyAlignment="1"/>
    <xf numFmtId="165" fontId="38" fillId="0" borderId="0" xfId="0" applyNumberFormat="1" applyFont="1" applyAlignment="1"/>
    <xf numFmtId="0" fontId="39" fillId="0" borderId="0" xfId="0" applyFont="1" applyAlignment="1">
      <alignment horizontal="left"/>
    </xf>
    <xf numFmtId="0" fontId="0" fillId="0" borderId="14" xfId="0" applyBorder="1" applyAlignment="1">
      <alignment horizontal="center"/>
    </xf>
    <xf numFmtId="0" fontId="0" fillId="0" borderId="15" xfId="0" applyBorder="1" applyAlignment="1"/>
    <xf numFmtId="0" fontId="0" fillId="0" borderId="16" xfId="0" applyBorder="1" applyAlignment="1">
      <alignment horizontal="center"/>
    </xf>
    <xf numFmtId="0" fontId="0" fillId="0" borderId="17" xfId="0" applyBorder="1" applyAlignment="1"/>
    <xf numFmtId="0" fontId="9" fillId="0" borderId="0" xfId="38" applyAlignment="1" applyProtection="1">
      <alignment horizontal="left"/>
    </xf>
    <xf numFmtId="0" fontId="0" fillId="0" borderId="18" xfId="0" applyBorder="1" applyAlignment="1">
      <alignment horizontal="center"/>
    </xf>
    <xf numFmtId="0" fontId="0" fillId="0" borderId="19" xfId="0" applyBorder="1" applyAlignment="1"/>
    <xf numFmtId="0" fontId="0" fillId="0" borderId="0" xfId="0" quotePrefix="1" applyAlignment="1"/>
    <xf numFmtId="0" fontId="5" fillId="28" borderId="25" xfId="0" applyFont="1" applyFill="1" applyBorder="1" applyAlignment="1">
      <alignment horizontal="left" vertical="top" wrapText="1" indent="1"/>
    </xf>
    <xf numFmtId="0" fontId="5" fillId="28" borderId="25" xfId="0" applyFont="1" applyFill="1" applyBorder="1" applyAlignment="1">
      <alignment horizontal="center" vertical="top" wrapText="1"/>
    </xf>
    <xf numFmtId="0" fontId="5" fillId="28" borderId="25" xfId="0" applyFont="1" applyFill="1" applyBorder="1" applyAlignment="1">
      <alignment horizontal="right" vertical="top" wrapText="1"/>
    </xf>
    <xf numFmtId="0" fontId="9" fillId="28" borderId="25" xfId="38" applyFill="1" applyBorder="1" applyAlignment="1" applyProtection="1">
      <alignment horizontal="right" vertical="top"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165" fontId="31" fillId="0" borderId="0" xfId="0" applyNumberFormat="1" applyFont="1" applyAlignment="1">
      <alignment horizontal="left"/>
    </xf>
    <xf numFmtId="0" fontId="7" fillId="0" borderId="10" xfId="0" applyFont="1" applyBorder="1" applyAlignment="1"/>
    <xf numFmtId="0" fontId="40" fillId="0" borderId="0" xfId="0" applyFont="1" applyAlignment="1">
      <alignment horizontal="left"/>
    </xf>
    <xf numFmtId="0" fontId="40" fillId="0" borderId="0" xfId="0" applyFont="1" applyAlignment="1">
      <alignment horizontal="left" vertical="top"/>
    </xf>
    <xf numFmtId="0" fontId="0" fillId="29" borderId="0" xfId="0" applyFill="1" applyAlignment="1"/>
    <xf numFmtId="0" fontId="41" fillId="29" borderId="0" xfId="0" applyFont="1" applyFill="1" applyAlignment="1"/>
    <xf numFmtId="0" fontId="18" fillId="0" borderId="0" xfId="42" applyFont="1" applyAlignment="1">
      <alignment horizontal="left"/>
    </xf>
    <xf numFmtId="0" fontId="18" fillId="0" borderId="0" xfId="42" applyFont="1" applyAlignment="1">
      <alignment horizontal="center"/>
    </xf>
    <xf numFmtId="0" fontId="18" fillId="0" borderId="0" xfId="43" applyFont="1" applyAlignment="1">
      <alignment horizontal="left"/>
    </xf>
    <xf numFmtId="0" fontId="18" fillId="0" borderId="0" xfId="43" applyFont="1" applyAlignment="1">
      <alignment horizontal="center"/>
    </xf>
    <xf numFmtId="0" fontId="18" fillId="0" borderId="0" xfId="42" applyFont="1"/>
    <xf numFmtId="0" fontId="56" fillId="0" borderId="0" xfId="0" applyFont="1" applyAlignment="1">
      <alignment vertical="center" wrapText="1"/>
    </xf>
    <xf numFmtId="0" fontId="56" fillId="0" borderId="0" xfId="0" applyFont="1" applyAlignment="1">
      <alignment horizontal="center" vertical="center" wrapText="1"/>
    </xf>
    <xf numFmtId="166" fontId="56" fillId="0" borderId="0" xfId="0" applyNumberFormat="1" applyFont="1" applyAlignment="1">
      <alignment vertical="center" wrapText="1"/>
    </xf>
    <xf numFmtId="0" fontId="56" fillId="0" borderId="0" xfId="0" applyFont="1" applyAlignment="1" applyProtection="1">
      <alignment horizontal="left"/>
      <protection locked="0"/>
    </xf>
    <xf numFmtId="0" fontId="56" fillId="0" borderId="0" xfId="0" applyFont="1" applyAlignment="1" applyProtection="1">
      <alignment horizontal="center"/>
      <protection locked="0"/>
    </xf>
    <xf numFmtId="166" fontId="56" fillId="0" borderId="0" xfId="0" applyNumberFormat="1" applyFont="1" applyAlignment="1" applyProtection="1">
      <alignment vertical="center" wrapText="1"/>
      <protection locked="0"/>
    </xf>
    <xf numFmtId="0" fontId="0" fillId="0" borderId="0" xfId="0" applyAlignment="1">
      <alignment vertical="center"/>
    </xf>
    <xf numFmtId="11" fontId="0" fillId="0" borderId="0" xfId="0" applyNumberFormat="1" applyAlignment="1">
      <alignment vertical="center"/>
    </xf>
    <xf numFmtId="165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0" fontId="7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7" fontId="0" fillId="0" borderId="0" xfId="0" applyNumberFormat="1" applyAlignment="1">
      <alignment vertical="center"/>
    </xf>
    <xf numFmtId="0" fontId="16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4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0" fillId="0" borderId="21" xfId="0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23" xfId="0" applyBorder="1" applyAlignment="1">
      <alignment vertical="center"/>
    </xf>
    <xf numFmtId="0" fontId="0" fillId="0" borderId="24" xfId="0" applyBorder="1" applyAlignment="1">
      <alignment vertical="center"/>
    </xf>
    <xf numFmtId="22" fontId="10" fillId="0" borderId="0" xfId="0" applyNumberFormat="1" applyFont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165" fontId="0" fillId="0" borderId="0" xfId="0" applyNumberFormat="1" applyAlignment="1">
      <alignment horizontal="left" vertical="center"/>
    </xf>
    <xf numFmtId="2" fontId="0" fillId="0" borderId="20" xfId="0" applyNumberFormat="1" applyBorder="1" applyAlignment="1">
      <alignment vertical="center"/>
    </xf>
    <xf numFmtId="0" fontId="30" fillId="26" borderId="20" xfId="0" applyFont="1" applyFill="1" applyBorder="1" applyAlignment="1">
      <alignment vertical="center"/>
    </xf>
    <xf numFmtId="14" fontId="0" fillId="0" borderId="0" xfId="0" applyNumberFormat="1" applyAlignment="1">
      <alignment vertical="center"/>
    </xf>
    <xf numFmtId="2" fontId="0" fillId="0" borderId="5" xfId="0" applyNumberFormat="1" applyBorder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33" fillId="27" borderId="5" xfId="0" applyFont="1" applyFill="1" applyBorder="1" applyAlignment="1">
      <alignment vertical="center"/>
    </xf>
    <xf numFmtId="0" fontId="29" fillId="0" borderId="10" xfId="0" applyFont="1" applyBorder="1" applyAlignment="1">
      <alignment vertical="center"/>
    </xf>
    <xf numFmtId="165" fontId="0" fillId="0" borderId="10" xfId="0" applyNumberFormat="1" applyBorder="1" applyAlignment="1">
      <alignment horizontal="left" vertical="center"/>
    </xf>
    <xf numFmtId="2" fontId="0" fillId="0" borderId="10" xfId="0" applyNumberFormat="1" applyBorder="1" applyAlignment="1">
      <alignment vertical="center"/>
    </xf>
    <xf numFmtId="165" fontId="10" fillId="0" borderId="0" xfId="0" applyNumberFormat="1" applyFont="1" applyAlignment="1">
      <alignment horizontal="left" vertical="center"/>
    </xf>
    <xf numFmtId="0" fontId="0" fillId="0" borderId="5" xfId="0" applyBorder="1" applyAlignment="1">
      <alignment vertical="center"/>
    </xf>
    <xf numFmtId="165" fontId="0" fillId="0" borderId="5" xfId="0" applyNumberFormat="1" applyBorder="1" applyAlignment="1">
      <alignment vertical="center"/>
    </xf>
    <xf numFmtId="0" fontId="15" fillId="0" borderId="0" xfId="0" applyFont="1" applyAlignment="1">
      <alignment vertical="center"/>
    </xf>
    <xf numFmtId="165" fontId="15" fillId="0" borderId="0" xfId="0" applyNumberFormat="1" applyFont="1" applyAlignment="1">
      <alignment horizontal="left" vertical="center"/>
    </xf>
    <xf numFmtId="0" fontId="5" fillId="0" borderId="0" xfId="0" applyFont="1" applyAlignment="1">
      <alignment vertical="center"/>
    </xf>
    <xf numFmtId="165" fontId="5" fillId="0" borderId="0" xfId="0" applyNumberFormat="1" applyFont="1" applyAlignment="1">
      <alignment horizontal="left" vertical="center"/>
    </xf>
    <xf numFmtId="165" fontId="12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/>
    </xf>
    <xf numFmtId="2" fontId="16" fillId="0" borderId="0" xfId="0" applyNumberFormat="1" applyFont="1" applyAlignment="1">
      <alignment vertical="center"/>
    </xf>
    <xf numFmtId="165" fontId="16" fillId="0" borderId="0" xfId="0" applyNumberFormat="1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22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33" fillId="0" borderId="0" xfId="0" applyFont="1" applyAlignment="1">
      <alignment vertical="center"/>
    </xf>
    <xf numFmtId="0" fontId="33" fillId="0" borderId="0" xfId="0" applyFont="1" applyAlignment="1">
      <alignment horizontal="center" vertical="center"/>
    </xf>
    <xf numFmtId="0" fontId="18" fillId="0" borderId="0" xfId="43" applyFont="1" applyAlignment="1">
      <alignment horizontal="left" vertical="center"/>
    </xf>
    <xf numFmtId="0" fontId="18" fillId="0" borderId="0" xfId="43" applyFont="1" applyAlignment="1">
      <alignment horizontal="center" vertical="center"/>
    </xf>
    <xf numFmtId="0" fontId="18" fillId="0" borderId="0" xfId="42" applyFont="1" applyAlignment="1">
      <alignment horizontal="left" vertical="center"/>
    </xf>
    <xf numFmtId="0" fontId="18" fillId="0" borderId="0" xfId="42" applyFont="1" applyAlignment="1">
      <alignment horizontal="center" vertical="center"/>
    </xf>
    <xf numFmtId="0" fontId="18" fillId="0" borderId="0" xfId="42" applyFont="1" applyAlignment="1">
      <alignment vertical="center"/>
    </xf>
    <xf numFmtId="0" fontId="56" fillId="0" borderId="0" xfId="0" applyFont="1" applyAlignment="1" applyProtection="1">
      <alignment horizontal="left" vertical="center"/>
      <protection locked="0"/>
    </xf>
    <xf numFmtId="0" fontId="56" fillId="0" borderId="0" xfId="0" applyFont="1" applyAlignment="1" applyProtection="1">
      <alignment horizontal="center" vertical="center"/>
      <protection locked="0"/>
    </xf>
    <xf numFmtId="165" fontId="31" fillId="0" borderId="0" xfId="0" applyNumberFormat="1" applyFont="1" applyAlignment="1">
      <alignment horizontal="left" vertical="center"/>
    </xf>
    <xf numFmtId="0" fontId="0" fillId="0" borderId="26" xfId="0" applyBorder="1" applyAlignment="1">
      <alignment vertical="center"/>
    </xf>
    <xf numFmtId="2" fontId="57" fillId="0" borderId="29" xfId="0" applyNumberFormat="1" applyFont="1" applyBorder="1" applyAlignment="1">
      <alignment horizontal="right" vertical="center"/>
    </xf>
    <xf numFmtId="0" fontId="57" fillId="0" borderId="29" xfId="0" applyFont="1" applyBorder="1" applyAlignment="1">
      <alignment horizontal="right" vertical="center"/>
    </xf>
    <xf numFmtId="0" fontId="57" fillId="0" borderId="31" xfId="0" applyFont="1" applyBorder="1" applyAlignment="1">
      <alignment horizontal="right" vertical="center"/>
    </xf>
    <xf numFmtId="0" fontId="6" fillId="30" borderId="27" xfId="0" applyFont="1" applyFill="1" applyBorder="1" applyAlignment="1">
      <alignment horizontal="right" vertical="center"/>
    </xf>
    <xf numFmtId="0" fontId="6" fillId="30" borderId="28" xfId="0" applyFont="1" applyFill="1" applyBorder="1" applyAlignment="1">
      <alignment horizontal="center" vertical="center"/>
    </xf>
    <xf numFmtId="0" fontId="4" fillId="0" borderId="30" xfId="0" applyFont="1" applyBorder="1" applyAlignment="1">
      <alignment horizontal="right" vertical="center"/>
    </xf>
    <xf numFmtId="0" fontId="58" fillId="0" borderId="30" xfId="0" applyFont="1" applyBorder="1" applyAlignment="1">
      <alignment horizontal="right" vertical="center"/>
    </xf>
    <xf numFmtId="22" fontId="58" fillId="0" borderId="30" xfId="0" applyNumberFormat="1" applyFont="1" applyBorder="1" applyAlignment="1">
      <alignment horizontal="right" vertical="center"/>
    </xf>
    <xf numFmtId="22" fontId="58" fillId="0" borderId="32" xfId="0" applyNumberFormat="1" applyFont="1" applyBorder="1" applyAlignment="1">
      <alignment horizontal="right" vertical="center"/>
    </xf>
    <xf numFmtId="0" fontId="56" fillId="0" borderId="0" xfId="0" applyFont="1" applyAlignment="1" applyProtection="1">
      <alignment horizontal="left" vertical="center" wrapText="1"/>
      <protection locked="0"/>
    </xf>
    <xf numFmtId="0" fontId="56" fillId="0" borderId="0" xfId="0" applyFont="1" applyAlignment="1">
      <alignment horizontal="center"/>
    </xf>
    <xf numFmtId="165" fontId="56" fillId="0" borderId="0" xfId="0" applyNumberFormat="1" applyFont="1" applyAlignment="1">
      <alignment horizontal="left" vertical="center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A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VZ Lib -- O-C Diagr.</a:t>
            </a:r>
          </a:p>
        </c:rich>
      </c:tx>
      <c:layout>
        <c:manualLayout>
          <c:xMode val="edge"/>
          <c:yMode val="edge"/>
          <c:x val="0.38556132096391171"/>
          <c:y val="1.479289940828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02137490005596E-2"/>
          <c:y val="0.10650887573964497"/>
          <c:w val="0.87096904847267498"/>
          <c:h val="0.718934911242603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1'!$H$21:$H$994</c:f>
              <c:numCache>
                <c:formatCode>0.0000</c:formatCode>
                <c:ptCount val="974"/>
                <c:pt idx="0">
                  <c:v>-0.5230425700028718</c:v>
                </c:pt>
                <c:pt idx="1">
                  <c:v>-0.53217155500533408</c:v>
                </c:pt>
                <c:pt idx="2">
                  <c:v>-0.52479820000371546</c:v>
                </c:pt>
                <c:pt idx="3">
                  <c:v>-0.51392718500574119</c:v>
                </c:pt>
                <c:pt idx="4">
                  <c:v>-0.52535815499868477</c:v>
                </c:pt>
                <c:pt idx="5">
                  <c:v>-0.5579950550054491</c:v>
                </c:pt>
                <c:pt idx="6">
                  <c:v>-0.45773903000372229</c:v>
                </c:pt>
                <c:pt idx="7">
                  <c:v>-0.44986801500272122</c:v>
                </c:pt>
                <c:pt idx="8">
                  <c:v>-0.43001904000266222</c:v>
                </c:pt>
                <c:pt idx="9">
                  <c:v>-0.43014802500329097</c:v>
                </c:pt>
                <c:pt idx="10">
                  <c:v>-0.41408614499960095</c:v>
                </c:pt>
                <c:pt idx="11">
                  <c:v>-0.40721513000244158</c:v>
                </c:pt>
                <c:pt idx="12">
                  <c:v>-0.3777685900022334</c:v>
                </c:pt>
                <c:pt idx="29">
                  <c:v>-7.1815199989941902E-3</c:v>
                </c:pt>
                <c:pt idx="32">
                  <c:v>-7.7471000258810818E-4</c:v>
                </c:pt>
                <c:pt idx="33">
                  <c:v>3.8165000296430662E-4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284-4E05-BCCB-065CD498D43B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1'!$D$42:$D$53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4">
                    <c:v>1E-4</c:v>
                  </c:pt>
                  <c:pt idx="6">
                    <c:v>0</c:v>
                  </c:pt>
                  <c:pt idx="7">
                    <c:v>0</c:v>
                  </c:pt>
                  <c:pt idx="8">
                    <c:v>2E-3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1'!$I$21:$I$994</c:f>
              <c:numCache>
                <c:formatCode>0.0000</c:formatCode>
                <c:ptCount val="974"/>
                <c:pt idx="21">
                  <c:v>-3.968925004301127E-3</c:v>
                </c:pt>
                <c:pt idx="22">
                  <c:v>-2.4181750050047413E-3</c:v>
                </c:pt>
                <c:pt idx="23">
                  <c:v>-3.5398350009927526E-3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284-4E05-BCCB-065CD498D43B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1'!$J$21:$J$994</c:f>
              <c:numCache>
                <c:formatCode>0.0000</c:formatCode>
                <c:ptCount val="974"/>
                <c:pt idx="13">
                  <c:v>-1.0940325002593454E-2</c:v>
                </c:pt>
                <c:pt idx="14">
                  <c:v>-1.1222815002838615E-2</c:v>
                </c:pt>
                <c:pt idx="15">
                  <c:v>-5.8785149958566763E-3</c:v>
                </c:pt>
                <c:pt idx="16">
                  <c:v>-5.0260900025023147E-3</c:v>
                </c:pt>
                <c:pt idx="17">
                  <c:v>-5.0000000046566129E-3</c:v>
                </c:pt>
                <c:pt idx="18">
                  <c:v>-4.6739099998376332E-3</c:v>
                </c:pt>
                <c:pt idx="19">
                  <c:v>-5.1188350043958053E-3</c:v>
                </c:pt>
                <c:pt idx="20">
                  <c:v>-5.1188350043958053E-3</c:v>
                </c:pt>
                <c:pt idx="24">
                  <c:v>1.8294104993401561E-2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284-4E05-BCCB-065CD498D43B}"/>
            </c:ext>
          </c:extLst>
        </c:ser>
        <c:ser>
          <c:idx val="2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1'!$K$21:$K$994</c:f>
              <c:numCache>
                <c:formatCode>0.0000</c:formatCode>
                <c:ptCount val="974"/>
                <c:pt idx="25">
                  <c:v>1.0301814996637404E-2</c:v>
                </c:pt>
                <c:pt idx="26">
                  <c:v>2.2337900009006262E-3</c:v>
                </c:pt>
                <c:pt idx="27">
                  <c:v>-9.902399979182519E-4</c:v>
                </c:pt>
                <c:pt idx="28">
                  <c:v>3.3981800006586127E-3</c:v>
                </c:pt>
                <c:pt idx="30">
                  <c:v>8.7865999958012253E-3</c:v>
                </c:pt>
                <c:pt idx="31">
                  <c:v>-1.0481400022399612E-3</c:v>
                </c:pt>
                <c:pt idx="34">
                  <c:v>-5.322155004250817E-3</c:v>
                </c:pt>
                <c:pt idx="35">
                  <c:v>-9.7012199985329062E-3</c:v>
                </c:pt>
                <c:pt idx="36">
                  <c:v>-7.7463499983423389E-3</c:v>
                </c:pt>
                <c:pt idx="37">
                  <c:v>-7.5673799947253428E-3</c:v>
                </c:pt>
                <c:pt idx="38">
                  <c:v>-7.6963649989920668E-3</c:v>
                </c:pt>
                <c:pt idx="39">
                  <c:v>-7.1412899997085333E-3</c:v>
                </c:pt>
                <c:pt idx="40">
                  <c:v>-7.7862149992142804E-3</c:v>
                </c:pt>
                <c:pt idx="41">
                  <c:v>-7.4862149995169602E-3</c:v>
                </c:pt>
                <c:pt idx="42">
                  <c:v>-6.9151999996392988E-3</c:v>
                </c:pt>
                <c:pt idx="43">
                  <c:v>-6.407945002138149E-3</c:v>
                </c:pt>
                <c:pt idx="44">
                  <c:v>-8.1353950008633547E-3</c:v>
                </c:pt>
                <c:pt idx="45">
                  <c:v>-9.1542299996945076E-3</c:v>
                </c:pt>
                <c:pt idx="46">
                  <c:v>-7.893330002843868E-3</c:v>
                </c:pt>
                <c:pt idx="47">
                  <c:v>-1.8379270004516002E-2</c:v>
                </c:pt>
                <c:pt idx="48">
                  <c:v>-1.7680560005828738E-2</c:v>
                </c:pt>
                <c:pt idx="49">
                  <c:v>-2.0699395005067345E-2</c:v>
                </c:pt>
                <c:pt idx="50">
                  <c:v>-1.7614634998608381E-2</c:v>
                </c:pt>
                <c:pt idx="51">
                  <c:v>-1.7498660003184341E-2</c:v>
                </c:pt>
                <c:pt idx="52">
                  <c:v>-1.8192695002653636E-2</c:v>
                </c:pt>
                <c:pt idx="53">
                  <c:v>-1.8782544997520745E-2</c:v>
                </c:pt>
                <c:pt idx="54">
                  <c:v>-1.9811530000879429E-2</c:v>
                </c:pt>
                <c:pt idx="55">
                  <c:v>-1.826803499716334E-2</c:v>
                </c:pt>
                <c:pt idx="56">
                  <c:v>-1.6276720001769718E-2</c:v>
                </c:pt>
                <c:pt idx="57">
                  <c:v>-1.2368520001473371E-2</c:v>
                </c:pt>
                <c:pt idx="58">
                  <c:v>-1.3958370000182185E-2</c:v>
                </c:pt>
                <c:pt idx="59">
                  <c:v>-2.0203885003866162E-2</c:v>
                </c:pt>
                <c:pt idx="60">
                  <c:v>-2.6992095001332927E-2</c:v>
                </c:pt>
                <c:pt idx="61">
                  <c:v>-2.8377410002576653E-2</c:v>
                </c:pt>
                <c:pt idx="62">
                  <c:v>-2.6927459999569692E-2</c:v>
                </c:pt>
                <c:pt idx="63">
                  <c:v>-2.702881999721285E-2</c:v>
                </c:pt>
                <c:pt idx="74">
                  <c:v>-2.6883685000939295E-2</c:v>
                </c:pt>
                <c:pt idx="75">
                  <c:v>-2.6302520003810059E-2</c:v>
                </c:pt>
                <c:pt idx="82">
                  <c:v>-2.6025679995655082E-2</c:v>
                </c:pt>
                <c:pt idx="86">
                  <c:v>-2.719376500317594E-2</c:v>
                </c:pt>
                <c:pt idx="87">
                  <c:v>-2.719376500317594E-2</c:v>
                </c:pt>
                <c:pt idx="89">
                  <c:v>-2.629376500408398E-2</c:v>
                </c:pt>
                <c:pt idx="113">
                  <c:v>-2.5475730006291997E-2</c:v>
                </c:pt>
                <c:pt idx="125">
                  <c:v>-2.64205849962309E-2</c:v>
                </c:pt>
                <c:pt idx="136">
                  <c:v>-2.6906005005002953E-2</c:v>
                </c:pt>
                <c:pt idx="149">
                  <c:v>-2.6410294995002914E-2</c:v>
                </c:pt>
                <c:pt idx="219">
                  <c:v>-3.6696269999083597E-2</c:v>
                </c:pt>
                <c:pt idx="237">
                  <c:v>-3.6355600008391775E-2</c:v>
                </c:pt>
                <c:pt idx="289">
                  <c:v>-3.7969235003401991E-2</c:v>
                </c:pt>
                <c:pt idx="359">
                  <c:v>-3.6466755002038553E-2</c:v>
                </c:pt>
                <c:pt idx="377">
                  <c:v>-3.8321724998240825E-2</c:v>
                </c:pt>
                <c:pt idx="388">
                  <c:v>-3.7740524996479508E-2</c:v>
                </c:pt>
                <c:pt idx="389">
                  <c:v>-3.7740524996479508E-2</c:v>
                </c:pt>
                <c:pt idx="390">
                  <c:v>-3.7680524997995235E-2</c:v>
                </c:pt>
                <c:pt idx="391">
                  <c:v>-3.7680524997995235E-2</c:v>
                </c:pt>
                <c:pt idx="392">
                  <c:v>-3.749052499915706E-2</c:v>
                </c:pt>
                <c:pt idx="393">
                  <c:v>-3.749052499915706E-2</c:v>
                </c:pt>
                <c:pt idx="394">
                  <c:v>-3.690052499587182E-2</c:v>
                </c:pt>
                <c:pt idx="395">
                  <c:v>-3.690052499587182E-2</c:v>
                </c:pt>
                <c:pt idx="414">
                  <c:v>-3.9501320003182627E-2</c:v>
                </c:pt>
                <c:pt idx="415">
                  <c:v>-3.9501320003182627E-2</c:v>
                </c:pt>
                <c:pt idx="548">
                  <c:v>-5.0316765191382729E-2</c:v>
                </c:pt>
                <c:pt idx="551">
                  <c:v>-4.9376165159628727E-2</c:v>
                </c:pt>
                <c:pt idx="564">
                  <c:v>-5.1786695003102068E-2</c:v>
                </c:pt>
                <c:pt idx="565">
                  <c:v>-6.1739289994875435E-2</c:v>
                </c:pt>
                <c:pt idx="566">
                  <c:v>-6.1039289998007007E-2</c:v>
                </c:pt>
                <c:pt idx="567">
                  <c:v>-6.0339290001138579E-2</c:v>
                </c:pt>
                <c:pt idx="568">
                  <c:v>-7.0277580001857132E-2</c:v>
                </c:pt>
                <c:pt idx="569">
                  <c:v>-7.4458460003370419E-2</c:v>
                </c:pt>
                <c:pt idx="570">
                  <c:v>-7.2458460002962966E-2</c:v>
                </c:pt>
                <c:pt idx="571">
                  <c:v>-7.2458460002962966E-2</c:v>
                </c:pt>
                <c:pt idx="572">
                  <c:v>-7.3930869999458082E-2</c:v>
                </c:pt>
                <c:pt idx="573">
                  <c:v>-7.3730869997234549E-2</c:v>
                </c:pt>
                <c:pt idx="574">
                  <c:v>-7.1030869999958668E-2</c:v>
                </c:pt>
                <c:pt idx="575">
                  <c:v>-6.8897454999387264E-2</c:v>
                </c:pt>
                <c:pt idx="576">
                  <c:v>-6.9509035005467013E-2</c:v>
                </c:pt>
                <c:pt idx="577">
                  <c:v>-7.0535819912038278E-2</c:v>
                </c:pt>
                <c:pt idx="578">
                  <c:v>-6.8535820049874019E-2</c:v>
                </c:pt>
                <c:pt idx="579">
                  <c:v>-7.1657479944406077E-2</c:v>
                </c:pt>
                <c:pt idx="580">
                  <c:v>-7.0657479780493304E-2</c:v>
                </c:pt>
                <c:pt idx="581">
                  <c:v>-6.7657480220077559E-2</c:v>
                </c:pt>
                <c:pt idx="582">
                  <c:v>-7.9633340232248884E-2</c:v>
                </c:pt>
                <c:pt idx="583">
                  <c:v>-7.8633340068336111E-2</c:v>
                </c:pt>
                <c:pt idx="584">
                  <c:v>-8.9143420002073981E-2</c:v>
                </c:pt>
                <c:pt idx="585">
                  <c:v>-8.5143419812084176E-2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284-4E05-BCCB-065CD498D43B}"/>
            </c:ext>
          </c:extLst>
        </c:ser>
        <c:ser>
          <c:idx val="7"/>
          <c:order val="4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1'!$O$21:$O$994</c:f>
              <c:numCache>
                <c:formatCode>0.0000</c:formatCode>
                <c:ptCount val="974"/>
                <c:pt idx="5">
                  <c:v>0.22591554287615312</c:v>
                </c:pt>
                <c:pt idx="13">
                  <c:v>7.6653092766043596E-2</c:v>
                </c:pt>
                <c:pt idx="14">
                  <c:v>7.6228091995488426E-2</c:v>
                </c:pt>
                <c:pt idx="15">
                  <c:v>7.3285778968567958E-2</c:v>
                </c:pt>
                <c:pt idx="16">
                  <c:v>7.238673887700893E-2</c:v>
                </c:pt>
                <c:pt idx="17">
                  <c:v>7.237584142135367E-2</c:v>
                </c:pt>
                <c:pt idx="18">
                  <c:v>7.2364943965698411E-2</c:v>
                </c:pt>
                <c:pt idx="19">
                  <c:v>7.2355862752652364E-2</c:v>
                </c:pt>
                <c:pt idx="20">
                  <c:v>7.2355862752652364E-2</c:v>
                </c:pt>
                <c:pt idx="21">
                  <c:v>3.8947896198840641E-2</c:v>
                </c:pt>
                <c:pt idx="22">
                  <c:v>3.8857084068380135E-2</c:v>
                </c:pt>
                <c:pt idx="23">
                  <c:v>3.8573750221343343E-2</c:v>
                </c:pt>
                <c:pt idx="24">
                  <c:v>3.640152406072799E-2</c:v>
                </c:pt>
                <c:pt idx="25">
                  <c:v>3.4741478315909902E-2</c:v>
                </c:pt>
                <c:pt idx="26">
                  <c:v>8.4695289736849144E-3</c:v>
                </c:pt>
                <c:pt idx="27">
                  <c:v>6.2936703278511363E-3</c:v>
                </c:pt>
                <c:pt idx="28">
                  <c:v>6.2428155347932501E-3</c:v>
                </c:pt>
                <c:pt idx="29">
                  <c:v>6.2064906826090477E-3</c:v>
                </c:pt>
                <c:pt idx="30">
                  <c:v>6.1919607417353639E-3</c:v>
                </c:pt>
                <c:pt idx="31">
                  <c:v>6.0393963625617192E-3</c:v>
                </c:pt>
                <c:pt idx="32">
                  <c:v>5.9612979303656777E-3</c:v>
                </c:pt>
                <c:pt idx="33">
                  <c:v>3.1588355843543969E-3</c:v>
                </c:pt>
                <c:pt idx="34">
                  <c:v>-9.1499658810399731E-4</c:v>
                </c:pt>
                <c:pt idx="35">
                  <c:v>-1.0948046064157974E-3</c:v>
                </c:pt>
                <c:pt idx="36">
                  <c:v>-5.5591289398543853E-3</c:v>
                </c:pt>
                <c:pt idx="37">
                  <c:v>-8.0982361075301879E-3</c:v>
                </c:pt>
                <c:pt idx="38">
                  <c:v>-8.1000523501394001E-3</c:v>
                </c:pt>
                <c:pt idx="39">
                  <c:v>-8.1091335631854472E-3</c:v>
                </c:pt>
                <c:pt idx="40">
                  <c:v>-8.1182147762314943E-3</c:v>
                </c:pt>
                <c:pt idx="41">
                  <c:v>-8.1182147762314943E-3</c:v>
                </c:pt>
                <c:pt idx="42">
                  <c:v>-8.1200310188407065E-3</c:v>
                </c:pt>
                <c:pt idx="43">
                  <c:v>-8.1509071431972863E-3</c:v>
                </c:pt>
                <c:pt idx="44">
                  <c:v>-8.459668386763014E-3</c:v>
                </c:pt>
                <c:pt idx="45">
                  <c:v>-8.4796470554643205E-3</c:v>
                </c:pt>
                <c:pt idx="46">
                  <c:v>-8.5886216120169279E-3</c:v>
                </c:pt>
                <c:pt idx="47">
                  <c:v>-1.2228371800874091E-2</c:v>
                </c:pt>
                <c:pt idx="48">
                  <c:v>-1.2798671980166085E-2</c:v>
                </c:pt>
                <c:pt idx="49">
                  <c:v>-1.2818650648867391E-2</c:v>
                </c:pt>
                <c:pt idx="50">
                  <c:v>-1.5332330420014265E-2</c:v>
                </c:pt>
                <c:pt idx="51">
                  <c:v>-1.5450386189612919E-2</c:v>
                </c:pt>
                <c:pt idx="52">
                  <c:v>-1.6051562493261479E-2</c:v>
                </c:pt>
                <c:pt idx="53">
                  <c:v>-1.6069724919353587E-2</c:v>
                </c:pt>
                <c:pt idx="54">
                  <c:v>-1.6071541161962799E-2</c:v>
                </c:pt>
                <c:pt idx="55">
                  <c:v>-1.6131477168066732E-2</c:v>
                </c:pt>
                <c:pt idx="56">
                  <c:v>-1.6169618262860147E-2</c:v>
                </c:pt>
                <c:pt idx="57">
                  <c:v>-1.9584154368175247E-2</c:v>
                </c:pt>
                <c:pt idx="58">
                  <c:v>-1.9602316794267355E-2</c:v>
                </c:pt>
                <c:pt idx="59">
                  <c:v>-2.268811298731542E-2</c:v>
                </c:pt>
                <c:pt idx="60">
                  <c:v>-2.338918263447054E-2</c:v>
                </c:pt>
                <c:pt idx="61">
                  <c:v>-2.4077538583361188E-2</c:v>
                </c:pt>
                <c:pt idx="62">
                  <c:v>-2.64931412536107E-2</c:v>
                </c:pt>
                <c:pt idx="63">
                  <c:v>-2.6812799952831701E-2</c:v>
                </c:pt>
                <c:pt idx="64">
                  <c:v>-2.7343142794721068E-2</c:v>
                </c:pt>
                <c:pt idx="65">
                  <c:v>-2.7381283889514468E-2</c:v>
                </c:pt>
                <c:pt idx="66">
                  <c:v>-2.7392181345169742E-2</c:v>
                </c:pt>
                <c:pt idx="67">
                  <c:v>-2.739399758777894E-2</c:v>
                </c:pt>
                <c:pt idx="68">
                  <c:v>-2.7412160013871048E-2</c:v>
                </c:pt>
                <c:pt idx="69">
                  <c:v>-2.741397625648026E-2</c:v>
                </c:pt>
                <c:pt idx="70">
                  <c:v>-2.751386959998682E-2</c:v>
                </c:pt>
                <c:pt idx="71">
                  <c:v>-2.752476705564208E-2</c:v>
                </c:pt>
                <c:pt idx="72">
                  <c:v>-2.7533848268688127E-2</c:v>
                </c:pt>
                <c:pt idx="73">
                  <c:v>-2.7535664511297339E-2</c:v>
                </c:pt>
                <c:pt idx="74">
                  <c:v>-2.7555643179998646E-2</c:v>
                </c:pt>
                <c:pt idx="75">
                  <c:v>-2.7575621848699966E-2</c:v>
                </c:pt>
                <c:pt idx="76">
                  <c:v>-2.7584703061746013E-2</c:v>
                </c:pt>
                <c:pt idx="77">
                  <c:v>-2.7586519304355225E-2</c:v>
                </c:pt>
                <c:pt idx="78">
                  <c:v>-2.7595600517401273E-2</c:v>
                </c:pt>
                <c:pt idx="79">
                  <c:v>-2.760468173044732E-2</c:v>
                </c:pt>
                <c:pt idx="80">
                  <c:v>-2.7606497973056532E-2</c:v>
                </c:pt>
                <c:pt idx="81">
                  <c:v>-2.7615579186102579E-2</c:v>
                </c:pt>
                <c:pt idx="82">
                  <c:v>-2.7677331434815725E-2</c:v>
                </c:pt>
                <c:pt idx="83">
                  <c:v>-2.7706391316563092E-2</c:v>
                </c:pt>
                <c:pt idx="84">
                  <c:v>-2.7757246109620978E-2</c:v>
                </c:pt>
                <c:pt idx="85">
                  <c:v>-2.7777224778322285E-2</c:v>
                </c:pt>
                <c:pt idx="86">
                  <c:v>-2.7788122233977558E-2</c:v>
                </c:pt>
                <c:pt idx="87">
                  <c:v>-2.7788122233977558E-2</c:v>
                </c:pt>
                <c:pt idx="88">
                  <c:v>-2.7788122233977558E-2</c:v>
                </c:pt>
                <c:pt idx="89">
                  <c:v>-2.7788122233977558E-2</c:v>
                </c:pt>
                <c:pt idx="90">
                  <c:v>-2.7797203447023605E-2</c:v>
                </c:pt>
                <c:pt idx="91">
                  <c:v>-2.7799019689632817E-2</c:v>
                </c:pt>
                <c:pt idx="92">
                  <c:v>-2.7808100902678864E-2</c:v>
                </c:pt>
                <c:pt idx="93">
                  <c:v>-2.7817182115724912E-2</c:v>
                </c:pt>
                <c:pt idx="94">
                  <c:v>-2.7818998358334124E-2</c:v>
                </c:pt>
                <c:pt idx="95">
                  <c:v>-2.7828079571380171E-2</c:v>
                </c:pt>
                <c:pt idx="96">
                  <c:v>-2.783897702703543E-2</c:v>
                </c:pt>
                <c:pt idx="97">
                  <c:v>-2.7848058240081491E-2</c:v>
                </c:pt>
                <c:pt idx="98">
                  <c:v>-2.7858955695736751E-2</c:v>
                </c:pt>
                <c:pt idx="99">
                  <c:v>-2.7878934364438057E-2</c:v>
                </c:pt>
                <c:pt idx="100">
                  <c:v>-2.7888015577484104E-2</c:v>
                </c:pt>
                <c:pt idx="101">
                  <c:v>-2.7889831820093317E-2</c:v>
                </c:pt>
                <c:pt idx="102">
                  <c:v>-2.7898913033139378E-2</c:v>
                </c:pt>
                <c:pt idx="103">
                  <c:v>-2.7918891701840684E-2</c:v>
                </c:pt>
                <c:pt idx="104">
                  <c:v>-2.7929789157495943E-2</c:v>
                </c:pt>
                <c:pt idx="105">
                  <c:v>-2.7938870370541991E-2</c:v>
                </c:pt>
                <c:pt idx="106">
                  <c:v>-2.794976782619725E-2</c:v>
                </c:pt>
                <c:pt idx="107">
                  <c:v>-2.7960665281852523E-2</c:v>
                </c:pt>
                <c:pt idx="108">
                  <c:v>-2.796974649489857E-2</c:v>
                </c:pt>
                <c:pt idx="109">
                  <c:v>-2.798064395055383E-2</c:v>
                </c:pt>
                <c:pt idx="110">
                  <c:v>-3.0071139193754731E-2</c:v>
                </c:pt>
                <c:pt idx="111">
                  <c:v>-3.0082036649409991E-2</c:v>
                </c:pt>
                <c:pt idx="112">
                  <c:v>-3.0091117862456038E-2</c:v>
                </c:pt>
                <c:pt idx="113">
                  <c:v>-3.009293410506525E-2</c:v>
                </c:pt>
                <c:pt idx="114">
                  <c:v>-3.0102015318111297E-2</c:v>
                </c:pt>
                <c:pt idx="115">
                  <c:v>-3.0234601028583635E-2</c:v>
                </c:pt>
                <c:pt idx="116">
                  <c:v>-3.0254579697284956E-2</c:v>
                </c:pt>
                <c:pt idx="117">
                  <c:v>-3.0263660910331003E-2</c:v>
                </c:pt>
                <c:pt idx="118">
                  <c:v>-3.0274558365986262E-2</c:v>
                </c:pt>
                <c:pt idx="119">
                  <c:v>-3.0283639579032309E-2</c:v>
                </c:pt>
                <c:pt idx="120">
                  <c:v>-3.0285455821641522E-2</c:v>
                </c:pt>
                <c:pt idx="121">
                  <c:v>-3.0294537034687569E-2</c:v>
                </c:pt>
                <c:pt idx="122">
                  <c:v>-3.0325413159044148E-2</c:v>
                </c:pt>
                <c:pt idx="123">
                  <c:v>-3.0334494372090196E-2</c:v>
                </c:pt>
                <c:pt idx="124">
                  <c:v>-3.0345391827745455E-2</c:v>
                </c:pt>
                <c:pt idx="125">
                  <c:v>-3.0352656798182304E-2</c:v>
                </c:pt>
                <c:pt idx="126">
                  <c:v>-3.0354473040791516E-2</c:v>
                </c:pt>
                <c:pt idx="127">
                  <c:v>-3.0356289283400714E-2</c:v>
                </c:pt>
                <c:pt idx="128">
                  <c:v>-3.0374451709492822E-2</c:v>
                </c:pt>
                <c:pt idx="129">
                  <c:v>-3.0385349165148082E-2</c:v>
                </c:pt>
                <c:pt idx="130">
                  <c:v>-3.0436203958205968E-2</c:v>
                </c:pt>
                <c:pt idx="131">
                  <c:v>-3.0445285171252015E-2</c:v>
                </c:pt>
                <c:pt idx="132">
                  <c:v>-3.0447101413861227E-2</c:v>
                </c:pt>
                <c:pt idx="133">
                  <c:v>-3.0457998869516487E-2</c:v>
                </c:pt>
                <c:pt idx="134">
                  <c:v>-3.0527016088666481E-2</c:v>
                </c:pt>
                <c:pt idx="135">
                  <c:v>-3.0557892213023047E-2</c:v>
                </c:pt>
                <c:pt idx="136">
                  <c:v>-3.0665050526966442E-2</c:v>
                </c:pt>
                <c:pt idx="137">
                  <c:v>-3.0708640349587493E-2</c:v>
                </c:pt>
                <c:pt idx="138">
                  <c:v>-3.0710456592196705E-2</c:v>
                </c:pt>
                <c:pt idx="139">
                  <c:v>-3.07286190182888E-2</c:v>
                </c:pt>
                <c:pt idx="140">
                  <c:v>-3.0730435260898012E-2</c:v>
                </c:pt>
                <c:pt idx="141">
                  <c:v>-3.0739516473944059E-2</c:v>
                </c:pt>
                <c:pt idx="142">
                  <c:v>-3.0790371267001945E-2</c:v>
                </c:pt>
                <c:pt idx="143">
                  <c:v>-3.0799452480048006E-2</c:v>
                </c:pt>
                <c:pt idx="144">
                  <c:v>-3.0801268722657205E-2</c:v>
                </c:pt>
                <c:pt idx="145">
                  <c:v>-3.0812166178312464E-2</c:v>
                </c:pt>
                <c:pt idx="146">
                  <c:v>-3.0861204728761152E-2</c:v>
                </c:pt>
                <c:pt idx="147">
                  <c:v>-3.0870285941807199E-2</c:v>
                </c:pt>
                <c:pt idx="148">
                  <c:v>-3.0872102184416411E-2</c:v>
                </c:pt>
                <c:pt idx="149">
                  <c:v>-3.0872102184416411E-2</c:v>
                </c:pt>
                <c:pt idx="150">
                  <c:v>-3.0890264610508505E-2</c:v>
                </c:pt>
                <c:pt idx="151">
                  <c:v>-3.0932038190520345E-2</c:v>
                </c:pt>
                <c:pt idx="152">
                  <c:v>-3.0941119403566392E-2</c:v>
                </c:pt>
                <c:pt idx="153">
                  <c:v>-3.0942935646175604E-2</c:v>
                </c:pt>
                <c:pt idx="154">
                  <c:v>-3.1001055409670325E-2</c:v>
                </c:pt>
                <c:pt idx="155">
                  <c:v>-3.1002871652279537E-2</c:v>
                </c:pt>
                <c:pt idx="156">
                  <c:v>-3.1011952865325584E-2</c:v>
                </c:pt>
                <c:pt idx="157">
                  <c:v>-3.1082786327084791E-2</c:v>
                </c:pt>
                <c:pt idx="158">
                  <c:v>-3.1084602569693989E-2</c:v>
                </c:pt>
                <c:pt idx="159">
                  <c:v>-3.1113662451441357E-2</c:v>
                </c:pt>
                <c:pt idx="160">
                  <c:v>-3.1164517244499243E-2</c:v>
                </c:pt>
                <c:pt idx="161">
                  <c:v>-3.117359845754529E-2</c:v>
                </c:pt>
                <c:pt idx="162">
                  <c:v>-3.1175414700154502E-2</c:v>
                </c:pt>
                <c:pt idx="163">
                  <c:v>-3.1257145617568954E-2</c:v>
                </c:pt>
                <c:pt idx="164">
                  <c:v>-3.1264410588005803E-2</c:v>
                </c:pt>
                <c:pt idx="165">
                  <c:v>-3.1266226830615015E-2</c:v>
                </c:pt>
                <c:pt idx="166">
                  <c:v>-3.1286205499316322E-2</c:v>
                </c:pt>
                <c:pt idx="167">
                  <c:v>-3.1295286712362369E-2</c:v>
                </c:pt>
                <c:pt idx="168">
                  <c:v>-3.1366120174121576E-2</c:v>
                </c:pt>
                <c:pt idx="169">
                  <c:v>-3.1367936416730774E-2</c:v>
                </c:pt>
                <c:pt idx="170">
                  <c:v>-3.1377017629776835E-2</c:v>
                </c:pt>
                <c:pt idx="171">
                  <c:v>-3.1447851091536028E-2</c:v>
                </c:pt>
                <c:pt idx="172">
                  <c:v>-3.1458748547191287E-2</c:v>
                </c:pt>
                <c:pt idx="173">
                  <c:v>-3.1467829760237334E-2</c:v>
                </c:pt>
                <c:pt idx="174">
                  <c:v>-3.1478727215892593E-2</c:v>
                </c:pt>
                <c:pt idx="175">
                  <c:v>-3.1487808428938655E-2</c:v>
                </c:pt>
                <c:pt idx="176">
                  <c:v>-3.1489624671547867E-2</c:v>
                </c:pt>
                <c:pt idx="177">
                  <c:v>-3.1498705884593914E-2</c:v>
                </c:pt>
                <c:pt idx="178">
                  <c:v>-3.1507787097639961E-2</c:v>
                </c:pt>
                <c:pt idx="179">
                  <c:v>-3.1509603340249173E-2</c:v>
                </c:pt>
                <c:pt idx="180">
                  <c:v>-3.1538663221996541E-2</c:v>
                </c:pt>
                <c:pt idx="181">
                  <c:v>-3.15495606776518E-2</c:v>
                </c:pt>
                <c:pt idx="182">
                  <c:v>-3.1558641890697847E-2</c:v>
                </c:pt>
                <c:pt idx="183">
                  <c:v>-3.1560458133307059E-2</c:v>
                </c:pt>
                <c:pt idx="184">
                  <c:v>-3.1640372808112299E-2</c:v>
                </c:pt>
                <c:pt idx="185">
                  <c:v>-3.1671248932468879E-2</c:v>
                </c:pt>
                <c:pt idx="186">
                  <c:v>-3.1691227601170185E-2</c:v>
                </c:pt>
                <c:pt idx="187">
                  <c:v>-3.3761744175669781E-2</c:v>
                </c:pt>
                <c:pt idx="188">
                  <c:v>-3.3874351217440798E-2</c:v>
                </c:pt>
                <c:pt idx="189">
                  <c:v>-3.3883432430486859E-2</c:v>
                </c:pt>
                <c:pt idx="190">
                  <c:v>-3.3903411099188166E-2</c:v>
                </c:pt>
                <c:pt idx="191">
                  <c:v>-3.3945184679200005E-2</c:v>
                </c:pt>
                <c:pt idx="192">
                  <c:v>-3.3954265892246052E-2</c:v>
                </c:pt>
                <c:pt idx="193">
                  <c:v>-3.3956082134855264E-2</c:v>
                </c:pt>
                <c:pt idx="194">
                  <c:v>-3.3965163347901312E-2</c:v>
                </c:pt>
                <c:pt idx="195">
                  <c:v>-3.3974244560947359E-2</c:v>
                </c:pt>
                <c:pt idx="196">
                  <c:v>-3.3976060803556571E-2</c:v>
                </c:pt>
                <c:pt idx="197">
                  <c:v>-3.4005120685303938E-2</c:v>
                </c:pt>
                <c:pt idx="198">
                  <c:v>-3.4016018140959198E-2</c:v>
                </c:pt>
                <c:pt idx="199">
                  <c:v>-3.4025099354005245E-2</c:v>
                </c:pt>
                <c:pt idx="200">
                  <c:v>-3.4035996809660504E-2</c:v>
                </c:pt>
                <c:pt idx="201">
                  <c:v>-3.4046894265315764E-2</c:v>
                </c:pt>
                <c:pt idx="202">
                  <c:v>-3.4055975478361825E-2</c:v>
                </c:pt>
                <c:pt idx="203">
                  <c:v>-3.4135890153167064E-2</c:v>
                </c:pt>
                <c:pt idx="204">
                  <c:v>-3.4137706395776277E-2</c:v>
                </c:pt>
                <c:pt idx="205">
                  <c:v>-3.4146787608822324E-2</c:v>
                </c:pt>
                <c:pt idx="206">
                  <c:v>-3.4148603851431536E-2</c:v>
                </c:pt>
                <c:pt idx="207">
                  <c:v>-3.4157685064477583E-2</c:v>
                </c:pt>
                <c:pt idx="208">
                  <c:v>-3.4177663733178903E-2</c:v>
                </c:pt>
                <c:pt idx="209">
                  <c:v>-3.419764240188021E-2</c:v>
                </c:pt>
                <c:pt idx="210">
                  <c:v>-3.4199458644489422E-2</c:v>
                </c:pt>
                <c:pt idx="211">
                  <c:v>-3.4206723614926257E-2</c:v>
                </c:pt>
                <c:pt idx="212">
                  <c:v>-3.4208539857535469E-2</c:v>
                </c:pt>
                <c:pt idx="213">
                  <c:v>-3.4288454532340723E-2</c:v>
                </c:pt>
                <c:pt idx="214">
                  <c:v>-3.430843320104203E-2</c:v>
                </c:pt>
                <c:pt idx="215">
                  <c:v>-3.4319330656697289E-2</c:v>
                </c:pt>
                <c:pt idx="216">
                  <c:v>-3.4321146899306501E-2</c:v>
                </c:pt>
                <c:pt idx="217">
                  <c:v>-3.432841186974335E-2</c:v>
                </c:pt>
                <c:pt idx="218">
                  <c:v>-3.4330228112352548E-2</c:v>
                </c:pt>
                <c:pt idx="219">
                  <c:v>-3.4386531633238071E-2</c:v>
                </c:pt>
                <c:pt idx="220">
                  <c:v>-3.4450100124560429E-2</c:v>
                </c:pt>
                <c:pt idx="221">
                  <c:v>-3.4451916367169641E-2</c:v>
                </c:pt>
                <c:pt idx="222">
                  <c:v>-3.4531831041974881E-2</c:v>
                </c:pt>
                <c:pt idx="223">
                  <c:v>-3.457360462198672E-2</c:v>
                </c:pt>
                <c:pt idx="224">
                  <c:v>-3.4580869592423555E-2</c:v>
                </c:pt>
                <c:pt idx="225">
                  <c:v>-3.4582685835032767E-2</c:v>
                </c:pt>
                <c:pt idx="226">
                  <c:v>-3.4591767048078814E-2</c:v>
                </c:pt>
                <c:pt idx="227">
                  <c:v>-3.4593583290688026E-2</c:v>
                </c:pt>
                <c:pt idx="228">
                  <c:v>-3.4600848261124875E-2</c:v>
                </c:pt>
                <c:pt idx="229">
                  <c:v>-3.4602664503734074E-2</c:v>
                </c:pt>
                <c:pt idx="230">
                  <c:v>-3.4611745716780135E-2</c:v>
                </c:pt>
                <c:pt idx="231">
                  <c:v>-3.4613561959389333E-2</c:v>
                </c:pt>
                <c:pt idx="232">
                  <c:v>-3.4622643172435394E-2</c:v>
                </c:pt>
                <c:pt idx="233">
                  <c:v>-3.467349796549328E-2</c:v>
                </c:pt>
                <c:pt idx="234">
                  <c:v>-3.4682579178539327E-2</c:v>
                </c:pt>
                <c:pt idx="235">
                  <c:v>-3.4684395421148539E-2</c:v>
                </c:pt>
                <c:pt idx="236">
                  <c:v>-3.4693476634194587E-2</c:v>
                </c:pt>
                <c:pt idx="237">
                  <c:v>-3.4709822817677483E-2</c:v>
                </c:pt>
                <c:pt idx="238">
                  <c:v>-3.4722536515941954E-2</c:v>
                </c:pt>
                <c:pt idx="239">
                  <c:v>-3.4735250214206426E-2</c:v>
                </c:pt>
                <c:pt idx="240">
                  <c:v>-3.4744331427252473E-2</c:v>
                </c:pt>
                <c:pt idx="241">
                  <c:v>-3.4806083675965618E-2</c:v>
                </c:pt>
                <c:pt idx="242">
                  <c:v>-3.486420343946034E-2</c:v>
                </c:pt>
                <c:pt idx="243">
                  <c:v>-3.4866019682069552E-2</c:v>
                </c:pt>
                <c:pt idx="244">
                  <c:v>-3.4885998350770858E-2</c:v>
                </c:pt>
                <c:pt idx="245">
                  <c:v>-3.4895079563816919E-2</c:v>
                </c:pt>
                <c:pt idx="246">
                  <c:v>-3.4896895806426131E-2</c:v>
                </c:pt>
                <c:pt idx="247">
                  <c:v>-3.4945934356874805E-2</c:v>
                </c:pt>
                <c:pt idx="248">
                  <c:v>-3.4956831812530065E-2</c:v>
                </c:pt>
                <c:pt idx="249">
                  <c:v>-3.4967729268185324E-2</c:v>
                </c:pt>
                <c:pt idx="250">
                  <c:v>-3.4996789149932678E-2</c:v>
                </c:pt>
                <c:pt idx="251">
                  <c:v>-3.499860539254189E-2</c:v>
                </c:pt>
                <c:pt idx="252">
                  <c:v>-3.5005870362978739E-2</c:v>
                </c:pt>
                <c:pt idx="253">
                  <c:v>-3.5007686605587951E-2</c:v>
                </c:pt>
                <c:pt idx="254">
                  <c:v>-3.5016767818633998E-2</c:v>
                </c:pt>
                <c:pt idx="255">
                  <c:v>-3.501858406124321E-2</c:v>
                </c:pt>
                <c:pt idx="256">
                  <c:v>-3.5056725156036625E-2</c:v>
                </c:pt>
                <c:pt idx="257">
                  <c:v>-3.5067622611691884E-2</c:v>
                </c:pt>
                <c:pt idx="258">
                  <c:v>-3.5118477404749771E-2</c:v>
                </c:pt>
                <c:pt idx="259">
                  <c:v>-3.5127558617795818E-2</c:v>
                </c:pt>
                <c:pt idx="260">
                  <c:v>-3.512937486040503E-2</c:v>
                </c:pt>
                <c:pt idx="261">
                  <c:v>-3.5158434742152384E-2</c:v>
                </c:pt>
                <c:pt idx="262">
                  <c:v>-3.5160250984761596E-2</c:v>
                </c:pt>
                <c:pt idx="263">
                  <c:v>-3.5180229653462916E-2</c:v>
                </c:pt>
                <c:pt idx="264">
                  <c:v>-3.522926820391159E-2</c:v>
                </c:pt>
                <c:pt idx="265">
                  <c:v>-3.5231084446520788E-2</c:v>
                </c:pt>
                <c:pt idx="266">
                  <c:v>-3.5251063115222109E-2</c:v>
                </c:pt>
                <c:pt idx="267">
                  <c:v>-3.5271041783923415E-2</c:v>
                </c:pt>
                <c:pt idx="268">
                  <c:v>-3.5280122996969462E-2</c:v>
                </c:pt>
                <c:pt idx="269">
                  <c:v>-3.5300101665670783E-2</c:v>
                </c:pt>
                <c:pt idx="270">
                  <c:v>-3.5310999121326042E-2</c:v>
                </c:pt>
                <c:pt idx="271">
                  <c:v>-3.5321896576981301E-2</c:v>
                </c:pt>
                <c:pt idx="272">
                  <c:v>-3.5330977790027349E-2</c:v>
                </c:pt>
                <c:pt idx="273">
                  <c:v>-3.5341875245682608E-2</c:v>
                </c:pt>
                <c:pt idx="274">
                  <c:v>-3.5350956458728669E-2</c:v>
                </c:pt>
                <c:pt idx="275">
                  <c:v>-3.5381832583085235E-2</c:v>
                </c:pt>
                <c:pt idx="276">
                  <c:v>-3.7514101406297962E-2</c:v>
                </c:pt>
                <c:pt idx="277">
                  <c:v>-3.7544977530654541E-2</c:v>
                </c:pt>
                <c:pt idx="278">
                  <c:v>-3.7574037412401909E-2</c:v>
                </c:pt>
                <c:pt idx="279">
                  <c:v>-3.7594016081103215E-2</c:v>
                </c:pt>
                <c:pt idx="280">
                  <c:v>-3.7595832323712428E-2</c:v>
                </c:pt>
                <c:pt idx="281">
                  <c:v>-3.7615810992413734E-2</c:v>
                </c:pt>
                <c:pt idx="282">
                  <c:v>-3.7715704335920294E-2</c:v>
                </c:pt>
                <c:pt idx="283">
                  <c:v>-3.7717520578529506E-2</c:v>
                </c:pt>
                <c:pt idx="284">
                  <c:v>-3.7726601791575554E-2</c:v>
                </c:pt>
                <c:pt idx="285">
                  <c:v>-3.7735683004621615E-2</c:v>
                </c:pt>
                <c:pt idx="286">
                  <c:v>-3.7737499247230813E-2</c:v>
                </c:pt>
                <c:pt idx="287">
                  <c:v>-3.7746580460276874E-2</c:v>
                </c:pt>
                <c:pt idx="288">
                  <c:v>-3.7757477915932133E-2</c:v>
                </c:pt>
                <c:pt idx="289">
                  <c:v>-3.7781089069851864E-2</c:v>
                </c:pt>
                <c:pt idx="290">
                  <c:v>-3.7806516466380807E-2</c:v>
                </c:pt>
                <c:pt idx="291">
                  <c:v>-3.7817413922036067E-2</c:v>
                </c:pt>
                <c:pt idx="292">
                  <c:v>-3.7828311377691326E-2</c:v>
                </c:pt>
                <c:pt idx="293">
                  <c:v>-3.7857371259438694E-2</c:v>
                </c:pt>
                <c:pt idx="294">
                  <c:v>-3.7868268715093953E-2</c:v>
                </c:pt>
                <c:pt idx="295">
                  <c:v>-3.7989956969911032E-2</c:v>
                </c:pt>
                <c:pt idx="296">
                  <c:v>-3.7999038182957079E-2</c:v>
                </c:pt>
                <c:pt idx="297">
                  <c:v>-3.8000854425566291E-2</c:v>
                </c:pt>
                <c:pt idx="298">
                  <c:v>-3.8009935638612338E-2</c:v>
                </c:pt>
                <c:pt idx="299">
                  <c:v>-3.801175188122155E-2</c:v>
                </c:pt>
                <c:pt idx="300">
                  <c:v>-3.8019016851658399E-2</c:v>
                </c:pt>
                <c:pt idx="301">
                  <c:v>-3.8049892976014965E-2</c:v>
                </c:pt>
                <c:pt idx="302">
                  <c:v>-3.8058974189061012E-2</c:v>
                </c:pt>
                <c:pt idx="303">
                  <c:v>-3.8060790431670224E-2</c:v>
                </c:pt>
                <c:pt idx="304">
                  <c:v>-3.8080769100371545E-2</c:v>
                </c:pt>
                <c:pt idx="305">
                  <c:v>-3.8082585342980743E-2</c:v>
                </c:pt>
                <c:pt idx="306">
                  <c:v>-3.8171581230832044E-2</c:v>
                </c:pt>
                <c:pt idx="307">
                  <c:v>-3.8173397473441256E-2</c:v>
                </c:pt>
                <c:pt idx="308">
                  <c:v>-3.8180662443878091E-2</c:v>
                </c:pt>
                <c:pt idx="309">
                  <c:v>-3.8182478686487303E-2</c:v>
                </c:pt>
                <c:pt idx="310">
                  <c:v>-3.8191559899533364E-2</c:v>
                </c:pt>
                <c:pt idx="311">
                  <c:v>-3.8193376142142563E-2</c:v>
                </c:pt>
                <c:pt idx="312">
                  <c:v>-3.8202457355188624E-2</c:v>
                </c:pt>
                <c:pt idx="313">
                  <c:v>-3.8211538568234671E-2</c:v>
                </c:pt>
                <c:pt idx="314">
                  <c:v>-3.8213354810843883E-2</c:v>
                </c:pt>
                <c:pt idx="315">
                  <c:v>-3.8271474574338604E-2</c:v>
                </c:pt>
                <c:pt idx="316">
                  <c:v>-3.8273290816947816E-2</c:v>
                </c:pt>
                <c:pt idx="317">
                  <c:v>-3.8404060284810942E-2</c:v>
                </c:pt>
                <c:pt idx="318">
                  <c:v>-3.8405876527420155E-2</c:v>
                </c:pt>
                <c:pt idx="319">
                  <c:v>-3.8413141497857003E-2</c:v>
                </c:pt>
                <c:pt idx="320">
                  <c:v>-3.8414957740466202E-2</c:v>
                </c:pt>
                <c:pt idx="321">
                  <c:v>-3.843312016655831E-2</c:v>
                </c:pt>
                <c:pt idx="322">
                  <c:v>-3.8434936409167522E-2</c:v>
                </c:pt>
                <c:pt idx="323">
                  <c:v>-3.8444017622213569E-2</c:v>
                </c:pt>
                <c:pt idx="324">
                  <c:v>-3.8565705877030648E-2</c:v>
                </c:pt>
                <c:pt idx="325">
                  <c:v>-3.8596582001387228E-2</c:v>
                </c:pt>
                <c:pt idx="326">
                  <c:v>-3.8607479457042487E-2</c:v>
                </c:pt>
                <c:pt idx="327">
                  <c:v>-3.8667415463146421E-2</c:v>
                </c:pt>
                <c:pt idx="328">
                  <c:v>-3.8707372800549047E-2</c:v>
                </c:pt>
                <c:pt idx="329">
                  <c:v>-3.870918904315826E-2</c:v>
                </c:pt>
                <c:pt idx="330">
                  <c:v>-3.8769125049262193E-2</c:v>
                </c:pt>
                <c:pt idx="331">
                  <c:v>-3.8780022504917452E-2</c:v>
                </c:pt>
                <c:pt idx="332">
                  <c:v>-3.8829061055366126E-2</c:v>
                </c:pt>
                <c:pt idx="333">
                  <c:v>-3.8839958511021386E-2</c:v>
                </c:pt>
                <c:pt idx="334">
                  <c:v>-3.8870834635377965E-2</c:v>
                </c:pt>
                <c:pt idx="335">
                  <c:v>-3.8890813304079272E-2</c:v>
                </c:pt>
                <c:pt idx="336">
                  <c:v>-3.8899894517125319E-2</c:v>
                </c:pt>
                <c:pt idx="337">
                  <c:v>-3.8910791972780578E-2</c:v>
                </c:pt>
                <c:pt idx="338">
                  <c:v>-3.8919873185826639E-2</c:v>
                </c:pt>
                <c:pt idx="339">
                  <c:v>-3.8921689428435838E-2</c:v>
                </c:pt>
                <c:pt idx="340">
                  <c:v>-3.8970727978884512E-2</c:v>
                </c:pt>
                <c:pt idx="341">
                  <c:v>-3.8990706647585832E-2</c:v>
                </c:pt>
                <c:pt idx="342">
                  <c:v>-3.8992522890195044E-2</c:v>
                </c:pt>
                <c:pt idx="343">
                  <c:v>-3.9001604103241092E-2</c:v>
                </c:pt>
                <c:pt idx="344">
                  <c:v>-3.9012501558896351E-2</c:v>
                </c:pt>
                <c:pt idx="345">
                  <c:v>-3.9021582771942398E-2</c:v>
                </c:pt>
                <c:pt idx="346">
                  <c:v>-4.1184727719511705E-2</c:v>
                </c:pt>
                <c:pt idx="347">
                  <c:v>-4.1193808932557752E-2</c:v>
                </c:pt>
                <c:pt idx="348">
                  <c:v>-4.1204706388213011E-2</c:v>
                </c:pt>
                <c:pt idx="349">
                  <c:v>-4.1235582512569591E-2</c:v>
                </c:pt>
                <c:pt idx="350">
                  <c:v>-4.1244663725615638E-2</c:v>
                </c:pt>
                <c:pt idx="351">
                  <c:v>-4.134637331173141E-2</c:v>
                </c:pt>
                <c:pt idx="352">
                  <c:v>-4.1355454524777457E-2</c:v>
                </c:pt>
                <c:pt idx="353">
                  <c:v>-4.135727076738667E-2</c:v>
                </c:pt>
                <c:pt idx="354">
                  <c:v>-4.1366351980432717E-2</c:v>
                </c:pt>
                <c:pt idx="355">
                  <c:v>-4.1377249436087976E-2</c:v>
                </c:pt>
                <c:pt idx="356">
                  <c:v>-4.1428104229145862E-2</c:v>
                </c:pt>
                <c:pt idx="357">
                  <c:v>-4.1437185442191923E-2</c:v>
                </c:pt>
                <c:pt idx="358">
                  <c:v>-4.1458980353502442E-2</c:v>
                </c:pt>
                <c:pt idx="359">
                  <c:v>-4.1471694051766914E-2</c:v>
                </c:pt>
                <c:pt idx="360">
                  <c:v>-4.1497121448295857E-2</c:v>
                </c:pt>
                <c:pt idx="361">
                  <c:v>-4.1498937690905069E-2</c:v>
                </c:pt>
                <c:pt idx="362">
                  <c:v>-4.1508018903951116E-2</c:v>
                </c:pt>
                <c:pt idx="363">
                  <c:v>-4.1509835146560328E-2</c:v>
                </c:pt>
                <c:pt idx="364">
                  <c:v>-4.1518916359606375E-2</c:v>
                </c:pt>
                <c:pt idx="365">
                  <c:v>-4.1527997572652423E-2</c:v>
                </c:pt>
                <c:pt idx="366">
                  <c:v>-4.1538895028307682E-2</c:v>
                </c:pt>
                <c:pt idx="367">
                  <c:v>-4.1598831034411629E-2</c:v>
                </c:pt>
                <c:pt idx="368">
                  <c:v>-4.1600647277020827E-2</c:v>
                </c:pt>
                <c:pt idx="369">
                  <c:v>-4.1609728490066888E-2</c:v>
                </c:pt>
                <c:pt idx="370">
                  <c:v>-4.1638788371814242E-2</c:v>
                </c:pt>
                <c:pt idx="371">
                  <c:v>-4.1640604614423454E-2</c:v>
                </c:pt>
                <c:pt idx="372">
                  <c:v>-4.1720519289228708E-2</c:v>
                </c:pt>
                <c:pt idx="373">
                  <c:v>-4.1731416744883967E-2</c:v>
                </c:pt>
                <c:pt idx="374">
                  <c:v>-4.1782271537941854E-2</c:v>
                </c:pt>
                <c:pt idx="375">
                  <c:v>-4.1811331419689207E-2</c:v>
                </c:pt>
                <c:pt idx="376">
                  <c:v>-4.1813147662298419E-2</c:v>
                </c:pt>
                <c:pt idx="377">
                  <c:v>-4.1838575058827362E-2</c:v>
                </c:pt>
                <c:pt idx="378">
                  <c:v>-4.1873083668402353E-2</c:v>
                </c:pt>
                <c:pt idx="379">
                  <c:v>-4.1893062337103673E-2</c:v>
                </c:pt>
                <c:pt idx="380">
                  <c:v>-4.190214355014972E-2</c:v>
                </c:pt>
                <c:pt idx="381">
                  <c:v>-4.1903959792758932E-2</c:v>
                </c:pt>
                <c:pt idx="382">
                  <c:v>-4.1942100887552347E-2</c:v>
                </c:pt>
                <c:pt idx="383">
                  <c:v>-4.1943917130161559E-2</c:v>
                </c:pt>
                <c:pt idx="384">
                  <c:v>-4.1952998343207606E-2</c:v>
                </c:pt>
                <c:pt idx="385">
                  <c:v>-4.1954814585816819E-2</c:v>
                </c:pt>
                <c:pt idx="386">
                  <c:v>-4.1963895798862866E-2</c:v>
                </c:pt>
                <c:pt idx="387">
                  <c:v>-4.1983874467564172E-2</c:v>
                </c:pt>
                <c:pt idx="388">
                  <c:v>-4.1983874467564172E-2</c:v>
                </c:pt>
                <c:pt idx="389">
                  <c:v>-4.1983874467564172E-2</c:v>
                </c:pt>
                <c:pt idx="390">
                  <c:v>-4.1983874467564172E-2</c:v>
                </c:pt>
                <c:pt idx="391">
                  <c:v>-4.1983874467564172E-2</c:v>
                </c:pt>
                <c:pt idx="392">
                  <c:v>-4.1983874467564172E-2</c:v>
                </c:pt>
                <c:pt idx="393">
                  <c:v>-4.1983874467564172E-2</c:v>
                </c:pt>
                <c:pt idx="394">
                  <c:v>-4.1983874467564172E-2</c:v>
                </c:pt>
                <c:pt idx="395">
                  <c:v>-4.1983874467564172E-2</c:v>
                </c:pt>
                <c:pt idx="396">
                  <c:v>-4.2023831804966799E-2</c:v>
                </c:pt>
                <c:pt idx="397">
                  <c:v>-4.2025648047576011E-2</c:v>
                </c:pt>
                <c:pt idx="398">
                  <c:v>-4.2054707929323379E-2</c:v>
                </c:pt>
                <c:pt idx="399">
                  <c:v>-4.2074686598024685E-2</c:v>
                </c:pt>
                <c:pt idx="400">
                  <c:v>-4.2076502840633898E-2</c:v>
                </c:pt>
                <c:pt idx="401">
                  <c:v>-4.2094665266725992E-2</c:v>
                </c:pt>
                <c:pt idx="402">
                  <c:v>-4.2096481509335204E-2</c:v>
                </c:pt>
                <c:pt idx="403">
                  <c:v>-4.2154601272829939E-2</c:v>
                </c:pt>
                <c:pt idx="404">
                  <c:v>-4.2165498728485198E-2</c:v>
                </c:pt>
                <c:pt idx="405">
                  <c:v>-4.2205456065887811E-2</c:v>
                </c:pt>
                <c:pt idx="406">
                  <c:v>-4.2207272308497024E-2</c:v>
                </c:pt>
                <c:pt idx="407">
                  <c:v>-4.2216353521543085E-2</c:v>
                </c:pt>
                <c:pt idx="408">
                  <c:v>-4.2218169764152283E-2</c:v>
                </c:pt>
                <c:pt idx="409">
                  <c:v>-4.2225434734589132E-2</c:v>
                </c:pt>
                <c:pt idx="410">
                  <c:v>-4.2227250977198344E-2</c:v>
                </c:pt>
                <c:pt idx="411">
                  <c:v>-4.2238148432853603E-2</c:v>
                </c:pt>
                <c:pt idx="412">
                  <c:v>-4.2245413403290438E-2</c:v>
                </c:pt>
                <c:pt idx="413">
                  <c:v>-4.224722964589965E-2</c:v>
                </c:pt>
                <c:pt idx="414">
                  <c:v>-4.2250862131118075E-2</c:v>
                </c:pt>
                <c:pt idx="415">
                  <c:v>-4.2250862131118075E-2</c:v>
                </c:pt>
                <c:pt idx="416">
                  <c:v>-4.2256310858945698E-2</c:v>
                </c:pt>
                <c:pt idx="417">
                  <c:v>-4.225812710155491E-2</c:v>
                </c:pt>
                <c:pt idx="418">
                  <c:v>-4.2267208314600957E-2</c:v>
                </c:pt>
                <c:pt idx="419">
                  <c:v>-4.2377999113762777E-2</c:v>
                </c:pt>
                <c:pt idx="420">
                  <c:v>-4.2379815356371989E-2</c:v>
                </c:pt>
                <c:pt idx="421">
                  <c:v>-4.2439751362475922E-2</c:v>
                </c:pt>
                <c:pt idx="422">
                  <c:v>-4.2448832575521983E-2</c:v>
                </c:pt>
                <c:pt idx="423">
                  <c:v>-4.2450648818131195E-2</c:v>
                </c:pt>
                <c:pt idx="424">
                  <c:v>-4.2459730031177242E-2</c:v>
                </c:pt>
                <c:pt idx="425">
                  <c:v>-4.2510584824235129E-2</c:v>
                </c:pt>
                <c:pt idx="426">
                  <c:v>-4.2519666037281176E-2</c:v>
                </c:pt>
                <c:pt idx="427">
                  <c:v>-4.2581418285994321E-2</c:v>
                </c:pt>
                <c:pt idx="428">
                  <c:v>-4.2590499499040368E-2</c:v>
                </c:pt>
                <c:pt idx="429">
                  <c:v>-4.2601396954695628E-2</c:v>
                </c:pt>
                <c:pt idx="430">
                  <c:v>-4.2641354292098255E-2</c:v>
                </c:pt>
                <c:pt idx="431">
                  <c:v>-4.2652251747753514E-2</c:v>
                </c:pt>
                <c:pt idx="432">
                  <c:v>-4.2661332960799561E-2</c:v>
                </c:pt>
                <c:pt idx="433">
                  <c:v>-4.27031065408114E-2</c:v>
                </c:pt>
                <c:pt idx="434">
                  <c:v>-4.2712187753857447E-2</c:v>
                </c:pt>
                <c:pt idx="435">
                  <c:v>-4.2732166422558768E-2</c:v>
                </c:pt>
                <c:pt idx="436">
                  <c:v>-4.4804499239667561E-2</c:v>
                </c:pt>
                <c:pt idx="437">
                  <c:v>-4.4824477908368868E-2</c:v>
                </c:pt>
                <c:pt idx="438">
                  <c:v>-4.4835375364024127E-2</c:v>
                </c:pt>
                <c:pt idx="439">
                  <c:v>-4.4855354032725447E-2</c:v>
                </c:pt>
                <c:pt idx="440">
                  <c:v>-4.4915290038829381E-2</c:v>
                </c:pt>
                <c:pt idx="441">
                  <c:v>-4.492618749448464E-2</c:v>
                </c:pt>
                <c:pt idx="442">
                  <c:v>-4.4935268707530687E-2</c:v>
                </c:pt>
                <c:pt idx="443">
                  <c:v>-4.4966144831887267E-2</c:v>
                </c:pt>
                <c:pt idx="444">
                  <c:v>-4.4977042287542526E-2</c:v>
                </c:pt>
                <c:pt idx="445">
                  <c:v>-4.4986123500588573E-2</c:v>
                </c:pt>
                <c:pt idx="446">
                  <c:v>-4.4997020956243833E-2</c:v>
                </c:pt>
                <c:pt idx="447">
                  <c:v>-4.5016999624945153E-2</c:v>
                </c:pt>
                <c:pt idx="448">
                  <c:v>-4.5047875749301719E-2</c:v>
                </c:pt>
                <c:pt idx="449">
                  <c:v>-4.5067854418003025E-2</c:v>
                </c:pt>
                <c:pt idx="450">
                  <c:v>-4.5076935631049087E-2</c:v>
                </c:pt>
                <c:pt idx="451">
                  <c:v>-4.5078751873658299E-2</c:v>
                </c:pt>
                <c:pt idx="452">
                  <c:v>-4.5087833086704346E-2</c:v>
                </c:pt>
                <c:pt idx="453">
                  <c:v>-4.5098730542359605E-2</c:v>
                </c:pt>
                <c:pt idx="454">
                  <c:v>-4.5107811755405652E-2</c:v>
                </c:pt>
                <c:pt idx="455">
                  <c:v>-4.5218602554567472E-2</c:v>
                </c:pt>
                <c:pt idx="456">
                  <c:v>-4.5220418797176684E-2</c:v>
                </c:pt>
                <c:pt idx="457">
                  <c:v>-4.5229500010222731E-2</c:v>
                </c:pt>
                <c:pt idx="458">
                  <c:v>-4.5238581223268792E-2</c:v>
                </c:pt>
                <c:pt idx="459">
                  <c:v>-4.5240397465877991E-2</c:v>
                </c:pt>
                <c:pt idx="460">
                  <c:v>-4.5249478678924052E-2</c:v>
                </c:pt>
                <c:pt idx="461">
                  <c:v>-4.5251294921533264E-2</c:v>
                </c:pt>
                <c:pt idx="462">
                  <c:v>-4.5258559891970099E-2</c:v>
                </c:pt>
                <c:pt idx="463">
                  <c:v>-4.5260376134579311E-2</c:v>
                </c:pt>
                <c:pt idx="464">
                  <c:v>-4.5300333471981938E-2</c:v>
                </c:pt>
                <c:pt idx="465">
                  <c:v>-4.5309414685027985E-2</c:v>
                </c:pt>
                <c:pt idx="466">
                  <c:v>-4.5311230927637197E-2</c:v>
                </c:pt>
                <c:pt idx="467">
                  <c:v>-4.5320312140683244E-2</c:v>
                </c:pt>
                <c:pt idx="468">
                  <c:v>-4.5322128383292457E-2</c:v>
                </c:pt>
                <c:pt idx="469">
                  <c:v>-4.5329393353729291E-2</c:v>
                </c:pt>
                <c:pt idx="470">
                  <c:v>-4.5331209596338504E-2</c:v>
                </c:pt>
                <c:pt idx="471">
                  <c:v>-4.5400226815488498E-2</c:v>
                </c:pt>
                <c:pt idx="472">
                  <c:v>-4.5402043058097696E-2</c:v>
                </c:pt>
                <c:pt idx="473">
                  <c:v>-4.541294051375297E-2</c:v>
                </c:pt>
                <c:pt idx="474">
                  <c:v>-4.5422021726799017E-2</c:v>
                </c:pt>
                <c:pt idx="475">
                  <c:v>-4.548195773290295E-2</c:v>
                </c:pt>
                <c:pt idx="476">
                  <c:v>-4.5483773975512162E-2</c:v>
                </c:pt>
                <c:pt idx="477">
                  <c:v>-4.5491038945948997E-2</c:v>
                </c:pt>
                <c:pt idx="478">
                  <c:v>-4.5492855188558209E-2</c:v>
                </c:pt>
                <c:pt idx="479">
                  <c:v>-4.5501936401604257E-2</c:v>
                </c:pt>
                <c:pt idx="480">
                  <c:v>-4.5503752644213469E-2</c:v>
                </c:pt>
                <c:pt idx="481">
                  <c:v>-4.5512833857259516E-2</c:v>
                </c:pt>
                <c:pt idx="482">
                  <c:v>-4.5532812525960836E-2</c:v>
                </c:pt>
                <c:pt idx="483">
                  <c:v>-4.5534628768570048E-2</c:v>
                </c:pt>
                <c:pt idx="484">
                  <c:v>-4.5541893739006883E-2</c:v>
                </c:pt>
                <c:pt idx="485">
                  <c:v>-4.5543709981616096E-2</c:v>
                </c:pt>
                <c:pt idx="486">
                  <c:v>-4.5552791194662143E-2</c:v>
                </c:pt>
                <c:pt idx="487">
                  <c:v>-4.5554607437271355E-2</c:v>
                </c:pt>
                <c:pt idx="488">
                  <c:v>-4.5572769863363463E-2</c:v>
                </c:pt>
                <c:pt idx="489">
                  <c:v>-4.559274853206477E-2</c:v>
                </c:pt>
                <c:pt idx="490">
                  <c:v>-4.5594564774673982E-2</c:v>
                </c:pt>
                <c:pt idx="491">
                  <c:v>-4.5603645987720029E-2</c:v>
                </c:pt>
                <c:pt idx="492">
                  <c:v>-4.5605462230329241E-2</c:v>
                </c:pt>
                <c:pt idx="493">
                  <c:v>-4.5614543443375288E-2</c:v>
                </c:pt>
                <c:pt idx="494">
                  <c:v>-4.5634522112076609E-2</c:v>
                </c:pt>
                <c:pt idx="495">
                  <c:v>-4.5674479449479222E-2</c:v>
                </c:pt>
                <c:pt idx="496">
                  <c:v>-4.5685376905134481E-2</c:v>
                </c:pt>
                <c:pt idx="497">
                  <c:v>-4.5694458118180542E-2</c:v>
                </c:pt>
                <c:pt idx="498">
                  <c:v>-4.5696274360789754E-2</c:v>
                </c:pt>
                <c:pt idx="499">
                  <c:v>-4.5774372792985782E-2</c:v>
                </c:pt>
                <c:pt idx="500">
                  <c:v>-4.5776189035594994E-2</c:v>
                </c:pt>
                <c:pt idx="501">
                  <c:v>-4.5805248917342362E-2</c:v>
                </c:pt>
                <c:pt idx="502">
                  <c:v>-4.5856103710400248E-2</c:v>
                </c:pt>
                <c:pt idx="503">
                  <c:v>-4.5857919953009446E-2</c:v>
                </c:pt>
                <c:pt idx="504">
                  <c:v>-4.5867001166055507E-2</c:v>
                </c:pt>
                <c:pt idx="505">
                  <c:v>-4.5896061047802861E-2</c:v>
                </c:pt>
                <c:pt idx="506">
                  <c:v>-4.590695850345812E-2</c:v>
                </c:pt>
                <c:pt idx="507">
                  <c:v>-4.5908774746067332E-2</c:v>
                </c:pt>
                <c:pt idx="508">
                  <c:v>-4.5916039716504181E-2</c:v>
                </c:pt>
                <c:pt idx="509">
                  <c:v>-4.5917855959113393E-2</c:v>
                </c:pt>
                <c:pt idx="510">
                  <c:v>-4.6088582764379146E-2</c:v>
                </c:pt>
                <c:pt idx="511">
                  <c:v>-4.6099480220034406E-2</c:v>
                </c:pt>
                <c:pt idx="512">
                  <c:v>-4.6119458888735712E-2</c:v>
                </c:pt>
                <c:pt idx="513">
                  <c:v>-4.6170313681793598E-2</c:v>
                </c:pt>
                <c:pt idx="514">
                  <c:v>-4.6190292350494919E-2</c:v>
                </c:pt>
                <c:pt idx="515">
                  <c:v>-4.6201189806150178E-2</c:v>
                </c:pt>
                <c:pt idx="516">
                  <c:v>-4.6322878060967257E-2</c:v>
                </c:pt>
                <c:pt idx="517">
                  <c:v>-4.6331959274013304E-2</c:v>
                </c:pt>
                <c:pt idx="518">
                  <c:v>-4.6353754185323823E-2</c:v>
                </c:pt>
                <c:pt idx="519">
                  <c:v>-4.6362835398369884E-2</c:v>
                </c:pt>
                <c:pt idx="520">
                  <c:v>-4.6373732854025143E-2</c:v>
                </c:pt>
                <c:pt idx="521">
                  <c:v>-4.6413690191427756E-2</c:v>
                </c:pt>
                <c:pt idx="522">
                  <c:v>-4.6424587647083029E-2</c:v>
                </c:pt>
                <c:pt idx="523">
                  <c:v>-4.6433668860129076E-2</c:v>
                </c:pt>
                <c:pt idx="524">
                  <c:v>-4.6444566315784336E-2</c:v>
                </c:pt>
                <c:pt idx="525">
                  <c:v>-4.6453647528830383E-2</c:v>
                </c:pt>
                <c:pt idx="526">
                  <c:v>-4.6484523653186963E-2</c:v>
                </c:pt>
                <c:pt idx="527">
                  <c:v>-4.6515399777543529E-2</c:v>
                </c:pt>
                <c:pt idx="528">
                  <c:v>-4.6524480990589576E-2</c:v>
                </c:pt>
                <c:pt idx="529">
                  <c:v>-4.8393394635466838E-2</c:v>
                </c:pt>
                <c:pt idx="530">
                  <c:v>-4.8404292091122098E-2</c:v>
                </c:pt>
                <c:pt idx="531">
                  <c:v>-4.858591635204311E-2</c:v>
                </c:pt>
                <c:pt idx="532">
                  <c:v>-4.8596813807698383E-2</c:v>
                </c:pt>
                <c:pt idx="533">
                  <c:v>-4.8636771145100996E-2</c:v>
                </c:pt>
                <c:pt idx="534">
                  <c:v>-4.8645852358147057E-2</c:v>
                </c:pt>
                <c:pt idx="535">
                  <c:v>-4.8647668600756255E-2</c:v>
                </c:pt>
                <c:pt idx="536">
                  <c:v>-4.8718502062515462E-2</c:v>
                </c:pt>
                <c:pt idx="537">
                  <c:v>-4.8727583275561509E-2</c:v>
                </c:pt>
                <c:pt idx="538">
                  <c:v>-4.8738480731216768E-2</c:v>
                </c:pt>
                <c:pt idx="539">
                  <c:v>-4.8858352743424635E-2</c:v>
                </c:pt>
                <c:pt idx="540">
                  <c:v>-4.8860168986033847E-2</c:v>
                </c:pt>
                <c:pt idx="541">
                  <c:v>-4.914168659046142E-2</c:v>
                </c:pt>
                <c:pt idx="542">
                  <c:v>-4.916166525916274E-2</c:v>
                </c:pt>
                <c:pt idx="543">
                  <c:v>-4.9163481501771952E-2</c:v>
                </c:pt>
                <c:pt idx="544">
                  <c:v>-4.9194357626128518E-2</c:v>
                </c:pt>
                <c:pt idx="545">
                  <c:v>-4.9203438839174565E-2</c:v>
                </c:pt>
                <c:pt idx="546">
                  <c:v>-4.9205255081783777E-2</c:v>
                </c:pt>
                <c:pt idx="547">
                  <c:v>-4.9212520052220626E-2</c:v>
                </c:pt>
                <c:pt idx="548">
                  <c:v>-4.9219785022657461E-2</c:v>
                </c:pt>
                <c:pt idx="549">
                  <c:v>-4.9243396176577192E-2</c:v>
                </c:pt>
                <c:pt idx="550">
                  <c:v>-4.9245212419186404E-2</c:v>
                </c:pt>
                <c:pt idx="551">
                  <c:v>-4.9292434727025866E-2</c:v>
                </c:pt>
                <c:pt idx="552">
                  <c:v>-4.940685801140611E-2</c:v>
                </c:pt>
                <c:pt idx="553">
                  <c:v>-4.9446815348808737E-2</c:v>
                </c:pt>
                <c:pt idx="554">
                  <c:v>-4.950675135491267E-2</c:v>
                </c:pt>
                <c:pt idx="555">
                  <c:v>-4.9535811236660024E-2</c:v>
                </c:pt>
                <c:pt idx="556">
                  <c:v>-4.9577584816671863E-2</c:v>
                </c:pt>
                <c:pt idx="557">
                  <c:v>-4.9951730794169161E-2</c:v>
                </c:pt>
                <c:pt idx="558">
                  <c:v>-4.996262824982442E-2</c:v>
                </c:pt>
                <c:pt idx="559">
                  <c:v>-5.0033461711583613E-2</c:v>
                </c:pt>
                <c:pt idx="560">
                  <c:v>-5.0053440380284933E-2</c:v>
                </c:pt>
                <c:pt idx="561">
                  <c:v>-5.0115192628998079E-2</c:v>
                </c:pt>
                <c:pt idx="562">
                  <c:v>-5.0144252510745432E-2</c:v>
                </c:pt>
                <c:pt idx="563">
                  <c:v>-5.0265940765562511E-2</c:v>
                </c:pt>
                <c:pt idx="564">
                  <c:v>-5.3102911721148782E-2</c:v>
                </c:pt>
                <c:pt idx="565">
                  <c:v>-5.6784435490017798E-2</c:v>
                </c:pt>
                <c:pt idx="566">
                  <c:v>-5.6784435490017798E-2</c:v>
                </c:pt>
                <c:pt idx="567">
                  <c:v>-5.6784435490017798E-2</c:v>
                </c:pt>
                <c:pt idx="568">
                  <c:v>-6.4982954627992445E-2</c:v>
                </c:pt>
                <c:pt idx="569">
                  <c:v>-7.1172709440180698E-2</c:v>
                </c:pt>
                <c:pt idx="570">
                  <c:v>-7.1172709440180698E-2</c:v>
                </c:pt>
                <c:pt idx="571">
                  <c:v>-7.1172709440180698E-2</c:v>
                </c:pt>
                <c:pt idx="572">
                  <c:v>-7.136523115675697E-2</c:v>
                </c:pt>
                <c:pt idx="573">
                  <c:v>-7.136523115675697E-2</c:v>
                </c:pt>
                <c:pt idx="574">
                  <c:v>-7.136523115675697E-2</c:v>
                </c:pt>
                <c:pt idx="575">
                  <c:v>-7.1657646216839815E-2</c:v>
                </c:pt>
                <c:pt idx="576">
                  <c:v>-7.1708501009897674E-2</c:v>
                </c:pt>
                <c:pt idx="577">
                  <c:v>-7.4398356314137937E-2</c:v>
                </c:pt>
                <c:pt idx="578">
                  <c:v>-7.4398356314137937E-2</c:v>
                </c:pt>
                <c:pt idx="579">
                  <c:v>-7.4681690161174735E-2</c:v>
                </c:pt>
                <c:pt idx="580">
                  <c:v>-7.4681690161174735E-2</c:v>
                </c:pt>
                <c:pt idx="581">
                  <c:v>-7.4681690161174735E-2</c:v>
                </c:pt>
                <c:pt idx="582">
                  <c:v>-7.8088961296053E-2</c:v>
                </c:pt>
                <c:pt idx="583">
                  <c:v>-7.8088961296053E-2</c:v>
                </c:pt>
                <c:pt idx="584">
                  <c:v>-7.8321440350031885E-2</c:v>
                </c:pt>
                <c:pt idx="585">
                  <c:v>-7.8321440350031885E-2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284-4E05-BCCB-065CD498D43B}"/>
            </c:ext>
          </c:extLst>
        </c:ser>
        <c:ser>
          <c:idx val="8"/>
          <c:order val="5"/>
          <c:tx>
            <c:strRef>
              <c:f>'Active 1'!$W$1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1'!$V$2:$V$21</c:f>
              <c:numCache>
                <c:formatCode>General</c:formatCode>
                <c:ptCount val="20"/>
                <c:pt idx="0">
                  <c:v>-50000</c:v>
                </c:pt>
                <c:pt idx="1">
                  <c:v>-45000</c:v>
                </c:pt>
                <c:pt idx="2">
                  <c:v>-40000</c:v>
                </c:pt>
                <c:pt idx="3">
                  <c:v>-35000</c:v>
                </c:pt>
                <c:pt idx="4">
                  <c:v>-30000</c:v>
                </c:pt>
                <c:pt idx="5">
                  <c:v>-25000</c:v>
                </c:pt>
                <c:pt idx="6">
                  <c:v>-20000</c:v>
                </c:pt>
                <c:pt idx="7">
                  <c:v>-15000</c:v>
                </c:pt>
                <c:pt idx="8">
                  <c:v>-10000</c:v>
                </c:pt>
                <c:pt idx="9">
                  <c:v>-5000</c:v>
                </c:pt>
                <c:pt idx="10">
                  <c:v>0</c:v>
                </c:pt>
                <c:pt idx="11">
                  <c:v>5000</c:v>
                </c:pt>
                <c:pt idx="12">
                  <c:v>10000</c:v>
                </c:pt>
                <c:pt idx="13">
                  <c:v>15000</c:v>
                </c:pt>
                <c:pt idx="14">
                  <c:v>20000</c:v>
                </c:pt>
                <c:pt idx="15">
                  <c:v>25000</c:v>
                </c:pt>
                <c:pt idx="16">
                  <c:v>30000</c:v>
                </c:pt>
                <c:pt idx="17">
                  <c:v>35000</c:v>
                </c:pt>
                <c:pt idx="18">
                  <c:v>40000</c:v>
                </c:pt>
                <c:pt idx="19">
                  <c:v>45000</c:v>
                </c:pt>
              </c:numCache>
            </c:numRef>
          </c:xVal>
          <c:yVal>
            <c:numRef>
              <c:f>'Active 1'!$W$2:$W$21</c:f>
              <c:numCache>
                <c:formatCode>0.00E+00</c:formatCode>
                <c:ptCount val="20"/>
                <c:pt idx="0">
                  <c:v>-0.64626770974432546</c:v>
                </c:pt>
                <c:pt idx="1">
                  <c:v>-0.54426410079126664</c:v>
                </c:pt>
                <c:pt idx="2">
                  <c:v>-0.45081905230762209</c:v>
                </c:pt>
                <c:pt idx="3">
                  <c:v>-0.36593256429339188</c:v>
                </c:pt>
                <c:pt idx="4">
                  <c:v>-0.28960463674857601</c:v>
                </c:pt>
                <c:pt idx="5">
                  <c:v>-0.22183526967317449</c:v>
                </c:pt>
                <c:pt idx="6">
                  <c:v>-0.16262446306718728</c:v>
                </c:pt>
                <c:pt idx="7">
                  <c:v>-0.1119722169306144</c:v>
                </c:pt>
                <c:pt idx="8">
                  <c:v>-6.9878531263455876E-2</c:v>
                </c:pt>
                <c:pt idx="9">
                  <c:v>-3.6343406065711667E-2</c:v>
                </c:pt>
                <c:pt idx="10">
                  <c:v>-1.136684133738179E-2</c:v>
                </c:pt>
                <c:pt idx="11">
                  <c:v>5.0511629215337526E-3</c:v>
                </c:pt>
                <c:pt idx="12">
                  <c:v>1.2910606711034962E-2</c:v>
                </c:pt>
                <c:pt idx="13">
                  <c:v>1.221149003112184E-2</c:v>
                </c:pt>
                <c:pt idx="14">
                  <c:v>2.9538128817943876E-3</c:v>
                </c:pt>
                <c:pt idx="15">
                  <c:v>-1.4862424736947405E-2</c:v>
                </c:pt>
                <c:pt idx="16">
                  <c:v>-4.1237222825103517E-2</c:v>
                </c:pt>
                <c:pt idx="17">
                  <c:v>-7.6170581382673963E-2</c:v>
                </c:pt>
                <c:pt idx="18">
                  <c:v>-0.11966250040965873</c:v>
                </c:pt>
                <c:pt idx="19">
                  <c:v>-0.17171297990605788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284-4E05-BCCB-065CD498D43B}"/>
            </c:ext>
          </c:extLst>
        </c:ser>
        <c:ser>
          <c:idx val="4"/>
          <c:order val="6"/>
          <c:tx>
            <c:strRef>
              <c:f>'Active 1'!$L$20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1'!$L$21:$L$999</c:f>
              <c:numCache>
                <c:formatCode>0.0000</c:formatCode>
                <c:ptCount val="979"/>
                <c:pt idx="64">
                  <c:v>-2.7592440019361675E-2</c:v>
                </c:pt>
                <c:pt idx="65">
                  <c:v>-2.7801125004771166E-2</c:v>
                </c:pt>
                <c:pt idx="66">
                  <c:v>-2.9275035187311005E-2</c:v>
                </c:pt>
                <c:pt idx="67">
                  <c:v>-2.4504020126187243E-2</c:v>
                </c:pt>
                <c:pt idx="68">
                  <c:v>-2.4593869798991363E-2</c:v>
                </c:pt>
                <c:pt idx="69">
                  <c:v>-2.7422854866017587E-2</c:v>
                </c:pt>
                <c:pt idx="70">
                  <c:v>-2.8617029900487978E-2</c:v>
                </c:pt>
                <c:pt idx="71">
                  <c:v>-2.699094023409998E-2</c:v>
                </c:pt>
                <c:pt idx="72">
                  <c:v>-2.7935865167819429E-2</c:v>
                </c:pt>
                <c:pt idx="73">
                  <c:v>-2.7964849869022146E-2</c:v>
                </c:pt>
                <c:pt idx="76">
                  <c:v>-2.9247444777865894E-2</c:v>
                </c:pt>
                <c:pt idx="77">
                  <c:v>-2.677643000788521E-2</c:v>
                </c:pt>
                <c:pt idx="78">
                  <c:v>-2.6821355073479936E-2</c:v>
                </c:pt>
                <c:pt idx="79">
                  <c:v>-2.8166279793367721E-2</c:v>
                </c:pt>
                <c:pt idx="80">
                  <c:v>-2.9695265206100885E-2</c:v>
                </c:pt>
                <c:pt idx="81">
                  <c:v>-2.6640189957106486E-2</c:v>
                </c:pt>
                <c:pt idx="83">
                  <c:v>-2.6489439806027804E-2</c:v>
                </c:pt>
                <c:pt idx="84">
                  <c:v>-2.6101019975612871E-2</c:v>
                </c:pt>
                <c:pt idx="85">
                  <c:v>-2.6719854897237383E-2</c:v>
                </c:pt>
                <c:pt idx="88">
                  <c:v>-2.679376513697207E-2</c:v>
                </c:pt>
                <c:pt idx="90">
                  <c:v>-2.6438689950737171E-2</c:v>
                </c:pt>
                <c:pt idx="91">
                  <c:v>-3.2367674873967189E-2</c:v>
                </c:pt>
                <c:pt idx="92">
                  <c:v>-2.5712600152473897E-2</c:v>
                </c:pt>
                <c:pt idx="93">
                  <c:v>-2.3857525186031125E-2</c:v>
                </c:pt>
                <c:pt idx="94">
                  <c:v>-3.0586510147259105E-2</c:v>
                </c:pt>
                <c:pt idx="95">
                  <c:v>-2.6731434852990787E-2</c:v>
                </c:pt>
                <c:pt idx="96">
                  <c:v>-2.8605344828974921E-2</c:v>
                </c:pt>
                <c:pt idx="97">
                  <c:v>-2.6350270076363813E-2</c:v>
                </c:pt>
                <c:pt idx="98">
                  <c:v>-2.6424179850437213E-2</c:v>
                </c:pt>
                <c:pt idx="99">
                  <c:v>-2.6443014852702618E-2</c:v>
                </c:pt>
                <c:pt idx="100">
                  <c:v>-3.1787939769856166E-2</c:v>
                </c:pt>
                <c:pt idx="101">
                  <c:v>-2.6016925010480918E-2</c:v>
                </c:pt>
                <c:pt idx="102">
                  <c:v>-2.506184991216287E-2</c:v>
                </c:pt>
                <c:pt idx="103">
                  <c:v>-2.6580685167573392E-2</c:v>
                </c:pt>
                <c:pt idx="104">
                  <c:v>-2.655459511152003E-2</c:v>
                </c:pt>
                <c:pt idx="105">
                  <c:v>-2.6099520095158368E-2</c:v>
                </c:pt>
                <c:pt idx="106">
                  <c:v>-2.6673429951188155E-2</c:v>
                </c:pt>
                <c:pt idx="107">
                  <c:v>-2.5047339811862912E-2</c:v>
                </c:pt>
                <c:pt idx="108">
                  <c:v>-2.6792264790856279E-2</c:v>
                </c:pt>
                <c:pt idx="109">
                  <c:v>-2.7266174809483346E-2</c:v>
                </c:pt>
                <c:pt idx="110">
                  <c:v>-2.4427910153463017E-2</c:v>
                </c:pt>
                <c:pt idx="111">
                  <c:v>-2.4101820134092122E-2</c:v>
                </c:pt>
                <c:pt idx="112">
                  <c:v>-2.6846744811336976E-2</c:v>
                </c:pt>
                <c:pt idx="114">
                  <c:v>-2.5520655093714595E-2</c:v>
                </c:pt>
                <c:pt idx="115">
                  <c:v>-2.4336560134543106E-2</c:v>
                </c:pt>
                <c:pt idx="116">
                  <c:v>-2.4455394974211231E-2</c:v>
                </c:pt>
                <c:pt idx="117">
                  <c:v>-2.5300320077803917E-2</c:v>
                </c:pt>
                <c:pt idx="118">
                  <c:v>-2.5074229895835742E-2</c:v>
                </c:pt>
                <c:pt idx="119">
                  <c:v>-2.6419155081384815E-2</c:v>
                </c:pt>
                <c:pt idx="120">
                  <c:v>-2.6648139908502344E-2</c:v>
                </c:pt>
                <c:pt idx="121">
                  <c:v>-2.6893065107287839E-2</c:v>
                </c:pt>
                <c:pt idx="122">
                  <c:v>-2.4885810191335622E-2</c:v>
                </c:pt>
                <c:pt idx="123">
                  <c:v>-2.6330735214287415E-2</c:v>
                </c:pt>
                <c:pt idx="124">
                  <c:v>-2.600464519491652E-2</c:v>
                </c:pt>
                <c:pt idx="126">
                  <c:v>-2.5249570229789242E-2</c:v>
                </c:pt>
                <c:pt idx="127">
                  <c:v>-2.1878555111470632E-2</c:v>
                </c:pt>
                <c:pt idx="128">
                  <c:v>-2.7268405094218906E-2</c:v>
                </c:pt>
                <c:pt idx="129">
                  <c:v>-2.5742314792296384E-2</c:v>
                </c:pt>
                <c:pt idx="130">
                  <c:v>-2.6153894999879412E-2</c:v>
                </c:pt>
                <c:pt idx="131">
                  <c:v>-2.5298820197349414E-2</c:v>
                </c:pt>
                <c:pt idx="132">
                  <c:v>-2.5927804817911237E-2</c:v>
                </c:pt>
                <c:pt idx="133">
                  <c:v>-3.1601714850694407E-2</c:v>
                </c:pt>
                <c:pt idx="134">
                  <c:v>-2.6803144886798691E-2</c:v>
                </c:pt>
                <c:pt idx="135">
                  <c:v>-2.6995889958925545E-2</c:v>
                </c:pt>
                <c:pt idx="137">
                  <c:v>-2.6801645006344188E-2</c:v>
                </c:pt>
                <c:pt idx="138">
                  <c:v>-2.7830629871459678E-2</c:v>
                </c:pt>
                <c:pt idx="139">
                  <c:v>-2.7620480053883512E-2</c:v>
                </c:pt>
                <c:pt idx="140">
                  <c:v>-2.7449465094832703E-2</c:v>
                </c:pt>
                <c:pt idx="141">
                  <c:v>-2.8094390072510578E-2</c:v>
                </c:pt>
                <c:pt idx="142">
                  <c:v>-2.7405969827668741E-2</c:v>
                </c:pt>
                <c:pt idx="143">
                  <c:v>-2.7350895063136704E-2</c:v>
                </c:pt>
                <c:pt idx="144">
                  <c:v>-2.8979879840335343E-2</c:v>
                </c:pt>
                <c:pt idx="145">
                  <c:v>-2.8253790042072069E-2</c:v>
                </c:pt>
                <c:pt idx="146">
                  <c:v>-2.773638521466637E-2</c:v>
                </c:pt>
                <c:pt idx="147">
                  <c:v>-2.8581309859873727E-2</c:v>
                </c:pt>
                <c:pt idx="148">
                  <c:v>-2.8110294937505387E-2</c:v>
                </c:pt>
                <c:pt idx="150">
                  <c:v>-2.9300145077286288E-2</c:v>
                </c:pt>
                <c:pt idx="151">
                  <c:v>-2.8466799922171049E-2</c:v>
                </c:pt>
                <c:pt idx="152">
                  <c:v>-2.7611725126917008E-2</c:v>
                </c:pt>
                <c:pt idx="153">
                  <c:v>-2.8540710161905736E-2</c:v>
                </c:pt>
                <c:pt idx="154">
                  <c:v>-2.9468229884514585E-2</c:v>
                </c:pt>
                <c:pt idx="155">
                  <c:v>-2.8597215183253866E-2</c:v>
                </c:pt>
                <c:pt idx="156">
                  <c:v>-2.9042140042292885E-2</c:v>
                </c:pt>
                <c:pt idx="157">
                  <c:v>-2.9172554837714415E-2</c:v>
                </c:pt>
                <c:pt idx="158">
                  <c:v>-2.9401540130493231E-2</c:v>
                </c:pt>
                <c:pt idx="159">
                  <c:v>-2.8365300211589783E-2</c:v>
                </c:pt>
                <c:pt idx="160">
                  <c:v>-2.867688013066072E-2</c:v>
                </c:pt>
                <c:pt idx="161">
                  <c:v>-2.8421804774552584E-2</c:v>
                </c:pt>
                <c:pt idx="162">
                  <c:v>-2.8950790023372974E-2</c:v>
                </c:pt>
                <c:pt idx="163">
                  <c:v>-2.7755115108448081E-2</c:v>
                </c:pt>
                <c:pt idx="164">
                  <c:v>-2.4571054855186958E-2</c:v>
                </c:pt>
                <c:pt idx="165">
                  <c:v>-2.9100039828335866E-2</c:v>
                </c:pt>
                <c:pt idx="166">
                  <c:v>-2.9218875133665279E-2</c:v>
                </c:pt>
                <c:pt idx="167">
                  <c:v>-2.886379994743038E-2</c:v>
                </c:pt>
                <c:pt idx="168">
                  <c:v>-3.0594214826123789E-2</c:v>
                </c:pt>
                <c:pt idx="169">
                  <c:v>-2.9823199947713874E-2</c:v>
                </c:pt>
                <c:pt idx="170">
                  <c:v>-3.1268124970665667E-2</c:v>
                </c:pt>
                <c:pt idx="171">
                  <c:v>-3.0798539854004048E-2</c:v>
                </c:pt>
                <c:pt idx="172">
                  <c:v>-2.9972450225614011E-2</c:v>
                </c:pt>
                <c:pt idx="173">
                  <c:v>-2.9817375165293925E-2</c:v>
                </c:pt>
                <c:pt idx="174">
                  <c:v>-3.0791284807492048E-2</c:v>
                </c:pt>
                <c:pt idx="175">
                  <c:v>-3.0236209961003624E-2</c:v>
                </c:pt>
                <c:pt idx="176">
                  <c:v>-3.0665194914035965E-2</c:v>
                </c:pt>
                <c:pt idx="177">
                  <c:v>-3.0110120074823499E-2</c:v>
                </c:pt>
                <c:pt idx="178">
                  <c:v>-2.5255045082303695E-2</c:v>
                </c:pt>
                <c:pt idx="179">
                  <c:v>-2.9984030181367416E-2</c:v>
                </c:pt>
                <c:pt idx="180">
                  <c:v>-3.0747789998713415E-2</c:v>
                </c:pt>
                <c:pt idx="181">
                  <c:v>-3.0921700068574864E-2</c:v>
                </c:pt>
                <c:pt idx="182">
                  <c:v>-3.1766625172167551E-2</c:v>
                </c:pt>
                <c:pt idx="183">
                  <c:v>-3.0095609967247583E-2</c:v>
                </c:pt>
                <c:pt idx="184">
                  <c:v>-2.9970949879498221E-2</c:v>
                </c:pt>
                <c:pt idx="185">
                  <c:v>-3.186369485774776E-2</c:v>
                </c:pt>
                <c:pt idx="186">
                  <c:v>-3.0482529917208012E-2</c:v>
                </c:pt>
                <c:pt idx="187">
                  <c:v>-3.5625430165964644E-2</c:v>
                </c:pt>
                <c:pt idx="188">
                  <c:v>-3.7122499801625963E-2</c:v>
                </c:pt>
                <c:pt idx="189">
                  <c:v>-3.7467424823262263E-2</c:v>
                </c:pt>
                <c:pt idx="190">
                  <c:v>-3.6786260090593714E-2</c:v>
                </c:pt>
                <c:pt idx="191">
                  <c:v>-3.6752914980752394E-2</c:v>
                </c:pt>
                <c:pt idx="192">
                  <c:v>-3.6697840216220357E-2</c:v>
                </c:pt>
                <c:pt idx="193">
                  <c:v>-4.0126825195329729E-2</c:v>
                </c:pt>
                <c:pt idx="194">
                  <c:v>-3.6671750160166994E-2</c:v>
                </c:pt>
                <c:pt idx="195">
                  <c:v>-3.8016674880054779E-2</c:v>
                </c:pt>
                <c:pt idx="196">
                  <c:v>-3.6145660014881287E-2</c:v>
                </c:pt>
                <c:pt idx="197">
                  <c:v>-3.3609419857384637E-2</c:v>
                </c:pt>
                <c:pt idx="198">
                  <c:v>-3.6983330071961973E-2</c:v>
                </c:pt>
                <c:pt idx="199">
                  <c:v>-3.7028255144832656E-2</c:v>
                </c:pt>
                <c:pt idx="200">
                  <c:v>-3.2702164935471956E-2</c:v>
                </c:pt>
                <c:pt idx="201">
                  <c:v>-3.7176075144088827E-2</c:v>
                </c:pt>
                <c:pt idx="202">
                  <c:v>-3.722100021695951E-2</c:v>
                </c:pt>
                <c:pt idx="203">
                  <c:v>-3.6996339826146141E-2</c:v>
                </c:pt>
                <c:pt idx="204">
                  <c:v>-3.7025325000286102E-2</c:v>
                </c:pt>
                <c:pt idx="205">
                  <c:v>-3.7070250065880828E-2</c:v>
                </c:pt>
                <c:pt idx="206">
                  <c:v>-3.8499235182825942E-2</c:v>
                </c:pt>
                <c:pt idx="207">
                  <c:v>-3.6944160172424745E-2</c:v>
                </c:pt>
                <c:pt idx="208">
                  <c:v>-3.6762995056051295E-2</c:v>
                </c:pt>
                <c:pt idx="209">
                  <c:v>-3.6381829813763034E-2</c:v>
                </c:pt>
                <c:pt idx="210">
                  <c:v>-3.9310815176577307E-2</c:v>
                </c:pt>
                <c:pt idx="211">
                  <c:v>-3.7126755094504915E-2</c:v>
                </c:pt>
                <c:pt idx="212">
                  <c:v>-3.5855740134138614E-2</c:v>
                </c:pt>
                <c:pt idx="213">
                  <c:v>-3.6631079914513975E-2</c:v>
                </c:pt>
                <c:pt idx="214">
                  <c:v>-3.7249914836138487E-2</c:v>
                </c:pt>
                <c:pt idx="215">
                  <c:v>-3.7123824949958362E-2</c:v>
                </c:pt>
                <c:pt idx="216">
                  <c:v>-3.9252809801837429E-2</c:v>
                </c:pt>
                <c:pt idx="217">
                  <c:v>-3.6868750059511513E-2</c:v>
                </c:pt>
                <c:pt idx="218">
                  <c:v>-3.7397734842670616E-2</c:v>
                </c:pt>
                <c:pt idx="220">
                  <c:v>-3.7710745018557645E-2</c:v>
                </c:pt>
                <c:pt idx="221">
                  <c:v>-3.6139730116701685E-2</c:v>
                </c:pt>
                <c:pt idx="222">
                  <c:v>-3.6815070059674326E-2</c:v>
                </c:pt>
                <c:pt idx="223">
                  <c:v>-3.7281725031789392E-2</c:v>
                </c:pt>
                <c:pt idx="224">
                  <c:v>-3.7697665189625695E-2</c:v>
                </c:pt>
                <c:pt idx="225">
                  <c:v>-3.6726650185300969E-2</c:v>
                </c:pt>
                <c:pt idx="226">
                  <c:v>-3.8271575038379524E-2</c:v>
                </c:pt>
                <c:pt idx="227">
                  <c:v>-3.6400560173206031E-2</c:v>
                </c:pt>
                <c:pt idx="228">
                  <c:v>-3.6716500027978327E-2</c:v>
                </c:pt>
                <c:pt idx="229">
                  <c:v>-3.7645485062967055E-2</c:v>
                </c:pt>
                <c:pt idx="230">
                  <c:v>-3.639041001588339E-2</c:v>
                </c:pt>
                <c:pt idx="231">
                  <c:v>-3.4719394810963422E-2</c:v>
                </c:pt>
                <c:pt idx="232">
                  <c:v>-3.6264320122427307E-2</c:v>
                </c:pt>
                <c:pt idx="233">
                  <c:v>-3.7175899953581393E-2</c:v>
                </c:pt>
                <c:pt idx="234">
                  <c:v>-3.7920825227047317E-2</c:v>
                </c:pt>
                <c:pt idx="235">
                  <c:v>-3.6949810229998548E-2</c:v>
                </c:pt>
                <c:pt idx="236">
                  <c:v>-3.8194735119759571E-2</c:v>
                </c:pt>
                <c:pt idx="238">
                  <c:v>-3.7358494868385606E-2</c:v>
                </c:pt>
                <c:pt idx="239">
                  <c:v>-3.7861390053876676E-2</c:v>
                </c:pt>
                <c:pt idx="240">
                  <c:v>-3.8306314905639738E-2</c:v>
                </c:pt>
                <c:pt idx="241">
                  <c:v>-3.8391805101127829E-2</c:v>
                </c:pt>
                <c:pt idx="242">
                  <c:v>-3.7819325050804764E-2</c:v>
                </c:pt>
                <c:pt idx="243">
                  <c:v>-3.37483101975522E-2</c:v>
                </c:pt>
                <c:pt idx="244">
                  <c:v>-3.7767144931422081E-2</c:v>
                </c:pt>
                <c:pt idx="245">
                  <c:v>-3.7212070092209615E-2</c:v>
                </c:pt>
                <c:pt idx="246">
                  <c:v>-3.7641055037965998E-2</c:v>
                </c:pt>
                <c:pt idx="247">
                  <c:v>-3.6823649796133395E-2</c:v>
                </c:pt>
                <c:pt idx="248">
                  <c:v>-3.7197559984633699E-2</c:v>
                </c:pt>
                <c:pt idx="249">
                  <c:v>-3.757147018040996E-2</c:v>
                </c:pt>
                <c:pt idx="250">
                  <c:v>-3.7735230085672811E-2</c:v>
                </c:pt>
                <c:pt idx="251">
                  <c:v>-3.9764215114701074E-2</c:v>
                </c:pt>
                <c:pt idx="252">
                  <c:v>-3.948015505739022E-2</c:v>
                </c:pt>
                <c:pt idx="253">
                  <c:v>-3.7509139896428678E-2</c:v>
                </c:pt>
                <c:pt idx="254">
                  <c:v>-3.815406488138251E-2</c:v>
                </c:pt>
                <c:pt idx="255">
                  <c:v>-3.7283050180121791E-2</c:v>
                </c:pt>
                <c:pt idx="256">
                  <c:v>-3.8991734938463196E-2</c:v>
                </c:pt>
                <c:pt idx="257">
                  <c:v>-3.7365644799137954E-2</c:v>
                </c:pt>
                <c:pt idx="258">
                  <c:v>-3.8477225214592181E-2</c:v>
                </c:pt>
                <c:pt idx="259">
                  <c:v>-3.4422149801685009E-2</c:v>
                </c:pt>
                <c:pt idx="260">
                  <c:v>-3.9051135070621967E-2</c:v>
                </c:pt>
                <c:pt idx="261">
                  <c:v>-3.8514894768013619E-2</c:v>
                </c:pt>
                <c:pt idx="262">
                  <c:v>-3.7743879896879662E-2</c:v>
                </c:pt>
                <c:pt idx="263">
                  <c:v>-3.9362714982416946E-2</c:v>
                </c:pt>
                <c:pt idx="264">
                  <c:v>-3.8045310117013287E-2</c:v>
                </c:pt>
                <c:pt idx="265">
                  <c:v>-3.6974294824176468E-2</c:v>
                </c:pt>
                <c:pt idx="266">
                  <c:v>-3.9493129777838476E-2</c:v>
                </c:pt>
                <c:pt idx="267">
                  <c:v>-3.891196487529669E-2</c:v>
                </c:pt>
                <c:pt idx="268">
                  <c:v>-3.8056890072766691E-2</c:v>
                </c:pt>
                <c:pt idx="269">
                  <c:v>-3.7075724918395281E-2</c:v>
                </c:pt>
                <c:pt idx="270">
                  <c:v>-3.8849635064252652E-2</c:v>
                </c:pt>
                <c:pt idx="271">
                  <c:v>-3.8423545214754995E-2</c:v>
                </c:pt>
                <c:pt idx="272">
                  <c:v>-3.7768470079754479E-2</c:v>
                </c:pt>
                <c:pt idx="273">
                  <c:v>-3.7542379890510347E-2</c:v>
                </c:pt>
                <c:pt idx="274">
                  <c:v>-3.8687304957420565E-2</c:v>
                </c:pt>
                <c:pt idx="275">
                  <c:v>-3.7580049909593072E-2</c:v>
                </c:pt>
                <c:pt idx="276">
                  <c:v>-3.790843983006198E-2</c:v>
                </c:pt>
                <c:pt idx="277">
                  <c:v>-3.8401184858230408E-2</c:v>
                </c:pt>
                <c:pt idx="278">
                  <c:v>-3.6164945115160663E-2</c:v>
                </c:pt>
                <c:pt idx="279">
                  <c:v>-3.7283780118741561E-2</c:v>
                </c:pt>
                <c:pt idx="280">
                  <c:v>-4.0012764889979735E-2</c:v>
                </c:pt>
                <c:pt idx="281">
                  <c:v>-3.8131599867483601E-2</c:v>
                </c:pt>
                <c:pt idx="282">
                  <c:v>-3.8425775041105226E-2</c:v>
                </c:pt>
                <c:pt idx="283">
                  <c:v>-3.7854759822948836E-2</c:v>
                </c:pt>
                <c:pt idx="284">
                  <c:v>-3.7999685191607568E-2</c:v>
                </c:pt>
                <c:pt idx="285">
                  <c:v>-3.8244609924731776E-2</c:v>
                </c:pt>
                <c:pt idx="286">
                  <c:v>-3.7173595090280287E-2</c:v>
                </c:pt>
                <c:pt idx="287">
                  <c:v>-3.7718519779446069E-2</c:v>
                </c:pt>
                <c:pt idx="288">
                  <c:v>-3.6092430105782114E-2</c:v>
                </c:pt>
                <c:pt idx="290">
                  <c:v>-3.8375025185814593E-2</c:v>
                </c:pt>
                <c:pt idx="291">
                  <c:v>-3.8648935078526847E-2</c:v>
                </c:pt>
                <c:pt idx="292">
                  <c:v>-3.8022845110390335E-2</c:v>
                </c:pt>
                <c:pt idx="293">
                  <c:v>-3.848660497169476E-2</c:v>
                </c:pt>
                <c:pt idx="294">
                  <c:v>-3.7360514914325904E-2</c:v>
                </c:pt>
                <c:pt idx="295">
                  <c:v>-3.6602509804652072E-2</c:v>
                </c:pt>
                <c:pt idx="296">
                  <c:v>-3.7447434908244759E-2</c:v>
                </c:pt>
                <c:pt idx="297">
                  <c:v>-3.647641991119599E-2</c:v>
                </c:pt>
                <c:pt idx="298">
                  <c:v>-3.7921344934147783E-2</c:v>
                </c:pt>
                <c:pt idx="299">
                  <c:v>-3.7050330225611106E-2</c:v>
                </c:pt>
                <c:pt idx="300">
                  <c:v>-3.6466270219534636E-2</c:v>
                </c:pt>
                <c:pt idx="301">
                  <c:v>-3.8459015035186894E-2</c:v>
                </c:pt>
                <c:pt idx="302">
                  <c:v>-3.420393995475024E-2</c:v>
                </c:pt>
                <c:pt idx="303">
                  <c:v>-3.7932924889901187E-2</c:v>
                </c:pt>
                <c:pt idx="304">
                  <c:v>-3.6451760119234677E-2</c:v>
                </c:pt>
                <c:pt idx="305">
                  <c:v>-4.1580745004466735E-2</c:v>
                </c:pt>
                <c:pt idx="306">
                  <c:v>-3.6401009798282757E-2</c:v>
                </c:pt>
                <c:pt idx="307">
                  <c:v>-3.7429995129059535E-2</c:v>
                </c:pt>
                <c:pt idx="308">
                  <c:v>-3.7145935071748681E-2</c:v>
                </c:pt>
                <c:pt idx="309">
                  <c:v>-3.6674920156656299E-2</c:v>
                </c:pt>
                <c:pt idx="310">
                  <c:v>-3.6719845229526982E-2</c:v>
                </c:pt>
                <c:pt idx="311">
                  <c:v>-3.6248829848773312E-2</c:v>
                </c:pt>
                <c:pt idx="312">
                  <c:v>-3.7493755204195622E-2</c:v>
                </c:pt>
                <c:pt idx="313">
                  <c:v>-3.6038680031197146E-2</c:v>
                </c:pt>
                <c:pt idx="314">
                  <c:v>-3.7167665184824727E-2</c:v>
                </c:pt>
                <c:pt idx="315">
                  <c:v>-3.799518509185873E-2</c:v>
                </c:pt>
                <c:pt idx="316">
                  <c:v>-3.742416987370234E-2</c:v>
                </c:pt>
                <c:pt idx="317">
                  <c:v>-3.7111090081452858E-2</c:v>
                </c:pt>
                <c:pt idx="318">
                  <c:v>-3.5740074832574464E-2</c:v>
                </c:pt>
                <c:pt idx="319">
                  <c:v>-3.6956015028408729E-2</c:v>
                </c:pt>
                <c:pt idx="320">
                  <c:v>-3.7484999811567832E-2</c:v>
                </c:pt>
                <c:pt idx="321">
                  <c:v>-3.8674849944072776E-2</c:v>
                </c:pt>
                <c:pt idx="322">
                  <c:v>-3.4803835209459066E-2</c:v>
                </c:pt>
                <c:pt idx="323">
                  <c:v>-3.7448760056577157E-2</c:v>
                </c:pt>
                <c:pt idx="324">
                  <c:v>-3.7290754858986475E-2</c:v>
                </c:pt>
                <c:pt idx="325">
                  <c:v>-3.7383500100986566E-2</c:v>
                </c:pt>
                <c:pt idx="326">
                  <c:v>-3.7357410037657246E-2</c:v>
                </c:pt>
                <c:pt idx="327">
                  <c:v>-3.7113915110239759E-2</c:v>
                </c:pt>
                <c:pt idx="328">
                  <c:v>-3.4951585141243413E-2</c:v>
                </c:pt>
                <c:pt idx="329">
                  <c:v>-3.6680570214230102E-2</c:v>
                </c:pt>
                <c:pt idx="330">
                  <c:v>-3.6037075027707033E-2</c:v>
                </c:pt>
                <c:pt idx="331">
                  <c:v>-3.6810985009651631E-2</c:v>
                </c:pt>
                <c:pt idx="332">
                  <c:v>-3.6693579968414269E-2</c:v>
                </c:pt>
                <c:pt idx="333">
                  <c:v>-3.6967489868402481E-2</c:v>
                </c:pt>
                <c:pt idx="334">
                  <c:v>-3.6760235154360998E-2</c:v>
                </c:pt>
                <c:pt idx="335">
                  <c:v>-3.6679069868114311E-2</c:v>
                </c:pt>
                <c:pt idx="336">
                  <c:v>-3.7023994897026569E-2</c:v>
                </c:pt>
                <c:pt idx="337">
                  <c:v>-3.6897905003570486E-2</c:v>
                </c:pt>
                <c:pt idx="338">
                  <c:v>-3.6542829817335587E-2</c:v>
                </c:pt>
                <c:pt idx="339">
                  <c:v>-3.5371815160033293E-2</c:v>
                </c:pt>
                <c:pt idx="340">
                  <c:v>-3.5654409904964268E-2</c:v>
                </c:pt>
                <c:pt idx="341">
                  <c:v>-3.2573245058301836E-2</c:v>
                </c:pt>
                <c:pt idx="342">
                  <c:v>-4.2802230127563234E-2</c:v>
                </c:pt>
                <c:pt idx="343">
                  <c:v>-3.7047154808533378E-2</c:v>
                </c:pt>
                <c:pt idx="344">
                  <c:v>-3.6321065002994146E-2</c:v>
                </c:pt>
                <c:pt idx="345">
                  <c:v>-3.5465990207740106E-2</c:v>
                </c:pt>
                <c:pt idx="346">
                  <c:v>-3.5587124948506244E-2</c:v>
                </c:pt>
                <c:pt idx="347">
                  <c:v>-3.5132049932144582E-2</c:v>
                </c:pt>
                <c:pt idx="348">
                  <c:v>-3.4505959964008071E-2</c:v>
                </c:pt>
                <c:pt idx="349">
                  <c:v>-3.6198704816342797E-2</c:v>
                </c:pt>
                <c:pt idx="350">
                  <c:v>-3.4543629975814838E-2</c:v>
                </c:pt>
                <c:pt idx="351">
                  <c:v>-3.3566790196346119E-2</c:v>
                </c:pt>
                <c:pt idx="352">
                  <c:v>-3.7711714816396125E-2</c:v>
                </c:pt>
                <c:pt idx="353">
                  <c:v>-3.4940700083097909E-2</c:v>
                </c:pt>
                <c:pt idx="354">
                  <c:v>-3.6785624892218038E-2</c:v>
                </c:pt>
                <c:pt idx="355">
                  <c:v>-3.6659534998761956E-2</c:v>
                </c:pt>
                <c:pt idx="356">
                  <c:v>-3.6071115042432211E-2</c:v>
                </c:pt>
                <c:pt idx="357">
                  <c:v>-3.571603986347327E-2</c:v>
                </c:pt>
                <c:pt idx="358">
                  <c:v>-3.4763859875965863E-2</c:v>
                </c:pt>
                <c:pt idx="360">
                  <c:v>-3.5272544810140971E-2</c:v>
                </c:pt>
                <c:pt idx="361">
                  <c:v>-3.560152993304655E-2</c:v>
                </c:pt>
                <c:pt idx="362">
                  <c:v>-3.6546454866765998E-2</c:v>
                </c:pt>
                <c:pt idx="363">
                  <c:v>-3.5675440165505279E-2</c:v>
                </c:pt>
                <c:pt idx="364">
                  <c:v>-3.6520364810712636E-2</c:v>
                </c:pt>
                <c:pt idx="365">
                  <c:v>-3.5365290052141063E-2</c:v>
                </c:pt>
                <c:pt idx="366">
                  <c:v>-3.5639199952129275E-2</c:v>
                </c:pt>
                <c:pt idx="367">
                  <c:v>-3.6595704841602128E-2</c:v>
                </c:pt>
                <c:pt idx="368">
                  <c:v>-3.5824689970468171E-2</c:v>
                </c:pt>
                <c:pt idx="369">
                  <c:v>-3.7269614986144006E-2</c:v>
                </c:pt>
                <c:pt idx="370">
                  <c:v>-3.7533375194470864E-2</c:v>
                </c:pt>
                <c:pt idx="371">
                  <c:v>-3.5862359989550896E-2</c:v>
                </c:pt>
                <c:pt idx="372">
                  <c:v>-3.6137700153631158E-2</c:v>
                </c:pt>
                <c:pt idx="373">
                  <c:v>-3.7111609788553324E-2</c:v>
                </c:pt>
                <c:pt idx="374">
                  <c:v>-3.6923190084053203E-2</c:v>
                </c:pt>
                <c:pt idx="375">
                  <c:v>-3.6686950210423674E-2</c:v>
                </c:pt>
                <c:pt idx="376">
                  <c:v>-3.7215934993582778E-2</c:v>
                </c:pt>
                <c:pt idx="378">
                  <c:v>-3.5572440108808223E-2</c:v>
                </c:pt>
                <c:pt idx="379">
                  <c:v>-3.6991275068430696E-2</c:v>
                </c:pt>
                <c:pt idx="380">
                  <c:v>-3.7536200223257765E-2</c:v>
                </c:pt>
                <c:pt idx="381">
                  <c:v>-3.6765184879186563E-2</c:v>
                </c:pt>
                <c:pt idx="382">
                  <c:v>-3.7573869776679203E-2</c:v>
                </c:pt>
                <c:pt idx="383">
                  <c:v>-3.8302855144138448E-2</c:v>
                </c:pt>
                <c:pt idx="384">
                  <c:v>-3.744777988322312E-2</c:v>
                </c:pt>
                <c:pt idx="385">
                  <c:v>-3.8176764792297035E-2</c:v>
                </c:pt>
                <c:pt idx="386">
                  <c:v>-3.8221689857891761E-2</c:v>
                </c:pt>
                <c:pt idx="387">
                  <c:v>-3.9440525157260709E-2</c:v>
                </c:pt>
                <c:pt idx="396">
                  <c:v>-3.8178195056389086E-2</c:v>
                </c:pt>
                <c:pt idx="397">
                  <c:v>-3.7707180141296703E-2</c:v>
                </c:pt>
                <c:pt idx="398">
                  <c:v>-3.7970939883962274E-2</c:v>
                </c:pt>
                <c:pt idx="399">
                  <c:v>-3.9289775006182026E-2</c:v>
                </c:pt>
                <c:pt idx="400">
                  <c:v>-3.8118759883218445E-2</c:v>
                </c:pt>
                <c:pt idx="401">
                  <c:v>-3.8008609895769041E-2</c:v>
                </c:pt>
                <c:pt idx="402">
                  <c:v>-3.9637595138628967E-2</c:v>
                </c:pt>
                <c:pt idx="403">
                  <c:v>-3.8565115006349515E-2</c:v>
                </c:pt>
                <c:pt idx="404">
                  <c:v>-3.963902493705973E-2</c:v>
                </c:pt>
                <c:pt idx="405">
                  <c:v>-3.9476694830227643E-2</c:v>
                </c:pt>
                <c:pt idx="406">
                  <c:v>-3.9005679915135261E-2</c:v>
                </c:pt>
                <c:pt idx="407">
                  <c:v>-3.9650604900089093E-2</c:v>
                </c:pt>
                <c:pt idx="408">
                  <c:v>-3.9779589889803901E-2</c:v>
                </c:pt>
                <c:pt idx="409">
                  <c:v>-3.8195530185475945E-2</c:v>
                </c:pt>
                <c:pt idx="410">
                  <c:v>-3.952451500663301E-2</c:v>
                </c:pt>
                <c:pt idx="411">
                  <c:v>-4.1098425019299611E-2</c:v>
                </c:pt>
                <c:pt idx="412">
                  <c:v>-4.0314364887308329E-2</c:v>
                </c:pt>
                <c:pt idx="413">
                  <c:v>-3.8243349896220025E-2</c:v>
                </c:pt>
                <c:pt idx="416">
                  <c:v>-4.0188275001128204E-2</c:v>
                </c:pt>
                <c:pt idx="417">
                  <c:v>-3.8417259958805516E-2</c:v>
                </c:pt>
                <c:pt idx="418">
                  <c:v>-3.9762185151630547E-2</c:v>
                </c:pt>
                <c:pt idx="419">
                  <c:v>-3.8830269972095266E-2</c:v>
                </c:pt>
                <c:pt idx="420">
                  <c:v>-3.9659255176957231E-2</c:v>
                </c:pt>
                <c:pt idx="421">
                  <c:v>-3.8715760034392588E-2</c:v>
                </c:pt>
                <c:pt idx="422">
                  <c:v>-3.9960684931429569E-2</c:v>
                </c:pt>
                <c:pt idx="423">
                  <c:v>-3.6489669990260154E-2</c:v>
                </c:pt>
                <c:pt idx="424">
                  <c:v>-4.1134595157927833E-2</c:v>
                </c:pt>
                <c:pt idx="425">
                  <c:v>-4.0146174957044423E-2</c:v>
                </c:pt>
                <c:pt idx="426">
                  <c:v>-3.5791100046481006E-2</c:v>
                </c:pt>
                <c:pt idx="427">
                  <c:v>-3.9276590054214466E-2</c:v>
                </c:pt>
                <c:pt idx="428">
                  <c:v>-4.1021515033207834E-2</c:v>
                </c:pt>
                <c:pt idx="429">
                  <c:v>-4.1195425095793325E-2</c:v>
                </c:pt>
                <c:pt idx="430">
                  <c:v>-4.0533094907004852E-2</c:v>
                </c:pt>
                <c:pt idx="431">
                  <c:v>-4.260700500162784E-2</c:v>
                </c:pt>
                <c:pt idx="432">
                  <c:v>-3.9551930211018771E-2</c:v>
                </c:pt>
                <c:pt idx="433">
                  <c:v>-4.0018585183133837E-2</c:v>
                </c:pt>
                <c:pt idx="434">
                  <c:v>-4.0163510086131282E-2</c:v>
                </c:pt>
                <c:pt idx="435">
                  <c:v>-3.8082344937720336E-2</c:v>
                </c:pt>
                <c:pt idx="436">
                  <c:v>-4.6354230202268809E-2</c:v>
                </c:pt>
                <c:pt idx="437">
                  <c:v>-4.8673065030016005E-2</c:v>
                </c:pt>
                <c:pt idx="438">
                  <c:v>-4.7546974979923107E-2</c:v>
                </c:pt>
                <c:pt idx="439">
                  <c:v>-4.6365810165298171E-2</c:v>
                </c:pt>
                <c:pt idx="440">
                  <c:v>-4.8122315100044943E-2</c:v>
                </c:pt>
                <c:pt idx="441">
                  <c:v>-4.8696224948798772E-2</c:v>
                </c:pt>
                <c:pt idx="442">
                  <c:v>-4.7541150190227199E-2</c:v>
                </c:pt>
                <c:pt idx="443">
                  <c:v>-5.39338949820376E-2</c:v>
                </c:pt>
                <c:pt idx="444">
                  <c:v>-4.8507804778637365E-2</c:v>
                </c:pt>
                <c:pt idx="445">
                  <c:v>-4.7952729932148941E-2</c:v>
                </c:pt>
                <c:pt idx="446">
                  <c:v>-4.7426639794139192E-2</c:v>
                </c:pt>
                <c:pt idx="447">
                  <c:v>-4.94454751315061E-2</c:v>
                </c:pt>
                <c:pt idx="448">
                  <c:v>-4.8338220083678607E-2</c:v>
                </c:pt>
                <c:pt idx="449">
                  <c:v>-4.8657055049261544E-2</c:v>
                </c:pt>
                <c:pt idx="450">
                  <c:v>-4.8501979996217415E-2</c:v>
                </c:pt>
                <c:pt idx="451">
                  <c:v>-4.903096477210056E-2</c:v>
                </c:pt>
                <c:pt idx="452">
                  <c:v>-4.8475889932888094E-2</c:v>
                </c:pt>
                <c:pt idx="453">
                  <c:v>-4.8049800083390437E-2</c:v>
                </c:pt>
                <c:pt idx="454">
                  <c:v>-4.8294724816514645E-2</c:v>
                </c:pt>
                <c:pt idx="455">
                  <c:v>-4.8162810140638612E-2</c:v>
                </c:pt>
                <c:pt idx="456">
                  <c:v>-4.9391795131668914E-2</c:v>
                </c:pt>
                <c:pt idx="457">
                  <c:v>-4.8236719914712012E-2</c:v>
                </c:pt>
                <c:pt idx="458">
                  <c:v>-4.9181644848431461E-2</c:v>
                </c:pt>
                <c:pt idx="459">
                  <c:v>-4.7910629895341117E-2</c:v>
                </c:pt>
                <c:pt idx="460">
                  <c:v>-5.0055555118888151E-2</c:v>
                </c:pt>
                <c:pt idx="461">
                  <c:v>-5.0884539858088829E-2</c:v>
                </c:pt>
                <c:pt idx="462">
                  <c:v>-5.0600479808053933E-2</c:v>
                </c:pt>
                <c:pt idx="463">
                  <c:v>-5.02294651887496E-2</c:v>
                </c:pt>
                <c:pt idx="464">
                  <c:v>-4.9267135036643595E-2</c:v>
                </c:pt>
                <c:pt idx="465">
                  <c:v>-4.7612060203391593E-2</c:v>
                </c:pt>
                <c:pt idx="466">
                  <c:v>-4.9541044936631806E-2</c:v>
                </c:pt>
                <c:pt idx="467">
                  <c:v>-4.8685970134101808E-2</c:v>
                </c:pt>
                <c:pt idx="468">
                  <c:v>-4.9114955094410107E-2</c:v>
                </c:pt>
                <c:pt idx="469">
                  <c:v>-4.8130894829228055E-2</c:v>
                </c:pt>
                <c:pt idx="470">
                  <c:v>-4.8359880122006871E-2</c:v>
                </c:pt>
                <c:pt idx="471">
                  <c:v>-5.0161310122348368E-2</c:v>
                </c:pt>
                <c:pt idx="472">
                  <c:v>-4.8890295169258025E-2</c:v>
                </c:pt>
                <c:pt idx="473">
                  <c:v>-4.9464205018011853E-2</c:v>
                </c:pt>
                <c:pt idx="474">
                  <c:v>-4.8709130052884575E-2</c:v>
                </c:pt>
                <c:pt idx="475">
                  <c:v>-5.0365635157504585E-2</c:v>
                </c:pt>
                <c:pt idx="476">
                  <c:v>-4.8094620040501468E-2</c:v>
                </c:pt>
                <c:pt idx="477">
                  <c:v>-4.4410560170945246E-2</c:v>
                </c:pt>
                <c:pt idx="478">
                  <c:v>-4.5939545118017122E-2</c:v>
                </c:pt>
                <c:pt idx="479">
                  <c:v>-4.9384470003133174E-2</c:v>
                </c:pt>
                <c:pt idx="480">
                  <c:v>-5.0413454868248664E-2</c:v>
                </c:pt>
                <c:pt idx="481">
                  <c:v>-4.9358379939803854E-2</c:v>
                </c:pt>
                <c:pt idx="482">
                  <c:v>-4.887721486738883E-2</c:v>
                </c:pt>
                <c:pt idx="483">
                  <c:v>-4.930619982042117E-2</c:v>
                </c:pt>
                <c:pt idx="484">
                  <c:v>-4.9422140014939941E-2</c:v>
                </c:pt>
                <c:pt idx="485">
                  <c:v>-4.9551125019206665E-2</c:v>
                </c:pt>
                <c:pt idx="486">
                  <c:v>-4.879605004680343E-2</c:v>
                </c:pt>
                <c:pt idx="487">
                  <c:v>-4.9325034829962533E-2</c:v>
                </c:pt>
                <c:pt idx="488">
                  <c:v>-5.2714884950546548E-2</c:v>
                </c:pt>
                <c:pt idx="489">
                  <c:v>-4.9233719852054492E-2</c:v>
                </c:pt>
                <c:pt idx="490">
                  <c:v>-4.9062704893003684E-2</c:v>
                </c:pt>
                <c:pt idx="491">
                  <c:v>-4.8207630090473685E-2</c:v>
                </c:pt>
                <c:pt idx="492">
                  <c:v>-4.8236614791676402E-2</c:v>
                </c:pt>
                <c:pt idx="493">
                  <c:v>-5.0981539927306585E-2</c:v>
                </c:pt>
                <c:pt idx="494">
                  <c:v>-4.9400374860852025E-2</c:v>
                </c:pt>
                <c:pt idx="495">
                  <c:v>-4.95380451757228E-2</c:v>
                </c:pt>
                <c:pt idx="496">
                  <c:v>-4.9311954993754625E-2</c:v>
                </c:pt>
                <c:pt idx="497">
                  <c:v>-4.8456880191224627E-2</c:v>
                </c:pt>
                <c:pt idx="498">
                  <c:v>-4.9585864886466879E-2</c:v>
                </c:pt>
                <c:pt idx="499">
                  <c:v>-4.9832219883683138E-2</c:v>
                </c:pt>
                <c:pt idx="500">
                  <c:v>-5.1061204874713439E-2</c:v>
                </c:pt>
                <c:pt idx="501">
                  <c:v>-5.0224965081724804E-2</c:v>
                </c:pt>
                <c:pt idx="502">
                  <c:v>-4.8936544917523861E-2</c:v>
                </c:pt>
                <c:pt idx="503">
                  <c:v>-5.00655300784274E-2</c:v>
                </c:pt>
                <c:pt idx="504">
                  <c:v>-5.1110454849549569E-2</c:v>
                </c:pt>
                <c:pt idx="505">
                  <c:v>-4.937421518843621E-2</c:v>
                </c:pt>
                <c:pt idx="506">
                  <c:v>-4.7048124848515727E-2</c:v>
                </c:pt>
                <c:pt idx="507">
                  <c:v>-4.8377110128058121E-2</c:v>
                </c:pt>
                <c:pt idx="508">
                  <c:v>-4.8093050078023225E-2</c:v>
                </c:pt>
                <c:pt idx="509">
                  <c:v>-4.9422034899180289E-2</c:v>
                </c:pt>
                <c:pt idx="510">
                  <c:v>-5.0846625032136217E-2</c:v>
                </c:pt>
                <c:pt idx="511">
                  <c:v>-4.752053498668829E-2</c:v>
                </c:pt>
                <c:pt idx="512">
                  <c:v>-5.1839370142261032E-2</c:v>
                </c:pt>
                <c:pt idx="513">
                  <c:v>-4.8950949902064167E-2</c:v>
                </c:pt>
                <c:pt idx="514">
                  <c:v>-5.3969784799846821E-2</c:v>
                </c:pt>
                <c:pt idx="515">
                  <c:v>-4.9343695107381791E-2</c:v>
                </c:pt>
                <c:pt idx="516">
                  <c:v>-4.8785690116346814E-2</c:v>
                </c:pt>
                <c:pt idx="517">
                  <c:v>-4.9430615101300646E-2</c:v>
                </c:pt>
                <c:pt idx="518">
                  <c:v>-5.1178435183828697E-2</c:v>
                </c:pt>
                <c:pt idx="519">
                  <c:v>-4.8923359965556301E-2</c:v>
                </c:pt>
                <c:pt idx="520">
                  <c:v>-4.9897270073415712E-2</c:v>
                </c:pt>
                <c:pt idx="521">
                  <c:v>-4.8934939921309706E-2</c:v>
                </c:pt>
                <c:pt idx="522">
                  <c:v>-5.1208850149123464E-2</c:v>
                </c:pt>
                <c:pt idx="523">
                  <c:v>-4.9053775226639118E-2</c:v>
                </c:pt>
                <c:pt idx="524">
                  <c:v>-4.9927685031434521E-2</c:v>
                </c:pt>
                <c:pt idx="525">
                  <c:v>-4.8872610110265668E-2</c:v>
                </c:pt>
                <c:pt idx="526">
                  <c:v>-5.5765354976756498E-2</c:v>
                </c:pt>
                <c:pt idx="527">
                  <c:v>-4.9058100135880522E-2</c:v>
                </c:pt>
                <c:pt idx="528">
                  <c:v>-5.1003024767851457E-2</c:v>
                </c:pt>
                <c:pt idx="529">
                  <c:v>-5.0028590005240403E-2</c:v>
                </c:pt>
                <c:pt idx="530">
                  <c:v>-5.0202500075101852E-2</c:v>
                </c:pt>
                <c:pt idx="531">
                  <c:v>-5.0700999810942449E-2</c:v>
                </c:pt>
                <c:pt idx="532">
                  <c:v>-5.5974910057557281E-2</c:v>
                </c:pt>
                <c:pt idx="533">
                  <c:v>-5.1012580188398715E-2</c:v>
                </c:pt>
                <c:pt idx="534">
                  <c:v>-4.8057505227916408E-2</c:v>
                </c:pt>
                <c:pt idx="535">
                  <c:v>-5.1486490207025781E-2</c:v>
                </c:pt>
                <c:pt idx="536">
                  <c:v>-5.0016904926451389E-2</c:v>
                </c:pt>
                <c:pt idx="537">
                  <c:v>-5.0861830037320033E-2</c:v>
                </c:pt>
                <c:pt idx="538">
                  <c:v>-5.0335739892034326E-2</c:v>
                </c:pt>
                <c:pt idx="539">
                  <c:v>-5.2748750233149622E-2</c:v>
                </c:pt>
                <c:pt idx="540">
                  <c:v>-5.1277735154144466E-2</c:v>
                </c:pt>
                <c:pt idx="541">
                  <c:v>-4.8970410207402892E-2</c:v>
                </c:pt>
                <c:pt idx="542">
                  <c:v>-5.0889244776044507E-2</c:v>
                </c:pt>
                <c:pt idx="543">
                  <c:v>-5.0918229942908511E-2</c:v>
                </c:pt>
                <c:pt idx="544">
                  <c:v>-5.0510975110228173E-2</c:v>
                </c:pt>
                <c:pt idx="545">
                  <c:v>-4.9955899798078462E-2</c:v>
                </c:pt>
                <c:pt idx="546">
                  <c:v>-4.8384884888946544E-2</c:v>
                </c:pt>
                <c:pt idx="547">
                  <c:v>-4.9200824825675227E-2</c:v>
                </c:pt>
                <c:pt idx="549">
                  <c:v>-4.9993569817161188E-2</c:v>
                </c:pt>
                <c:pt idx="550">
                  <c:v>-4.922255494602723E-2</c:v>
                </c:pt>
                <c:pt idx="552">
                  <c:v>-4.9202220056031365E-2</c:v>
                </c:pt>
                <c:pt idx="553">
                  <c:v>-4.923989007511409E-2</c:v>
                </c:pt>
                <c:pt idx="554">
                  <c:v>-4.8496395065740217E-2</c:v>
                </c:pt>
                <c:pt idx="555">
                  <c:v>-4.8660154971003067E-2</c:v>
                </c:pt>
                <c:pt idx="556">
                  <c:v>-4.902681011299137E-2</c:v>
                </c:pt>
                <c:pt idx="557">
                  <c:v>-4.8497720214072615E-2</c:v>
                </c:pt>
                <c:pt idx="558">
                  <c:v>-4.8971630232699681E-2</c:v>
                </c:pt>
                <c:pt idx="559">
                  <c:v>-5.1002045060158707E-2</c:v>
                </c:pt>
                <c:pt idx="560">
                  <c:v>-4.9720879949745722E-2</c:v>
                </c:pt>
                <c:pt idx="561">
                  <c:v>-4.8306369899364654E-2</c:v>
                </c:pt>
                <c:pt idx="562">
                  <c:v>-4.817012984858593E-2</c:v>
                </c:pt>
                <c:pt idx="563">
                  <c:v>-4.9612125192652456E-2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49-40CE-BB05-42A214880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585744"/>
        <c:axId val="1"/>
      </c:scatterChart>
      <c:valAx>
        <c:axId val="371585744"/>
        <c:scaling>
          <c:orientation val="minMax"/>
          <c:min val="-5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98544536771617"/>
              <c:y val="0.881656804733727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7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804915514592934E-3"/>
              <c:y val="0.3757396449704141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5857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VZ Lib -- O-C Diagram</a:t>
            </a:r>
          </a:p>
        </c:rich>
      </c:tx>
      <c:layout>
        <c:manualLayout>
          <c:xMode val="edge"/>
          <c:yMode val="edge"/>
          <c:x val="0.40102854752410444"/>
          <c:y val="3.095238095238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67392520003533E-2"/>
          <c:y val="9.7619274598387734E-2"/>
          <c:w val="0.90359953883124977"/>
          <c:h val="0.77143036511896657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Q_fit!$D$21:$D$99</c:f>
              <c:numCache>
                <c:formatCode>General</c:formatCode>
                <c:ptCount val="79"/>
                <c:pt idx="0">
                  <c:v>-0.11774999999999999</c:v>
                </c:pt>
                <c:pt idx="1">
                  <c:v>-0.10605000000000001</c:v>
                </c:pt>
                <c:pt idx="2">
                  <c:v>-2.5049999999999999E-2</c:v>
                </c:pt>
                <c:pt idx="3">
                  <c:v>-2.9999999999999997E-4</c:v>
                </c:pt>
                <c:pt idx="4">
                  <c:v>0</c:v>
                </c:pt>
                <c:pt idx="5">
                  <c:v>2.9999999999999997E-4</c:v>
                </c:pt>
                <c:pt idx="6">
                  <c:v>5.5000000000000003E-4</c:v>
                </c:pt>
                <c:pt idx="7">
                  <c:v>5.5000000000000003E-4</c:v>
                </c:pt>
                <c:pt idx="8">
                  <c:v>0.92025000000000001</c:v>
                </c:pt>
                <c:pt idx="9">
                  <c:v>0.92274999999999996</c:v>
                </c:pt>
                <c:pt idx="10">
                  <c:v>0.93054999999999999</c:v>
                </c:pt>
                <c:pt idx="11">
                  <c:v>0.99034999999999995</c:v>
                </c:pt>
                <c:pt idx="12">
                  <c:v>1.0360499999999999</c:v>
                </c:pt>
                <c:pt idx="13">
                  <c:v>1.7593000000000001</c:v>
                </c:pt>
                <c:pt idx="14">
                  <c:v>1.8191999999999999</c:v>
                </c:pt>
                <c:pt idx="15">
                  <c:v>1.8206</c:v>
                </c:pt>
                <c:pt idx="16">
                  <c:v>1.8216000000000001</c:v>
                </c:pt>
                <c:pt idx="17">
                  <c:v>1.8220000000000001</c:v>
                </c:pt>
                <c:pt idx="18">
                  <c:v>1.8262</c:v>
                </c:pt>
                <c:pt idx="19">
                  <c:v>1.8283499999999999</c:v>
                </c:pt>
                <c:pt idx="20">
                  <c:v>1.9055</c:v>
                </c:pt>
                <c:pt idx="21">
                  <c:v>2.0176500000000002</c:v>
                </c:pt>
                <c:pt idx="22">
                  <c:v>2.0226000000000002</c:v>
                </c:pt>
                <c:pt idx="23">
                  <c:v>2.1455000000000002</c:v>
                </c:pt>
                <c:pt idx="24">
                  <c:v>2.2153999999999998</c:v>
                </c:pt>
                <c:pt idx="25">
                  <c:v>2.2154500000000001</c:v>
                </c:pt>
                <c:pt idx="26">
                  <c:v>2.2157</c:v>
                </c:pt>
                <c:pt idx="27">
                  <c:v>2.2159499999999999</c:v>
                </c:pt>
                <c:pt idx="28">
                  <c:v>2.2159499999999999</c:v>
                </c:pt>
                <c:pt idx="29">
                  <c:v>2.2160000000000002</c:v>
                </c:pt>
                <c:pt idx="30">
                  <c:v>2.21685</c:v>
                </c:pt>
                <c:pt idx="31">
                  <c:v>2.2253500000000002</c:v>
                </c:pt>
                <c:pt idx="32">
                  <c:v>2.2259000000000002</c:v>
                </c:pt>
                <c:pt idx="33">
                  <c:v>2.2288999999999999</c:v>
                </c:pt>
                <c:pt idx="34">
                  <c:v>2.3290999999999999</c:v>
                </c:pt>
                <c:pt idx="35">
                  <c:v>2.3448000000000002</c:v>
                </c:pt>
                <c:pt idx="36">
                  <c:v>2.3453499999999998</c:v>
                </c:pt>
                <c:pt idx="37">
                  <c:v>2.4145500000000002</c:v>
                </c:pt>
                <c:pt idx="38">
                  <c:v>2.4178000000000002</c:v>
                </c:pt>
                <c:pt idx="39">
                  <c:v>2.4343499999999998</c:v>
                </c:pt>
                <c:pt idx="40">
                  <c:v>2.43485</c:v>
                </c:pt>
                <c:pt idx="41">
                  <c:v>2.4348999999999998</c:v>
                </c:pt>
                <c:pt idx="42">
                  <c:v>2.43655</c:v>
                </c:pt>
                <c:pt idx="43">
                  <c:v>2.4376000000000002</c:v>
                </c:pt>
                <c:pt idx="44">
                  <c:v>2.5316000000000001</c:v>
                </c:pt>
                <c:pt idx="45">
                  <c:v>2.5320999999999998</c:v>
                </c:pt>
                <c:pt idx="46">
                  <c:v>2.6170499999999999</c:v>
                </c:pt>
                <c:pt idx="47">
                  <c:v>2.6363500000000002</c:v>
                </c:pt>
                <c:pt idx="48">
                  <c:v>2.6553</c:v>
                </c:pt>
                <c:pt idx="49">
                  <c:v>2.7218</c:v>
                </c:pt>
                <c:pt idx="50">
                  <c:v>2.7305999999999999</c:v>
                </c:pt>
                <c:pt idx="51">
                  <c:v>2.7510500000000002</c:v>
                </c:pt>
                <c:pt idx="52">
                  <c:v>2.7515999999999998</c:v>
                </c:pt>
                <c:pt idx="53">
                  <c:v>2.7544</c:v>
                </c:pt>
                <c:pt idx="54">
                  <c:v>2.75745</c:v>
                </c:pt>
                <c:pt idx="55">
                  <c:v>2.75745</c:v>
                </c:pt>
                <c:pt idx="56">
                  <c:v>2.75745</c:v>
                </c:pt>
                <c:pt idx="57">
                  <c:v>2.8209</c:v>
                </c:pt>
                <c:pt idx="58">
                  <c:v>2.8280500000000002</c:v>
                </c:pt>
                <c:pt idx="59">
                  <c:v>2.8366500000000001</c:v>
                </c:pt>
                <c:pt idx="60">
                  <c:v>2.8423500000000002</c:v>
                </c:pt>
                <c:pt idx="61">
                  <c:v>2.9390999999999998</c:v>
                </c:pt>
                <c:pt idx="62">
                  <c:v>2.948</c:v>
                </c:pt>
                <c:pt idx="63">
                  <c:v>3.0325500000000001</c:v>
                </c:pt>
                <c:pt idx="64">
                  <c:v>3.13415</c:v>
                </c:pt>
                <c:pt idx="65">
                  <c:v>3.14425</c:v>
                </c:pt>
                <c:pt idx="66">
                  <c:v>3.14825</c:v>
                </c:pt>
                <c:pt idx="67">
                  <c:v>3.14825</c:v>
                </c:pt>
                <c:pt idx="68">
                  <c:v>3.14825</c:v>
                </c:pt>
                <c:pt idx="69">
                  <c:v>3.14825</c:v>
                </c:pt>
                <c:pt idx="70">
                  <c:v>3.1556000000000002</c:v>
                </c:pt>
              </c:numCache>
            </c:numRef>
          </c:xVal>
          <c:yVal>
            <c:numRef>
              <c:f>Q_fit!$E$21:$E$99</c:f>
              <c:numCache>
                <c:formatCode>General</c:formatCode>
                <c:ptCount val="79"/>
                <c:pt idx="0">
                  <c:v>-1.0940325002593454E-2</c:v>
                </c:pt>
                <c:pt idx="1">
                  <c:v>-1.1222815002838615E-2</c:v>
                </c:pt>
                <c:pt idx="2">
                  <c:v>-5.8785149958566763E-3</c:v>
                </c:pt>
                <c:pt idx="3">
                  <c:v>-5.0260900025023147E-3</c:v>
                </c:pt>
                <c:pt idx="4">
                  <c:v>-5.0000000046566129E-3</c:v>
                </c:pt>
                <c:pt idx="5">
                  <c:v>-4.6739099998376332E-3</c:v>
                </c:pt>
                <c:pt idx="6">
                  <c:v>-5.1188350043958053E-3</c:v>
                </c:pt>
                <c:pt idx="7">
                  <c:v>-5.1188350043958053E-3</c:v>
                </c:pt>
                <c:pt idx="8">
                  <c:v>-3.968925004301127E-3</c:v>
                </c:pt>
                <c:pt idx="9">
                  <c:v>-2.4181750050047413E-3</c:v>
                </c:pt>
                <c:pt idx="10">
                  <c:v>-3.5398350009927526E-3</c:v>
                </c:pt>
                <c:pt idx="11">
                  <c:v>1.8294104993401561E-2</c:v>
                </c:pt>
                <c:pt idx="12">
                  <c:v>1.0301814996637404E-2</c:v>
                </c:pt>
                <c:pt idx="13">
                  <c:v>2.2337900009006262E-3</c:v>
                </c:pt>
                <c:pt idx="14">
                  <c:v>-9.902399979182519E-4</c:v>
                </c:pt>
                <c:pt idx="15">
                  <c:v>3.3981800006586127E-3</c:v>
                </c:pt>
                <c:pt idx="16">
                  <c:v>-7.1815199989941902E-3</c:v>
                </c:pt>
                <c:pt idx="17">
                  <c:v>8.7865999958012253E-3</c:v>
                </c:pt>
                <c:pt idx="18">
                  <c:v>-1.0481400022399612E-3</c:v>
                </c:pt>
                <c:pt idx="19">
                  <c:v>-7.7471000258810818E-4</c:v>
                </c:pt>
                <c:pt idx="20">
                  <c:v>3.8165000296430662E-4</c:v>
                </c:pt>
                <c:pt idx="21">
                  <c:v>-5.322155004250817E-3</c:v>
                </c:pt>
                <c:pt idx="22">
                  <c:v>-9.7012199985329062E-3</c:v>
                </c:pt>
                <c:pt idx="23">
                  <c:v>-7.7463499983423389E-3</c:v>
                </c:pt>
                <c:pt idx="24">
                  <c:v>-7.5673799947253428E-3</c:v>
                </c:pt>
                <c:pt idx="25">
                  <c:v>-7.6963649989920668E-3</c:v>
                </c:pt>
                <c:pt idx="26">
                  <c:v>-7.1412899997085333E-3</c:v>
                </c:pt>
                <c:pt idx="27">
                  <c:v>-7.7862149992142804E-3</c:v>
                </c:pt>
                <c:pt idx="28">
                  <c:v>-7.4862149995169602E-3</c:v>
                </c:pt>
                <c:pt idx="29">
                  <c:v>-6.9151999996392988E-3</c:v>
                </c:pt>
                <c:pt idx="30">
                  <c:v>-6.407945002138149E-3</c:v>
                </c:pt>
                <c:pt idx="31">
                  <c:v>-8.1353950008633547E-3</c:v>
                </c:pt>
                <c:pt idx="32">
                  <c:v>-9.1542299996945076E-3</c:v>
                </c:pt>
                <c:pt idx="33">
                  <c:v>-7.893330002843868E-3</c:v>
                </c:pt>
                <c:pt idx="34">
                  <c:v>-1.8379270004516002E-2</c:v>
                </c:pt>
                <c:pt idx="35">
                  <c:v>-1.7680560005828738E-2</c:v>
                </c:pt>
                <c:pt idx="36">
                  <c:v>-2.0699395005067345E-2</c:v>
                </c:pt>
                <c:pt idx="37">
                  <c:v>-1.7614634998608381E-2</c:v>
                </c:pt>
                <c:pt idx="38">
                  <c:v>-1.7498660003184341E-2</c:v>
                </c:pt>
                <c:pt idx="39">
                  <c:v>-1.8192695002653636E-2</c:v>
                </c:pt>
                <c:pt idx="40">
                  <c:v>-1.8782544997520745E-2</c:v>
                </c:pt>
                <c:pt idx="41">
                  <c:v>-1.9811530000879429E-2</c:v>
                </c:pt>
                <c:pt idx="42">
                  <c:v>-1.826803499716334E-2</c:v>
                </c:pt>
                <c:pt idx="43">
                  <c:v>-1.6276720001769718E-2</c:v>
                </c:pt>
                <c:pt idx="44">
                  <c:v>-1.2368520001473371E-2</c:v>
                </c:pt>
                <c:pt idx="45">
                  <c:v>-1.3958370000182185E-2</c:v>
                </c:pt>
                <c:pt idx="46">
                  <c:v>-2.0203885003866162E-2</c:v>
                </c:pt>
                <c:pt idx="47">
                  <c:v>-2.6992095001332927E-2</c:v>
                </c:pt>
                <c:pt idx="48">
                  <c:v>-2.8377410002576653E-2</c:v>
                </c:pt>
                <c:pt idx="49">
                  <c:v>-2.6927459999569692E-2</c:v>
                </c:pt>
                <c:pt idx="50">
                  <c:v>-2.702881999721285E-2</c:v>
                </c:pt>
                <c:pt idx="51">
                  <c:v>-2.6883685000939295E-2</c:v>
                </c:pt>
                <c:pt idx="52">
                  <c:v>-2.6302520003810059E-2</c:v>
                </c:pt>
                <c:pt idx="53">
                  <c:v>-2.6025679995655082E-2</c:v>
                </c:pt>
                <c:pt idx="54">
                  <c:v>-2.719376500317594E-2</c:v>
                </c:pt>
                <c:pt idx="55">
                  <c:v>-2.719376500317594E-2</c:v>
                </c:pt>
                <c:pt idx="56">
                  <c:v>-2.629376500408398E-2</c:v>
                </c:pt>
                <c:pt idx="57">
                  <c:v>-2.5475730006291997E-2</c:v>
                </c:pt>
                <c:pt idx="58">
                  <c:v>-2.64205849962309E-2</c:v>
                </c:pt>
                <c:pt idx="59">
                  <c:v>-2.6906005005002953E-2</c:v>
                </c:pt>
                <c:pt idx="60">
                  <c:v>-2.6410294995002914E-2</c:v>
                </c:pt>
                <c:pt idx="61">
                  <c:v>-3.6696269999083597E-2</c:v>
                </c:pt>
                <c:pt idx="62">
                  <c:v>-3.6355600008391775E-2</c:v>
                </c:pt>
                <c:pt idx="63">
                  <c:v>-3.7969235003401991E-2</c:v>
                </c:pt>
                <c:pt idx="64">
                  <c:v>-3.6466755002038553E-2</c:v>
                </c:pt>
                <c:pt idx="65">
                  <c:v>-3.8321724998240825E-2</c:v>
                </c:pt>
                <c:pt idx="66">
                  <c:v>-3.7740524996479508E-2</c:v>
                </c:pt>
                <c:pt idx="67">
                  <c:v>-3.7680524997995235E-2</c:v>
                </c:pt>
                <c:pt idx="68">
                  <c:v>-3.749052499915706E-2</c:v>
                </c:pt>
                <c:pt idx="69">
                  <c:v>-3.690052499587182E-2</c:v>
                </c:pt>
                <c:pt idx="70">
                  <c:v>-3.9501320003182627E-2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B6-4F39-896D-93DD8FDA2946}"/>
            </c:ext>
          </c:extLst>
        </c:ser>
        <c:ser>
          <c:idx val="1"/>
          <c:order val="1"/>
          <c:tx>
            <c:strRef>
              <c:f>Q_fit!$V$1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Q_fit!$U$2:$U$17</c:f>
              <c:numCache>
                <c:formatCode>General</c:formatCode>
                <c:ptCount val="16"/>
                <c:pt idx="0">
                  <c:v>-0.5</c:v>
                </c:pt>
                <c:pt idx="1">
                  <c:v>-0.25</c:v>
                </c:pt>
                <c:pt idx="2">
                  <c:v>0</c:v>
                </c:pt>
                <c:pt idx="3">
                  <c:v>0.25</c:v>
                </c:pt>
                <c:pt idx="4">
                  <c:v>0.5</c:v>
                </c:pt>
                <c:pt idx="5">
                  <c:v>0.75</c:v>
                </c:pt>
                <c:pt idx="6">
                  <c:v>1</c:v>
                </c:pt>
                <c:pt idx="7">
                  <c:v>1.25</c:v>
                </c:pt>
                <c:pt idx="8">
                  <c:v>1.5</c:v>
                </c:pt>
                <c:pt idx="9">
                  <c:v>1.75</c:v>
                </c:pt>
                <c:pt idx="10">
                  <c:v>2</c:v>
                </c:pt>
                <c:pt idx="11">
                  <c:v>2.25</c:v>
                </c:pt>
                <c:pt idx="12">
                  <c:v>2.5</c:v>
                </c:pt>
                <c:pt idx="13">
                  <c:v>2.75</c:v>
                </c:pt>
                <c:pt idx="14">
                  <c:v>3</c:v>
                </c:pt>
                <c:pt idx="15">
                  <c:v>3.25</c:v>
                </c:pt>
              </c:numCache>
            </c:numRef>
          </c:xVal>
          <c:yVal>
            <c:numRef>
              <c:f>Q_fit!$V$2:$V$17</c:f>
              <c:numCache>
                <c:formatCode>General</c:formatCode>
                <c:ptCount val="16"/>
                <c:pt idx="0">
                  <c:v>-1.8809633120348078E-2</c:v>
                </c:pt>
                <c:pt idx="1">
                  <c:v>-1.1318454455162098E-2</c:v>
                </c:pt>
                <c:pt idx="2">
                  <c:v>-5.1545885446833183E-3</c:v>
                </c:pt>
                <c:pt idx="3">
                  <c:v>-3.1803538891173901E-4</c:v>
                </c:pt>
                <c:pt idx="4">
                  <c:v>3.1912050121526403E-3</c:v>
                </c:pt>
                <c:pt idx="5">
                  <c:v>5.3731326585098214E-3</c:v>
                </c:pt>
                <c:pt idx="6">
                  <c:v>6.2277475501598002E-3</c:v>
                </c:pt>
                <c:pt idx="7">
                  <c:v>5.7550496871025779E-3</c:v>
                </c:pt>
                <c:pt idx="8">
                  <c:v>3.9550390693381607E-3</c:v>
                </c:pt>
                <c:pt idx="9">
                  <c:v>8.277156968665364E-4</c:v>
                </c:pt>
                <c:pt idx="10">
                  <c:v>-3.6269204303122846E-3</c:v>
                </c:pt>
                <c:pt idx="11">
                  <c:v>-9.4088693121983022E-3</c:v>
                </c:pt>
                <c:pt idx="12">
                  <c:v>-1.651813094879153E-2</c:v>
                </c:pt>
                <c:pt idx="13">
                  <c:v>-2.4954705340091948E-2</c:v>
                </c:pt>
                <c:pt idx="14">
                  <c:v>-3.4718592486099563E-2</c:v>
                </c:pt>
                <c:pt idx="15">
                  <c:v>-4.5809792386814374E-2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B6-4F39-896D-93DD8FDA2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8037440"/>
        <c:axId val="1"/>
      </c:scatterChart>
      <c:valAx>
        <c:axId val="3680374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037440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2930618248554403"/>
          <c:y val="0.93095463067116613"/>
          <c:w val="0.59897212719875303"/>
          <c:h val="0.9785736782902136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18a.  VZ Lib -- [44788.5950, 0.35825797]</a:t>
            </a:r>
          </a:p>
        </c:rich>
      </c:tx>
      <c:layout>
        <c:manualLayout>
          <c:xMode val="edge"/>
          <c:yMode val="edge"/>
          <c:x val="0.18064561284678124"/>
          <c:y val="1.953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1523440405731975"/>
          <c:w val="0.84731360742945105"/>
          <c:h val="0.71093885600825502"/>
        </c:manualLayout>
      </c:layout>
      <c:scatterChart>
        <c:scatterStyle val="lineMarker"/>
        <c:varyColors val="0"/>
        <c:ser>
          <c:idx val="6"/>
          <c:order val="0"/>
          <c:tx>
            <c:strRef>
              <c:f>'A (3)'!$H$40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  <c:pt idx="68">
                  <c:v>18192</c:v>
                </c:pt>
                <c:pt idx="69">
                  <c:v>18206</c:v>
                </c:pt>
                <c:pt idx="70">
                  <c:v>18220</c:v>
                </c:pt>
                <c:pt idx="71">
                  <c:v>18262</c:v>
                </c:pt>
                <c:pt idx="72">
                  <c:v>22253.5</c:v>
                </c:pt>
                <c:pt idx="73">
                  <c:v>22259</c:v>
                </c:pt>
                <c:pt idx="74">
                  <c:v>25316</c:v>
                </c:pt>
                <c:pt idx="75">
                  <c:v>25321</c:v>
                </c:pt>
                <c:pt idx="76">
                  <c:v>27306</c:v>
                </c:pt>
                <c:pt idx="77">
                  <c:v>28280.5</c:v>
                </c:pt>
                <c:pt idx="78">
                  <c:v>28366.5</c:v>
                </c:pt>
                <c:pt idx="79">
                  <c:v>29391</c:v>
                </c:pt>
                <c:pt idx="80">
                  <c:v>29480</c:v>
                </c:pt>
                <c:pt idx="81">
                  <c:v>31442.5</c:v>
                </c:pt>
              </c:numCache>
            </c:numRef>
          </c:xVal>
          <c:yVal>
            <c:numRef>
              <c:f>'A (3)'!$H$41:$H$998</c:f>
              <c:numCache>
                <c:formatCode>0.0000</c:formatCode>
                <c:ptCount val="958"/>
                <c:pt idx="0">
                  <c:v>1.4344384999276372E-2</c:v>
                </c:pt>
                <c:pt idx="1">
                  <c:v>5.2153999968140852E-3</c:v>
                </c:pt>
                <c:pt idx="2">
                  <c:v>1.2588754998432705E-2</c:v>
                </c:pt>
                <c:pt idx="3">
                  <c:v>2.3459769996406976E-2</c:v>
                </c:pt>
                <c:pt idx="4">
                  <c:v>1.2028799999825424E-2</c:v>
                </c:pt>
                <c:pt idx="5">
                  <c:v>-2.0608100003300933E-2</c:v>
                </c:pt>
                <c:pt idx="6">
                  <c:v>7.9647924998425879E-2</c:v>
                </c:pt>
                <c:pt idx="7">
                  <c:v>8.7518939999426948E-2</c:v>
                </c:pt>
                <c:pt idx="8">
                  <c:v>-7.1761070001230109E-2</c:v>
                </c:pt>
                <c:pt idx="9">
                  <c:v>-7.1890055001858855E-2</c:v>
                </c:pt>
                <c:pt idx="10">
                  <c:v>-5.5828175001806812E-2</c:v>
                </c:pt>
                <c:pt idx="11">
                  <c:v>-4.8957160004647449E-2</c:v>
                </c:pt>
                <c:pt idx="12">
                  <c:v>-1.9510620004439261E-2</c:v>
                </c:pt>
                <c:pt idx="26">
                  <c:v>-7.1815199989941902E-3</c:v>
                </c:pt>
                <c:pt idx="27">
                  <c:v>-7.7471000258810818E-4</c:v>
                </c:pt>
                <c:pt idx="28">
                  <c:v>3.8165000296430662E-4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D1-4FA1-BF0A-F94DAE22BB16}"/>
            </c:ext>
          </c:extLst>
        </c:ser>
        <c:ser>
          <c:idx val="8"/>
          <c:order val="1"/>
          <c:tx>
            <c:strRef>
              <c:f>'A (3)'!$U$1</c:f>
              <c:strCache>
                <c:ptCount val="1"/>
                <c:pt idx="0">
                  <c:v>Sine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(3)'!$T$2:$T$48</c:f>
              <c:numCache>
                <c:formatCode>General</c:formatCode>
                <c:ptCount val="47"/>
                <c:pt idx="0">
                  <c:v>-50000</c:v>
                </c:pt>
                <c:pt idx="1">
                  <c:v>-47000</c:v>
                </c:pt>
                <c:pt idx="2">
                  <c:v>-44000</c:v>
                </c:pt>
                <c:pt idx="3">
                  <c:v>-41000</c:v>
                </c:pt>
                <c:pt idx="4">
                  <c:v>-38000</c:v>
                </c:pt>
                <c:pt idx="5">
                  <c:v>-35000</c:v>
                </c:pt>
                <c:pt idx="6">
                  <c:v>-32000</c:v>
                </c:pt>
                <c:pt idx="7">
                  <c:v>-29000</c:v>
                </c:pt>
                <c:pt idx="8">
                  <c:v>-26000</c:v>
                </c:pt>
                <c:pt idx="9">
                  <c:v>-23000</c:v>
                </c:pt>
                <c:pt idx="10">
                  <c:v>-20000</c:v>
                </c:pt>
                <c:pt idx="11">
                  <c:v>-17000</c:v>
                </c:pt>
                <c:pt idx="12">
                  <c:v>-14000</c:v>
                </c:pt>
                <c:pt idx="13">
                  <c:v>-11000</c:v>
                </c:pt>
                <c:pt idx="14">
                  <c:v>-8000</c:v>
                </c:pt>
                <c:pt idx="15">
                  <c:v>-5000</c:v>
                </c:pt>
                <c:pt idx="16">
                  <c:v>-2000</c:v>
                </c:pt>
                <c:pt idx="17">
                  <c:v>1000</c:v>
                </c:pt>
                <c:pt idx="18">
                  <c:v>4000</c:v>
                </c:pt>
                <c:pt idx="19">
                  <c:v>7000</c:v>
                </c:pt>
                <c:pt idx="20">
                  <c:v>10000</c:v>
                </c:pt>
                <c:pt idx="21">
                  <c:v>13000</c:v>
                </c:pt>
                <c:pt idx="22">
                  <c:v>16000</c:v>
                </c:pt>
                <c:pt idx="23">
                  <c:v>19000</c:v>
                </c:pt>
                <c:pt idx="24">
                  <c:v>22000</c:v>
                </c:pt>
                <c:pt idx="25">
                  <c:v>25000</c:v>
                </c:pt>
                <c:pt idx="26">
                  <c:v>28000</c:v>
                </c:pt>
                <c:pt idx="27">
                  <c:v>31000</c:v>
                </c:pt>
                <c:pt idx="28">
                  <c:v>34000</c:v>
                </c:pt>
                <c:pt idx="29">
                  <c:v>37000</c:v>
                </c:pt>
                <c:pt idx="30">
                  <c:v>40000</c:v>
                </c:pt>
              </c:numCache>
            </c:numRef>
          </c:xVal>
          <c:yVal>
            <c:numRef>
              <c:f>'A (3)'!$U$2:$U$48</c:f>
              <c:numCache>
                <c:formatCode>0.00E+00</c:formatCode>
                <c:ptCount val="47"/>
                <c:pt idx="0">
                  <c:v>-2.4116646712860732E-3</c:v>
                </c:pt>
                <c:pt idx="1">
                  <c:v>-1.2245417502814967E-2</c:v>
                </c:pt>
                <c:pt idx="2">
                  <c:v>-1.8576008529944024E-2</c:v>
                </c:pt>
                <c:pt idx="3">
                  <c:v>-1.9606286523095484E-2</c:v>
                </c:pt>
                <c:pt idx="4">
                  <c:v>-1.504370111303514E-2</c:v>
                </c:pt>
                <c:pt idx="5">
                  <c:v>-6.1833491193481098E-3</c:v>
                </c:pt>
                <c:pt idx="6">
                  <c:v>4.459664827930844E-3</c:v>
                </c:pt>
                <c:pt idx="7">
                  <c:v>1.3864191513875064E-2</c:v>
                </c:pt>
                <c:pt idx="8">
                  <c:v>1.9360651335953161E-2</c:v>
                </c:pt>
                <c:pt idx="9">
                  <c:v>1.9388848369155966E-2</c:v>
                </c:pt>
                <c:pt idx="10">
                  <c:v>1.3940863477408144E-2</c:v>
                </c:pt>
                <c:pt idx="11">
                  <c:v>4.5633023202190422E-3</c:v>
                </c:pt>
                <c:pt idx="12">
                  <c:v>-6.0817398874989381E-3</c:v>
                </c:pt>
                <c:pt idx="13">
                  <c:v>-1.4972367846032748E-2</c:v>
                </c:pt>
                <c:pt idx="14">
                  <c:v>-1.9584712159384836E-2</c:v>
                </c:pt>
                <c:pt idx="15">
                  <c:v>-1.8609380616597351E-2</c:v>
                </c:pt>
                <c:pt idx="16">
                  <c:v>-1.2323155605566212E-2</c:v>
                </c:pt>
                <c:pt idx="17">
                  <c:v>-2.5104238444010338E-3</c:v>
                </c:pt>
                <c:pt idx="18">
                  <c:v>8.0433578126955993E-3</c:v>
                </c:pt>
                <c:pt idx="19">
                  <c:v>1.6342370537836114E-2</c:v>
                </c:pt>
                <c:pt idx="20">
                  <c:v>2.0030857184990085E-2</c:v>
                </c:pt>
                <c:pt idx="21">
                  <c:v>1.8061851515212314E-2</c:v>
                </c:pt>
                <c:pt idx="22">
                  <c:v>1.0994380700300543E-2</c:v>
                </c:pt>
                <c:pt idx="23">
                  <c:v>8.3477417413112276E-4</c:v>
                </c:pt>
                <c:pt idx="24">
                  <c:v>-9.5328734820343108E-3</c:v>
                </c:pt>
                <c:pt idx="25">
                  <c:v>-1.716541101213544E-2</c:v>
                </c:pt>
                <c:pt idx="26">
                  <c:v>-1.9896103387310245E-2</c:v>
                </c:pt>
                <c:pt idx="27">
                  <c:v>-1.6949703287081837E-2</c:v>
                </c:pt>
                <c:pt idx="28">
                  <c:v>-9.1625207023972154E-3</c:v>
                </c:pt>
                <c:pt idx="29">
                  <c:v>1.2549805391913352E-3</c:v>
                </c:pt>
                <c:pt idx="30">
                  <c:v>1.1345667557042607E-2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D1-4FA1-BF0A-F94DAE22BB16}"/>
            </c:ext>
          </c:extLst>
        </c:ser>
        <c:ser>
          <c:idx val="0"/>
          <c:order val="2"/>
          <c:tx>
            <c:strRef>
              <c:f>'A (3)'!$I$40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  <c:pt idx="68">
                  <c:v>18192</c:v>
                </c:pt>
                <c:pt idx="69">
                  <c:v>18206</c:v>
                </c:pt>
                <c:pt idx="70">
                  <c:v>18220</c:v>
                </c:pt>
                <c:pt idx="71">
                  <c:v>18262</c:v>
                </c:pt>
                <c:pt idx="72">
                  <c:v>22253.5</c:v>
                </c:pt>
                <c:pt idx="73">
                  <c:v>22259</c:v>
                </c:pt>
                <c:pt idx="74">
                  <c:v>25316</c:v>
                </c:pt>
                <c:pt idx="75">
                  <c:v>25321</c:v>
                </c:pt>
                <c:pt idx="76">
                  <c:v>27306</c:v>
                </c:pt>
                <c:pt idx="77">
                  <c:v>28280.5</c:v>
                </c:pt>
                <c:pt idx="78">
                  <c:v>28366.5</c:v>
                </c:pt>
                <c:pt idx="79">
                  <c:v>29391</c:v>
                </c:pt>
                <c:pt idx="80">
                  <c:v>29480</c:v>
                </c:pt>
                <c:pt idx="81">
                  <c:v>31442.5</c:v>
                </c:pt>
              </c:numCache>
            </c:numRef>
          </c:xVal>
          <c:yVal>
            <c:numRef>
              <c:f>'A (3)'!$I$41:$I$998</c:f>
              <c:numCache>
                <c:formatCode>0.0000</c:formatCode>
                <c:ptCount val="958"/>
                <c:pt idx="20">
                  <c:v>-3.968925004301127E-3</c:v>
                </c:pt>
                <c:pt idx="21">
                  <c:v>-2.4181750050047413E-3</c:v>
                </c:pt>
                <c:pt idx="22">
                  <c:v>-3.5398350009927526E-3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D1-4FA1-BF0A-F94DAE22BB16}"/>
            </c:ext>
          </c:extLst>
        </c:ser>
        <c:ser>
          <c:idx val="1"/>
          <c:order val="3"/>
          <c:tx>
            <c:strRef>
              <c:f>'A (3)'!$J$40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  <c:pt idx="68">
                  <c:v>18192</c:v>
                </c:pt>
                <c:pt idx="69">
                  <c:v>18206</c:v>
                </c:pt>
                <c:pt idx="70">
                  <c:v>18220</c:v>
                </c:pt>
                <c:pt idx="71">
                  <c:v>18262</c:v>
                </c:pt>
                <c:pt idx="72">
                  <c:v>22253.5</c:v>
                </c:pt>
                <c:pt idx="73">
                  <c:v>22259</c:v>
                </c:pt>
                <c:pt idx="74">
                  <c:v>25316</c:v>
                </c:pt>
                <c:pt idx="75">
                  <c:v>25321</c:v>
                </c:pt>
                <c:pt idx="76">
                  <c:v>27306</c:v>
                </c:pt>
                <c:pt idx="77">
                  <c:v>28280.5</c:v>
                </c:pt>
                <c:pt idx="78">
                  <c:v>28366.5</c:v>
                </c:pt>
                <c:pt idx="79">
                  <c:v>29391</c:v>
                </c:pt>
                <c:pt idx="80">
                  <c:v>29480</c:v>
                </c:pt>
                <c:pt idx="81">
                  <c:v>31442.5</c:v>
                </c:pt>
              </c:numCache>
            </c:numRef>
          </c:xVal>
          <c:yVal>
            <c:numRef>
              <c:f>'A (3)'!$J$41:$J$998</c:f>
              <c:numCache>
                <c:formatCode>0.0000</c:formatCode>
                <c:ptCount val="958"/>
                <c:pt idx="13">
                  <c:v>-1.0940325002593454E-2</c:v>
                </c:pt>
                <c:pt idx="14">
                  <c:v>-1.1222815002838615E-2</c:v>
                </c:pt>
                <c:pt idx="15">
                  <c:v>-5.8785149958566763E-3</c:v>
                </c:pt>
                <c:pt idx="16">
                  <c:v>-5.0260900025023147E-3</c:v>
                </c:pt>
                <c:pt idx="17">
                  <c:v>-5.0000000046566129E-3</c:v>
                </c:pt>
                <c:pt idx="18">
                  <c:v>-4.6739099998376332E-3</c:v>
                </c:pt>
                <c:pt idx="19">
                  <c:v>-5.1188350043958053E-3</c:v>
                </c:pt>
                <c:pt idx="23">
                  <c:v>1.8294104993401561E-2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D1-4FA1-BF0A-F94DAE22BB16}"/>
            </c:ext>
          </c:extLst>
        </c:ser>
        <c:ser>
          <c:idx val="2"/>
          <c:order val="4"/>
          <c:tx>
            <c:strRef>
              <c:f>'A (3)'!$K$40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  <c:pt idx="68">
                  <c:v>18192</c:v>
                </c:pt>
                <c:pt idx="69">
                  <c:v>18206</c:v>
                </c:pt>
                <c:pt idx="70">
                  <c:v>18220</c:v>
                </c:pt>
                <c:pt idx="71">
                  <c:v>18262</c:v>
                </c:pt>
                <c:pt idx="72">
                  <c:v>22253.5</c:v>
                </c:pt>
                <c:pt idx="73">
                  <c:v>22259</c:v>
                </c:pt>
                <c:pt idx="74">
                  <c:v>25316</c:v>
                </c:pt>
                <c:pt idx="75">
                  <c:v>25321</c:v>
                </c:pt>
                <c:pt idx="76">
                  <c:v>27306</c:v>
                </c:pt>
                <c:pt idx="77">
                  <c:v>28280.5</c:v>
                </c:pt>
                <c:pt idx="78">
                  <c:v>28366.5</c:v>
                </c:pt>
                <c:pt idx="79">
                  <c:v>29391</c:v>
                </c:pt>
                <c:pt idx="80">
                  <c:v>29480</c:v>
                </c:pt>
                <c:pt idx="81">
                  <c:v>31442.5</c:v>
                </c:pt>
              </c:numCache>
            </c:numRef>
          </c:xVal>
          <c:yVal>
            <c:numRef>
              <c:f>'A (3)'!$K$41:$K$998</c:f>
              <c:numCache>
                <c:formatCode>0.0000</c:formatCode>
                <c:ptCount val="958"/>
                <c:pt idx="24">
                  <c:v>1.0301814996637404E-2</c:v>
                </c:pt>
                <c:pt idx="25">
                  <c:v>2.2337900009006262E-3</c:v>
                </c:pt>
                <c:pt idx="29">
                  <c:v>-5.322155004250817E-3</c:v>
                </c:pt>
                <c:pt idx="30">
                  <c:v>-9.7012199985329062E-3</c:v>
                </c:pt>
                <c:pt idx="31">
                  <c:v>-7.7463499983423389E-3</c:v>
                </c:pt>
                <c:pt idx="32">
                  <c:v>-7.5673799947253428E-3</c:v>
                </c:pt>
                <c:pt idx="33">
                  <c:v>-7.6963649989920668E-3</c:v>
                </c:pt>
                <c:pt idx="34">
                  <c:v>-7.1412899997085333E-3</c:v>
                </c:pt>
                <c:pt idx="35">
                  <c:v>-7.7862149992142804E-3</c:v>
                </c:pt>
                <c:pt idx="36">
                  <c:v>-7.4862149995169602E-3</c:v>
                </c:pt>
                <c:pt idx="37">
                  <c:v>-6.9151999996392988E-3</c:v>
                </c:pt>
                <c:pt idx="38">
                  <c:v>-6.407945002138149E-3</c:v>
                </c:pt>
                <c:pt idx="39">
                  <c:v>-7.893330002843868E-3</c:v>
                </c:pt>
                <c:pt idx="40">
                  <c:v>-1.8379270004516002E-2</c:v>
                </c:pt>
                <c:pt idx="41">
                  <c:v>-1.7680560005828738E-2</c:v>
                </c:pt>
                <c:pt idx="42">
                  <c:v>-2.0699395005067345E-2</c:v>
                </c:pt>
                <c:pt idx="43">
                  <c:v>-1.7614634998608381E-2</c:v>
                </c:pt>
                <c:pt idx="44">
                  <c:v>-1.7498660003184341E-2</c:v>
                </c:pt>
                <c:pt idx="45">
                  <c:v>-1.8192695002653636E-2</c:v>
                </c:pt>
                <c:pt idx="46">
                  <c:v>-1.8782544997520745E-2</c:v>
                </c:pt>
                <c:pt idx="47">
                  <c:v>-1.9811530000879429E-2</c:v>
                </c:pt>
                <c:pt idx="48">
                  <c:v>-1.826803499716334E-2</c:v>
                </c:pt>
                <c:pt idx="49">
                  <c:v>-1.6276720001769718E-2</c:v>
                </c:pt>
                <c:pt idx="50">
                  <c:v>-2.0203885003866162E-2</c:v>
                </c:pt>
                <c:pt idx="51">
                  <c:v>-2.6992095001332927E-2</c:v>
                </c:pt>
                <c:pt idx="52">
                  <c:v>-2.8377410002576653E-2</c:v>
                </c:pt>
                <c:pt idx="53">
                  <c:v>-2.6927459999569692E-2</c:v>
                </c:pt>
                <c:pt idx="54">
                  <c:v>-2.6883685000939295E-2</c:v>
                </c:pt>
                <c:pt idx="55">
                  <c:v>-2.6302520003810059E-2</c:v>
                </c:pt>
                <c:pt idx="56">
                  <c:v>-2.6025679995655082E-2</c:v>
                </c:pt>
                <c:pt idx="57">
                  <c:v>-2.719376500317594E-2</c:v>
                </c:pt>
                <c:pt idx="58">
                  <c:v>-2.629376500408398E-2</c:v>
                </c:pt>
                <c:pt idx="59">
                  <c:v>-2.5475730006291997E-2</c:v>
                </c:pt>
                <c:pt idx="60">
                  <c:v>-2.6410294995002914E-2</c:v>
                </c:pt>
                <c:pt idx="61">
                  <c:v>-3.7969235003401991E-2</c:v>
                </c:pt>
                <c:pt idx="62">
                  <c:v>-3.6466755002038553E-2</c:v>
                </c:pt>
                <c:pt idx="63">
                  <c:v>-3.7740524996479508E-2</c:v>
                </c:pt>
                <c:pt idx="64">
                  <c:v>-3.7680524997995235E-2</c:v>
                </c:pt>
                <c:pt idx="65">
                  <c:v>-3.749052499915706E-2</c:v>
                </c:pt>
                <c:pt idx="66">
                  <c:v>-3.690052499587182E-2</c:v>
                </c:pt>
                <c:pt idx="67">
                  <c:v>-3.9501320003182627E-2</c:v>
                </c:pt>
                <c:pt idx="68">
                  <c:v>-9.902399979182519E-4</c:v>
                </c:pt>
                <c:pt idx="69">
                  <c:v>3.3981800006586127E-3</c:v>
                </c:pt>
                <c:pt idx="70">
                  <c:v>8.7865999958012253E-3</c:v>
                </c:pt>
                <c:pt idx="71">
                  <c:v>-1.0481400022399612E-3</c:v>
                </c:pt>
                <c:pt idx="72">
                  <c:v>-8.1353950008633547E-3</c:v>
                </c:pt>
                <c:pt idx="73">
                  <c:v>-9.1542299996945076E-3</c:v>
                </c:pt>
                <c:pt idx="74">
                  <c:v>-1.2368520001473371E-2</c:v>
                </c:pt>
                <c:pt idx="75">
                  <c:v>-1.3958370000182185E-2</c:v>
                </c:pt>
                <c:pt idx="76">
                  <c:v>-2.702881999721285E-2</c:v>
                </c:pt>
                <c:pt idx="77">
                  <c:v>-2.64205849962309E-2</c:v>
                </c:pt>
                <c:pt idx="78">
                  <c:v>-2.6906005005002953E-2</c:v>
                </c:pt>
                <c:pt idx="79">
                  <c:v>-3.6696269999083597E-2</c:v>
                </c:pt>
                <c:pt idx="80">
                  <c:v>-3.6355600008391775E-2</c:v>
                </c:pt>
                <c:pt idx="81">
                  <c:v>-3.8321724998240825E-2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D1-4FA1-BF0A-F94DAE22B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499840"/>
        <c:axId val="1"/>
      </c:scatterChart>
      <c:valAx>
        <c:axId val="98499840"/>
        <c:scaling>
          <c:orientation val="minMax"/>
          <c:max val="40000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9984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VZ Lib -- O-C Diagr.</a:t>
            </a:r>
          </a:p>
        </c:rich>
      </c:tx>
      <c:layout>
        <c:manualLayout>
          <c:xMode val="edge"/>
          <c:yMode val="edge"/>
          <c:x val="0.40233236151603496"/>
          <c:y val="1.25944584382871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63556851311949E-2"/>
          <c:y val="0.10579358100005534"/>
          <c:w val="0.87609329446064144"/>
          <c:h val="0.72040390871466264"/>
        </c:manualLayout>
      </c:layout>
      <c:scatterChart>
        <c:scatterStyle val="lineMarker"/>
        <c:varyColors val="0"/>
        <c:ser>
          <c:idx val="6"/>
          <c:order val="0"/>
          <c:tx>
            <c:strRef>
              <c:f>'A (3)'!$H$40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8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  <c:pt idx="68">
                  <c:v>18192</c:v>
                </c:pt>
                <c:pt idx="69">
                  <c:v>18206</c:v>
                </c:pt>
                <c:pt idx="70">
                  <c:v>18220</c:v>
                </c:pt>
                <c:pt idx="71">
                  <c:v>18262</c:v>
                </c:pt>
                <c:pt idx="72">
                  <c:v>22253.5</c:v>
                </c:pt>
                <c:pt idx="73">
                  <c:v>22259</c:v>
                </c:pt>
                <c:pt idx="74">
                  <c:v>25316</c:v>
                </c:pt>
                <c:pt idx="75">
                  <c:v>25321</c:v>
                </c:pt>
                <c:pt idx="76">
                  <c:v>27306</c:v>
                </c:pt>
                <c:pt idx="77">
                  <c:v>28280.5</c:v>
                </c:pt>
                <c:pt idx="78">
                  <c:v>28366.5</c:v>
                </c:pt>
                <c:pt idx="79">
                  <c:v>29391</c:v>
                </c:pt>
                <c:pt idx="80">
                  <c:v>29480</c:v>
                </c:pt>
                <c:pt idx="81">
                  <c:v>31442.5</c:v>
                </c:pt>
              </c:numCache>
            </c:numRef>
          </c:xVal>
          <c:yVal>
            <c:numRef>
              <c:f>'A (3)'!$H$41:$H$998</c:f>
              <c:numCache>
                <c:formatCode>0.0000</c:formatCode>
                <c:ptCount val="958"/>
                <c:pt idx="0">
                  <c:v>1.4344384999276372E-2</c:v>
                </c:pt>
                <c:pt idx="1">
                  <c:v>5.2153999968140852E-3</c:v>
                </c:pt>
                <c:pt idx="2">
                  <c:v>1.2588754998432705E-2</c:v>
                </c:pt>
                <c:pt idx="3">
                  <c:v>2.3459769996406976E-2</c:v>
                </c:pt>
                <c:pt idx="4">
                  <c:v>1.2028799999825424E-2</c:v>
                </c:pt>
                <c:pt idx="5">
                  <c:v>-2.0608100003300933E-2</c:v>
                </c:pt>
                <c:pt idx="6">
                  <c:v>7.9647924998425879E-2</c:v>
                </c:pt>
                <c:pt idx="7">
                  <c:v>8.7518939999426948E-2</c:v>
                </c:pt>
                <c:pt idx="8">
                  <c:v>-7.1761070001230109E-2</c:v>
                </c:pt>
                <c:pt idx="9">
                  <c:v>-7.1890055001858855E-2</c:v>
                </c:pt>
                <c:pt idx="10">
                  <c:v>-5.5828175001806812E-2</c:v>
                </c:pt>
                <c:pt idx="11">
                  <c:v>-4.8957160004647449E-2</c:v>
                </c:pt>
                <c:pt idx="12">
                  <c:v>-1.9510620004439261E-2</c:v>
                </c:pt>
                <c:pt idx="26">
                  <c:v>-7.1815199989941902E-3</c:v>
                </c:pt>
                <c:pt idx="27">
                  <c:v>-7.7471000258810818E-4</c:v>
                </c:pt>
                <c:pt idx="28">
                  <c:v>3.8165000296430662E-4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ED-46B0-B58A-C8ABBF5E7FAF}"/>
            </c:ext>
          </c:extLst>
        </c:ser>
        <c:ser>
          <c:idx val="8"/>
          <c:order val="1"/>
          <c:tx>
            <c:strRef>
              <c:f>'A (3)'!$U$1</c:f>
              <c:strCache>
                <c:ptCount val="1"/>
                <c:pt idx="0">
                  <c:v>Sine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(3)'!$T$2:$T$48</c:f>
              <c:numCache>
                <c:formatCode>General</c:formatCode>
                <c:ptCount val="47"/>
                <c:pt idx="0">
                  <c:v>-50000</c:v>
                </c:pt>
                <c:pt idx="1">
                  <c:v>-47000</c:v>
                </c:pt>
                <c:pt idx="2">
                  <c:v>-44000</c:v>
                </c:pt>
                <c:pt idx="3">
                  <c:v>-41000</c:v>
                </c:pt>
                <c:pt idx="4">
                  <c:v>-38000</c:v>
                </c:pt>
                <c:pt idx="5">
                  <c:v>-35000</c:v>
                </c:pt>
                <c:pt idx="6">
                  <c:v>-32000</c:v>
                </c:pt>
                <c:pt idx="7">
                  <c:v>-29000</c:v>
                </c:pt>
                <c:pt idx="8">
                  <c:v>-26000</c:v>
                </c:pt>
                <c:pt idx="9">
                  <c:v>-23000</c:v>
                </c:pt>
                <c:pt idx="10">
                  <c:v>-20000</c:v>
                </c:pt>
                <c:pt idx="11">
                  <c:v>-17000</c:v>
                </c:pt>
                <c:pt idx="12">
                  <c:v>-14000</c:v>
                </c:pt>
                <c:pt idx="13">
                  <c:v>-11000</c:v>
                </c:pt>
                <c:pt idx="14">
                  <c:v>-8000</c:v>
                </c:pt>
                <c:pt idx="15">
                  <c:v>-5000</c:v>
                </c:pt>
                <c:pt idx="16">
                  <c:v>-2000</c:v>
                </c:pt>
                <c:pt idx="17">
                  <c:v>1000</c:v>
                </c:pt>
                <c:pt idx="18">
                  <c:v>4000</c:v>
                </c:pt>
                <c:pt idx="19">
                  <c:v>7000</c:v>
                </c:pt>
                <c:pt idx="20">
                  <c:v>10000</c:v>
                </c:pt>
                <c:pt idx="21">
                  <c:v>13000</c:v>
                </c:pt>
                <c:pt idx="22">
                  <c:v>16000</c:v>
                </c:pt>
                <c:pt idx="23">
                  <c:v>19000</c:v>
                </c:pt>
                <c:pt idx="24">
                  <c:v>22000</c:v>
                </c:pt>
                <c:pt idx="25">
                  <c:v>25000</c:v>
                </c:pt>
                <c:pt idx="26">
                  <c:v>28000</c:v>
                </c:pt>
                <c:pt idx="27">
                  <c:v>31000</c:v>
                </c:pt>
                <c:pt idx="28">
                  <c:v>34000</c:v>
                </c:pt>
                <c:pt idx="29">
                  <c:v>37000</c:v>
                </c:pt>
                <c:pt idx="30">
                  <c:v>40000</c:v>
                </c:pt>
              </c:numCache>
            </c:numRef>
          </c:xVal>
          <c:yVal>
            <c:numRef>
              <c:f>'A (3)'!$U$2:$U$48</c:f>
              <c:numCache>
                <c:formatCode>0.00E+00</c:formatCode>
                <c:ptCount val="47"/>
                <c:pt idx="0">
                  <c:v>-2.4116646712860732E-3</c:v>
                </c:pt>
                <c:pt idx="1">
                  <c:v>-1.2245417502814967E-2</c:v>
                </c:pt>
                <c:pt idx="2">
                  <c:v>-1.8576008529944024E-2</c:v>
                </c:pt>
                <c:pt idx="3">
                  <c:v>-1.9606286523095484E-2</c:v>
                </c:pt>
                <c:pt idx="4">
                  <c:v>-1.504370111303514E-2</c:v>
                </c:pt>
                <c:pt idx="5">
                  <c:v>-6.1833491193481098E-3</c:v>
                </c:pt>
                <c:pt idx="6">
                  <c:v>4.459664827930844E-3</c:v>
                </c:pt>
                <c:pt idx="7">
                  <c:v>1.3864191513875064E-2</c:v>
                </c:pt>
                <c:pt idx="8">
                  <c:v>1.9360651335953161E-2</c:v>
                </c:pt>
                <c:pt idx="9">
                  <c:v>1.9388848369155966E-2</c:v>
                </c:pt>
                <c:pt idx="10">
                  <c:v>1.3940863477408144E-2</c:v>
                </c:pt>
                <c:pt idx="11">
                  <c:v>4.5633023202190422E-3</c:v>
                </c:pt>
                <c:pt idx="12">
                  <c:v>-6.0817398874989381E-3</c:v>
                </c:pt>
                <c:pt idx="13">
                  <c:v>-1.4972367846032748E-2</c:v>
                </c:pt>
                <c:pt idx="14">
                  <c:v>-1.9584712159384836E-2</c:v>
                </c:pt>
                <c:pt idx="15">
                  <c:v>-1.8609380616597351E-2</c:v>
                </c:pt>
                <c:pt idx="16">
                  <c:v>-1.2323155605566212E-2</c:v>
                </c:pt>
                <c:pt idx="17">
                  <c:v>-2.5104238444010338E-3</c:v>
                </c:pt>
                <c:pt idx="18">
                  <c:v>8.0433578126955993E-3</c:v>
                </c:pt>
                <c:pt idx="19">
                  <c:v>1.6342370537836114E-2</c:v>
                </c:pt>
                <c:pt idx="20">
                  <c:v>2.0030857184990085E-2</c:v>
                </c:pt>
                <c:pt idx="21">
                  <c:v>1.8061851515212314E-2</c:v>
                </c:pt>
                <c:pt idx="22">
                  <c:v>1.0994380700300543E-2</c:v>
                </c:pt>
                <c:pt idx="23">
                  <c:v>8.3477417413112276E-4</c:v>
                </c:pt>
                <c:pt idx="24">
                  <c:v>-9.5328734820343108E-3</c:v>
                </c:pt>
                <c:pt idx="25">
                  <c:v>-1.716541101213544E-2</c:v>
                </c:pt>
                <c:pt idx="26">
                  <c:v>-1.9896103387310245E-2</c:v>
                </c:pt>
                <c:pt idx="27">
                  <c:v>-1.6949703287081837E-2</c:v>
                </c:pt>
                <c:pt idx="28">
                  <c:v>-9.1625207023972154E-3</c:v>
                </c:pt>
                <c:pt idx="29">
                  <c:v>1.2549805391913352E-3</c:v>
                </c:pt>
                <c:pt idx="30">
                  <c:v>1.1345667557042607E-2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ED-46B0-B58A-C8ABBF5E7FAF}"/>
            </c:ext>
          </c:extLst>
        </c:ser>
        <c:ser>
          <c:idx val="0"/>
          <c:order val="2"/>
          <c:tx>
            <c:strRef>
              <c:f>'A (3)'!$I$40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(3)'!$F$41:$F$998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  <c:pt idx="68">
                  <c:v>18192</c:v>
                </c:pt>
                <c:pt idx="69">
                  <c:v>18206</c:v>
                </c:pt>
                <c:pt idx="70">
                  <c:v>18220</c:v>
                </c:pt>
                <c:pt idx="71">
                  <c:v>18262</c:v>
                </c:pt>
                <c:pt idx="72">
                  <c:v>22253.5</c:v>
                </c:pt>
                <c:pt idx="73">
                  <c:v>22259</c:v>
                </c:pt>
                <c:pt idx="74">
                  <c:v>25316</c:v>
                </c:pt>
                <c:pt idx="75">
                  <c:v>25321</c:v>
                </c:pt>
                <c:pt idx="76">
                  <c:v>27306</c:v>
                </c:pt>
                <c:pt idx="77">
                  <c:v>28280.5</c:v>
                </c:pt>
                <c:pt idx="78">
                  <c:v>28366.5</c:v>
                </c:pt>
                <c:pt idx="79">
                  <c:v>29391</c:v>
                </c:pt>
                <c:pt idx="80">
                  <c:v>29480</c:v>
                </c:pt>
                <c:pt idx="81">
                  <c:v>31442.5</c:v>
                </c:pt>
              </c:numCache>
            </c:numRef>
          </c:xVal>
          <c:yVal>
            <c:numRef>
              <c:f>'A (3)'!$I$41:$I$998</c:f>
              <c:numCache>
                <c:formatCode>0.0000</c:formatCode>
                <c:ptCount val="958"/>
                <c:pt idx="20">
                  <c:v>-3.968925004301127E-3</c:v>
                </c:pt>
                <c:pt idx="21">
                  <c:v>-2.4181750050047413E-3</c:v>
                </c:pt>
                <c:pt idx="22">
                  <c:v>-3.5398350009927526E-3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2ED-46B0-B58A-C8ABBF5E7FAF}"/>
            </c:ext>
          </c:extLst>
        </c:ser>
        <c:ser>
          <c:idx val="1"/>
          <c:order val="3"/>
          <c:tx>
            <c:strRef>
              <c:f>'A (3)'!$J$40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  <c:pt idx="68">
                  <c:v>18192</c:v>
                </c:pt>
                <c:pt idx="69">
                  <c:v>18206</c:v>
                </c:pt>
                <c:pt idx="70">
                  <c:v>18220</c:v>
                </c:pt>
                <c:pt idx="71">
                  <c:v>18262</c:v>
                </c:pt>
                <c:pt idx="72">
                  <c:v>22253.5</c:v>
                </c:pt>
                <c:pt idx="73">
                  <c:v>22259</c:v>
                </c:pt>
                <c:pt idx="74">
                  <c:v>25316</c:v>
                </c:pt>
                <c:pt idx="75">
                  <c:v>25321</c:v>
                </c:pt>
                <c:pt idx="76">
                  <c:v>27306</c:v>
                </c:pt>
                <c:pt idx="77">
                  <c:v>28280.5</c:v>
                </c:pt>
                <c:pt idx="78">
                  <c:v>28366.5</c:v>
                </c:pt>
                <c:pt idx="79">
                  <c:v>29391</c:v>
                </c:pt>
                <c:pt idx="80">
                  <c:v>29480</c:v>
                </c:pt>
                <c:pt idx="81">
                  <c:v>31442.5</c:v>
                </c:pt>
              </c:numCache>
            </c:numRef>
          </c:xVal>
          <c:yVal>
            <c:numRef>
              <c:f>'A (3)'!$J$41:$J$998</c:f>
              <c:numCache>
                <c:formatCode>0.0000</c:formatCode>
                <c:ptCount val="958"/>
                <c:pt idx="13">
                  <c:v>-1.0940325002593454E-2</c:v>
                </c:pt>
                <c:pt idx="14">
                  <c:v>-1.1222815002838615E-2</c:v>
                </c:pt>
                <c:pt idx="15">
                  <c:v>-5.8785149958566763E-3</c:v>
                </c:pt>
                <c:pt idx="16">
                  <c:v>-5.0260900025023147E-3</c:v>
                </c:pt>
                <c:pt idx="17">
                  <c:v>-5.0000000046566129E-3</c:v>
                </c:pt>
                <c:pt idx="18">
                  <c:v>-4.6739099998376332E-3</c:v>
                </c:pt>
                <c:pt idx="19">
                  <c:v>-5.1188350043958053E-3</c:v>
                </c:pt>
                <c:pt idx="23">
                  <c:v>1.8294104993401561E-2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2ED-46B0-B58A-C8ABBF5E7FAF}"/>
            </c:ext>
          </c:extLst>
        </c:ser>
        <c:ser>
          <c:idx val="2"/>
          <c:order val="4"/>
          <c:tx>
            <c:strRef>
              <c:f>'A (3)'!$K$40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(3)'!$F$41:$F$998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  <c:pt idx="68">
                  <c:v>18192</c:v>
                </c:pt>
                <c:pt idx="69">
                  <c:v>18206</c:v>
                </c:pt>
                <c:pt idx="70">
                  <c:v>18220</c:v>
                </c:pt>
                <c:pt idx="71">
                  <c:v>18262</c:v>
                </c:pt>
                <c:pt idx="72">
                  <c:v>22253.5</c:v>
                </c:pt>
                <c:pt idx="73">
                  <c:v>22259</c:v>
                </c:pt>
                <c:pt idx="74">
                  <c:v>25316</c:v>
                </c:pt>
                <c:pt idx="75">
                  <c:v>25321</c:v>
                </c:pt>
                <c:pt idx="76">
                  <c:v>27306</c:v>
                </c:pt>
                <c:pt idx="77">
                  <c:v>28280.5</c:v>
                </c:pt>
                <c:pt idx="78">
                  <c:v>28366.5</c:v>
                </c:pt>
                <c:pt idx="79">
                  <c:v>29391</c:v>
                </c:pt>
                <c:pt idx="80">
                  <c:v>29480</c:v>
                </c:pt>
                <c:pt idx="81">
                  <c:v>31442.5</c:v>
                </c:pt>
              </c:numCache>
            </c:numRef>
          </c:xVal>
          <c:yVal>
            <c:numRef>
              <c:f>'A (3)'!$K$41:$K$998</c:f>
              <c:numCache>
                <c:formatCode>0.0000</c:formatCode>
                <c:ptCount val="958"/>
                <c:pt idx="24">
                  <c:v>1.0301814996637404E-2</c:v>
                </c:pt>
                <c:pt idx="25">
                  <c:v>2.2337900009006262E-3</c:v>
                </c:pt>
                <c:pt idx="29">
                  <c:v>-5.322155004250817E-3</c:v>
                </c:pt>
                <c:pt idx="30">
                  <c:v>-9.7012199985329062E-3</c:v>
                </c:pt>
                <c:pt idx="31">
                  <c:v>-7.7463499983423389E-3</c:v>
                </c:pt>
                <c:pt idx="32">
                  <c:v>-7.5673799947253428E-3</c:v>
                </c:pt>
                <c:pt idx="33">
                  <c:v>-7.6963649989920668E-3</c:v>
                </c:pt>
                <c:pt idx="34">
                  <c:v>-7.1412899997085333E-3</c:v>
                </c:pt>
                <c:pt idx="35">
                  <c:v>-7.7862149992142804E-3</c:v>
                </c:pt>
                <c:pt idx="36">
                  <c:v>-7.4862149995169602E-3</c:v>
                </c:pt>
                <c:pt idx="37">
                  <c:v>-6.9151999996392988E-3</c:v>
                </c:pt>
                <c:pt idx="38">
                  <c:v>-6.407945002138149E-3</c:v>
                </c:pt>
                <c:pt idx="39">
                  <c:v>-7.893330002843868E-3</c:v>
                </c:pt>
                <c:pt idx="40">
                  <c:v>-1.8379270004516002E-2</c:v>
                </c:pt>
                <c:pt idx="41">
                  <c:v>-1.7680560005828738E-2</c:v>
                </c:pt>
                <c:pt idx="42">
                  <c:v>-2.0699395005067345E-2</c:v>
                </c:pt>
                <c:pt idx="43">
                  <c:v>-1.7614634998608381E-2</c:v>
                </c:pt>
                <c:pt idx="44">
                  <c:v>-1.7498660003184341E-2</c:v>
                </c:pt>
                <c:pt idx="45">
                  <c:v>-1.8192695002653636E-2</c:v>
                </c:pt>
                <c:pt idx="46">
                  <c:v>-1.8782544997520745E-2</c:v>
                </c:pt>
                <c:pt idx="47">
                  <c:v>-1.9811530000879429E-2</c:v>
                </c:pt>
                <c:pt idx="48">
                  <c:v>-1.826803499716334E-2</c:v>
                </c:pt>
                <c:pt idx="49">
                  <c:v>-1.6276720001769718E-2</c:v>
                </c:pt>
                <c:pt idx="50">
                  <c:v>-2.0203885003866162E-2</c:v>
                </c:pt>
                <c:pt idx="51">
                  <c:v>-2.6992095001332927E-2</c:v>
                </c:pt>
                <c:pt idx="52">
                  <c:v>-2.8377410002576653E-2</c:v>
                </c:pt>
                <c:pt idx="53">
                  <c:v>-2.6927459999569692E-2</c:v>
                </c:pt>
                <c:pt idx="54">
                  <c:v>-2.6883685000939295E-2</c:v>
                </c:pt>
                <c:pt idx="55">
                  <c:v>-2.6302520003810059E-2</c:v>
                </c:pt>
                <c:pt idx="56">
                  <c:v>-2.6025679995655082E-2</c:v>
                </c:pt>
                <c:pt idx="57">
                  <c:v>-2.719376500317594E-2</c:v>
                </c:pt>
                <c:pt idx="58">
                  <c:v>-2.629376500408398E-2</c:v>
                </c:pt>
                <c:pt idx="59">
                  <c:v>-2.5475730006291997E-2</c:v>
                </c:pt>
                <c:pt idx="60">
                  <c:v>-2.6410294995002914E-2</c:v>
                </c:pt>
                <c:pt idx="61">
                  <c:v>-3.7969235003401991E-2</c:v>
                </c:pt>
                <c:pt idx="62">
                  <c:v>-3.6466755002038553E-2</c:v>
                </c:pt>
                <c:pt idx="63">
                  <c:v>-3.7740524996479508E-2</c:v>
                </c:pt>
                <c:pt idx="64">
                  <c:v>-3.7680524997995235E-2</c:v>
                </c:pt>
                <c:pt idx="65">
                  <c:v>-3.749052499915706E-2</c:v>
                </c:pt>
                <c:pt idx="66">
                  <c:v>-3.690052499587182E-2</c:v>
                </c:pt>
                <c:pt idx="67">
                  <c:v>-3.9501320003182627E-2</c:v>
                </c:pt>
                <c:pt idx="68">
                  <c:v>-9.902399979182519E-4</c:v>
                </c:pt>
                <c:pt idx="69">
                  <c:v>3.3981800006586127E-3</c:v>
                </c:pt>
                <c:pt idx="70">
                  <c:v>8.7865999958012253E-3</c:v>
                </c:pt>
                <c:pt idx="71">
                  <c:v>-1.0481400022399612E-3</c:v>
                </c:pt>
                <c:pt idx="72">
                  <c:v>-8.1353950008633547E-3</c:v>
                </c:pt>
                <c:pt idx="73">
                  <c:v>-9.1542299996945076E-3</c:v>
                </c:pt>
                <c:pt idx="74">
                  <c:v>-1.2368520001473371E-2</c:v>
                </c:pt>
                <c:pt idx="75">
                  <c:v>-1.3958370000182185E-2</c:v>
                </c:pt>
                <c:pt idx="76">
                  <c:v>-2.702881999721285E-2</c:v>
                </c:pt>
                <c:pt idx="77">
                  <c:v>-2.64205849962309E-2</c:v>
                </c:pt>
                <c:pt idx="78">
                  <c:v>-2.6906005005002953E-2</c:v>
                </c:pt>
                <c:pt idx="79">
                  <c:v>-3.6696269999083597E-2</c:v>
                </c:pt>
                <c:pt idx="80">
                  <c:v>-3.6355600008391775E-2</c:v>
                </c:pt>
                <c:pt idx="81">
                  <c:v>-3.8321724998240825E-2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2ED-46B0-B58A-C8ABBF5E7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00168"/>
        <c:axId val="1"/>
      </c:scatterChart>
      <c:valAx>
        <c:axId val="98500168"/>
        <c:scaling>
          <c:orientation val="minMax"/>
          <c:max val="35000"/>
          <c:min val="-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571428571428571"/>
              <c:y val="0.93199098223553289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7.2886297376093291E-3"/>
              <c:y val="0.38035317373741379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50016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65597667638484"/>
          <c:y val="0.92191541548490308"/>
          <c:w val="0.41253644314868798"/>
          <c:h val="5.54156171284634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1a.  VZ Lib -- [44788.5950, 0.35825797]</a:t>
            </a:r>
          </a:p>
        </c:rich>
      </c:tx>
      <c:layout>
        <c:manualLayout>
          <c:xMode val="edge"/>
          <c:yMode val="edge"/>
          <c:x val="0.18924776338441565"/>
          <c:y val="1.953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1523440405731975"/>
          <c:w val="0.84731360742945105"/>
          <c:h val="0.71093885600825502"/>
        </c:manualLayout>
      </c:layout>
      <c:scatterChart>
        <c:scatterStyle val="lineMarker"/>
        <c:varyColors val="0"/>
        <c:ser>
          <c:idx val="6"/>
          <c:order val="0"/>
          <c:tx>
            <c:strRef>
              <c:f>'A (5)'!$H$40</c:f>
              <c:strCache>
                <c:ptCount val="1"/>
                <c:pt idx="0">
                  <c:v>old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</c:numCache>
            </c:numRef>
          </c:xVal>
          <c:yVal>
            <c:numRef>
              <c:f>'A (5)'!$H$41:$H$998</c:f>
              <c:numCache>
                <c:formatCode>0.0000</c:formatCode>
                <c:ptCount val="958"/>
                <c:pt idx="0">
                  <c:v>1.4344384999276372E-2</c:v>
                </c:pt>
                <c:pt idx="1">
                  <c:v>5.2153999968140852E-3</c:v>
                </c:pt>
                <c:pt idx="2">
                  <c:v>1.2588754998432705E-2</c:v>
                </c:pt>
                <c:pt idx="3">
                  <c:v>2.3459769996406976E-2</c:v>
                </c:pt>
                <c:pt idx="4">
                  <c:v>1.2028799999825424E-2</c:v>
                </c:pt>
                <c:pt idx="6">
                  <c:v>7.9647924998425879E-2</c:v>
                </c:pt>
                <c:pt idx="7">
                  <c:v>8.7518939999426948E-2</c:v>
                </c:pt>
                <c:pt idx="8">
                  <c:v>-7.1761070001230109E-2</c:v>
                </c:pt>
                <c:pt idx="9">
                  <c:v>-7.1890055001858855E-2</c:v>
                </c:pt>
                <c:pt idx="10">
                  <c:v>-5.5828175001806812E-2</c:v>
                </c:pt>
                <c:pt idx="11">
                  <c:v>-4.8957160004647449E-2</c:v>
                </c:pt>
                <c:pt idx="12">
                  <c:v>-1.9510620004439261E-2</c:v>
                </c:pt>
                <c:pt idx="26">
                  <c:v>-7.1815199989941902E-3</c:v>
                </c:pt>
                <c:pt idx="27">
                  <c:v>-7.7471000258810818E-4</c:v>
                </c:pt>
                <c:pt idx="28">
                  <c:v>3.8165000296430662E-4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4CE-44BE-973E-DA7043002208}"/>
            </c:ext>
          </c:extLst>
        </c:ser>
        <c:ser>
          <c:idx val="8"/>
          <c:order val="1"/>
          <c:tx>
            <c:strRef>
              <c:f>'A (5)'!$U$1</c:f>
              <c:strCache>
                <c:ptCount val="1"/>
                <c:pt idx="0">
                  <c:v>Sine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(5)'!$T$2:$T$48</c:f>
              <c:numCache>
                <c:formatCode>General</c:formatCode>
                <c:ptCount val="47"/>
                <c:pt idx="0">
                  <c:v>-50000</c:v>
                </c:pt>
                <c:pt idx="1">
                  <c:v>-47000</c:v>
                </c:pt>
                <c:pt idx="2">
                  <c:v>-44000</c:v>
                </c:pt>
                <c:pt idx="3">
                  <c:v>-41000</c:v>
                </c:pt>
                <c:pt idx="4">
                  <c:v>-38000</c:v>
                </c:pt>
                <c:pt idx="5">
                  <c:v>-35000</c:v>
                </c:pt>
                <c:pt idx="6">
                  <c:v>-32000</c:v>
                </c:pt>
                <c:pt idx="7">
                  <c:v>-29000</c:v>
                </c:pt>
                <c:pt idx="8">
                  <c:v>-26000</c:v>
                </c:pt>
                <c:pt idx="9">
                  <c:v>-23000</c:v>
                </c:pt>
                <c:pt idx="10">
                  <c:v>-20000</c:v>
                </c:pt>
                <c:pt idx="11">
                  <c:v>-17000</c:v>
                </c:pt>
                <c:pt idx="12">
                  <c:v>-14000</c:v>
                </c:pt>
                <c:pt idx="13">
                  <c:v>-11000</c:v>
                </c:pt>
                <c:pt idx="14">
                  <c:v>-8000</c:v>
                </c:pt>
                <c:pt idx="15">
                  <c:v>-5000</c:v>
                </c:pt>
                <c:pt idx="16">
                  <c:v>-2000</c:v>
                </c:pt>
                <c:pt idx="17">
                  <c:v>1000</c:v>
                </c:pt>
                <c:pt idx="18">
                  <c:v>4000</c:v>
                </c:pt>
                <c:pt idx="19">
                  <c:v>7000</c:v>
                </c:pt>
                <c:pt idx="20">
                  <c:v>10000</c:v>
                </c:pt>
                <c:pt idx="21">
                  <c:v>13000</c:v>
                </c:pt>
                <c:pt idx="22">
                  <c:v>16000</c:v>
                </c:pt>
                <c:pt idx="23">
                  <c:v>19000</c:v>
                </c:pt>
                <c:pt idx="24">
                  <c:v>22000</c:v>
                </c:pt>
                <c:pt idx="25">
                  <c:v>25000</c:v>
                </c:pt>
                <c:pt idx="26">
                  <c:v>28000</c:v>
                </c:pt>
                <c:pt idx="27">
                  <c:v>31000</c:v>
                </c:pt>
                <c:pt idx="28">
                  <c:v>34000</c:v>
                </c:pt>
                <c:pt idx="29">
                  <c:v>37000</c:v>
                </c:pt>
                <c:pt idx="30">
                  <c:v>40000</c:v>
                </c:pt>
              </c:numCache>
            </c:numRef>
          </c:xVal>
          <c:yVal>
            <c:numRef>
              <c:f>'A (5)'!$U$2:$U$48</c:f>
              <c:numCache>
                <c:formatCode>0.00E+00</c:formatCode>
                <c:ptCount val="47"/>
                <c:pt idx="0">
                  <c:v>-2.4116646712860732E-3</c:v>
                </c:pt>
                <c:pt idx="1">
                  <c:v>-1.2245417502814967E-2</c:v>
                </c:pt>
                <c:pt idx="2">
                  <c:v>-1.8576008529944024E-2</c:v>
                </c:pt>
                <c:pt idx="3">
                  <c:v>-1.9606286523095484E-2</c:v>
                </c:pt>
                <c:pt idx="4">
                  <c:v>-1.504370111303514E-2</c:v>
                </c:pt>
                <c:pt idx="5">
                  <c:v>-6.1833491193481098E-3</c:v>
                </c:pt>
                <c:pt idx="6">
                  <c:v>4.459664827930844E-3</c:v>
                </c:pt>
                <c:pt idx="7">
                  <c:v>1.3864191513875064E-2</c:v>
                </c:pt>
                <c:pt idx="8">
                  <c:v>1.9360651335953161E-2</c:v>
                </c:pt>
                <c:pt idx="9">
                  <c:v>1.9388848369155966E-2</c:v>
                </c:pt>
                <c:pt idx="10">
                  <c:v>1.3940863477408144E-2</c:v>
                </c:pt>
                <c:pt idx="11">
                  <c:v>4.5633023202190422E-3</c:v>
                </c:pt>
                <c:pt idx="12">
                  <c:v>-6.0817398874989381E-3</c:v>
                </c:pt>
                <c:pt idx="13">
                  <c:v>-1.4972367846032748E-2</c:v>
                </c:pt>
                <c:pt idx="14">
                  <c:v>-1.9584712159384836E-2</c:v>
                </c:pt>
                <c:pt idx="15">
                  <c:v>-1.8609380616597351E-2</c:v>
                </c:pt>
                <c:pt idx="16">
                  <c:v>-1.2323155605566212E-2</c:v>
                </c:pt>
                <c:pt idx="17">
                  <c:v>-2.5104238444010338E-3</c:v>
                </c:pt>
                <c:pt idx="18">
                  <c:v>8.0433578126955993E-3</c:v>
                </c:pt>
                <c:pt idx="19">
                  <c:v>1.6342370537836114E-2</c:v>
                </c:pt>
                <c:pt idx="20">
                  <c:v>2.0030857184990085E-2</c:v>
                </c:pt>
                <c:pt idx="21">
                  <c:v>1.8061851515212314E-2</c:v>
                </c:pt>
                <c:pt idx="22">
                  <c:v>1.0994380700300543E-2</c:v>
                </c:pt>
                <c:pt idx="23">
                  <c:v>8.3477417413112276E-4</c:v>
                </c:pt>
                <c:pt idx="24">
                  <c:v>-9.5328734820343108E-3</c:v>
                </c:pt>
                <c:pt idx="25">
                  <c:v>-1.716541101213544E-2</c:v>
                </c:pt>
                <c:pt idx="26">
                  <c:v>-1.9896103387310245E-2</c:v>
                </c:pt>
                <c:pt idx="27">
                  <c:v>-1.6949703287081837E-2</c:v>
                </c:pt>
                <c:pt idx="28">
                  <c:v>-9.1625207023972154E-3</c:v>
                </c:pt>
                <c:pt idx="29">
                  <c:v>1.2549805391913352E-3</c:v>
                </c:pt>
                <c:pt idx="30">
                  <c:v>1.1345667557042607E-2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4CE-44BE-973E-DA7043002208}"/>
            </c:ext>
          </c:extLst>
        </c:ser>
        <c:ser>
          <c:idx val="0"/>
          <c:order val="2"/>
          <c:tx>
            <c:strRef>
              <c:f>'A (5)'!$I$40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</c:numCache>
            </c:numRef>
          </c:xVal>
          <c:yVal>
            <c:numRef>
              <c:f>'A (5)'!$I$41:$I$998</c:f>
              <c:numCache>
                <c:formatCode>0.0000</c:formatCode>
                <c:ptCount val="958"/>
                <c:pt idx="20">
                  <c:v>-3.968925004301127E-3</c:v>
                </c:pt>
                <c:pt idx="21">
                  <c:v>-2.4181750050047413E-3</c:v>
                </c:pt>
                <c:pt idx="22">
                  <c:v>-3.5398350009927526E-3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4CE-44BE-973E-DA7043002208}"/>
            </c:ext>
          </c:extLst>
        </c:ser>
        <c:ser>
          <c:idx val="1"/>
          <c:order val="3"/>
          <c:tx>
            <c:strRef>
              <c:f>'A (5)'!$J$40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</c:numCache>
            </c:numRef>
          </c:xVal>
          <c:yVal>
            <c:numRef>
              <c:f>'A (5)'!$J$41:$J$998</c:f>
              <c:numCache>
                <c:formatCode>0.0000</c:formatCode>
                <c:ptCount val="95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4CE-44BE-973E-DA7043002208}"/>
            </c:ext>
          </c:extLst>
        </c:ser>
        <c:ser>
          <c:idx val="2"/>
          <c:order val="4"/>
          <c:tx>
            <c:strRef>
              <c:f>'A (5)'!$K$40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</c:numCache>
            </c:numRef>
          </c:xVal>
          <c:yVal>
            <c:numRef>
              <c:f>'A (5)'!$K$41:$K$998</c:f>
              <c:numCache>
                <c:formatCode>0.0000</c:formatCode>
                <c:ptCount val="95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4CE-44BE-973E-DA7043002208}"/>
            </c:ext>
          </c:extLst>
        </c:ser>
        <c:ser>
          <c:idx val="3"/>
          <c:order val="5"/>
          <c:tx>
            <c:strRef>
              <c:f>'A (5)'!$L$40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</c:numCache>
            </c:numRef>
          </c:xVal>
          <c:yVal>
            <c:numRef>
              <c:f>'A (5)'!$L$41:$L$998</c:f>
              <c:numCache>
                <c:formatCode>0.0000</c:formatCode>
                <c:ptCount val="958"/>
                <c:pt idx="24">
                  <c:v>1.0301814996637404E-2</c:v>
                </c:pt>
                <c:pt idx="29">
                  <c:v>-5.322155004250817E-3</c:v>
                </c:pt>
                <c:pt idx="30">
                  <c:v>-9.7012199985329062E-3</c:v>
                </c:pt>
                <c:pt idx="31">
                  <c:v>-7.7463499983423389E-3</c:v>
                </c:pt>
                <c:pt idx="35">
                  <c:v>-7.7862149992142804E-3</c:v>
                </c:pt>
                <c:pt idx="39">
                  <c:v>-7.893330002843868E-3</c:v>
                </c:pt>
                <c:pt idx="40">
                  <c:v>-1.8379270004516002E-2</c:v>
                </c:pt>
                <c:pt idx="45">
                  <c:v>-1.8192695002653636E-2</c:v>
                </c:pt>
                <c:pt idx="46">
                  <c:v>-1.8782544997520745E-2</c:v>
                </c:pt>
                <c:pt idx="47">
                  <c:v>-1.9811530000879429E-2</c:v>
                </c:pt>
                <c:pt idx="48">
                  <c:v>-1.826803499716334E-2</c:v>
                </c:pt>
                <c:pt idx="49">
                  <c:v>-1.6276720001769718E-2</c:v>
                </c:pt>
                <c:pt idx="51">
                  <c:v>-2.6992095001332927E-2</c:v>
                </c:pt>
                <c:pt idx="52">
                  <c:v>-2.8377410002576653E-2</c:v>
                </c:pt>
                <c:pt idx="53">
                  <c:v>-2.6927459999569692E-2</c:v>
                </c:pt>
                <c:pt idx="54">
                  <c:v>-2.6883685000939295E-2</c:v>
                </c:pt>
                <c:pt idx="55">
                  <c:v>-2.6302520003810059E-2</c:v>
                </c:pt>
                <c:pt idx="56">
                  <c:v>-2.6025679995655082E-2</c:v>
                </c:pt>
                <c:pt idx="57">
                  <c:v>-2.719376500317594E-2</c:v>
                </c:pt>
                <c:pt idx="58">
                  <c:v>-2.629376500408398E-2</c:v>
                </c:pt>
                <c:pt idx="59">
                  <c:v>-2.5475730006291997E-2</c:v>
                </c:pt>
                <c:pt idx="60">
                  <c:v>-2.6410294995002914E-2</c:v>
                </c:pt>
                <c:pt idx="61">
                  <c:v>-3.7969235003401991E-2</c:v>
                </c:pt>
                <c:pt idx="62">
                  <c:v>-3.6466755002038553E-2</c:v>
                </c:pt>
                <c:pt idx="63">
                  <c:v>-3.7740524996479508E-2</c:v>
                </c:pt>
                <c:pt idx="64">
                  <c:v>-3.7680524997995235E-2</c:v>
                </c:pt>
                <c:pt idx="65">
                  <c:v>-3.749052499915706E-2</c:v>
                </c:pt>
                <c:pt idx="66">
                  <c:v>-3.690052499587182E-2</c:v>
                </c:pt>
                <c:pt idx="67">
                  <c:v>-3.9501320003182627E-2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4CE-44BE-973E-DA7043002208}"/>
            </c:ext>
          </c:extLst>
        </c:ser>
        <c:ser>
          <c:idx val="4"/>
          <c:order val="6"/>
          <c:tx>
            <c:strRef>
              <c:f>'A (5)'!$N$40</c:f>
              <c:strCache>
                <c:ptCount val="1"/>
                <c:pt idx="0">
                  <c:v>Qian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</c:numCache>
            </c:numRef>
          </c:xVal>
          <c:yVal>
            <c:numRef>
              <c:f>'A (5)'!$N$41:$N$998</c:f>
              <c:numCache>
                <c:formatCode>0.0000</c:formatCode>
                <c:ptCount val="958"/>
                <c:pt idx="5">
                  <c:v>-2.0608100003300933E-2</c:v>
                </c:pt>
                <c:pt idx="13">
                  <c:v>-1.0940325002593454E-2</c:v>
                </c:pt>
                <c:pt idx="14">
                  <c:v>-1.1222815002838615E-2</c:v>
                </c:pt>
                <c:pt idx="15">
                  <c:v>-5.8785149958566763E-3</c:v>
                </c:pt>
                <c:pt idx="16">
                  <c:v>-5.0260900025023147E-3</c:v>
                </c:pt>
                <c:pt idx="17">
                  <c:v>-5.0000000046566129E-3</c:v>
                </c:pt>
                <c:pt idx="18">
                  <c:v>-4.6739099998376332E-3</c:v>
                </c:pt>
                <c:pt idx="19">
                  <c:v>-5.1188350043958053E-3</c:v>
                </c:pt>
                <c:pt idx="23">
                  <c:v>1.8294104993401561E-2</c:v>
                </c:pt>
                <c:pt idx="25">
                  <c:v>2.2337900009006262E-3</c:v>
                </c:pt>
                <c:pt idx="32">
                  <c:v>-7.5673799947253428E-3</c:v>
                </c:pt>
                <c:pt idx="33">
                  <c:v>-7.6963649989920668E-3</c:v>
                </c:pt>
                <c:pt idx="34">
                  <c:v>-7.1412899997085333E-3</c:v>
                </c:pt>
                <c:pt idx="36">
                  <c:v>-7.4862149995169602E-3</c:v>
                </c:pt>
                <c:pt idx="37">
                  <c:v>-6.9151999996392988E-3</c:v>
                </c:pt>
                <c:pt idx="38">
                  <c:v>-6.407945002138149E-3</c:v>
                </c:pt>
                <c:pt idx="41">
                  <c:v>-1.7680560005828738E-2</c:v>
                </c:pt>
                <c:pt idx="42">
                  <c:v>-2.0699395005067345E-2</c:v>
                </c:pt>
                <c:pt idx="43">
                  <c:v>-1.7614634998608381E-2</c:v>
                </c:pt>
                <c:pt idx="44">
                  <c:v>-1.7498660003184341E-2</c:v>
                </c:pt>
                <c:pt idx="50">
                  <c:v>-2.0203885003866162E-2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4CE-44BE-973E-DA7043002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480160"/>
        <c:axId val="1"/>
      </c:scatterChart>
      <c:valAx>
        <c:axId val="98480160"/>
        <c:scaling>
          <c:orientation val="minMax"/>
          <c:max val="40000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80160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VZ Lib -- O-C Diagr.</a:t>
            </a:r>
          </a:p>
        </c:rich>
      </c:tx>
      <c:layout>
        <c:manualLayout>
          <c:xMode val="edge"/>
          <c:yMode val="edge"/>
          <c:x val="0.40233236151603496"/>
          <c:y val="1.259445843828715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463556851311949E-2"/>
          <c:y val="0.10579358100005534"/>
          <c:w val="0.87609329446064144"/>
          <c:h val="0.72040390871466264"/>
        </c:manualLayout>
      </c:layout>
      <c:scatterChart>
        <c:scatterStyle val="lineMarker"/>
        <c:varyColors val="0"/>
        <c:ser>
          <c:idx val="6"/>
          <c:order val="0"/>
          <c:tx>
            <c:strRef>
              <c:f>'A (5)'!$H$40</c:f>
              <c:strCache>
                <c:ptCount val="1"/>
                <c:pt idx="0">
                  <c:v>old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8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</c:numCache>
            </c:numRef>
          </c:xVal>
          <c:yVal>
            <c:numRef>
              <c:f>'A (5)'!$H$41:$H$998</c:f>
              <c:numCache>
                <c:formatCode>0.0000</c:formatCode>
                <c:ptCount val="958"/>
                <c:pt idx="0">
                  <c:v>1.4344384999276372E-2</c:v>
                </c:pt>
                <c:pt idx="1">
                  <c:v>5.2153999968140852E-3</c:v>
                </c:pt>
                <c:pt idx="2">
                  <c:v>1.2588754998432705E-2</c:v>
                </c:pt>
                <c:pt idx="3">
                  <c:v>2.3459769996406976E-2</c:v>
                </c:pt>
                <c:pt idx="4">
                  <c:v>1.2028799999825424E-2</c:v>
                </c:pt>
                <c:pt idx="6">
                  <c:v>7.9647924998425879E-2</c:v>
                </c:pt>
                <c:pt idx="7">
                  <c:v>8.7518939999426948E-2</c:v>
                </c:pt>
                <c:pt idx="8">
                  <c:v>-7.1761070001230109E-2</c:v>
                </c:pt>
                <c:pt idx="9">
                  <c:v>-7.1890055001858855E-2</c:v>
                </c:pt>
                <c:pt idx="10">
                  <c:v>-5.5828175001806812E-2</c:v>
                </c:pt>
                <c:pt idx="11">
                  <c:v>-4.8957160004647449E-2</c:v>
                </c:pt>
                <c:pt idx="12">
                  <c:v>-1.9510620004439261E-2</c:v>
                </c:pt>
                <c:pt idx="26">
                  <c:v>-7.1815199989941902E-3</c:v>
                </c:pt>
                <c:pt idx="27">
                  <c:v>-7.7471000258810818E-4</c:v>
                </c:pt>
                <c:pt idx="28">
                  <c:v>3.8165000296430662E-4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E0-409C-9880-E32BC9733757}"/>
            </c:ext>
          </c:extLst>
        </c:ser>
        <c:ser>
          <c:idx val="8"/>
          <c:order val="1"/>
          <c:tx>
            <c:strRef>
              <c:f>'A (5)'!$U$1</c:f>
              <c:strCache>
                <c:ptCount val="1"/>
                <c:pt idx="0">
                  <c:v>Sine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(5)'!$T$2:$T$48</c:f>
              <c:numCache>
                <c:formatCode>General</c:formatCode>
                <c:ptCount val="47"/>
                <c:pt idx="0">
                  <c:v>-50000</c:v>
                </c:pt>
                <c:pt idx="1">
                  <c:v>-47000</c:v>
                </c:pt>
                <c:pt idx="2">
                  <c:v>-44000</c:v>
                </c:pt>
                <c:pt idx="3">
                  <c:v>-41000</c:v>
                </c:pt>
                <c:pt idx="4">
                  <c:v>-38000</c:v>
                </c:pt>
                <c:pt idx="5">
                  <c:v>-35000</c:v>
                </c:pt>
                <c:pt idx="6">
                  <c:v>-32000</c:v>
                </c:pt>
                <c:pt idx="7">
                  <c:v>-29000</c:v>
                </c:pt>
                <c:pt idx="8">
                  <c:v>-26000</c:v>
                </c:pt>
                <c:pt idx="9">
                  <c:v>-23000</c:v>
                </c:pt>
                <c:pt idx="10">
                  <c:v>-20000</c:v>
                </c:pt>
                <c:pt idx="11">
                  <c:v>-17000</c:v>
                </c:pt>
                <c:pt idx="12">
                  <c:v>-14000</c:v>
                </c:pt>
                <c:pt idx="13">
                  <c:v>-11000</c:v>
                </c:pt>
                <c:pt idx="14">
                  <c:v>-8000</c:v>
                </c:pt>
                <c:pt idx="15">
                  <c:v>-5000</c:v>
                </c:pt>
                <c:pt idx="16">
                  <c:v>-2000</c:v>
                </c:pt>
                <c:pt idx="17">
                  <c:v>1000</c:v>
                </c:pt>
                <c:pt idx="18">
                  <c:v>4000</c:v>
                </c:pt>
                <c:pt idx="19">
                  <c:v>7000</c:v>
                </c:pt>
                <c:pt idx="20">
                  <c:v>10000</c:v>
                </c:pt>
                <c:pt idx="21">
                  <c:v>13000</c:v>
                </c:pt>
                <c:pt idx="22">
                  <c:v>16000</c:v>
                </c:pt>
                <c:pt idx="23">
                  <c:v>19000</c:v>
                </c:pt>
                <c:pt idx="24">
                  <c:v>22000</c:v>
                </c:pt>
                <c:pt idx="25">
                  <c:v>25000</c:v>
                </c:pt>
                <c:pt idx="26">
                  <c:v>28000</c:v>
                </c:pt>
                <c:pt idx="27">
                  <c:v>31000</c:v>
                </c:pt>
                <c:pt idx="28">
                  <c:v>34000</c:v>
                </c:pt>
                <c:pt idx="29">
                  <c:v>37000</c:v>
                </c:pt>
                <c:pt idx="30">
                  <c:v>40000</c:v>
                </c:pt>
              </c:numCache>
            </c:numRef>
          </c:xVal>
          <c:yVal>
            <c:numRef>
              <c:f>'A (5)'!$U$2:$U$48</c:f>
              <c:numCache>
                <c:formatCode>0.00E+00</c:formatCode>
                <c:ptCount val="47"/>
                <c:pt idx="0">
                  <c:v>-2.4116646712860732E-3</c:v>
                </c:pt>
                <c:pt idx="1">
                  <c:v>-1.2245417502814967E-2</c:v>
                </c:pt>
                <c:pt idx="2">
                  <c:v>-1.8576008529944024E-2</c:v>
                </c:pt>
                <c:pt idx="3">
                  <c:v>-1.9606286523095484E-2</c:v>
                </c:pt>
                <c:pt idx="4">
                  <c:v>-1.504370111303514E-2</c:v>
                </c:pt>
                <c:pt idx="5">
                  <c:v>-6.1833491193481098E-3</c:v>
                </c:pt>
                <c:pt idx="6">
                  <c:v>4.459664827930844E-3</c:v>
                </c:pt>
                <c:pt idx="7">
                  <c:v>1.3864191513875064E-2</c:v>
                </c:pt>
                <c:pt idx="8">
                  <c:v>1.9360651335953161E-2</c:v>
                </c:pt>
                <c:pt idx="9">
                  <c:v>1.9388848369155966E-2</c:v>
                </c:pt>
                <c:pt idx="10">
                  <c:v>1.3940863477408144E-2</c:v>
                </c:pt>
                <c:pt idx="11">
                  <c:v>4.5633023202190422E-3</c:v>
                </c:pt>
                <c:pt idx="12">
                  <c:v>-6.0817398874989381E-3</c:v>
                </c:pt>
                <c:pt idx="13">
                  <c:v>-1.4972367846032748E-2</c:v>
                </c:pt>
                <c:pt idx="14">
                  <c:v>-1.9584712159384836E-2</c:v>
                </c:pt>
                <c:pt idx="15">
                  <c:v>-1.8609380616597351E-2</c:v>
                </c:pt>
                <c:pt idx="16">
                  <c:v>-1.2323155605566212E-2</c:v>
                </c:pt>
                <c:pt idx="17">
                  <c:v>-2.5104238444010338E-3</c:v>
                </c:pt>
                <c:pt idx="18">
                  <c:v>8.0433578126955993E-3</c:v>
                </c:pt>
                <c:pt idx="19">
                  <c:v>1.6342370537836114E-2</c:v>
                </c:pt>
                <c:pt idx="20">
                  <c:v>2.0030857184990085E-2</c:v>
                </c:pt>
                <c:pt idx="21">
                  <c:v>1.8061851515212314E-2</c:v>
                </c:pt>
                <c:pt idx="22">
                  <c:v>1.0994380700300543E-2</c:v>
                </c:pt>
                <c:pt idx="23">
                  <c:v>8.3477417413112276E-4</c:v>
                </c:pt>
                <c:pt idx="24">
                  <c:v>-9.5328734820343108E-3</c:v>
                </c:pt>
                <c:pt idx="25">
                  <c:v>-1.716541101213544E-2</c:v>
                </c:pt>
                <c:pt idx="26">
                  <c:v>-1.9896103387310245E-2</c:v>
                </c:pt>
                <c:pt idx="27">
                  <c:v>-1.6949703287081837E-2</c:v>
                </c:pt>
                <c:pt idx="28">
                  <c:v>-9.1625207023972154E-3</c:v>
                </c:pt>
                <c:pt idx="29">
                  <c:v>1.2549805391913352E-3</c:v>
                </c:pt>
                <c:pt idx="30">
                  <c:v>1.1345667557042607E-2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E0-409C-9880-E32BC9733757}"/>
            </c:ext>
          </c:extLst>
        </c:ser>
        <c:ser>
          <c:idx val="0"/>
          <c:order val="2"/>
          <c:tx>
            <c:strRef>
              <c:f>'A (5)'!$I$40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(5)'!$F$41:$F$998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</c:numCache>
            </c:numRef>
          </c:xVal>
          <c:yVal>
            <c:numRef>
              <c:f>'A (5)'!$I$41:$I$998</c:f>
              <c:numCache>
                <c:formatCode>0.0000</c:formatCode>
                <c:ptCount val="958"/>
                <c:pt idx="20">
                  <c:v>-3.968925004301127E-3</c:v>
                </c:pt>
                <c:pt idx="21">
                  <c:v>-2.4181750050047413E-3</c:v>
                </c:pt>
                <c:pt idx="22">
                  <c:v>-3.5398350009927526E-3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EE0-409C-9880-E32BC9733757}"/>
            </c:ext>
          </c:extLst>
        </c:ser>
        <c:ser>
          <c:idx val="1"/>
          <c:order val="3"/>
          <c:tx>
            <c:strRef>
              <c:f>'A (5)'!$J$40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</c:numCache>
            </c:numRef>
          </c:xVal>
          <c:yVal>
            <c:numRef>
              <c:f>'A (5)'!$J$41:$J$998</c:f>
              <c:numCache>
                <c:formatCode>0.0000</c:formatCode>
                <c:ptCount val="95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EE0-409C-9880-E32BC9733757}"/>
            </c:ext>
          </c:extLst>
        </c:ser>
        <c:ser>
          <c:idx val="2"/>
          <c:order val="4"/>
          <c:tx>
            <c:strRef>
              <c:f>'A (5)'!$K$40</c:f>
              <c:strCache>
                <c:ptCount val="1"/>
                <c:pt idx="0">
                  <c:v>s4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(5)'!$F$41:$F$998</c:f>
              <c:numCache>
                <c:formatCode>General</c:formatCode>
                <c:ptCount val="958"/>
                <c:pt idx="0">
                  <c:v>-44820.5</c:v>
                </c:pt>
                <c:pt idx="1">
                  <c:v>-44820</c:v>
                </c:pt>
                <c:pt idx="2">
                  <c:v>-43941.5</c:v>
                </c:pt>
                <c:pt idx="3">
                  <c:v>-43941</c:v>
                </c:pt>
                <c:pt idx="4">
                  <c:v>-43040</c:v>
                </c:pt>
                <c:pt idx="5">
                  <c:v>-42270</c:v>
                </c:pt>
                <c:pt idx="6">
                  <c:v>-39902.5</c:v>
                </c:pt>
                <c:pt idx="7">
                  <c:v>-39902</c:v>
                </c:pt>
                <c:pt idx="8">
                  <c:v>-38769</c:v>
                </c:pt>
                <c:pt idx="9">
                  <c:v>-38768.5</c:v>
                </c:pt>
                <c:pt idx="10">
                  <c:v>-37772.5</c:v>
                </c:pt>
                <c:pt idx="11">
                  <c:v>-37772</c:v>
                </c:pt>
                <c:pt idx="12">
                  <c:v>-34754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9202.5</c:v>
                </c:pt>
                <c:pt idx="21">
                  <c:v>9227.5</c:v>
                </c:pt>
                <c:pt idx="22">
                  <c:v>9305.5</c:v>
                </c:pt>
                <c:pt idx="23">
                  <c:v>9903.5</c:v>
                </c:pt>
                <c:pt idx="24">
                  <c:v>10360.5</c:v>
                </c:pt>
                <c:pt idx="25">
                  <c:v>17593</c:v>
                </c:pt>
                <c:pt idx="26">
                  <c:v>18216</c:v>
                </c:pt>
                <c:pt idx="27">
                  <c:v>18283.5</c:v>
                </c:pt>
                <c:pt idx="28">
                  <c:v>19055</c:v>
                </c:pt>
                <c:pt idx="29">
                  <c:v>20176.5</c:v>
                </c:pt>
                <c:pt idx="30">
                  <c:v>20226</c:v>
                </c:pt>
                <c:pt idx="31">
                  <c:v>21455</c:v>
                </c:pt>
                <c:pt idx="32">
                  <c:v>22154</c:v>
                </c:pt>
                <c:pt idx="33">
                  <c:v>22154.5</c:v>
                </c:pt>
                <c:pt idx="34">
                  <c:v>22157</c:v>
                </c:pt>
                <c:pt idx="35">
                  <c:v>22159.5</c:v>
                </c:pt>
                <c:pt idx="36">
                  <c:v>22159.5</c:v>
                </c:pt>
                <c:pt idx="37">
                  <c:v>22160</c:v>
                </c:pt>
                <c:pt idx="38">
                  <c:v>22168.5</c:v>
                </c:pt>
                <c:pt idx="39">
                  <c:v>22289</c:v>
                </c:pt>
                <c:pt idx="40">
                  <c:v>23291</c:v>
                </c:pt>
                <c:pt idx="41">
                  <c:v>23448</c:v>
                </c:pt>
                <c:pt idx="42">
                  <c:v>23453.5</c:v>
                </c:pt>
                <c:pt idx="43">
                  <c:v>24145.5</c:v>
                </c:pt>
                <c:pt idx="44">
                  <c:v>24178</c:v>
                </c:pt>
                <c:pt idx="45">
                  <c:v>24343.5</c:v>
                </c:pt>
                <c:pt idx="46">
                  <c:v>24348.5</c:v>
                </c:pt>
                <c:pt idx="47">
                  <c:v>24349</c:v>
                </c:pt>
                <c:pt idx="48">
                  <c:v>24365.5</c:v>
                </c:pt>
                <c:pt idx="49">
                  <c:v>24376</c:v>
                </c:pt>
                <c:pt idx="50">
                  <c:v>26170.5</c:v>
                </c:pt>
                <c:pt idx="51">
                  <c:v>26363.5</c:v>
                </c:pt>
                <c:pt idx="52">
                  <c:v>26553</c:v>
                </c:pt>
                <c:pt idx="53">
                  <c:v>27218</c:v>
                </c:pt>
                <c:pt idx="54">
                  <c:v>27510.5</c:v>
                </c:pt>
                <c:pt idx="55">
                  <c:v>27516</c:v>
                </c:pt>
                <c:pt idx="56">
                  <c:v>27544</c:v>
                </c:pt>
                <c:pt idx="57">
                  <c:v>27574.5</c:v>
                </c:pt>
                <c:pt idx="58">
                  <c:v>27574.5</c:v>
                </c:pt>
                <c:pt idx="59">
                  <c:v>28209</c:v>
                </c:pt>
                <c:pt idx="60">
                  <c:v>28423.5</c:v>
                </c:pt>
                <c:pt idx="61">
                  <c:v>30325.5</c:v>
                </c:pt>
                <c:pt idx="62">
                  <c:v>31341.5</c:v>
                </c:pt>
                <c:pt idx="63">
                  <c:v>31482.5</c:v>
                </c:pt>
                <c:pt idx="64">
                  <c:v>31482.5</c:v>
                </c:pt>
                <c:pt idx="65">
                  <c:v>31482.5</c:v>
                </c:pt>
                <c:pt idx="66">
                  <c:v>31482.5</c:v>
                </c:pt>
                <c:pt idx="67">
                  <c:v>31556</c:v>
                </c:pt>
              </c:numCache>
            </c:numRef>
          </c:xVal>
          <c:yVal>
            <c:numRef>
              <c:f>'A (5)'!$K$41:$K$998</c:f>
              <c:numCache>
                <c:formatCode>0.0000</c:formatCode>
                <c:ptCount val="958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EE0-409C-9880-E32BC9733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480488"/>
        <c:axId val="1"/>
      </c:scatterChart>
      <c:valAx>
        <c:axId val="98480488"/>
        <c:scaling>
          <c:orientation val="minMax"/>
          <c:max val="35000"/>
          <c:min val="-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571428571428571"/>
              <c:y val="0.93199098223553289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7.2886297376093291E-3"/>
              <c:y val="0.38035317373741379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8048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384839650145775"/>
          <c:y val="0.92191541548490308"/>
          <c:w val="0.39795918367346939"/>
          <c:h val="5.54156171284634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VZ Lib / HIP 76050 - O-C Diagr.</a:t>
            </a:r>
          </a:p>
        </c:rich>
      </c:tx>
      <c:layout>
        <c:manualLayout>
          <c:xMode val="edge"/>
          <c:yMode val="edge"/>
          <c:x val="0.27862597175353082"/>
          <c:y val="1.66112569262175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3206106870229"/>
          <c:y val="0.11627925839528784"/>
          <c:w val="0.84160305343511455"/>
          <c:h val="0.6877087567949881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</c:f>
              <c:strCache>
                <c:ptCount val="1"/>
                <c:pt idx="0">
                  <c:v>Orig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(4)'!$C$21:$C$160</c:f>
              <c:numCache>
                <c:formatCode>0.0000</c:formatCode>
                <c:ptCount val="140"/>
                <c:pt idx="0" formatCode="General">
                  <c:v>29645.01</c:v>
                </c:pt>
                <c:pt idx="1">
                  <c:v>44366.7353</c:v>
                </c:pt>
                <c:pt idx="2">
                  <c:v>44408.6512</c:v>
                </c:pt>
                <c:pt idx="3">
                  <c:v>44698.845500000003</c:v>
                </c:pt>
                <c:pt idx="4">
                  <c:v>44787.515200000002</c:v>
                </c:pt>
                <c:pt idx="5">
                  <c:v>44788.59</c:v>
                </c:pt>
                <c:pt idx="6">
                  <c:v>44789.665099999998</c:v>
                </c:pt>
                <c:pt idx="7">
                  <c:v>44790.560299999997</c:v>
                </c:pt>
                <c:pt idx="8" formatCode="General">
                  <c:v>48500.337</c:v>
                </c:pt>
                <c:pt idx="9" formatCode="General">
                  <c:v>52725.434500000003</c:v>
                </c:pt>
                <c:pt idx="10" formatCode="General">
                  <c:v>52725.613499999999</c:v>
                </c:pt>
                <c:pt idx="11" formatCode="General">
                  <c:v>52726.509700000002</c:v>
                </c:pt>
                <c:pt idx="12" formatCode="General">
                  <c:v>52727.404699999999</c:v>
                </c:pt>
                <c:pt idx="13" formatCode="General">
                  <c:v>52727.404999999999</c:v>
                </c:pt>
                <c:pt idx="14" formatCode="General">
                  <c:v>52727.584699999999</c:v>
                </c:pt>
                <c:pt idx="15" formatCode="General">
                  <c:v>52730.630400000002</c:v>
                </c:pt>
                <c:pt idx="16" formatCode="General">
                  <c:v>53189.010199999997</c:v>
                </c:pt>
                <c:pt idx="17" formatCode="General">
                  <c:v>53438.895199999999</c:v>
                </c:pt>
                <c:pt idx="18" formatCode="General">
                  <c:v>53450.538699999997</c:v>
                </c:pt>
                <c:pt idx="19" formatCode="General">
                  <c:v>53509.829700000002</c:v>
                </c:pt>
                <c:pt idx="20" formatCode="General">
                  <c:v>53511.6204</c:v>
                </c:pt>
                <c:pt idx="21" formatCode="General">
                  <c:v>53511.798499999997</c:v>
                </c:pt>
                <c:pt idx="22" formatCode="General">
                  <c:v>53517.711300000003</c:v>
                </c:pt>
                <c:pt idx="23" formatCode="General">
                  <c:v>54164.364999999998</c:v>
                </c:pt>
                <c:pt idx="24" formatCode="General">
                  <c:v>54233.502</c:v>
                </c:pt>
                <c:pt idx="25" formatCode="General">
                  <c:v>54301.390500000001</c:v>
                </c:pt>
                <c:pt idx="26" formatCode="General">
                  <c:v>54539.633500000004</c:v>
                </c:pt>
                <c:pt idx="27" formatCode="General">
                  <c:v>54644.423999999999</c:v>
                </c:pt>
                <c:pt idx="28" formatCode="General">
                  <c:v>54646.394999999997</c:v>
                </c:pt>
                <c:pt idx="29" formatCode="General">
                  <c:v>54656.426500000001</c:v>
                </c:pt>
                <c:pt idx="30" formatCode="General">
                  <c:v>54667.352200000001</c:v>
                </c:pt>
                <c:pt idx="31" formatCode="General">
                  <c:v>54894.668599999997</c:v>
                </c:pt>
                <c:pt idx="32" formatCode="General">
                  <c:v>54971.514000000003</c:v>
                </c:pt>
                <c:pt idx="33" formatCode="General">
                  <c:v>51314.614999999998</c:v>
                </c:pt>
                <c:pt idx="34" formatCode="General">
                  <c:v>51615.201000000001</c:v>
                </c:pt>
                <c:pt idx="35" formatCode="General">
                  <c:v>52034.711000000003</c:v>
                </c:pt>
                <c:pt idx="36" formatCode="General">
                  <c:v>52475.012000000002</c:v>
                </c:pt>
                <c:pt idx="37" formatCode="General">
                  <c:v>52773.798999999999</c:v>
                </c:pt>
                <c:pt idx="38" formatCode="General">
                  <c:v>53132.762999999999</c:v>
                </c:pt>
                <c:pt idx="39">
                  <c:v>53521.474999999999</c:v>
                </c:pt>
                <c:pt idx="40">
                  <c:v>51338.803819784996</c:v>
                </c:pt>
                <c:pt idx="41">
                  <c:v>28731.308000000001</c:v>
                </c:pt>
                <c:pt idx="42">
                  <c:v>28731.477999999999</c:v>
                </c:pt>
                <c:pt idx="43">
                  <c:v>29046.215</c:v>
                </c:pt>
                <c:pt idx="44">
                  <c:v>29046.404999999999</c:v>
                </c:pt>
                <c:pt idx="45">
                  <c:v>29369.184000000001</c:v>
                </c:pt>
                <c:pt idx="46">
                  <c:v>30493.286</c:v>
                </c:pt>
                <c:pt idx="47">
                  <c:v>30493.473000000002</c:v>
                </c:pt>
                <c:pt idx="48">
                  <c:v>30899.22</c:v>
                </c:pt>
                <c:pt idx="49">
                  <c:v>30899.399000000001</c:v>
                </c:pt>
                <c:pt idx="50">
                  <c:v>31256.240000000002</c:v>
                </c:pt>
                <c:pt idx="51">
                  <c:v>31256.425999999999</c:v>
                </c:pt>
                <c:pt idx="52">
                  <c:v>32337.678</c:v>
                </c:pt>
                <c:pt idx="53">
                  <c:v>48085.46</c:v>
                </c:pt>
                <c:pt idx="54">
                  <c:v>48094.417999999998</c:v>
                </c:pt>
                <c:pt idx="55">
                  <c:v>48122.360999999997</c:v>
                </c:pt>
                <c:pt idx="56" formatCode="General">
                  <c:v>48336.621099999997</c:v>
                </c:pt>
                <c:pt idx="57" formatCode="General">
                  <c:v>51091.429700000001</c:v>
                </c:pt>
                <c:pt idx="58" formatCode="General">
                  <c:v>53189.010199999997</c:v>
                </c:pt>
                <c:pt idx="59" formatCode="General">
                  <c:v>53190.977599999998</c:v>
                </c:pt>
                <c:pt idx="60" formatCode="General">
                  <c:v>53521.474999999999</c:v>
                </c:pt>
                <c:pt idx="61" formatCode="General">
                  <c:v>54667.352200000001</c:v>
                </c:pt>
                <c:pt idx="62" formatCode="General">
                  <c:v>54667.3531</c:v>
                </c:pt>
                <c:pt idx="63" formatCode="General">
                  <c:v>55652.909099999997</c:v>
                </c:pt>
                <c:pt idx="64" formatCode="General">
                  <c:v>56016.900699999998</c:v>
                </c:pt>
                <c:pt idx="65" formatCode="General">
                  <c:v>56067.413800000002</c:v>
                </c:pt>
                <c:pt idx="66" formatCode="General">
                  <c:v>56067.413860000001</c:v>
                </c:pt>
                <c:pt idx="67" formatCode="General">
                  <c:v>56067.414049999999</c:v>
                </c:pt>
                <c:pt idx="68" formatCode="General">
                  <c:v>56067.414640000003</c:v>
                </c:pt>
                <c:pt idx="69" formatCode="General">
                  <c:v>56093.743999999999</c:v>
                </c:pt>
              </c:numCache>
            </c:numRef>
          </c:xVal>
          <c:yVal>
            <c:numRef>
              <c:f>'A (4)'!$H$21:$H$160</c:f>
              <c:numCache>
                <c:formatCode>0.0000</c:formatCode>
                <c:ptCount val="140"/>
                <c:pt idx="0">
                  <c:v>-5.5134400026872754E-3</c:v>
                </c:pt>
                <c:pt idx="1">
                  <c:v>6.2089599960017949E-3</c:v>
                </c:pt>
                <c:pt idx="2">
                  <c:v>5.9323200039216317E-3</c:v>
                </c:pt>
                <c:pt idx="3">
                  <c:v>1.1317119999148417E-2</c:v>
                </c:pt>
                <c:pt idx="4">
                  <c:v>1.2181919999420643E-2</c:v>
                </c:pt>
                <c:pt idx="5">
                  <c:v>1.2208159998408519E-2</c:v>
                </c:pt>
                <c:pt idx="6">
                  <c:v>1.2534399997093715E-2</c:v>
                </c:pt>
                <c:pt idx="7">
                  <c:v>1.2089600000763312E-2</c:v>
                </c:pt>
                <c:pt idx="8">
                  <c:v>2.8028000000631437E-2</c:v>
                </c:pt>
                <c:pt idx="9">
                  <c:v>1.0748480002803262E-2</c:v>
                </c:pt>
                <c:pt idx="10">
                  <c:v>1.0619519998726901E-2</c:v>
                </c:pt>
                <c:pt idx="11">
                  <c:v>1.1174719998962246E-2</c:v>
                </c:pt>
                <c:pt idx="12">
                  <c:v>1.052992000040831E-2</c:v>
                </c:pt>
                <c:pt idx="13">
                  <c:v>1.0829920000105631E-2</c:v>
                </c:pt>
                <c:pt idx="14">
                  <c:v>1.1400960000173654E-2</c:v>
                </c:pt>
                <c:pt idx="15">
                  <c:v>1.1908640000910964E-2</c:v>
                </c:pt>
                <c:pt idx="16">
                  <c:v>6.9999999686842784E-4</c:v>
                </c:pt>
                <c:pt idx="17">
                  <c:v>8.0080000043381006E-4</c:v>
                </c:pt>
                <c:pt idx="18">
                  <c:v>9.1839999367948622E-4</c:v>
                </c:pt>
                <c:pt idx="19">
                  <c:v>2.3263999901246279E-4</c:v>
                </c:pt>
                <c:pt idx="20">
                  <c:v>-3.5696000122698024E-4</c:v>
                </c:pt>
                <c:pt idx="21">
                  <c:v>-1.3859200043953024E-3</c:v>
                </c:pt>
                <c:pt idx="22">
                  <c:v>1.5840000560274348E-4</c:v>
                </c:pt>
                <c:pt idx="23">
                  <c:v>-1.6872000051080249E-3</c:v>
                </c:pt>
                <c:pt idx="24">
                  <c:v>-8.4657600018545054E-3</c:v>
                </c:pt>
                <c:pt idx="25">
                  <c:v>-9.8415999964345247E-3</c:v>
                </c:pt>
                <c:pt idx="26">
                  <c:v>-8.3583999949041754E-3</c:v>
                </c:pt>
                <c:pt idx="27">
                  <c:v>-8.3000000013271347E-3</c:v>
                </c:pt>
                <c:pt idx="28">
                  <c:v>-7.7185600021039136E-3</c:v>
                </c:pt>
                <c:pt idx="29">
                  <c:v>-7.440319997840561E-3</c:v>
                </c:pt>
                <c:pt idx="30">
                  <c:v>-8.6068800010252744E-3</c:v>
                </c:pt>
                <c:pt idx="31">
                  <c:v>-6.8571200026781298E-3</c:v>
                </c:pt>
                <c:pt idx="32">
                  <c:v>-7.7809599970350973E-3</c:v>
                </c:pt>
                <c:pt idx="33">
                  <c:v>1.0937439998087939E-2</c:v>
                </c:pt>
                <c:pt idx="34">
                  <c:v>1.8542559999332298E-2</c:v>
                </c:pt>
                <c:pt idx="35">
                  <c:v>8.5182399998302571E-3</c:v>
                </c:pt>
                <c:pt idx="36">
                  <c:v>1.0534560002270155E-2</c:v>
                </c:pt>
                <c:pt idx="37">
                  <c:v>1.0429279995150864E-2</c:v>
                </c:pt>
                <c:pt idx="38">
                  <c:v>-6.5600033849477768E-6</c:v>
                </c:pt>
                <c:pt idx="39">
                  <c:v>2.1502399977180175E-3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37-415B-A2E3-90CD29779DDF}"/>
            </c:ext>
          </c:extLst>
        </c:ser>
        <c:ser>
          <c:idx val="1"/>
          <c:order val="1"/>
          <c:tx>
            <c:strRef>
              <c:f>'A (4)'!$I$20</c:f>
              <c:strCache>
                <c:ptCount val="1"/>
                <c:pt idx="0">
                  <c:v>new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(4)'!$D$34:$D$42</c:f>
                <c:numCache>
                  <c:formatCode>General</c:formatCode>
                  <c:ptCount val="9"/>
                  <c:pt idx="0">
                    <c:v>2.0000000000000001E-4</c:v>
                  </c:pt>
                  <c:pt idx="1">
                    <c:v>2.9999999999999997E-4</c:v>
                  </c:pt>
                  <c:pt idx="2">
                    <c:v>4.0000000000000002E-4</c:v>
                  </c:pt>
                  <c:pt idx="4">
                    <c:v>2.9999999999999997E-4</c:v>
                  </c:pt>
                  <c:pt idx="5">
                    <c:v>4.0000000000000002E-4</c:v>
                  </c:pt>
                  <c:pt idx="6">
                    <c:v>5.9999999999999995E-4</c:v>
                  </c:pt>
                  <c:pt idx="7">
                    <c:v>1E-3</c:v>
                  </c:pt>
                  <c:pt idx="8">
                    <c:v>2.0999999999999999E-3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(4)'!$C$21:$C$160</c:f>
              <c:numCache>
                <c:formatCode>0.0000</c:formatCode>
                <c:ptCount val="140"/>
                <c:pt idx="0" formatCode="General">
                  <c:v>29645.01</c:v>
                </c:pt>
                <c:pt idx="1">
                  <c:v>44366.7353</c:v>
                </c:pt>
                <c:pt idx="2">
                  <c:v>44408.6512</c:v>
                </c:pt>
                <c:pt idx="3">
                  <c:v>44698.845500000003</c:v>
                </c:pt>
                <c:pt idx="4">
                  <c:v>44787.515200000002</c:v>
                </c:pt>
                <c:pt idx="5">
                  <c:v>44788.59</c:v>
                </c:pt>
                <c:pt idx="6">
                  <c:v>44789.665099999998</c:v>
                </c:pt>
                <c:pt idx="7">
                  <c:v>44790.560299999997</c:v>
                </c:pt>
                <c:pt idx="8" formatCode="General">
                  <c:v>48500.337</c:v>
                </c:pt>
                <c:pt idx="9" formatCode="General">
                  <c:v>52725.434500000003</c:v>
                </c:pt>
                <c:pt idx="10" formatCode="General">
                  <c:v>52725.613499999999</c:v>
                </c:pt>
                <c:pt idx="11" formatCode="General">
                  <c:v>52726.509700000002</c:v>
                </c:pt>
                <c:pt idx="12" formatCode="General">
                  <c:v>52727.404699999999</c:v>
                </c:pt>
                <c:pt idx="13" formatCode="General">
                  <c:v>52727.404999999999</c:v>
                </c:pt>
                <c:pt idx="14" formatCode="General">
                  <c:v>52727.584699999999</c:v>
                </c:pt>
                <c:pt idx="15" formatCode="General">
                  <c:v>52730.630400000002</c:v>
                </c:pt>
                <c:pt idx="16" formatCode="General">
                  <c:v>53189.010199999997</c:v>
                </c:pt>
                <c:pt idx="17" formatCode="General">
                  <c:v>53438.895199999999</c:v>
                </c:pt>
                <c:pt idx="18" formatCode="General">
                  <c:v>53450.538699999997</c:v>
                </c:pt>
                <c:pt idx="19" formatCode="General">
                  <c:v>53509.829700000002</c:v>
                </c:pt>
                <c:pt idx="20" formatCode="General">
                  <c:v>53511.6204</c:v>
                </c:pt>
                <c:pt idx="21" formatCode="General">
                  <c:v>53511.798499999997</c:v>
                </c:pt>
                <c:pt idx="22" formatCode="General">
                  <c:v>53517.711300000003</c:v>
                </c:pt>
                <c:pt idx="23" formatCode="General">
                  <c:v>54164.364999999998</c:v>
                </c:pt>
                <c:pt idx="24" formatCode="General">
                  <c:v>54233.502</c:v>
                </c:pt>
                <c:pt idx="25" formatCode="General">
                  <c:v>54301.390500000001</c:v>
                </c:pt>
                <c:pt idx="26" formatCode="General">
                  <c:v>54539.633500000004</c:v>
                </c:pt>
                <c:pt idx="27" formatCode="General">
                  <c:v>54644.423999999999</c:v>
                </c:pt>
                <c:pt idx="28" formatCode="General">
                  <c:v>54646.394999999997</c:v>
                </c:pt>
                <c:pt idx="29" formatCode="General">
                  <c:v>54656.426500000001</c:v>
                </c:pt>
                <c:pt idx="30" formatCode="General">
                  <c:v>54667.352200000001</c:v>
                </c:pt>
                <c:pt idx="31" formatCode="General">
                  <c:v>54894.668599999997</c:v>
                </c:pt>
                <c:pt idx="32" formatCode="General">
                  <c:v>54971.514000000003</c:v>
                </c:pt>
                <c:pt idx="33" formatCode="General">
                  <c:v>51314.614999999998</c:v>
                </c:pt>
                <c:pt idx="34" formatCode="General">
                  <c:v>51615.201000000001</c:v>
                </c:pt>
                <c:pt idx="35" formatCode="General">
                  <c:v>52034.711000000003</c:v>
                </c:pt>
                <c:pt idx="36" formatCode="General">
                  <c:v>52475.012000000002</c:v>
                </c:pt>
                <c:pt idx="37" formatCode="General">
                  <c:v>52773.798999999999</c:v>
                </c:pt>
                <c:pt idx="38" formatCode="General">
                  <c:v>53132.762999999999</c:v>
                </c:pt>
                <c:pt idx="39">
                  <c:v>53521.474999999999</c:v>
                </c:pt>
                <c:pt idx="40">
                  <c:v>51338.803819784996</c:v>
                </c:pt>
                <c:pt idx="41">
                  <c:v>28731.308000000001</c:v>
                </c:pt>
                <c:pt idx="42">
                  <c:v>28731.477999999999</c:v>
                </c:pt>
                <c:pt idx="43">
                  <c:v>29046.215</c:v>
                </c:pt>
                <c:pt idx="44">
                  <c:v>29046.404999999999</c:v>
                </c:pt>
                <c:pt idx="45">
                  <c:v>29369.184000000001</c:v>
                </c:pt>
                <c:pt idx="46">
                  <c:v>30493.286</c:v>
                </c:pt>
                <c:pt idx="47">
                  <c:v>30493.473000000002</c:v>
                </c:pt>
                <c:pt idx="48">
                  <c:v>30899.22</c:v>
                </c:pt>
                <c:pt idx="49">
                  <c:v>30899.399000000001</c:v>
                </c:pt>
                <c:pt idx="50">
                  <c:v>31256.240000000002</c:v>
                </c:pt>
                <c:pt idx="51">
                  <c:v>31256.425999999999</c:v>
                </c:pt>
                <c:pt idx="52">
                  <c:v>32337.678</c:v>
                </c:pt>
                <c:pt idx="53">
                  <c:v>48085.46</c:v>
                </c:pt>
                <c:pt idx="54">
                  <c:v>48094.417999999998</c:v>
                </c:pt>
                <c:pt idx="55">
                  <c:v>48122.360999999997</c:v>
                </c:pt>
                <c:pt idx="56" formatCode="General">
                  <c:v>48336.621099999997</c:v>
                </c:pt>
                <c:pt idx="57" formatCode="General">
                  <c:v>51091.429700000001</c:v>
                </c:pt>
                <c:pt idx="58" formatCode="General">
                  <c:v>53189.010199999997</c:v>
                </c:pt>
                <c:pt idx="59" formatCode="General">
                  <c:v>53190.977599999998</c:v>
                </c:pt>
                <c:pt idx="60" formatCode="General">
                  <c:v>53521.474999999999</c:v>
                </c:pt>
                <c:pt idx="61" formatCode="General">
                  <c:v>54667.352200000001</c:v>
                </c:pt>
                <c:pt idx="62" formatCode="General">
                  <c:v>54667.3531</c:v>
                </c:pt>
                <c:pt idx="63" formatCode="General">
                  <c:v>55652.909099999997</c:v>
                </c:pt>
                <c:pt idx="64" formatCode="General">
                  <c:v>56016.900699999998</c:v>
                </c:pt>
                <c:pt idx="65" formatCode="General">
                  <c:v>56067.413800000002</c:v>
                </c:pt>
                <c:pt idx="66" formatCode="General">
                  <c:v>56067.413860000001</c:v>
                </c:pt>
                <c:pt idx="67" formatCode="General">
                  <c:v>56067.414049999999</c:v>
                </c:pt>
                <c:pt idx="68" formatCode="General">
                  <c:v>56067.414640000003</c:v>
                </c:pt>
                <c:pt idx="69" formatCode="General">
                  <c:v>56093.743999999999</c:v>
                </c:pt>
              </c:numCache>
            </c:numRef>
          </c:xVal>
          <c:yVal>
            <c:numRef>
              <c:f>'A (4)'!$I$21:$I$160</c:f>
              <c:numCache>
                <c:formatCode>0.0000</c:formatCode>
                <c:ptCount val="140"/>
                <c:pt idx="53">
                  <c:v>1.3699359995371196E-2</c:v>
                </c:pt>
                <c:pt idx="54">
                  <c:v>1.5251359996909741E-2</c:v>
                </c:pt>
                <c:pt idx="55">
                  <c:v>1.4133599994238466E-2</c:v>
                </c:pt>
                <c:pt idx="56">
                  <c:v>3.5997439998027403E-2</c:v>
                </c:pt>
                <c:pt idx="57">
                  <c:v>2.0321600000897888E-2</c:v>
                </c:pt>
                <c:pt idx="58">
                  <c:v>6.9999999686842784E-4</c:v>
                </c:pt>
                <c:pt idx="59">
                  <c:v>-2.318560000276193E-3</c:v>
                </c:pt>
                <c:pt idx="60">
                  <c:v>2.1502399977180175E-3</c:v>
                </c:pt>
                <c:pt idx="61">
                  <c:v>-8.6068800010252744E-3</c:v>
                </c:pt>
                <c:pt idx="62">
                  <c:v>-7.7068800019333139E-3</c:v>
                </c:pt>
                <c:pt idx="63">
                  <c:v>-1.9244800001615658E-2</c:v>
                </c:pt>
                <c:pt idx="64">
                  <c:v>-1.7691519999061711E-2</c:v>
                </c:pt>
                <c:pt idx="65">
                  <c:v>-1.8958239998028148E-2</c:v>
                </c:pt>
                <c:pt idx="66">
                  <c:v>-1.8898239999543875E-2</c:v>
                </c:pt>
                <c:pt idx="67">
                  <c:v>-1.87082400007057E-2</c:v>
                </c:pt>
                <c:pt idx="68">
                  <c:v>-1.811823999742046E-2</c:v>
                </c:pt>
                <c:pt idx="69">
                  <c:v>-2.0715359998575877E-2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37-415B-A2E3-90CD29779DDF}"/>
            </c:ext>
          </c:extLst>
        </c:ser>
        <c:ser>
          <c:idx val="7"/>
          <c:order val="2"/>
          <c:tx>
            <c:strRef>
              <c:f>'A (4)'!$J$20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(4)'!$C$21:$C$983</c:f>
              <c:numCache>
                <c:formatCode>0.0000</c:formatCode>
                <c:ptCount val="963"/>
                <c:pt idx="0" formatCode="General">
                  <c:v>29645.01</c:v>
                </c:pt>
                <c:pt idx="1">
                  <c:v>44366.7353</c:v>
                </c:pt>
                <c:pt idx="2">
                  <c:v>44408.6512</c:v>
                </c:pt>
                <c:pt idx="3">
                  <c:v>44698.845500000003</c:v>
                </c:pt>
                <c:pt idx="4">
                  <c:v>44787.515200000002</c:v>
                </c:pt>
                <c:pt idx="5">
                  <c:v>44788.59</c:v>
                </c:pt>
                <c:pt idx="6">
                  <c:v>44789.665099999998</c:v>
                </c:pt>
                <c:pt idx="7">
                  <c:v>44790.560299999997</c:v>
                </c:pt>
                <c:pt idx="8" formatCode="General">
                  <c:v>48500.337</c:v>
                </c:pt>
                <c:pt idx="9" formatCode="General">
                  <c:v>52725.434500000003</c:v>
                </c:pt>
                <c:pt idx="10" formatCode="General">
                  <c:v>52725.613499999999</c:v>
                </c:pt>
                <c:pt idx="11" formatCode="General">
                  <c:v>52726.509700000002</c:v>
                </c:pt>
                <c:pt idx="12" formatCode="General">
                  <c:v>52727.404699999999</c:v>
                </c:pt>
                <c:pt idx="13" formatCode="General">
                  <c:v>52727.404999999999</c:v>
                </c:pt>
                <c:pt idx="14" formatCode="General">
                  <c:v>52727.584699999999</c:v>
                </c:pt>
                <c:pt idx="15" formatCode="General">
                  <c:v>52730.630400000002</c:v>
                </c:pt>
                <c:pt idx="16" formatCode="General">
                  <c:v>53189.010199999997</c:v>
                </c:pt>
                <c:pt idx="17" formatCode="General">
                  <c:v>53438.895199999999</c:v>
                </c:pt>
                <c:pt idx="18" formatCode="General">
                  <c:v>53450.538699999997</c:v>
                </c:pt>
                <c:pt idx="19" formatCode="General">
                  <c:v>53509.829700000002</c:v>
                </c:pt>
                <c:pt idx="20" formatCode="General">
                  <c:v>53511.6204</c:v>
                </c:pt>
                <c:pt idx="21" formatCode="General">
                  <c:v>53511.798499999997</c:v>
                </c:pt>
                <c:pt idx="22" formatCode="General">
                  <c:v>53517.711300000003</c:v>
                </c:pt>
                <c:pt idx="23" formatCode="General">
                  <c:v>54164.364999999998</c:v>
                </c:pt>
                <c:pt idx="24" formatCode="General">
                  <c:v>54233.502</c:v>
                </c:pt>
                <c:pt idx="25" formatCode="General">
                  <c:v>54301.390500000001</c:v>
                </c:pt>
                <c:pt idx="26" formatCode="General">
                  <c:v>54539.633500000004</c:v>
                </c:pt>
                <c:pt idx="27" formatCode="General">
                  <c:v>54644.423999999999</c:v>
                </c:pt>
                <c:pt idx="28" formatCode="General">
                  <c:v>54646.394999999997</c:v>
                </c:pt>
                <c:pt idx="29" formatCode="General">
                  <c:v>54656.426500000001</c:v>
                </c:pt>
                <c:pt idx="30" formatCode="General">
                  <c:v>54667.352200000001</c:v>
                </c:pt>
                <c:pt idx="31" formatCode="General">
                  <c:v>54894.668599999997</c:v>
                </c:pt>
                <c:pt idx="32" formatCode="General">
                  <c:v>54971.514000000003</c:v>
                </c:pt>
                <c:pt idx="33" formatCode="General">
                  <c:v>51314.614999999998</c:v>
                </c:pt>
                <c:pt idx="34" formatCode="General">
                  <c:v>51615.201000000001</c:v>
                </c:pt>
                <c:pt idx="35" formatCode="General">
                  <c:v>52034.711000000003</c:v>
                </c:pt>
                <c:pt idx="36" formatCode="General">
                  <c:v>52475.012000000002</c:v>
                </c:pt>
                <c:pt idx="37" formatCode="General">
                  <c:v>52773.798999999999</c:v>
                </c:pt>
                <c:pt idx="38" formatCode="General">
                  <c:v>53132.762999999999</c:v>
                </c:pt>
                <c:pt idx="39">
                  <c:v>53521.474999999999</c:v>
                </c:pt>
                <c:pt idx="40">
                  <c:v>51338.803819784996</c:v>
                </c:pt>
                <c:pt idx="41">
                  <c:v>28731.308000000001</c:v>
                </c:pt>
                <c:pt idx="42">
                  <c:v>28731.477999999999</c:v>
                </c:pt>
                <c:pt idx="43">
                  <c:v>29046.215</c:v>
                </c:pt>
                <c:pt idx="44">
                  <c:v>29046.404999999999</c:v>
                </c:pt>
                <c:pt idx="45">
                  <c:v>29369.184000000001</c:v>
                </c:pt>
                <c:pt idx="46">
                  <c:v>30493.286</c:v>
                </c:pt>
                <c:pt idx="47">
                  <c:v>30493.473000000002</c:v>
                </c:pt>
                <c:pt idx="48">
                  <c:v>30899.22</c:v>
                </c:pt>
                <c:pt idx="49">
                  <c:v>30899.399000000001</c:v>
                </c:pt>
                <c:pt idx="50">
                  <c:v>31256.240000000002</c:v>
                </c:pt>
                <c:pt idx="51">
                  <c:v>31256.425999999999</c:v>
                </c:pt>
                <c:pt idx="52">
                  <c:v>32337.678</c:v>
                </c:pt>
                <c:pt idx="53">
                  <c:v>48085.46</c:v>
                </c:pt>
                <c:pt idx="54">
                  <c:v>48094.417999999998</c:v>
                </c:pt>
                <c:pt idx="55">
                  <c:v>48122.360999999997</c:v>
                </c:pt>
                <c:pt idx="56" formatCode="General">
                  <c:v>48336.621099999997</c:v>
                </c:pt>
                <c:pt idx="57" formatCode="General">
                  <c:v>51091.429700000001</c:v>
                </c:pt>
                <c:pt idx="58" formatCode="General">
                  <c:v>53189.010199999997</c:v>
                </c:pt>
                <c:pt idx="59" formatCode="General">
                  <c:v>53190.977599999998</c:v>
                </c:pt>
                <c:pt idx="60" formatCode="General">
                  <c:v>53521.474999999999</c:v>
                </c:pt>
                <c:pt idx="61" formatCode="General">
                  <c:v>54667.352200000001</c:v>
                </c:pt>
                <c:pt idx="62" formatCode="General">
                  <c:v>54667.3531</c:v>
                </c:pt>
                <c:pt idx="63" formatCode="General">
                  <c:v>55652.909099999997</c:v>
                </c:pt>
                <c:pt idx="64" formatCode="General">
                  <c:v>56016.900699999998</c:v>
                </c:pt>
                <c:pt idx="65" formatCode="General">
                  <c:v>56067.413800000002</c:v>
                </c:pt>
                <c:pt idx="66" formatCode="General">
                  <c:v>56067.413860000001</c:v>
                </c:pt>
                <c:pt idx="67" formatCode="General">
                  <c:v>56067.414049999999</c:v>
                </c:pt>
                <c:pt idx="68" formatCode="General">
                  <c:v>56067.414640000003</c:v>
                </c:pt>
                <c:pt idx="69" formatCode="General">
                  <c:v>56093.743999999999</c:v>
                </c:pt>
              </c:numCache>
            </c:numRef>
          </c:xVal>
          <c:yVal>
            <c:numRef>
              <c:f>'A (4)'!$J$21:$J$983</c:f>
              <c:numCache>
                <c:formatCode>0.0000</c:formatCode>
                <c:ptCount val="963"/>
                <c:pt idx="40">
                  <c:v>1.7347624998365063E-2</c:v>
                </c:pt>
                <c:pt idx="41">
                  <c:v>2.9311520000192104E-2</c:v>
                </c:pt>
                <c:pt idx="42">
                  <c:v>2.018255999792018E-2</c:v>
                </c:pt>
                <c:pt idx="43">
                  <c:v>2.7599839999311371E-2</c:v>
                </c:pt>
                <c:pt idx="44">
                  <c:v>3.8470879997476004E-2</c:v>
                </c:pt>
                <c:pt idx="45">
                  <c:v>2.708496000195737E-2</c:v>
                </c:pt>
                <c:pt idx="46">
                  <c:v>-8.4267999998701271E-2</c:v>
                </c:pt>
                <c:pt idx="47">
                  <c:v>-7.6396959997509839E-2</c:v>
                </c:pt>
                <c:pt idx="48">
                  <c:v>-5.6491359999199631E-2</c:v>
                </c:pt>
                <c:pt idx="49">
                  <c:v>-5.6620319999638014E-2</c:v>
                </c:pt>
                <c:pt idx="50">
                  <c:v>-4.0508639998733997E-2</c:v>
                </c:pt>
                <c:pt idx="51">
                  <c:v>-3.3637600001384271E-2</c:v>
                </c:pt>
                <c:pt idx="52">
                  <c:v>-4.040160001750337E-3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37-415B-A2E3-90CD29779DDF}"/>
            </c:ext>
          </c:extLst>
        </c:ser>
        <c:ser>
          <c:idx val="8"/>
          <c:order val="3"/>
          <c:tx>
            <c:strRef>
              <c:f>'A (4)'!$W$1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(4)'!$V$2:$V$19</c:f>
              <c:numCache>
                <c:formatCode>General</c:formatCode>
                <c:ptCount val="18"/>
                <c:pt idx="0">
                  <c:v>-70000</c:v>
                </c:pt>
                <c:pt idx="1">
                  <c:v>-65000</c:v>
                </c:pt>
                <c:pt idx="2">
                  <c:v>-60000</c:v>
                </c:pt>
                <c:pt idx="3">
                  <c:v>-55000</c:v>
                </c:pt>
                <c:pt idx="4">
                  <c:v>-50000</c:v>
                </c:pt>
                <c:pt idx="5">
                  <c:v>-45000</c:v>
                </c:pt>
                <c:pt idx="6">
                  <c:v>-40000</c:v>
                </c:pt>
                <c:pt idx="7">
                  <c:v>-35000</c:v>
                </c:pt>
                <c:pt idx="8">
                  <c:v>-30000</c:v>
                </c:pt>
                <c:pt idx="9">
                  <c:v>-25000</c:v>
                </c:pt>
                <c:pt idx="10">
                  <c:v>-20000</c:v>
                </c:pt>
                <c:pt idx="11">
                  <c:v>-15000</c:v>
                </c:pt>
                <c:pt idx="12">
                  <c:v>-10000</c:v>
                </c:pt>
                <c:pt idx="13">
                  <c:v>-5000</c:v>
                </c:pt>
                <c:pt idx="14">
                  <c:v>0</c:v>
                </c:pt>
                <c:pt idx="15">
                  <c:v>5000</c:v>
                </c:pt>
                <c:pt idx="16">
                  <c:v>10000</c:v>
                </c:pt>
                <c:pt idx="17">
                  <c:v>15000</c:v>
                </c:pt>
              </c:numCache>
            </c:numRef>
          </c:xVal>
          <c:yVal>
            <c:numRef>
              <c:f>'A (4)'!$W$2:$W$19</c:f>
              <c:numCache>
                <c:formatCode>0.00E+00</c:formatCode>
                <c:ptCount val="18"/>
                <c:pt idx="0">
                  <c:v>-3.2863710752027542E-2</c:v>
                </c:pt>
                <c:pt idx="1">
                  <c:v>6.9190614308000109E-3</c:v>
                </c:pt>
                <c:pt idx="2">
                  <c:v>4.0959498051438392E-2</c:v>
                </c:pt>
                <c:pt idx="3">
                  <c:v>6.9257599109887491E-2</c:v>
                </c:pt>
                <c:pt idx="4">
                  <c:v>9.1813364606147307E-2</c:v>
                </c:pt>
                <c:pt idx="5">
                  <c:v>0.10862679454021784</c:v>
                </c:pt>
                <c:pt idx="6">
                  <c:v>0.11969788891209915</c:v>
                </c:pt>
                <c:pt idx="7">
                  <c:v>0.1250266477217912</c:v>
                </c:pt>
                <c:pt idx="8">
                  <c:v>0.12461307096929393</c:v>
                </c:pt>
                <c:pt idx="9">
                  <c:v>0.11845715865460744</c:v>
                </c:pt>
                <c:pt idx="10">
                  <c:v>0.10655891077773168</c:v>
                </c:pt>
                <c:pt idx="11">
                  <c:v>8.8918327338666669E-2</c:v>
                </c:pt>
                <c:pt idx="12">
                  <c:v>6.5535408337412393E-2</c:v>
                </c:pt>
                <c:pt idx="13">
                  <c:v>3.6410153773968834E-2</c:v>
                </c:pt>
                <c:pt idx="14">
                  <c:v>1.542563648336029E-3</c:v>
                </c:pt>
                <c:pt idx="15">
                  <c:v>-3.9067362039486048E-2</c:v>
                </c:pt>
                <c:pt idx="16">
                  <c:v>-8.5419623289497371E-2</c:v>
                </c:pt>
                <c:pt idx="17">
                  <c:v>-0.13751422010169798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B37-415B-A2E3-90CD29779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510008"/>
        <c:axId val="1"/>
      </c:scatterChart>
      <c:valAx>
        <c:axId val="98510008"/>
        <c:scaling>
          <c:orientation val="minMax"/>
          <c:max val="60000"/>
          <c:min val="25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HJD</a:t>
                </a:r>
              </a:p>
            </c:rich>
          </c:tx>
          <c:layout>
            <c:manualLayout>
              <c:xMode val="edge"/>
              <c:yMode val="edge"/>
              <c:x val="0.8740457442819648"/>
              <c:y val="0.887044756660319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1.1450368703912011E-2"/>
              <c:y val="0.3588046592215188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5100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351146106736657"/>
          <c:y val="0.92358945327912445"/>
          <c:w val="0.41412223472065995"/>
          <c:h val="6.6445370799238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VZ Lib / HIP 76050 - O-C Diagr.</a:t>
            </a:r>
          </a:p>
        </c:rich>
      </c:tx>
      <c:layout>
        <c:manualLayout>
          <c:xMode val="edge"/>
          <c:yMode val="edge"/>
          <c:x val="0.30845825636188157"/>
          <c:y val="1.4084437792383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281940366430165"/>
          <c:y val="0.10140859018567092"/>
          <c:w val="0.85903953384045562"/>
          <c:h val="0.732395373563178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</c:f>
              <c:strCache>
                <c:ptCount val="1"/>
                <c:pt idx="0">
                  <c:v>Orig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(4)'!$F$21:$F$160</c:f>
              <c:numCache>
                <c:formatCode>General</c:formatCode>
                <c:ptCount val="140"/>
                <c:pt idx="0">
                  <c:v>-69780.5</c:v>
                </c:pt>
                <c:pt idx="1">
                  <c:v>-28688</c:v>
                </c:pt>
                <c:pt idx="2">
                  <c:v>-28571</c:v>
                </c:pt>
                <c:pt idx="3">
                  <c:v>-27761</c:v>
                </c:pt>
                <c:pt idx="4">
                  <c:v>-27513.5</c:v>
                </c:pt>
                <c:pt idx="5">
                  <c:v>-27510.5</c:v>
                </c:pt>
                <c:pt idx="6">
                  <c:v>-27507.5</c:v>
                </c:pt>
                <c:pt idx="7">
                  <c:v>-27505</c:v>
                </c:pt>
                <c:pt idx="8">
                  <c:v>-17150</c:v>
                </c:pt>
                <c:pt idx="9">
                  <c:v>-5356.5</c:v>
                </c:pt>
                <c:pt idx="10">
                  <c:v>-5356</c:v>
                </c:pt>
                <c:pt idx="11">
                  <c:v>-5353.5</c:v>
                </c:pt>
                <c:pt idx="12">
                  <c:v>-5351</c:v>
                </c:pt>
                <c:pt idx="13">
                  <c:v>-5351</c:v>
                </c:pt>
                <c:pt idx="14">
                  <c:v>-5350.5</c:v>
                </c:pt>
                <c:pt idx="15">
                  <c:v>-5342</c:v>
                </c:pt>
                <c:pt idx="16">
                  <c:v>-4062.5</c:v>
                </c:pt>
                <c:pt idx="17">
                  <c:v>-3365</c:v>
                </c:pt>
                <c:pt idx="18">
                  <c:v>-3332.5</c:v>
                </c:pt>
                <c:pt idx="19">
                  <c:v>-3167</c:v>
                </c:pt>
                <c:pt idx="20">
                  <c:v>-3162</c:v>
                </c:pt>
                <c:pt idx="21">
                  <c:v>-3161.5</c:v>
                </c:pt>
                <c:pt idx="22">
                  <c:v>-3145</c:v>
                </c:pt>
                <c:pt idx="23">
                  <c:v>-1340</c:v>
                </c:pt>
                <c:pt idx="24">
                  <c:v>-1147</c:v>
                </c:pt>
                <c:pt idx="25">
                  <c:v>-957.5</c:v>
                </c:pt>
                <c:pt idx="26">
                  <c:v>-292.5</c:v>
                </c:pt>
                <c:pt idx="27">
                  <c:v>0</c:v>
                </c:pt>
                <c:pt idx="28">
                  <c:v>5.5</c:v>
                </c:pt>
                <c:pt idx="29">
                  <c:v>33.5</c:v>
                </c:pt>
                <c:pt idx="30">
                  <c:v>64</c:v>
                </c:pt>
                <c:pt idx="31">
                  <c:v>698.5</c:v>
                </c:pt>
                <c:pt idx="32">
                  <c:v>913</c:v>
                </c:pt>
                <c:pt idx="33">
                  <c:v>-9294.5</c:v>
                </c:pt>
                <c:pt idx="34">
                  <c:v>-8455.5</c:v>
                </c:pt>
                <c:pt idx="35">
                  <c:v>-7284.5</c:v>
                </c:pt>
                <c:pt idx="36">
                  <c:v>-6055.5</c:v>
                </c:pt>
                <c:pt idx="37">
                  <c:v>-5221.5</c:v>
                </c:pt>
                <c:pt idx="38">
                  <c:v>-4219.5</c:v>
                </c:pt>
                <c:pt idx="39">
                  <c:v>-3134.5</c:v>
                </c:pt>
                <c:pt idx="40">
                  <c:v>-9227</c:v>
                </c:pt>
                <c:pt idx="41">
                  <c:v>-72331</c:v>
                </c:pt>
                <c:pt idx="42">
                  <c:v>-72330.5</c:v>
                </c:pt>
                <c:pt idx="43">
                  <c:v>-71452</c:v>
                </c:pt>
                <c:pt idx="44">
                  <c:v>-71451.5</c:v>
                </c:pt>
                <c:pt idx="45">
                  <c:v>-70550.5</c:v>
                </c:pt>
                <c:pt idx="46">
                  <c:v>-67412.5</c:v>
                </c:pt>
                <c:pt idx="47">
                  <c:v>-67412</c:v>
                </c:pt>
                <c:pt idx="48">
                  <c:v>-66279.5</c:v>
                </c:pt>
                <c:pt idx="49">
                  <c:v>-66279</c:v>
                </c:pt>
                <c:pt idx="50">
                  <c:v>-65283</c:v>
                </c:pt>
                <c:pt idx="51">
                  <c:v>-65282.5</c:v>
                </c:pt>
                <c:pt idx="52">
                  <c:v>-62264.5</c:v>
                </c:pt>
                <c:pt idx="53">
                  <c:v>-18308</c:v>
                </c:pt>
                <c:pt idx="54">
                  <c:v>-18283</c:v>
                </c:pt>
                <c:pt idx="55">
                  <c:v>-18205</c:v>
                </c:pt>
                <c:pt idx="56">
                  <c:v>-17607</c:v>
                </c:pt>
                <c:pt idx="57">
                  <c:v>-9917.5</c:v>
                </c:pt>
                <c:pt idx="58">
                  <c:v>-4062.5</c:v>
                </c:pt>
                <c:pt idx="59">
                  <c:v>-4057</c:v>
                </c:pt>
                <c:pt idx="60">
                  <c:v>-3134.5</c:v>
                </c:pt>
                <c:pt idx="61">
                  <c:v>64</c:v>
                </c:pt>
                <c:pt idx="62">
                  <c:v>64</c:v>
                </c:pt>
                <c:pt idx="63">
                  <c:v>2815</c:v>
                </c:pt>
                <c:pt idx="64">
                  <c:v>3831</c:v>
                </c:pt>
                <c:pt idx="65">
                  <c:v>3972</c:v>
                </c:pt>
                <c:pt idx="66">
                  <c:v>3972</c:v>
                </c:pt>
                <c:pt idx="67">
                  <c:v>3972</c:v>
                </c:pt>
                <c:pt idx="68">
                  <c:v>3972</c:v>
                </c:pt>
                <c:pt idx="69">
                  <c:v>4045.5</c:v>
                </c:pt>
              </c:numCache>
            </c:numRef>
          </c:xVal>
          <c:yVal>
            <c:numRef>
              <c:f>'A (4)'!$H$21:$H$160</c:f>
              <c:numCache>
                <c:formatCode>0.0000</c:formatCode>
                <c:ptCount val="140"/>
                <c:pt idx="0">
                  <c:v>-5.5134400026872754E-3</c:v>
                </c:pt>
                <c:pt idx="1">
                  <c:v>6.2089599960017949E-3</c:v>
                </c:pt>
                <c:pt idx="2">
                  <c:v>5.9323200039216317E-3</c:v>
                </c:pt>
                <c:pt idx="3">
                  <c:v>1.1317119999148417E-2</c:v>
                </c:pt>
                <c:pt idx="4">
                  <c:v>1.2181919999420643E-2</c:v>
                </c:pt>
                <c:pt idx="5">
                  <c:v>1.2208159998408519E-2</c:v>
                </c:pt>
                <c:pt idx="6">
                  <c:v>1.2534399997093715E-2</c:v>
                </c:pt>
                <c:pt idx="7">
                  <c:v>1.2089600000763312E-2</c:v>
                </c:pt>
                <c:pt idx="8">
                  <c:v>2.8028000000631437E-2</c:v>
                </c:pt>
                <c:pt idx="9">
                  <c:v>1.0748480002803262E-2</c:v>
                </c:pt>
                <c:pt idx="10">
                  <c:v>1.0619519998726901E-2</c:v>
                </c:pt>
                <c:pt idx="11">
                  <c:v>1.1174719998962246E-2</c:v>
                </c:pt>
                <c:pt idx="12">
                  <c:v>1.052992000040831E-2</c:v>
                </c:pt>
                <c:pt idx="13">
                  <c:v>1.0829920000105631E-2</c:v>
                </c:pt>
                <c:pt idx="14">
                  <c:v>1.1400960000173654E-2</c:v>
                </c:pt>
                <c:pt idx="15">
                  <c:v>1.1908640000910964E-2</c:v>
                </c:pt>
                <c:pt idx="16">
                  <c:v>6.9999999686842784E-4</c:v>
                </c:pt>
                <c:pt idx="17">
                  <c:v>8.0080000043381006E-4</c:v>
                </c:pt>
                <c:pt idx="18">
                  <c:v>9.1839999367948622E-4</c:v>
                </c:pt>
                <c:pt idx="19">
                  <c:v>2.3263999901246279E-4</c:v>
                </c:pt>
                <c:pt idx="20">
                  <c:v>-3.5696000122698024E-4</c:v>
                </c:pt>
                <c:pt idx="21">
                  <c:v>-1.3859200043953024E-3</c:v>
                </c:pt>
                <c:pt idx="22">
                  <c:v>1.5840000560274348E-4</c:v>
                </c:pt>
                <c:pt idx="23">
                  <c:v>-1.6872000051080249E-3</c:v>
                </c:pt>
                <c:pt idx="24">
                  <c:v>-8.4657600018545054E-3</c:v>
                </c:pt>
                <c:pt idx="25">
                  <c:v>-9.8415999964345247E-3</c:v>
                </c:pt>
                <c:pt idx="26">
                  <c:v>-8.3583999949041754E-3</c:v>
                </c:pt>
                <c:pt idx="27">
                  <c:v>-8.3000000013271347E-3</c:v>
                </c:pt>
                <c:pt idx="28">
                  <c:v>-7.7185600021039136E-3</c:v>
                </c:pt>
                <c:pt idx="29">
                  <c:v>-7.440319997840561E-3</c:v>
                </c:pt>
                <c:pt idx="30">
                  <c:v>-8.6068800010252744E-3</c:v>
                </c:pt>
                <c:pt idx="31">
                  <c:v>-6.8571200026781298E-3</c:v>
                </c:pt>
                <c:pt idx="32">
                  <c:v>-7.7809599970350973E-3</c:v>
                </c:pt>
                <c:pt idx="33">
                  <c:v>1.0937439998087939E-2</c:v>
                </c:pt>
                <c:pt idx="34">
                  <c:v>1.8542559999332298E-2</c:v>
                </c:pt>
                <c:pt idx="35">
                  <c:v>8.5182399998302571E-3</c:v>
                </c:pt>
                <c:pt idx="36">
                  <c:v>1.0534560002270155E-2</c:v>
                </c:pt>
                <c:pt idx="37">
                  <c:v>1.0429279995150864E-2</c:v>
                </c:pt>
                <c:pt idx="38">
                  <c:v>-6.5600033849477768E-6</c:v>
                </c:pt>
                <c:pt idx="39">
                  <c:v>2.1502399977180175E-3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E0-45A4-B47B-58EB43DEA8F1}"/>
            </c:ext>
          </c:extLst>
        </c:ser>
        <c:ser>
          <c:idx val="1"/>
          <c:order val="1"/>
          <c:tx>
            <c:strRef>
              <c:f>'A (4)'!$I$20</c:f>
              <c:strCache>
                <c:ptCount val="1"/>
                <c:pt idx="0">
                  <c:v>new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(4)'!$D$34:$D$42</c:f>
                <c:numCache>
                  <c:formatCode>General</c:formatCode>
                  <c:ptCount val="9"/>
                  <c:pt idx="0">
                    <c:v>2.0000000000000001E-4</c:v>
                  </c:pt>
                  <c:pt idx="1">
                    <c:v>2.9999999999999997E-4</c:v>
                  </c:pt>
                  <c:pt idx="2">
                    <c:v>4.0000000000000002E-4</c:v>
                  </c:pt>
                  <c:pt idx="4">
                    <c:v>2.9999999999999997E-4</c:v>
                  </c:pt>
                  <c:pt idx="5">
                    <c:v>4.0000000000000002E-4</c:v>
                  </c:pt>
                  <c:pt idx="6">
                    <c:v>5.9999999999999995E-4</c:v>
                  </c:pt>
                  <c:pt idx="7">
                    <c:v>1E-3</c:v>
                  </c:pt>
                  <c:pt idx="8">
                    <c:v>2.0999999999999999E-3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(4)'!$F$21:$F$160</c:f>
              <c:numCache>
                <c:formatCode>General</c:formatCode>
                <c:ptCount val="140"/>
                <c:pt idx="0">
                  <c:v>-69780.5</c:v>
                </c:pt>
                <c:pt idx="1">
                  <c:v>-28688</c:v>
                </c:pt>
                <c:pt idx="2">
                  <c:v>-28571</c:v>
                </c:pt>
                <c:pt idx="3">
                  <c:v>-27761</c:v>
                </c:pt>
                <c:pt idx="4">
                  <c:v>-27513.5</c:v>
                </c:pt>
                <c:pt idx="5">
                  <c:v>-27510.5</c:v>
                </c:pt>
                <c:pt idx="6">
                  <c:v>-27507.5</c:v>
                </c:pt>
                <c:pt idx="7">
                  <c:v>-27505</c:v>
                </c:pt>
                <c:pt idx="8">
                  <c:v>-17150</c:v>
                </c:pt>
                <c:pt idx="9">
                  <c:v>-5356.5</c:v>
                </c:pt>
                <c:pt idx="10">
                  <c:v>-5356</c:v>
                </c:pt>
                <c:pt idx="11">
                  <c:v>-5353.5</c:v>
                </c:pt>
                <c:pt idx="12">
                  <c:v>-5351</c:v>
                </c:pt>
                <c:pt idx="13">
                  <c:v>-5351</c:v>
                </c:pt>
                <c:pt idx="14">
                  <c:v>-5350.5</c:v>
                </c:pt>
                <c:pt idx="15">
                  <c:v>-5342</c:v>
                </c:pt>
                <c:pt idx="16">
                  <c:v>-4062.5</c:v>
                </c:pt>
                <c:pt idx="17">
                  <c:v>-3365</c:v>
                </c:pt>
                <c:pt idx="18">
                  <c:v>-3332.5</c:v>
                </c:pt>
                <c:pt idx="19">
                  <c:v>-3167</c:v>
                </c:pt>
                <c:pt idx="20">
                  <c:v>-3162</c:v>
                </c:pt>
                <c:pt idx="21">
                  <c:v>-3161.5</c:v>
                </c:pt>
                <c:pt idx="22">
                  <c:v>-3145</c:v>
                </c:pt>
                <c:pt idx="23">
                  <c:v>-1340</c:v>
                </c:pt>
                <c:pt idx="24">
                  <c:v>-1147</c:v>
                </c:pt>
                <c:pt idx="25">
                  <c:v>-957.5</c:v>
                </c:pt>
                <c:pt idx="26">
                  <c:v>-292.5</c:v>
                </c:pt>
                <c:pt idx="27">
                  <c:v>0</c:v>
                </c:pt>
                <c:pt idx="28">
                  <c:v>5.5</c:v>
                </c:pt>
                <c:pt idx="29">
                  <c:v>33.5</c:v>
                </c:pt>
                <c:pt idx="30">
                  <c:v>64</c:v>
                </c:pt>
                <c:pt idx="31">
                  <c:v>698.5</c:v>
                </c:pt>
                <c:pt idx="32">
                  <c:v>913</c:v>
                </c:pt>
                <c:pt idx="33">
                  <c:v>-9294.5</c:v>
                </c:pt>
                <c:pt idx="34">
                  <c:v>-8455.5</c:v>
                </c:pt>
                <c:pt idx="35">
                  <c:v>-7284.5</c:v>
                </c:pt>
                <c:pt idx="36">
                  <c:v>-6055.5</c:v>
                </c:pt>
                <c:pt idx="37">
                  <c:v>-5221.5</c:v>
                </c:pt>
                <c:pt idx="38">
                  <c:v>-4219.5</c:v>
                </c:pt>
                <c:pt idx="39">
                  <c:v>-3134.5</c:v>
                </c:pt>
                <c:pt idx="40">
                  <c:v>-9227</c:v>
                </c:pt>
                <c:pt idx="41">
                  <c:v>-72331</c:v>
                </c:pt>
                <c:pt idx="42">
                  <c:v>-72330.5</c:v>
                </c:pt>
                <c:pt idx="43">
                  <c:v>-71452</c:v>
                </c:pt>
                <c:pt idx="44">
                  <c:v>-71451.5</c:v>
                </c:pt>
                <c:pt idx="45">
                  <c:v>-70550.5</c:v>
                </c:pt>
                <c:pt idx="46">
                  <c:v>-67412.5</c:v>
                </c:pt>
                <c:pt idx="47">
                  <c:v>-67412</c:v>
                </c:pt>
                <c:pt idx="48">
                  <c:v>-66279.5</c:v>
                </c:pt>
                <c:pt idx="49">
                  <c:v>-66279</c:v>
                </c:pt>
                <c:pt idx="50">
                  <c:v>-65283</c:v>
                </c:pt>
                <c:pt idx="51">
                  <c:v>-65282.5</c:v>
                </c:pt>
                <c:pt idx="52">
                  <c:v>-62264.5</c:v>
                </c:pt>
                <c:pt idx="53">
                  <c:v>-18308</c:v>
                </c:pt>
                <c:pt idx="54">
                  <c:v>-18283</c:v>
                </c:pt>
                <c:pt idx="55">
                  <c:v>-18205</c:v>
                </c:pt>
                <c:pt idx="56">
                  <c:v>-17607</c:v>
                </c:pt>
                <c:pt idx="57">
                  <c:v>-9917.5</c:v>
                </c:pt>
                <c:pt idx="58">
                  <c:v>-4062.5</c:v>
                </c:pt>
                <c:pt idx="59">
                  <c:v>-4057</c:v>
                </c:pt>
                <c:pt idx="60">
                  <c:v>-3134.5</c:v>
                </c:pt>
                <c:pt idx="61">
                  <c:v>64</c:v>
                </c:pt>
                <c:pt idx="62">
                  <c:v>64</c:v>
                </c:pt>
                <c:pt idx="63">
                  <c:v>2815</c:v>
                </c:pt>
                <c:pt idx="64">
                  <c:v>3831</c:v>
                </c:pt>
                <c:pt idx="65">
                  <c:v>3972</c:v>
                </c:pt>
                <c:pt idx="66">
                  <c:v>3972</c:v>
                </c:pt>
                <c:pt idx="67">
                  <c:v>3972</c:v>
                </c:pt>
                <c:pt idx="68">
                  <c:v>3972</c:v>
                </c:pt>
                <c:pt idx="69">
                  <c:v>4045.5</c:v>
                </c:pt>
              </c:numCache>
            </c:numRef>
          </c:xVal>
          <c:yVal>
            <c:numRef>
              <c:f>'A (4)'!$I$21:$I$160</c:f>
              <c:numCache>
                <c:formatCode>0.0000</c:formatCode>
                <c:ptCount val="140"/>
                <c:pt idx="53">
                  <c:v>1.3699359995371196E-2</c:v>
                </c:pt>
                <c:pt idx="54">
                  <c:v>1.5251359996909741E-2</c:v>
                </c:pt>
                <c:pt idx="55">
                  <c:v>1.4133599994238466E-2</c:v>
                </c:pt>
                <c:pt idx="56">
                  <c:v>3.5997439998027403E-2</c:v>
                </c:pt>
                <c:pt idx="57">
                  <c:v>2.0321600000897888E-2</c:v>
                </c:pt>
                <c:pt idx="58">
                  <c:v>6.9999999686842784E-4</c:v>
                </c:pt>
                <c:pt idx="59">
                  <c:v>-2.318560000276193E-3</c:v>
                </c:pt>
                <c:pt idx="60">
                  <c:v>2.1502399977180175E-3</c:v>
                </c:pt>
                <c:pt idx="61">
                  <c:v>-8.6068800010252744E-3</c:v>
                </c:pt>
                <c:pt idx="62">
                  <c:v>-7.7068800019333139E-3</c:v>
                </c:pt>
                <c:pt idx="63">
                  <c:v>-1.9244800001615658E-2</c:v>
                </c:pt>
                <c:pt idx="64">
                  <c:v>-1.7691519999061711E-2</c:v>
                </c:pt>
                <c:pt idx="65">
                  <c:v>-1.8958239998028148E-2</c:v>
                </c:pt>
                <c:pt idx="66">
                  <c:v>-1.8898239999543875E-2</c:v>
                </c:pt>
                <c:pt idx="67">
                  <c:v>-1.87082400007057E-2</c:v>
                </c:pt>
                <c:pt idx="68">
                  <c:v>-1.811823999742046E-2</c:v>
                </c:pt>
                <c:pt idx="69">
                  <c:v>-2.0715359998575877E-2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AE0-45A4-B47B-58EB43DEA8F1}"/>
            </c:ext>
          </c:extLst>
        </c:ser>
        <c:ser>
          <c:idx val="7"/>
          <c:order val="2"/>
          <c:tx>
            <c:strRef>
              <c:f>'A (4)'!$J$20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(4)'!$F$21:$F$983</c:f>
              <c:numCache>
                <c:formatCode>General</c:formatCode>
                <c:ptCount val="963"/>
                <c:pt idx="0">
                  <c:v>-69780.5</c:v>
                </c:pt>
                <c:pt idx="1">
                  <c:v>-28688</c:v>
                </c:pt>
                <c:pt idx="2">
                  <c:v>-28571</c:v>
                </c:pt>
                <c:pt idx="3">
                  <c:v>-27761</c:v>
                </c:pt>
                <c:pt idx="4">
                  <c:v>-27513.5</c:v>
                </c:pt>
                <c:pt idx="5">
                  <c:v>-27510.5</c:v>
                </c:pt>
                <c:pt idx="6">
                  <c:v>-27507.5</c:v>
                </c:pt>
                <c:pt idx="7">
                  <c:v>-27505</c:v>
                </c:pt>
                <c:pt idx="8">
                  <c:v>-17150</c:v>
                </c:pt>
                <c:pt idx="9">
                  <c:v>-5356.5</c:v>
                </c:pt>
                <c:pt idx="10">
                  <c:v>-5356</c:v>
                </c:pt>
                <c:pt idx="11">
                  <c:v>-5353.5</c:v>
                </c:pt>
                <c:pt idx="12">
                  <c:v>-5351</c:v>
                </c:pt>
                <c:pt idx="13">
                  <c:v>-5351</c:v>
                </c:pt>
                <c:pt idx="14">
                  <c:v>-5350.5</c:v>
                </c:pt>
                <c:pt idx="15">
                  <c:v>-5342</c:v>
                </c:pt>
                <c:pt idx="16">
                  <c:v>-4062.5</c:v>
                </c:pt>
                <c:pt idx="17">
                  <c:v>-3365</c:v>
                </c:pt>
                <c:pt idx="18">
                  <c:v>-3332.5</c:v>
                </c:pt>
                <c:pt idx="19">
                  <c:v>-3167</c:v>
                </c:pt>
                <c:pt idx="20">
                  <c:v>-3162</c:v>
                </c:pt>
                <c:pt idx="21">
                  <c:v>-3161.5</c:v>
                </c:pt>
                <c:pt idx="22">
                  <c:v>-3145</c:v>
                </c:pt>
                <c:pt idx="23">
                  <c:v>-1340</c:v>
                </c:pt>
                <c:pt idx="24">
                  <c:v>-1147</c:v>
                </c:pt>
                <c:pt idx="25">
                  <c:v>-957.5</c:v>
                </c:pt>
                <c:pt idx="26">
                  <c:v>-292.5</c:v>
                </c:pt>
                <c:pt idx="27">
                  <c:v>0</c:v>
                </c:pt>
                <c:pt idx="28">
                  <c:v>5.5</c:v>
                </c:pt>
                <c:pt idx="29">
                  <c:v>33.5</c:v>
                </c:pt>
                <c:pt idx="30">
                  <c:v>64</c:v>
                </c:pt>
                <c:pt idx="31">
                  <c:v>698.5</c:v>
                </c:pt>
                <c:pt idx="32">
                  <c:v>913</c:v>
                </c:pt>
                <c:pt idx="33">
                  <c:v>-9294.5</c:v>
                </c:pt>
                <c:pt idx="34">
                  <c:v>-8455.5</c:v>
                </c:pt>
                <c:pt idx="35">
                  <c:v>-7284.5</c:v>
                </c:pt>
                <c:pt idx="36">
                  <c:v>-6055.5</c:v>
                </c:pt>
                <c:pt idx="37">
                  <c:v>-5221.5</c:v>
                </c:pt>
                <c:pt idx="38">
                  <c:v>-4219.5</c:v>
                </c:pt>
                <c:pt idx="39">
                  <c:v>-3134.5</c:v>
                </c:pt>
                <c:pt idx="40">
                  <c:v>-9227</c:v>
                </c:pt>
                <c:pt idx="41">
                  <c:v>-72331</c:v>
                </c:pt>
                <c:pt idx="42">
                  <c:v>-72330.5</c:v>
                </c:pt>
                <c:pt idx="43">
                  <c:v>-71452</c:v>
                </c:pt>
                <c:pt idx="44">
                  <c:v>-71451.5</c:v>
                </c:pt>
                <c:pt idx="45">
                  <c:v>-70550.5</c:v>
                </c:pt>
                <c:pt idx="46">
                  <c:v>-67412.5</c:v>
                </c:pt>
                <c:pt idx="47">
                  <c:v>-67412</c:v>
                </c:pt>
                <c:pt idx="48">
                  <c:v>-66279.5</c:v>
                </c:pt>
                <c:pt idx="49">
                  <c:v>-66279</c:v>
                </c:pt>
                <c:pt idx="50">
                  <c:v>-65283</c:v>
                </c:pt>
                <c:pt idx="51">
                  <c:v>-65282.5</c:v>
                </c:pt>
                <c:pt idx="52">
                  <c:v>-62264.5</c:v>
                </c:pt>
                <c:pt idx="53">
                  <c:v>-18308</c:v>
                </c:pt>
                <c:pt idx="54">
                  <c:v>-18283</c:v>
                </c:pt>
                <c:pt idx="55">
                  <c:v>-18205</c:v>
                </c:pt>
                <c:pt idx="56">
                  <c:v>-17607</c:v>
                </c:pt>
                <c:pt idx="57">
                  <c:v>-9917.5</c:v>
                </c:pt>
                <c:pt idx="58">
                  <c:v>-4062.5</c:v>
                </c:pt>
                <c:pt idx="59">
                  <c:v>-4057</c:v>
                </c:pt>
                <c:pt idx="60">
                  <c:v>-3134.5</c:v>
                </c:pt>
                <c:pt idx="61">
                  <c:v>64</c:v>
                </c:pt>
                <c:pt idx="62">
                  <c:v>64</c:v>
                </c:pt>
                <c:pt idx="63">
                  <c:v>2815</c:v>
                </c:pt>
                <c:pt idx="64">
                  <c:v>3831</c:v>
                </c:pt>
                <c:pt idx="65">
                  <c:v>3972</c:v>
                </c:pt>
                <c:pt idx="66">
                  <c:v>3972</c:v>
                </c:pt>
                <c:pt idx="67">
                  <c:v>3972</c:v>
                </c:pt>
                <c:pt idx="68">
                  <c:v>3972</c:v>
                </c:pt>
                <c:pt idx="69">
                  <c:v>4045.5</c:v>
                </c:pt>
              </c:numCache>
            </c:numRef>
          </c:xVal>
          <c:yVal>
            <c:numRef>
              <c:f>'A (4)'!$J$21:$J$983</c:f>
              <c:numCache>
                <c:formatCode>0.0000</c:formatCode>
                <c:ptCount val="963"/>
                <c:pt idx="40">
                  <c:v>1.7347624998365063E-2</c:v>
                </c:pt>
                <c:pt idx="41">
                  <c:v>2.9311520000192104E-2</c:v>
                </c:pt>
                <c:pt idx="42">
                  <c:v>2.018255999792018E-2</c:v>
                </c:pt>
                <c:pt idx="43">
                  <c:v>2.7599839999311371E-2</c:v>
                </c:pt>
                <c:pt idx="44">
                  <c:v>3.8470879997476004E-2</c:v>
                </c:pt>
                <c:pt idx="45">
                  <c:v>2.708496000195737E-2</c:v>
                </c:pt>
                <c:pt idx="46">
                  <c:v>-8.4267999998701271E-2</c:v>
                </c:pt>
                <c:pt idx="47">
                  <c:v>-7.6396959997509839E-2</c:v>
                </c:pt>
                <c:pt idx="48">
                  <c:v>-5.6491359999199631E-2</c:v>
                </c:pt>
                <c:pt idx="49">
                  <c:v>-5.6620319999638014E-2</c:v>
                </c:pt>
                <c:pt idx="50">
                  <c:v>-4.0508639998733997E-2</c:v>
                </c:pt>
                <c:pt idx="51">
                  <c:v>-3.3637600001384271E-2</c:v>
                </c:pt>
                <c:pt idx="52">
                  <c:v>-4.040160001750337E-3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AE0-45A4-B47B-58EB43DEA8F1}"/>
            </c:ext>
          </c:extLst>
        </c:ser>
        <c:ser>
          <c:idx val="8"/>
          <c:order val="3"/>
          <c:tx>
            <c:strRef>
              <c:f>'A (4)'!$W$1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(4)'!$V$2:$V$19</c:f>
              <c:numCache>
                <c:formatCode>General</c:formatCode>
                <c:ptCount val="18"/>
                <c:pt idx="0">
                  <c:v>-70000</c:v>
                </c:pt>
                <c:pt idx="1">
                  <c:v>-65000</c:v>
                </c:pt>
                <c:pt idx="2">
                  <c:v>-60000</c:v>
                </c:pt>
                <c:pt idx="3">
                  <c:v>-55000</c:v>
                </c:pt>
                <c:pt idx="4">
                  <c:v>-50000</c:v>
                </c:pt>
                <c:pt idx="5">
                  <c:v>-45000</c:v>
                </c:pt>
                <c:pt idx="6">
                  <c:v>-40000</c:v>
                </c:pt>
                <c:pt idx="7">
                  <c:v>-35000</c:v>
                </c:pt>
                <c:pt idx="8">
                  <c:v>-30000</c:v>
                </c:pt>
                <c:pt idx="9">
                  <c:v>-25000</c:v>
                </c:pt>
                <c:pt idx="10">
                  <c:v>-20000</c:v>
                </c:pt>
                <c:pt idx="11">
                  <c:v>-15000</c:v>
                </c:pt>
                <c:pt idx="12">
                  <c:v>-10000</c:v>
                </c:pt>
                <c:pt idx="13">
                  <c:v>-5000</c:v>
                </c:pt>
                <c:pt idx="14">
                  <c:v>0</c:v>
                </c:pt>
                <c:pt idx="15">
                  <c:v>5000</c:v>
                </c:pt>
                <c:pt idx="16">
                  <c:v>10000</c:v>
                </c:pt>
                <c:pt idx="17">
                  <c:v>15000</c:v>
                </c:pt>
              </c:numCache>
            </c:numRef>
          </c:xVal>
          <c:yVal>
            <c:numRef>
              <c:f>'A (4)'!$W$2:$W$19</c:f>
              <c:numCache>
                <c:formatCode>0.00E+00</c:formatCode>
                <c:ptCount val="18"/>
                <c:pt idx="0">
                  <c:v>-3.2863710752027542E-2</c:v>
                </c:pt>
                <c:pt idx="1">
                  <c:v>6.9190614308000109E-3</c:v>
                </c:pt>
                <c:pt idx="2">
                  <c:v>4.0959498051438392E-2</c:v>
                </c:pt>
                <c:pt idx="3">
                  <c:v>6.9257599109887491E-2</c:v>
                </c:pt>
                <c:pt idx="4">
                  <c:v>9.1813364606147307E-2</c:v>
                </c:pt>
                <c:pt idx="5">
                  <c:v>0.10862679454021784</c:v>
                </c:pt>
                <c:pt idx="6">
                  <c:v>0.11969788891209915</c:v>
                </c:pt>
                <c:pt idx="7">
                  <c:v>0.1250266477217912</c:v>
                </c:pt>
                <c:pt idx="8">
                  <c:v>0.12461307096929393</c:v>
                </c:pt>
                <c:pt idx="9">
                  <c:v>0.11845715865460744</c:v>
                </c:pt>
                <c:pt idx="10">
                  <c:v>0.10655891077773168</c:v>
                </c:pt>
                <c:pt idx="11">
                  <c:v>8.8918327338666669E-2</c:v>
                </c:pt>
                <c:pt idx="12">
                  <c:v>6.5535408337412393E-2</c:v>
                </c:pt>
                <c:pt idx="13">
                  <c:v>3.6410153773968834E-2</c:v>
                </c:pt>
                <c:pt idx="14">
                  <c:v>1.542563648336029E-3</c:v>
                </c:pt>
                <c:pt idx="15">
                  <c:v>-3.9067362039486048E-2</c:v>
                </c:pt>
                <c:pt idx="16">
                  <c:v>-8.5419623289497371E-2</c:v>
                </c:pt>
                <c:pt idx="17">
                  <c:v>-0.13751422010169798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AE0-45A4-B47B-58EB43DEA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479832"/>
        <c:axId val="1"/>
      </c:scatterChart>
      <c:valAx>
        <c:axId val="98479832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78019573676425"/>
              <c:y val="0.884508362074575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9.9503452251496847E-3"/>
              <c:y val="0.3830991374012132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84798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484302191011481"/>
          <c:y val="0.93521268519121059"/>
          <c:w val="0.35986793664103139"/>
          <c:h val="5.63380403895794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VZ Lib -- O-C Diagr.</a:t>
            </a:r>
          </a:p>
        </c:rich>
      </c:tx>
      <c:layout>
        <c:manualLayout>
          <c:xMode val="edge"/>
          <c:yMode val="edge"/>
          <c:x val="0.38556132096391171"/>
          <c:y val="1.479289940828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02137490005596E-2"/>
          <c:y val="0.10650887573964497"/>
          <c:w val="0.87096904847267498"/>
          <c:h val="0.718934911242603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(old2)'!$H$20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(old2)'!$H$21:$H$1001</c:f>
              <c:numCache>
                <c:formatCode>0.0000</c:formatCode>
                <c:ptCount val="9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EA-4D5A-AF30-2B0FF3151412}"/>
            </c:ext>
          </c:extLst>
        </c:ser>
        <c:ser>
          <c:idx val="1"/>
          <c:order val="1"/>
          <c:tx>
            <c:strRef>
              <c:f>'A (old2)'!$I$20</c:f>
              <c:strCache>
                <c:ptCount val="1"/>
                <c:pt idx="0">
                  <c:v>Soloviev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(old2)'!$D$43:$D$52</c:f>
                <c:numCache>
                  <c:formatCode>General</c:formatCode>
                  <c:ptCount val="1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1E-4</c:v>
                  </c:pt>
                  <c:pt idx="4">
                    <c:v>2E-3</c:v>
                  </c:pt>
                  <c:pt idx="6">
                    <c:v>2E-3</c:v>
                  </c:pt>
                  <c:pt idx="8">
                    <c:v>3.0000000000000001E-3</c:v>
                  </c:pt>
                  <c:pt idx="9">
                    <c:v>2E-3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(old2)'!$I$21:$I$1001</c:f>
              <c:numCache>
                <c:formatCode>0.0000</c:formatCode>
                <c:ptCount val="981"/>
                <c:pt idx="0">
                  <c:v>-0.16869457999928272</c:v>
                </c:pt>
                <c:pt idx="1">
                  <c:v>-0.17782625000108965</c:v>
                </c:pt>
                <c:pt idx="2">
                  <c:v>-0.1751704400012386</c:v>
                </c:pt>
                <c:pt idx="3">
                  <c:v>-0.16430211000260897</c:v>
                </c:pt>
                <c:pt idx="4">
                  <c:v>-0.18057145000057062</c:v>
                </c:pt>
                <c:pt idx="7">
                  <c:v>-0.12980070000048727</c:v>
                </c:pt>
                <c:pt idx="8">
                  <c:v>-0.12193236999883084</c:v>
                </c:pt>
                <c:pt idx="13">
                  <c:v>-7.7475019999837968E-2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EA-4D5A-AF30-2B0FF3151412}"/>
            </c:ext>
          </c:extLst>
        </c:ser>
        <c:ser>
          <c:idx val="3"/>
          <c:order val="2"/>
          <c:tx>
            <c:strRef>
              <c:f>'A (old2)'!$J$20</c:f>
              <c:strCache>
                <c:ptCount val="1"/>
                <c:pt idx="0">
                  <c:v>Zesswewit.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(old2)'!$J$21:$J$1001</c:f>
              <c:numCache>
                <c:formatCode>0.0000</c:formatCode>
                <c:ptCount val="981"/>
                <c:pt idx="9">
                  <c:v>-0.10816491999867139</c:v>
                </c:pt>
                <c:pt idx="10">
                  <c:v>-0.10829658999864478</c:v>
                </c:pt>
                <c:pt idx="11">
                  <c:v>-9.758322999914526E-2</c:v>
                </c:pt>
                <c:pt idx="12">
                  <c:v>-9.0714900001330534E-2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EA-4D5A-AF30-2B0FF3151412}"/>
            </c:ext>
          </c:extLst>
        </c:ser>
        <c:ser>
          <c:idx val="2"/>
          <c:order val="3"/>
          <c:tx>
            <c:strRef>
              <c:f>'A (old2)'!$K$20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(old2)'!$K$21:$K$1001</c:f>
              <c:numCache>
                <c:formatCode>0.0000</c:formatCode>
                <c:ptCount val="981"/>
                <c:pt idx="14">
                  <c:v>0.10905281000304967</c:v>
                </c:pt>
                <c:pt idx="15">
                  <c:v>0.1081420300033642</c:v>
                </c:pt>
                <c:pt idx="16">
                  <c:v>0.10913663000246743</c:v>
                </c:pt>
                <c:pt idx="17">
                  <c:v>0.10865998000372201</c:v>
                </c:pt>
                <c:pt idx="18">
                  <c:v>0.10866995999822393</c:v>
                </c:pt>
                <c:pt idx="19">
                  <c:v>0.10897993999969913</c:v>
                </c:pt>
                <c:pt idx="20">
                  <c:v>0.10852158999477979</c:v>
                </c:pt>
                <c:pt idx="21">
                  <c:v>0.10852158999477979</c:v>
                </c:pt>
                <c:pt idx="44">
                  <c:v>-3.3664560003671795E-2</c:v>
                </c:pt>
                <c:pt idx="45">
                  <c:v>-3.5247329993580934E-2</c:v>
                </c:pt>
                <c:pt idx="46">
                  <c:v>-3.5864029996446334E-2</c:v>
                </c:pt>
                <c:pt idx="47">
                  <c:v>-3.6895700002787635E-2</c:v>
                </c:pt>
                <c:pt idx="48">
                  <c:v>-3.5440809995634481E-2</c:v>
                </c:pt>
                <c:pt idx="59">
                  <c:v>-6.0698870001942851E-2</c:v>
                </c:pt>
                <c:pt idx="62">
                  <c:v>-8.714721000433201E-2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9EA-4D5A-AF30-2B0FF3151412}"/>
            </c:ext>
          </c:extLst>
        </c:ser>
        <c:ser>
          <c:idx val="4"/>
          <c:order val="4"/>
          <c:tx>
            <c:strRef>
              <c:f>'A (old2)'!$L$20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(old2)'!$L$21:$L$1001</c:f>
              <c:numCache>
                <c:formatCode>0.0000</c:formatCode>
                <c:ptCount val="981"/>
                <c:pt idx="22">
                  <c:v>6.0283610000624321E-2</c:v>
                </c:pt>
                <c:pt idx="23">
                  <c:v>6.1700109996309038E-2</c:v>
                </c:pt>
                <c:pt idx="24">
                  <c:v>6.0159590000694152E-2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9EA-4D5A-AF30-2B0FF3151412}"/>
            </c:ext>
          </c:extLst>
        </c:ser>
        <c:ser>
          <c:idx val="5"/>
          <c:order val="5"/>
          <c:tx>
            <c:strRef>
              <c:f>'A (old2)'!$M$20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(old2)'!$M$21:$M$1001</c:f>
              <c:numCache>
                <c:formatCode>0.0000</c:formatCode>
                <c:ptCount val="9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9EA-4D5A-AF30-2B0FF3151412}"/>
            </c:ext>
          </c:extLst>
        </c:ser>
        <c:ser>
          <c:idx val="6"/>
          <c:order val="6"/>
          <c:tx>
            <c:strRef>
              <c:f>'A (old2)'!$N$20</c:f>
              <c:strCache>
                <c:ptCount val="1"/>
                <c:pt idx="0">
                  <c:v>Misc.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(old2)'!$N$21:$N$1001</c:f>
              <c:numCache>
                <c:formatCode>0.0000</c:formatCode>
                <c:ptCount val="981"/>
                <c:pt idx="5">
                  <c:v>-0.21734325000215904</c:v>
                </c:pt>
                <c:pt idx="6">
                  <c:v>-0.21734325000215904</c:v>
                </c:pt>
                <c:pt idx="25">
                  <c:v>6.8335889998706989E-2</c:v>
                </c:pt>
                <c:pt idx="26">
                  <c:v>8.6685200003557838E-3</c:v>
                </c:pt>
                <c:pt idx="27">
                  <c:v>1.4712854994286317E-2</c:v>
                </c:pt>
                <c:pt idx="28">
                  <c:v>1.1726260003342759E-2</c:v>
                </c:pt>
                <c:pt idx="29">
                  <c:v>0</c:v>
                </c:pt>
                <c:pt idx="30">
                  <c:v>-4.6448799985228106E-3</c:v>
                </c:pt>
                <c:pt idx="31">
                  <c:v>-9.2897399954381399E-3</c:v>
                </c:pt>
                <c:pt idx="32">
                  <c:v>-1.2864399992395192E-2</c:v>
                </c:pt>
                <c:pt idx="33">
                  <c:v>-1.2996069999644533E-2</c:v>
                </c:pt>
                <c:pt idx="34">
                  <c:v>-1.2454419993446209E-2</c:v>
                </c:pt>
                <c:pt idx="35">
                  <c:v>-1.311277000058908E-2</c:v>
                </c:pt>
                <c:pt idx="36">
                  <c:v>-1.281277000089176E-2</c:v>
                </c:pt>
                <c:pt idx="37">
                  <c:v>-1.2244439996720757E-2</c:v>
                </c:pt>
                <c:pt idx="38">
                  <c:v>-1.1782829998992383E-2</c:v>
                </c:pt>
                <c:pt idx="39">
                  <c:v>-1.3915299998188857E-2</c:v>
                </c:pt>
                <c:pt idx="40">
                  <c:v>-2.9781980003463104E-2</c:v>
                </c:pt>
                <c:pt idx="41">
                  <c:v>-2.9926360002718866E-2</c:v>
                </c:pt>
                <c:pt idx="42">
                  <c:v>-3.2974729998386465E-2</c:v>
                </c:pt>
                <c:pt idx="43">
                  <c:v>-3.3606010001676623E-2</c:v>
                </c:pt>
                <c:pt idx="49">
                  <c:v>-3.3505879997392185E-2</c:v>
                </c:pt>
                <c:pt idx="50">
                  <c:v>-4.7069510001165327E-2</c:v>
                </c:pt>
                <c:pt idx="51">
                  <c:v>-5.4894130000320729E-2</c:v>
                </c:pt>
                <c:pt idx="52">
                  <c:v>-5.7297059996926691E-2</c:v>
                </c:pt>
                <c:pt idx="53">
                  <c:v>-5.9418159995402675E-2</c:v>
                </c:pt>
                <c:pt idx="54">
                  <c:v>-6.0945110002649017E-2</c:v>
                </c:pt>
                <c:pt idx="55">
                  <c:v>-6.0393480001948774E-2</c:v>
                </c:pt>
                <c:pt idx="56">
                  <c:v>-6.0267000000749249E-2</c:v>
                </c:pt>
                <c:pt idx="57">
                  <c:v>-6.1598870001034811E-2</c:v>
                </c:pt>
                <c:pt idx="58">
                  <c:v>-6.1598870001034811E-2</c:v>
                </c:pt>
                <c:pt idx="60">
                  <c:v>-6.3288099998317193E-2</c:v>
                </c:pt>
                <c:pt idx="61">
                  <c:v>-6.5374529993277974E-2</c:v>
                </c:pt>
                <c:pt idx="63">
                  <c:v>-9.3131589994300157E-2</c:v>
                </c:pt>
                <c:pt idx="64">
                  <c:v>-9.3071589995815884E-2</c:v>
                </c:pt>
                <c:pt idx="65">
                  <c:v>-9.2881589996977709E-2</c:v>
                </c:pt>
                <c:pt idx="66">
                  <c:v>-9.2291589993692469E-2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9EA-4D5A-AF30-2B0FF3151412}"/>
            </c:ext>
          </c:extLst>
        </c:ser>
        <c:ser>
          <c:idx val="7"/>
          <c:order val="7"/>
          <c:tx>
            <c:strRef>
              <c:f>'A (old2)'!$O$20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(old2)'!$O$21:$O$1001</c:f>
              <c:numCache>
                <c:formatCode>0.0000</c:formatCode>
                <c:ptCount val="981"/>
                <c:pt idx="5">
                  <c:v>0.51559731588434299</c:v>
                </c:pt>
                <c:pt idx="6">
                  <c:v>0.51559731588434299</c:v>
                </c:pt>
                <c:pt idx="14">
                  <c:v>0.17630160922288673</c:v>
                </c:pt>
                <c:pt idx="15">
                  <c:v>0.17533551938133043</c:v>
                </c:pt>
                <c:pt idx="16">
                  <c:v>0.16864720509363287</c:v>
                </c:pt>
                <c:pt idx="17">
                  <c:v>0.16660355350572531</c:v>
                </c:pt>
                <c:pt idx="18">
                  <c:v>0.16657878197132642</c:v>
                </c:pt>
                <c:pt idx="19">
                  <c:v>0.16655401043692755</c:v>
                </c:pt>
                <c:pt idx="20">
                  <c:v>0.16653336749159514</c:v>
                </c:pt>
                <c:pt idx="21">
                  <c:v>0.16653336749159514</c:v>
                </c:pt>
                <c:pt idx="22">
                  <c:v>9.0592100202762704E-2</c:v>
                </c:pt>
                <c:pt idx="23">
                  <c:v>9.0385670749438707E-2</c:v>
                </c:pt>
                <c:pt idx="24">
                  <c:v>8.9741610855067822E-2</c:v>
                </c:pt>
                <c:pt idx="25">
                  <c:v>8.1030287924795108E-2</c:v>
                </c:pt>
                <c:pt idx="26">
                  <c:v>1.6166025101328394E-2</c:v>
                </c:pt>
                <c:pt idx="27">
                  <c:v>1.56086655773536E-2</c:v>
                </c:pt>
                <c:pt idx="28">
                  <c:v>9.2382526477750165E-3</c:v>
                </c:pt>
                <c:pt idx="29">
                  <c:v>-2.2172628339540978E-5</c:v>
                </c:pt>
                <c:pt idx="30">
                  <c:v>-4.3090294592105735E-4</c:v>
                </c:pt>
                <c:pt idx="31">
                  <c:v>-1.0578974871328807E-2</c:v>
                </c:pt>
                <c:pt idx="32">
                  <c:v>-1.6350742386267797E-2</c:v>
                </c:pt>
                <c:pt idx="33">
                  <c:v>-1.6354870975334276E-2</c:v>
                </c:pt>
                <c:pt idx="34">
                  <c:v>-1.6375513920666676E-2</c:v>
                </c:pt>
                <c:pt idx="35">
                  <c:v>-1.6396156865999077E-2</c:v>
                </c:pt>
                <c:pt idx="36">
                  <c:v>-1.6396156865999077E-2</c:v>
                </c:pt>
                <c:pt idx="37">
                  <c:v>-1.6400285455065555E-2</c:v>
                </c:pt>
                <c:pt idx="38">
                  <c:v>-1.6470471469195714E-2</c:v>
                </c:pt>
                <c:pt idx="39">
                  <c:v>-1.7465461434217386E-2</c:v>
                </c:pt>
                <c:pt idx="40">
                  <c:v>-2.5739153923443232E-2</c:v>
                </c:pt>
                <c:pt idx="41">
                  <c:v>-2.7035530890317939E-2</c:v>
                </c:pt>
                <c:pt idx="42">
                  <c:v>-2.7080945370049219E-2</c:v>
                </c:pt>
                <c:pt idx="43">
                  <c:v>-3.2794912638057491E-2</c:v>
                </c:pt>
                <c:pt idx="44">
                  <c:v>-3.3063270927378687E-2</c:v>
                </c:pt>
                <c:pt idx="45">
                  <c:v>-3.4429833908383556E-2</c:v>
                </c:pt>
                <c:pt idx="46">
                  <c:v>-3.4471119799048357E-2</c:v>
                </c:pt>
                <c:pt idx="47">
                  <c:v>-3.4475248388114832E-2</c:v>
                </c:pt>
                <c:pt idx="48">
                  <c:v>-3.4611491827308674E-2</c:v>
                </c:pt>
                <c:pt idx="49">
                  <c:v>-3.4698192197704751E-2</c:v>
                </c:pt>
                <c:pt idx="50">
                  <c:v>-4.9515698357301338E-2</c:v>
                </c:pt>
                <c:pt idx="51">
                  <c:v>-5.1109333736962609E-2</c:v>
                </c:pt>
                <c:pt idx="52">
                  <c:v>-5.2674068993158511E-2</c:v>
                </c:pt>
                <c:pt idx="53">
                  <c:v>-5.8165092451576861E-2</c:v>
                </c:pt>
                <c:pt idx="54">
                  <c:v>-6.0580317055467639E-2</c:v>
                </c:pt>
                <c:pt idx="55">
                  <c:v>-6.0625731535198922E-2</c:v>
                </c:pt>
                <c:pt idx="56">
                  <c:v>-6.0856932522921799E-2</c:v>
                </c:pt>
                <c:pt idx="57">
                  <c:v>-6.1108776455977079E-2</c:v>
                </c:pt>
                <c:pt idx="58">
                  <c:v>-6.1108776455977079E-2</c:v>
                </c:pt>
                <c:pt idx="59">
                  <c:v>-6.1108776455977079E-2</c:v>
                </c:pt>
                <c:pt idx="60">
                  <c:v>-6.6347955981340162E-2</c:v>
                </c:pt>
                <c:pt idx="61">
                  <c:v>-6.8119120690860069E-2</c:v>
                </c:pt>
                <c:pt idx="62">
                  <c:v>-8.382427349974983E-2</c:v>
                </c:pt>
                <c:pt idx="63">
                  <c:v>-9.3377828599584461E-2</c:v>
                </c:pt>
                <c:pt idx="64">
                  <c:v>-9.3377828599584461E-2</c:v>
                </c:pt>
                <c:pt idx="65">
                  <c:v>-9.3377828599584461E-2</c:v>
                </c:pt>
                <c:pt idx="66">
                  <c:v>-9.3377828599584461E-2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9EA-4D5A-AF30-2B0FF3151412}"/>
            </c:ext>
          </c:extLst>
        </c:ser>
        <c:ser>
          <c:idx val="8"/>
          <c:order val="8"/>
          <c:tx>
            <c:strRef>
              <c:f>'A (old2)'!$W$1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(old2)'!$V$2:$V$19</c:f>
              <c:numCache>
                <c:formatCode>General</c:formatCode>
                <c:ptCount val="18"/>
                <c:pt idx="0">
                  <c:v>-70000</c:v>
                </c:pt>
                <c:pt idx="1">
                  <c:v>-65000</c:v>
                </c:pt>
                <c:pt idx="2">
                  <c:v>-60000</c:v>
                </c:pt>
                <c:pt idx="3">
                  <c:v>-55000</c:v>
                </c:pt>
                <c:pt idx="4">
                  <c:v>-50000</c:v>
                </c:pt>
                <c:pt idx="5">
                  <c:v>-45000</c:v>
                </c:pt>
                <c:pt idx="6">
                  <c:v>-40000</c:v>
                </c:pt>
                <c:pt idx="7">
                  <c:v>-35000</c:v>
                </c:pt>
                <c:pt idx="8">
                  <c:v>-30000</c:v>
                </c:pt>
                <c:pt idx="9">
                  <c:v>-25000</c:v>
                </c:pt>
                <c:pt idx="10">
                  <c:v>-20000</c:v>
                </c:pt>
                <c:pt idx="11">
                  <c:v>-15000</c:v>
                </c:pt>
                <c:pt idx="12">
                  <c:v>-10000</c:v>
                </c:pt>
                <c:pt idx="13">
                  <c:v>-5000</c:v>
                </c:pt>
                <c:pt idx="14">
                  <c:v>0</c:v>
                </c:pt>
                <c:pt idx="15">
                  <c:v>5000</c:v>
                </c:pt>
                <c:pt idx="16">
                  <c:v>10000</c:v>
                </c:pt>
                <c:pt idx="17">
                  <c:v>15000</c:v>
                </c:pt>
              </c:numCache>
            </c:numRef>
          </c:xVal>
          <c:yVal>
            <c:numRef>
              <c:f>'A (old2)'!$W$2:$W$19</c:f>
              <c:numCache>
                <c:formatCode>0.00E+00</c:formatCode>
                <c:ptCount val="18"/>
                <c:pt idx="0">
                  <c:v>-0.26815895972259141</c:v>
                </c:pt>
                <c:pt idx="1">
                  <c:v>-0.19189865848060539</c:v>
                </c:pt>
                <c:pt idx="2">
                  <c:v>-0.1243316579005852</c:v>
                </c:pt>
                <c:pt idx="3">
                  <c:v>-6.545795798253079E-2</c:v>
                </c:pt>
                <c:pt idx="4">
                  <c:v>-1.527755872644232E-2</c:v>
                </c:pt>
                <c:pt idx="5">
                  <c:v>2.6209539867680209E-2</c:v>
                </c:pt>
                <c:pt idx="6">
                  <c:v>5.9003337799836963E-2</c:v>
                </c:pt>
                <c:pt idx="7">
                  <c:v>8.3103835070027859E-2</c:v>
                </c:pt>
                <c:pt idx="8">
                  <c:v>9.8511031678252814E-2</c:v>
                </c:pt>
                <c:pt idx="9">
                  <c:v>0.10522492762451201</c:v>
                </c:pt>
                <c:pt idx="10">
                  <c:v>0.10324552290880525</c:v>
                </c:pt>
                <c:pt idx="11">
                  <c:v>9.2572817531132626E-2</c:v>
                </c:pt>
                <c:pt idx="12">
                  <c:v>7.3206811491494134E-2</c:v>
                </c:pt>
                <c:pt idx="13">
                  <c:v>4.514750478988979E-2</c:v>
                </c:pt>
                <c:pt idx="14">
                  <c:v>8.3948974263195648E-3</c:v>
                </c:pt>
                <c:pt idx="15">
                  <c:v>-3.7051010599216526E-2</c:v>
                </c:pt>
                <c:pt idx="16">
                  <c:v>-9.1190219286718499E-2</c:v>
                </c:pt>
                <c:pt idx="17">
                  <c:v>-0.15402272863618632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9EA-4D5A-AF30-2B0FF3151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66464"/>
        <c:axId val="1"/>
      </c:scatterChart>
      <c:valAx>
        <c:axId val="99766464"/>
        <c:scaling>
          <c:orientation val="minMax"/>
          <c:min val="-25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98544536771617"/>
              <c:y val="0.881656804733727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804915514592934E-3"/>
              <c:y val="0.3757396449704141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664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6052388612713731E-2"/>
          <c:y val="0.93195266272189348"/>
          <c:w val="0.92780483084775689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VZ Lib / HIP 76050 - O-C Diagr.</a:t>
            </a:r>
          </a:p>
        </c:rich>
      </c:tx>
      <c:layout>
        <c:manualLayout>
          <c:xMode val="edge"/>
          <c:yMode val="edge"/>
          <c:x val="0.31924931918721428"/>
          <c:y val="1.40449438202247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461804733049591E-2"/>
          <c:y val="0.10112359550561797"/>
          <c:w val="0.86854592830889377"/>
          <c:h val="0.733146067415730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(old2)'!$H$20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(old2)'!$H$21:$H$1001</c:f>
              <c:numCache>
                <c:formatCode>0.0000</c:formatCode>
                <c:ptCount val="9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59-4140-8E65-14BAFBB826B4}"/>
            </c:ext>
          </c:extLst>
        </c:ser>
        <c:ser>
          <c:idx val="1"/>
          <c:order val="1"/>
          <c:tx>
            <c:strRef>
              <c:f>'A (old2)'!$I$20</c:f>
              <c:strCache>
                <c:ptCount val="1"/>
                <c:pt idx="0">
                  <c:v>Soloviev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(old2)'!$D$43:$D$52</c:f>
                <c:numCache>
                  <c:formatCode>General</c:formatCode>
                  <c:ptCount val="10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1E-4</c:v>
                  </c:pt>
                  <c:pt idx="4">
                    <c:v>2E-3</c:v>
                  </c:pt>
                  <c:pt idx="6">
                    <c:v>2E-3</c:v>
                  </c:pt>
                  <c:pt idx="8">
                    <c:v>3.0000000000000001E-3</c:v>
                  </c:pt>
                  <c:pt idx="9">
                    <c:v>2E-3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(old2)'!$I$21:$I$1001</c:f>
              <c:numCache>
                <c:formatCode>0.0000</c:formatCode>
                <c:ptCount val="981"/>
                <c:pt idx="0">
                  <c:v>-0.16869457999928272</c:v>
                </c:pt>
                <c:pt idx="1">
                  <c:v>-0.17782625000108965</c:v>
                </c:pt>
                <c:pt idx="2">
                  <c:v>-0.1751704400012386</c:v>
                </c:pt>
                <c:pt idx="3">
                  <c:v>-0.16430211000260897</c:v>
                </c:pt>
                <c:pt idx="4">
                  <c:v>-0.18057145000057062</c:v>
                </c:pt>
                <c:pt idx="7">
                  <c:v>-0.12980070000048727</c:v>
                </c:pt>
                <c:pt idx="8">
                  <c:v>-0.12193236999883084</c:v>
                </c:pt>
                <c:pt idx="13">
                  <c:v>-7.7475019999837968E-2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59-4140-8E65-14BAFBB826B4}"/>
            </c:ext>
          </c:extLst>
        </c:ser>
        <c:ser>
          <c:idx val="3"/>
          <c:order val="2"/>
          <c:tx>
            <c:strRef>
              <c:f>'A (old2)'!$J$20</c:f>
              <c:strCache>
                <c:ptCount val="1"/>
                <c:pt idx="0">
                  <c:v>Zesswewit.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(old2)'!$J$21:$J$1001</c:f>
              <c:numCache>
                <c:formatCode>0.0000</c:formatCode>
                <c:ptCount val="981"/>
                <c:pt idx="9">
                  <c:v>-0.10816491999867139</c:v>
                </c:pt>
                <c:pt idx="10">
                  <c:v>-0.10829658999864478</c:v>
                </c:pt>
                <c:pt idx="11">
                  <c:v>-9.758322999914526E-2</c:v>
                </c:pt>
                <c:pt idx="12">
                  <c:v>-9.0714900001330534E-2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59-4140-8E65-14BAFBB826B4}"/>
            </c:ext>
          </c:extLst>
        </c:ser>
        <c:ser>
          <c:idx val="2"/>
          <c:order val="3"/>
          <c:tx>
            <c:strRef>
              <c:f>'A (old2)'!$K$20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CC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(old2)'!$K$21:$K$1001</c:f>
              <c:numCache>
                <c:formatCode>0.0000</c:formatCode>
                <c:ptCount val="981"/>
                <c:pt idx="14">
                  <c:v>0.10905281000304967</c:v>
                </c:pt>
                <c:pt idx="15">
                  <c:v>0.1081420300033642</c:v>
                </c:pt>
                <c:pt idx="16">
                  <c:v>0.10913663000246743</c:v>
                </c:pt>
                <c:pt idx="17">
                  <c:v>0.10865998000372201</c:v>
                </c:pt>
                <c:pt idx="18">
                  <c:v>0.10866995999822393</c:v>
                </c:pt>
                <c:pt idx="19">
                  <c:v>0.10897993999969913</c:v>
                </c:pt>
                <c:pt idx="20">
                  <c:v>0.10852158999477979</c:v>
                </c:pt>
                <c:pt idx="21">
                  <c:v>0.10852158999477979</c:v>
                </c:pt>
                <c:pt idx="44">
                  <c:v>-3.3664560003671795E-2</c:v>
                </c:pt>
                <c:pt idx="45">
                  <c:v>-3.5247329993580934E-2</c:v>
                </c:pt>
                <c:pt idx="46">
                  <c:v>-3.5864029996446334E-2</c:v>
                </c:pt>
                <c:pt idx="47">
                  <c:v>-3.6895700002787635E-2</c:v>
                </c:pt>
                <c:pt idx="48">
                  <c:v>-3.5440809995634481E-2</c:v>
                </c:pt>
                <c:pt idx="59">
                  <c:v>-6.0698870001942851E-2</c:v>
                </c:pt>
                <c:pt idx="62">
                  <c:v>-8.714721000433201E-2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59-4140-8E65-14BAFBB826B4}"/>
            </c:ext>
          </c:extLst>
        </c:ser>
        <c:ser>
          <c:idx val="4"/>
          <c:order val="4"/>
          <c:tx>
            <c:strRef>
              <c:f>'A (old2)'!$L$20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(old2)'!$L$21:$L$1001</c:f>
              <c:numCache>
                <c:formatCode>0.0000</c:formatCode>
                <c:ptCount val="981"/>
                <c:pt idx="22">
                  <c:v>6.0283610000624321E-2</c:v>
                </c:pt>
                <c:pt idx="23">
                  <c:v>6.1700109996309038E-2</c:v>
                </c:pt>
                <c:pt idx="24">
                  <c:v>6.0159590000694152E-2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059-4140-8E65-14BAFBB826B4}"/>
            </c:ext>
          </c:extLst>
        </c:ser>
        <c:ser>
          <c:idx val="5"/>
          <c:order val="5"/>
          <c:tx>
            <c:strRef>
              <c:f>'A (old2)'!$M$20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(old2)'!$M$21:$M$1001</c:f>
              <c:numCache>
                <c:formatCode>0.0000</c:formatCode>
                <c:ptCount val="98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59-4140-8E65-14BAFBB826B4}"/>
            </c:ext>
          </c:extLst>
        </c:ser>
        <c:ser>
          <c:idx val="6"/>
          <c:order val="6"/>
          <c:tx>
            <c:strRef>
              <c:f>'A (old2)'!$N$20</c:f>
              <c:strCache>
                <c:ptCount val="1"/>
                <c:pt idx="0">
                  <c:v>Misc.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(old2)'!$N$21:$N$1001</c:f>
              <c:numCache>
                <c:formatCode>0.0000</c:formatCode>
                <c:ptCount val="981"/>
                <c:pt idx="5">
                  <c:v>-0.21734325000215904</c:v>
                </c:pt>
                <c:pt idx="6">
                  <c:v>-0.21734325000215904</c:v>
                </c:pt>
                <c:pt idx="25">
                  <c:v>6.8335889998706989E-2</c:v>
                </c:pt>
                <c:pt idx="26">
                  <c:v>8.6685200003557838E-3</c:v>
                </c:pt>
                <c:pt idx="27">
                  <c:v>1.4712854994286317E-2</c:v>
                </c:pt>
                <c:pt idx="28">
                  <c:v>1.1726260003342759E-2</c:v>
                </c:pt>
                <c:pt idx="29">
                  <c:v>0</c:v>
                </c:pt>
                <c:pt idx="30">
                  <c:v>-4.6448799985228106E-3</c:v>
                </c:pt>
                <c:pt idx="31">
                  <c:v>-9.2897399954381399E-3</c:v>
                </c:pt>
                <c:pt idx="32">
                  <c:v>-1.2864399992395192E-2</c:v>
                </c:pt>
                <c:pt idx="33">
                  <c:v>-1.2996069999644533E-2</c:v>
                </c:pt>
                <c:pt idx="34">
                  <c:v>-1.2454419993446209E-2</c:v>
                </c:pt>
                <c:pt idx="35">
                  <c:v>-1.311277000058908E-2</c:v>
                </c:pt>
                <c:pt idx="36">
                  <c:v>-1.281277000089176E-2</c:v>
                </c:pt>
                <c:pt idx="37">
                  <c:v>-1.2244439996720757E-2</c:v>
                </c:pt>
                <c:pt idx="38">
                  <c:v>-1.1782829998992383E-2</c:v>
                </c:pt>
                <c:pt idx="39">
                  <c:v>-1.3915299998188857E-2</c:v>
                </c:pt>
                <c:pt idx="40">
                  <c:v>-2.9781980003463104E-2</c:v>
                </c:pt>
                <c:pt idx="41">
                  <c:v>-2.9926360002718866E-2</c:v>
                </c:pt>
                <c:pt idx="42">
                  <c:v>-3.2974729998386465E-2</c:v>
                </c:pt>
                <c:pt idx="43">
                  <c:v>-3.3606010001676623E-2</c:v>
                </c:pt>
                <c:pt idx="49">
                  <c:v>-3.3505879997392185E-2</c:v>
                </c:pt>
                <c:pt idx="50">
                  <c:v>-4.7069510001165327E-2</c:v>
                </c:pt>
                <c:pt idx="51">
                  <c:v>-5.4894130000320729E-2</c:v>
                </c:pt>
                <c:pt idx="52">
                  <c:v>-5.7297059996926691E-2</c:v>
                </c:pt>
                <c:pt idx="53">
                  <c:v>-5.9418159995402675E-2</c:v>
                </c:pt>
                <c:pt idx="54">
                  <c:v>-6.0945110002649017E-2</c:v>
                </c:pt>
                <c:pt idx="55">
                  <c:v>-6.0393480001948774E-2</c:v>
                </c:pt>
                <c:pt idx="56">
                  <c:v>-6.0267000000749249E-2</c:v>
                </c:pt>
                <c:pt idx="57">
                  <c:v>-6.1598870001034811E-2</c:v>
                </c:pt>
                <c:pt idx="58">
                  <c:v>-6.1598870001034811E-2</c:v>
                </c:pt>
                <c:pt idx="60">
                  <c:v>-6.3288099998317193E-2</c:v>
                </c:pt>
                <c:pt idx="61">
                  <c:v>-6.5374529993277974E-2</c:v>
                </c:pt>
                <c:pt idx="63">
                  <c:v>-9.3131589994300157E-2</c:v>
                </c:pt>
                <c:pt idx="64">
                  <c:v>-9.3071589995815884E-2</c:v>
                </c:pt>
                <c:pt idx="65">
                  <c:v>-9.2881589996977709E-2</c:v>
                </c:pt>
                <c:pt idx="66">
                  <c:v>-9.2291589993692469E-2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059-4140-8E65-14BAFBB826B4}"/>
            </c:ext>
          </c:extLst>
        </c:ser>
        <c:ser>
          <c:idx val="7"/>
          <c:order val="7"/>
          <c:tx>
            <c:strRef>
              <c:f>'A (old2)'!$O$20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(old2)'!$O$21:$O$1001</c:f>
              <c:numCache>
                <c:formatCode>0.0000</c:formatCode>
                <c:ptCount val="981"/>
                <c:pt idx="5">
                  <c:v>0.51559731588434299</c:v>
                </c:pt>
                <c:pt idx="6">
                  <c:v>0.51559731588434299</c:v>
                </c:pt>
                <c:pt idx="14">
                  <c:v>0.17630160922288673</c:v>
                </c:pt>
                <c:pt idx="15">
                  <c:v>0.17533551938133043</c:v>
                </c:pt>
                <c:pt idx="16">
                  <c:v>0.16864720509363287</c:v>
                </c:pt>
                <c:pt idx="17">
                  <c:v>0.16660355350572531</c:v>
                </c:pt>
                <c:pt idx="18">
                  <c:v>0.16657878197132642</c:v>
                </c:pt>
                <c:pt idx="19">
                  <c:v>0.16655401043692755</c:v>
                </c:pt>
                <c:pt idx="20">
                  <c:v>0.16653336749159514</c:v>
                </c:pt>
                <c:pt idx="21">
                  <c:v>0.16653336749159514</c:v>
                </c:pt>
                <c:pt idx="22">
                  <c:v>9.0592100202762704E-2</c:v>
                </c:pt>
                <c:pt idx="23">
                  <c:v>9.0385670749438707E-2</c:v>
                </c:pt>
                <c:pt idx="24">
                  <c:v>8.9741610855067822E-2</c:v>
                </c:pt>
                <c:pt idx="25">
                  <c:v>8.1030287924795108E-2</c:v>
                </c:pt>
                <c:pt idx="26">
                  <c:v>1.6166025101328394E-2</c:v>
                </c:pt>
                <c:pt idx="27">
                  <c:v>1.56086655773536E-2</c:v>
                </c:pt>
                <c:pt idx="28">
                  <c:v>9.2382526477750165E-3</c:v>
                </c:pt>
                <c:pt idx="29">
                  <c:v>-2.2172628339540978E-5</c:v>
                </c:pt>
                <c:pt idx="30">
                  <c:v>-4.3090294592105735E-4</c:v>
                </c:pt>
                <c:pt idx="31">
                  <c:v>-1.0578974871328807E-2</c:v>
                </c:pt>
                <c:pt idx="32">
                  <c:v>-1.6350742386267797E-2</c:v>
                </c:pt>
                <c:pt idx="33">
                  <c:v>-1.6354870975334276E-2</c:v>
                </c:pt>
                <c:pt idx="34">
                  <c:v>-1.6375513920666676E-2</c:v>
                </c:pt>
                <c:pt idx="35">
                  <c:v>-1.6396156865999077E-2</c:v>
                </c:pt>
                <c:pt idx="36">
                  <c:v>-1.6396156865999077E-2</c:v>
                </c:pt>
                <c:pt idx="37">
                  <c:v>-1.6400285455065555E-2</c:v>
                </c:pt>
                <c:pt idx="38">
                  <c:v>-1.6470471469195714E-2</c:v>
                </c:pt>
                <c:pt idx="39">
                  <c:v>-1.7465461434217386E-2</c:v>
                </c:pt>
                <c:pt idx="40">
                  <c:v>-2.5739153923443232E-2</c:v>
                </c:pt>
                <c:pt idx="41">
                  <c:v>-2.7035530890317939E-2</c:v>
                </c:pt>
                <c:pt idx="42">
                  <c:v>-2.7080945370049219E-2</c:v>
                </c:pt>
                <c:pt idx="43">
                  <c:v>-3.2794912638057491E-2</c:v>
                </c:pt>
                <c:pt idx="44">
                  <c:v>-3.3063270927378687E-2</c:v>
                </c:pt>
                <c:pt idx="45">
                  <c:v>-3.4429833908383556E-2</c:v>
                </c:pt>
                <c:pt idx="46">
                  <c:v>-3.4471119799048357E-2</c:v>
                </c:pt>
                <c:pt idx="47">
                  <c:v>-3.4475248388114832E-2</c:v>
                </c:pt>
                <c:pt idx="48">
                  <c:v>-3.4611491827308674E-2</c:v>
                </c:pt>
                <c:pt idx="49">
                  <c:v>-3.4698192197704751E-2</c:v>
                </c:pt>
                <c:pt idx="50">
                  <c:v>-4.9515698357301338E-2</c:v>
                </c:pt>
                <c:pt idx="51">
                  <c:v>-5.1109333736962609E-2</c:v>
                </c:pt>
                <c:pt idx="52">
                  <c:v>-5.2674068993158511E-2</c:v>
                </c:pt>
                <c:pt idx="53">
                  <c:v>-5.8165092451576861E-2</c:v>
                </c:pt>
                <c:pt idx="54">
                  <c:v>-6.0580317055467639E-2</c:v>
                </c:pt>
                <c:pt idx="55">
                  <c:v>-6.0625731535198922E-2</c:v>
                </c:pt>
                <c:pt idx="56">
                  <c:v>-6.0856932522921799E-2</c:v>
                </c:pt>
                <c:pt idx="57">
                  <c:v>-6.1108776455977079E-2</c:v>
                </c:pt>
                <c:pt idx="58">
                  <c:v>-6.1108776455977079E-2</c:v>
                </c:pt>
                <c:pt idx="59">
                  <c:v>-6.1108776455977079E-2</c:v>
                </c:pt>
                <c:pt idx="60">
                  <c:v>-6.6347955981340162E-2</c:v>
                </c:pt>
                <c:pt idx="61">
                  <c:v>-6.8119120690860069E-2</c:v>
                </c:pt>
                <c:pt idx="62">
                  <c:v>-8.382427349974983E-2</c:v>
                </c:pt>
                <c:pt idx="63">
                  <c:v>-9.3377828599584461E-2</c:v>
                </c:pt>
                <c:pt idx="64">
                  <c:v>-9.3377828599584461E-2</c:v>
                </c:pt>
                <c:pt idx="65">
                  <c:v>-9.3377828599584461E-2</c:v>
                </c:pt>
                <c:pt idx="66">
                  <c:v>-9.3377828599584461E-2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059-4140-8E65-14BAFBB826B4}"/>
            </c:ext>
          </c:extLst>
        </c:ser>
        <c:ser>
          <c:idx val="8"/>
          <c:order val="8"/>
          <c:tx>
            <c:strRef>
              <c:f>'A (old2)'!$W$1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(old2)'!$V$2:$V$19</c:f>
              <c:numCache>
                <c:formatCode>General</c:formatCode>
                <c:ptCount val="18"/>
                <c:pt idx="0">
                  <c:v>-70000</c:v>
                </c:pt>
                <c:pt idx="1">
                  <c:v>-65000</c:v>
                </c:pt>
                <c:pt idx="2">
                  <c:v>-60000</c:v>
                </c:pt>
                <c:pt idx="3">
                  <c:v>-55000</c:v>
                </c:pt>
                <c:pt idx="4">
                  <c:v>-50000</c:v>
                </c:pt>
                <c:pt idx="5">
                  <c:v>-45000</c:v>
                </c:pt>
                <c:pt idx="6">
                  <c:v>-40000</c:v>
                </c:pt>
                <c:pt idx="7">
                  <c:v>-35000</c:v>
                </c:pt>
                <c:pt idx="8">
                  <c:v>-30000</c:v>
                </c:pt>
                <c:pt idx="9">
                  <c:v>-25000</c:v>
                </c:pt>
                <c:pt idx="10">
                  <c:v>-20000</c:v>
                </c:pt>
                <c:pt idx="11">
                  <c:v>-15000</c:v>
                </c:pt>
                <c:pt idx="12">
                  <c:v>-10000</c:v>
                </c:pt>
                <c:pt idx="13">
                  <c:v>-5000</c:v>
                </c:pt>
                <c:pt idx="14">
                  <c:v>0</c:v>
                </c:pt>
                <c:pt idx="15">
                  <c:v>5000</c:v>
                </c:pt>
                <c:pt idx="16">
                  <c:v>10000</c:v>
                </c:pt>
                <c:pt idx="17">
                  <c:v>15000</c:v>
                </c:pt>
              </c:numCache>
            </c:numRef>
          </c:xVal>
          <c:yVal>
            <c:numRef>
              <c:f>'A (old2)'!$W$2:$W$19</c:f>
              <c:numCache>
                <c:formatCode>0.00E+00</c:formatCode>
                <c:ptCount val="18"/>
                <c:pt idx="0">
                  <c:v>-0.26815895972259141</c:v>
                </c:pt>
                <c:pt idx="1">
                  <c:v>-0.19189865848060539</c:v>
                </c:pt>
                <c:pt idx="2">
                  <c:v>-0.1243316579005852</c:v>
                </c:pt>
                <c:pt idx="3">
                  <c:v>-6.545795798253079E-2</c:v>
                </c:pt>
                <c:pt idx="4">
                  <c:v>-1.527755872644232E-2</c:v>
                </c:pt>
                <c:pt idx="5">
                  <c:v>2.6209539867680209E-2</c:v>
                </c:pt>
                <c:pt idx="6">
                  <c:v>5.9003337799836963E-2</c:v>
                </c:pt>
                <c:pt idx="7">
                  <c:v>8.3103835070027859E-2</c:v>
                </c:pt>
                <c:pt idx="8">
                  <c:v>9.8511031678252814E-2</c:v>
                </c:pt>
                <c:pt idx="9">
                  <c:v>0.10522492762451201</c:v>
                </c:pt>
                <c:pt idx="10">
                  <c:v>0.10324552290880525</c:v>
                </c:pt>
                <c:pt idx="11">
                  <c:v>9.2572817531132626E-2</c:v>
                </c:pt>
                <c:pt idx="12">
                  <c:v>7.3206811491494134E-2</c:v>
                </c:pt>
                <c:pt idx="13">
                  <c:v>4.514750478988979E-2</c:v>
                </c:pt>
                <c:pt idx="14">
                  <c:v>8.3948974263195648E-3</c:v>
                </c:pt>
                <c:pt idx="15">
                  <c:v>-3.7051010599216526E-2</c:v>
                </c:pt>
                <c:pt idx="16">
                  <c:v>-9.1190219286718499E-2</c:v>
                </c:pt>
                <c:pt idx="17">
                  <c:v>-0.15402272863618632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059-4140-8E65-14BAFBB82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68432"/>
        <c:axId val="1"/>
      </c:scatterChart>
      <c:valAx>
        <c:axId val="99768432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017296546851831"/>
              <c:y val="0.88483146067415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8247261345852897E-3"/>
              <c:y val="0.3820224719101123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684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8513302034428794E-2"/>
          <c:y val="0.9353932584269663"/>
          <c:w val="0.94522839574630635"/>
          <c:h val="5.617977528089890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1.  VZ Lib -- [52016.9816, 0.35826334]</a:t>
            </a:r>
          </a:p>
        </c:rich>
      </c:tx>
      <c:layout>
        <c:manualLayout>
          <c:xMode val="edge"/>
          <c:yMode val="edge"/>
          <c:x val="0.1732776617954071"/>
          <c:y val="1.7793594306049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033402922755737E-2"/>
          <c:y val="0.14590747330960854"/>
          <c:w val="0.85177453027139871"/>
          <c:h val="0.729537366548042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(old2)'!$H$20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(old2)'!$F$21:$F$1001</c:f>
              <c:numCache>
                <c:formatCode>General</c:formatCode>
                <c:ptCount val="981"/>
                <c:pt idx="0">
                  <c:v>-64995.5</c:v>
                </c:pt>
                <c:pt idx="1">
                  <c:v>-64995</c:v>
                </c:pt>
                <c:pt idx="2">
                  <c:v>-64116.5</c:v>
                </c:pt>
                <c:pt idx="3">
                  <c:v>-64116</c:v>
                </c:pt>
                <c:pt idx="4">
                  <c:v>-63215</c:v>
                </c:pt>
                <c:pt idx="5">
                  <c:v>-62445</c:v>
                </c:pt>
                <c:pt idx="6">
                  <c:v>-62445</c:v>
                </c:pt>
                <c:pt idx="7">
                  <c:v>-60077.5</c:v>
                </c:pt>
                <c:pt idx="8">
                  <c:v>-60077</c:v>
                </c:pt>
                <c:pt idx="9">
                  <c:v>-58944.5</c:v>
                </c:pt>
                <c:pt idx="10">
                  <c:v>-58944</c:v>
                </c:pt>
                <c:pt idx="11">
                  <c:v>-57948</c:v>
                </c:pt>
                <c:pt idx="12">
                  <c:v>-57947.5</c:v>
                </c:pt>
                <c:pt idx="13">
                  <c:v>-54929.5</c:v>
                </c:pt>
                <c:pt idx="14">
                  <c:v>-21354</c:v>
                </c:pt>
                <c:pt idx="15">
                  <c:v>-21237</c:v>
                </c:pt>
                <c:pt idx="16">
                  <c:v>-20427</c:v>
                </c:pt>
                <c:pt idx="17">
                  <c:v>-20179.5</c:v>
                </c:pt>
                <c:pt idx="18">
                  <c:v>-20176.5</c:v>
                </c:pt>
                <c:pt idx="19">
                  <c:v>-20173.5</c:v>
                </c:pt>
                <c:pt idx="20">
                  <c:v>-20171</c:v>
                </c:pt>
                <c:pt idx="21">
                  <c:v>-20171</c:v>
                </c:pt>
                <c:pt idx="22">
                  <c:v>-10974</c:v>
                </c:pt>
                <c:pt idx="23">
                  <c:v>-10949</c:v>
                </c:pt>
                <c:pt idx="24">
                  <c:v>-10871</c:v>
                </c:pt>
                <c:pt idx="25">
                  <c:v>-9816</c:v>
                </c:pt>
                <c:pt idx="26">
                  <c:v>-1960.5</c:v>
                </c:pt>
                <c:pt idx="27">
                  <c:v>-1893</c:v>
                </c:pt>
                <c:pt idx="28">
                  <c:v>-1121.5</c:v>
                </c:pt>
                <c:pt idx="29">
                  <c:v>0</c:v>
                </c:pt>
                <c:pt idx="30">
                  <c:v>49.5</c:v>
                </c:pt>
                <c:pt idx="31">
                  <c:v>1278.5</c:v>
                </c:pt>
                <c:pt idx="32">
                  <c:v>1977.5</c:v>
                </c:pt>
                <c:pt idx="33">
                  <c:v>1978</c:v>
                </c:pt>
                <c:pt idx="34">
                  <c:v>1980.5</c:v>
                </c:pt>
                <c:pt idx="35">
                  <c:v>1983</c:v>
                </c:pt>
                <c:pt idx="36">
                  <c:v>1983</c:v>
                </c:pt>
                <c:pt idx="37">
                  <c:v>1983.5</c:v>
                </c:pt>
                <c:pt idx="38">
                  <c:v>1992</c:v>
                </c:pt>
                <c:pt idx="39">
                  <c:v>2112.5</c:v>
                </c:pt>
                <c:pt idx="40">
                  <c:v>3114.5</c:v>
                </c:pt>
                <c:pt idx="41">
                  <c:v>3271.5</c:v>
                </c:pt>
                <c:pt idx="42">
                  <c:v>3277</c:v>
                </c:pt>
                <c:pt idx="43">
                  <c:v>3969</c:v>
                </c:pt>
                <c:pt idx="44">
                  <c:v>4001.5</c:v>
                </c:pt>
                <c:pt idx="45">
                  <c:v>4167</c:v>
                </c:pt>
                <c:pt idx="46">
                  <c:v>4172</c:v>
                </c:pt>
                <c:pt idx="47">
                  <c:v>4172.5</c:v>
                </c:pt>
                <c:pt idx="48">
                  <c:v>4189</c:v>
                </c:pt>
                <c:pt idx="49">
                  <c:v>4199.5</c:v>
                </c:pt>
                <c:pt idx="50">
                  <c:v>5994</c:v>
                </c:pt>
                <c:pt idx="51">
                  <c:v>6187</c:v>
                </c:pt>
                <c:pt idx="52">
                  <c:v>6376.5</c:v>
                </c:pt>
                <c:pt idx="53">
                  <c:v>7041.5</c:v>
                </c:pt>
                <c:pt idx="54">
                  <c:v>7334</c:v>
                </c:pt>
                <c:pt idx="55">
                  <c:v>7339.5</c:v>
                </c:pt>
                <c:pt idx="56">
                  <c:v>7367.5</c:v>
                </c:pt>
                <c:pt idx="57">
                  <c:v>7398</c:v>
                </c:pt>
                <c:pt idx="58">
                  <c:v>7398</c:v>
                </c:pt>
                <c:pt idx="59">
                  <c:v>7398</c:v>
                </c:pt>
                <c:pt idx="60">
                  <c:v>8032.5</c:v>
                </c:pt>
                <c:pt idx="61">
                  <c:v>8247</c:v>
                </c:pt>
                <c:pt idx="62">
                  <c:v>10149</c:v>
                </c:pt>
                <c:pt idx="63">
                  <c:v>11306</c:v>
                </c:pt>
                <c:pt idx="64">
                  <c:v>11306</c:v>
                </c:pt>
                <c:pt idx="65">
                  <c:v>11306</c:v>
                </c:pt>
                <c:pt idx="66">
                  <c:v>11306</c:v>
                </c:pt>
              </c:numCache>
            </c:numRef>
          </c:xVal>
          <c:yVal>
            <c:numRef>
              <c:f>'A (old2)'!$G$21:$G$1001</c:f>
              <c:numCache>
                <c:formatCode>0.0000</c:formatCode>
                <c:ptCount val="981"/>
                <c:pt idx="0">
                  <c:v>-0.16869457999928272</c:v>
                </c:pt>
                <c:pt idx="1">
                  <c:v>-0.17782625000108965</c:v>
                </c:pt>
                <c:pt idx="2">
                  <c:v>-0.1751704400012386</c:v>
                </c:pt>
                <c:pt idx="3">
                  <c:v>-0.16430211000260897</c:v>
                </c:pt>
                <c:pt idx="4">
                  <c:v>-0.18057145000057062</c:v>
                </c:pt>
                <c:pt idx="5">
                  <c:v>-0.21734325000215904</c:v>
                </c:pt>
                <c:pt idx="6">
                  <c:v>-0.21734325000215904</c:v>
                </c:pt>
                <c:pt idx="7">
                  <c:v>-0.12980070000048727</c:v>
                </c:pt>
                <c:pt idx="8">
                  <c:v>-0.12193236999883084</c:v>
                </c:pt>
                <c:pt idx="9">
                  <c:v>-0.10816491999867139</c:v>
                </c:pt>
                <c:pt idx="10">
                  <c:v>-0.10829658999864478</c:v>
                </c:pt>
                <c:pt idx="11">
                  <c:v>-9.758322999914526E-2</c:v>
                </c:pt>
                <c:pt idx="12">
                  <c:v>-9.0714900001330534E-2</c:v>
                </c:pt>
                <c:pt idx="13">
                  <c:v>-7.7475019999837968E-2</c:v>
                </c:pt>
                <c:pt idx="14">
                  <c:v>0.10905281000304967</c:v>
                </c:pt>
                <c:pt idx="15">
                  <c:v>0.1081420300033642</c:v>
                </c:pt>
                <c:pt idx="16">
                  <c:v>0.10913663000246743</c:v>
                </c:pt>
                <c:pt idx="17">
                  <c:v>0.10865998000372201</c:v>
                </c:pt>
                <c:pt idx="18">
                  <c:v>0.10866995999822393</c:v>
                </c:pt>
                <c:pt idx="19">
                  <c:v>0.10897993999969913</c:v>
                </c:pt>
                <c:pt idx="20">
                  <c:v>0.10852158999477979</c:v>
                </c:pt>
                <c:pt idx="21">
                  <c:v>0.10852158999477979</c:v>
                </c:pt>
                <c:pt idx="22">
                  <c:v>6.0283610000624321E-2</c:v>
                </c:pt>
                <c:pt idx="23">
                  <c:v>6.1700109996309038E-2</c:v>
                </c:pt>
                <c:pt idx="24">
                  <c:v>6.0159590000694152E-2</c:v>
                </c:pt>
                <c:pt idx="25">
                  <c:v>6.8335889998706989E-2</c:v>
                </c:pt>
                <c:pt idx="26">
                  <c:v>8.6685200003557838E-3</c:v>
                </c:pt>
                <c:pt idx="27">
                  <c:v>1.4712854994286317E-2</c:v>
                </c:pt>
                <c:pt idx="28">
                  <c:v>1.1726260003342759E-2</c:v>
                </c:pt>
                <c:pt idx="29">
                  <c:v>0</c:v>
                </c:pt>
                <c:pt idx="30">
                  <c:v>-4.6448799985228106E-3</c:v>
                </c:pt>
                <c:pt idx="31">
                  <c:v>-9.2897399954381399E-3</c:v>
                </c:pt>
                <c:pt idx="32">
                  <c:v>-1.2864399992395192E-2</c:v>
                </c:pt>
                <c:pt idx="33">
                  <c:v>-1.2996069999644533E-2</c:v>
                </c:pt>
                <c:pt idx="34">
                  <c:v>-1.2454419993446209E-2</c:v>
                </c:pt>
                <c:pt idx="35">
                  <c:v>-1.311277000058908E-2</c:v>
                </c:pt>
                <c:pt idx="36">
                  <c:v>-1.281277000089176E-2</c:v>
                </c:pt>
                <c:pt idx="37">
                  <c:v>-1.2244439996720757E-2</c:v>
                </c:pt>
                <c:pt idx="38">
                  <c:v>-1.1782829998992383E-2</c:v>
                </c:pt>
                <c:pt idx="39">
                  <c:v>-1.3915299998188857E-2</c:v>
                </c:pt>
                <c:pt idx="40">
                  <c:v>-2.9781980003463104E-2</c:v>
                </c:pt>
                <c:pt idx="41">
                  <c:v>-2.9926360002718866E-2</c:v>
                </c:pt>
                <c:pt idx="42">
                  <c:v>-3.2974729998386465E-2</c:v>
                </c:pt>
                <c:pt idx="43">
                  <c:v>-3.3606010001676623E-2</c:v>
                </c:pt>
                <c:pt idx="44">
                  <c:v>-3.3664560003671795E-2</c:v>
                </c:pt>
                <c:pt idx="45">
                  <c:v>-3.5247329993580934E-2</c:v>
                </c:pt>
                <c:pt idx="46">
                  <c:v>-3.5864029996446334E-2</c:v>
                </c:pt>
                <c:pt idx="47">
                  <c:v>-3.6895700002787635E-2</c:v>
                </c:pt>
                <c:pt idx="48">
                  <c:v>-3.5440809995634481E-2</c:v>
                </c:pt>
                <c:pt idx="49">
                  <c:v>-3.3505879997392185E-2</c:v>
                </c:pt>
                <c:pt idx="50">
                  <c:v>-4.7069510001165327E-2</c:v>
                </c:pt>
                <c:pt idx="51">
                  <c:v>-5.4894130000320729E-2</c:v>
                </c:pt>
                <c:pt idx="52">
                  <c:v>-5.7297059996926691E-2</c:v>
                </c:pt>
                <c:pt idx="53">
                  <c:v>-5.9418159995402675E-2</c:v>
                </c:pt>
                <c:pt idx="54">
                  <c:v>-6.0945110002649017E-2</c:v>
                </c:pt>
                <c:pt idx="55">
                  <c:v>-6.0393480001948774E-2</c:v>
                </c:pt>
                <c:pt idx="56">
                  <c:v>-6.0267000000749249E-2</c:v>
                </c:pt>
                <c:pt idx="57">
                  <c:v>-6.1598870001034811E-2</c:v>
                </c:pt>
                <c:pt idx="58">
                  <c:v>-6.1598870001034811E-2</c:v>
                </c:pt>
                <c:pt idx="59">
                  <c:v>-6.0698870001942851E-2</c:v>
                </c:pt>
                <c:pt idx="60">
                  <c:v>-6.3288099998317193E-2</c:v>
                </c:pt>
                <c:pt idx="61">
                  <c:v>-6.5374529993277974E-2</c:v>
                </c:pt>
                <c:pt idx="62">
                  <c:v>-8.714721000433201E-2</c:v>
                </c:pt>
                <c:pt idx="63">
                  <c:v>-9.3131589994300157E-2</c:v>
                </c:pt>
                <c:pt idx="64">
                  <c:v>-9.3071589995815884E-2</c:v>
                </c:pt>
                <c:pt idx="65">
                  <c:v>-9.2881589996977709E-2</c:v>
                </c:pt>
                <c:pt idx="66">
                  <c:v>-9.2291589993692469E-2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642-4E29-AECE-255240400D8F}"/>
            </c:ext>
          </c:extLst>
        </c:ser>
        <c:ser>
          <c:idx val="8"/>
          <c:order val="1"/>
          <c:tx>
            <c:strRef>
              <c:f>'A (old2)'!$W$1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(old2)'!$V$2:$V$19</c:f>
              <c:numCache>
                <c:formatCode>General</c:formatCode>
                <c:ptCount val="18"/>
                <c:pt idx="0">
                  <c:v>-70000</c:v>
                </c:pt>
                <c:pt idx="1">
                  <c:v>-65000</c:v>
                </c:pt>
                <c:pt idx="2">
                  <c:v>-60000</c:v>
                </c:pt>
                <c:pt idx="3">
                  <c:v>-55000</c:v>
                </c:pt>
                <c:pt idx="4">
                  <c:v>-50000</c:v>
                </c:pt>
                <c:pt idx="5">
                  <c:v>-45000</c:v>
                </c:pt>
                <c:pt idx="6">
                  <c:v>-40000</c:v>
                </c:pt>
                <c:pt idx="7">
                  <c:v>-35000</c:v>
                </c:pt>
                <c:pt idx="8">
                  <c:v>-30000</c:v>
                </c:pt>
                <c:pt idx="9">
                  <c:v>-25000</c:v>
                </c:pt>
                <c:pt idx="10">
                  <c:v>-20000</c:v>
                </c:pt>
                <c:pt idx="11">
                  <c:v>-15000</c:v>
                </c:pt>
                <c:pt idx="12">
                  <c:v>-10000</c:v>
                </c:pt>
                <c:pt idx="13">
                  <c:v>-5000</c:v>
                </c:pt>
                <c:pt idx="14">
                  <c:v>0</c:v>
                </c:pt>
                <c:pt idx="15">
                  <c:v>5000</c:v>
                </c:pt>
                <c:pt idx="16">
                  <c:v>10000</c:v>
                </c:pt>
                <c:pt idx="17">
                  <c:v>15000</c:v>
                </c:pt>
              </c:numCache>
            </c:numRef>
          </c:xVal>
          <c:yVal>
            <c:numRef>
              <c:f>'A (old2)'!$W$2:$W$19</c:f>
              <c:numCache>
                <c:formatCode>0.00E+00</c:formatCode>
                <c:ptCount val="18"/>
                <c:pt idx="0">
                  <c:v>-0.26815895972259141</c:v>
                </c:pt>
                <c:pt idx="1">
                  <c:v>-0.19189865848060539</c:v>
                </c:pt>
                <c:pt idx="2">
                  <c:v>-0.1243316579005852</c:v>
                </c:pt>
                <c:pt idx="3">
                  <c:v>-6.545795798253079E-2</c:v>
                </c:pt>
                <c:pt idx="4">
                  <c:v>-1.527755872644232E-2</c:v>
                </c:pt>
                <c:pt idx="5">
                  <c:v>2.6209539867680209E-2</c:v>
                </c:pt>
                <c:pt idx="6">
                  <c:v>5.9003337799836963E-2</c:v>
                </c:pt>
                <c:pt idx="7">
                  <c:v>8.3103835070027859E-2</c:v>
                </c:pt>
                <c:pt idx="8">
                  <c:v>9.8511031678252814E-2</c:v>
                </c:pt>
                <c:pt idx="9">
                  <c:v>0.10522492762451201</c:v>
                </c:pt>
                <c:pt idx="10">
                  <c:v>0.10324552290880525</c:v>
                </c:pt>
                <c:pt idx="11">
                  <c:v>9.2572817531132626E-2</c:v>
                </c:pt>
                <c:pt idx="12">
                  <c:v>7.3206811491494134E-2</c:v>
                </c:pt>
                <c:pt idx="13">
                  <c:v>4.514750478988979E-2</c:v>
                </c:pt>
                <c:pt idx="14">
                  <c:v>8.3948974263195648E-3</c:v>
                </c:pt>
                <c:pt idx="15">
                  <c:v>-3.7051010599216526E-2</c:v>
                </c:pt>
                <c:pt idx="16">
                  <c:v>-9.1190219286718499E-2</c:v>
                </c:pt>
                <c:pt idx="17">
                  <c:v>-0.15402272863618632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642-4E29-AECE-255240400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769744"/>
        <c:axId val="1"/>
      </c:scatterChart>
      <c:valAx>
        <c:axId val="99769744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5"/>
          <c:min val="-0.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7697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VZ Lib -- O-C Diagr.</a:t>
            </a:r>
          </a:p>
        </c:rich>
      </c:tx>
      <c:layout>
        <c:manualLayout>
          <c:xMode val="edge"/>
          <c:yMode val="edge"/>
          <c:x val="0.38496964719900806"/>
          <c:y val="1.47492625368731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558352274216564E-2"/>
          <c:y val="0.10619499618304118"/>
          <c:w val="0.87423378354595804"/>
          <c:h val="0.719766085240612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1'!$H$21:$H$994</c:f>
              <c:numCache>
                <c:formatCode>0.0000</c:formatCode>
                <c:ptCount val="974"/>
                <c:pt idx="0">
                  <c:v>-0.5230425700028718</c:v>
                </c:pt>
                <c:pt idx="1">
                  <c:v>-0.53217155500533408</c:v>
                </c:pt>
                <c:pt idx="2">
                  <c:v>-0.52479820000371546</c:v>
                </c:pt>
                <c:pt idx="3">
                  <c:v>-0.51392718500574119</c:v>
                </c:pt>
                <c:pt idx="4">
                  <c:v>-0.52535815499868477</c:v>
                </c:pt>
                <c:pt idx="5">
                  <c:v>-0.5579950550054491</c:v>
                </c:pt>
                <c:pt idx="6">
                  <c:v>-0.45773903000372229</c:v>
                </c:pt>
                <c:pt idx="7">
                  <c:v>-0.44986801500272122</c:v>
                </c:pt>
                <c:pt idx="8">
                  <c:v>-0.43001904000266222</c:v>
                </c:pt>
                <c:pt idx="9">
                  <c:v>-0.43014802500329097</c:v>
                </c:pt>
                <c:pt idx="10">
                  <c:v>-0.41408614499960095</c:v>
                </c:pt>
                <c:pt idx="11">
                  <c:v>-0.40721513000244158</c:v>
                </c:pt>
                <c:pt idx="12">
                  <c:v>-0.3777685900022334</c:v>
                </c:pt>
                <c:pt idx="29">
                  <c:v>-7.1815199989941902E-3</c:v>
                </c:pt>
                <c:pt idx="32">
                  <c:v>-7.7471000258810818E-4</c:v>
                </c:pt>
                <c:pt idx="33">
                  <c:v>3.8165000296430662E-4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54D-4F9D-8721-518AA42C9B19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1'!$D$42:$D$53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4">
                    <c:v>1E-4</c:v>
                  </c:pt>
                  <c:pt idx="6">
                    <c:v>0</c:v>
                  </c:pt>
                  <c:pt idx="7">
                    <c:v>0</c:v>
                  </c:pt>
                  <c:pt idx="8">
                    <c:v>2E-3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1'!$I$21:$I$994</c:f>
              <c:numCache>
                <c:formatCode>0.0000</c:formatCode>
                <c:ptCount val="974"/>
                <c:pt idx="21">
                  <c:v>-3.968925004301127E-3</c:v>
                </c:pt>
                <c:pt idx="22">
                  <c:v>-2.4181750050047413E-3</c:v>
                </c:pt>
                <c:pt idx="23">
                  <c:v>-3.5398350009927526E-3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54D-4F9D-8721-518AA42C9B19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1'!$J$21:$J$994</c:f>
              <c:numCache>
                <c:formatCode>0.0000</c:formatCode>
                <c:ptCount val="974"/>
                <c:pt idx="13">
                  <c:v>-1.0940325002593454E-2</c:v>
                </c:pt>
                <c:pt idx="14">
                  <c:v>-1.1222815002838615E-2</c:v>
                </c:pt>
                <c:pt idx="15">
                  <c:v>-5.8785149958566763E-3</c:v>
                </c:pt>
                <c:pt idx="16">
                  <c:v>-5.0260900025023147E-3</c:v>
                </c:pt>
                <c:pt idx="17">
                  <c:v>-5.0000000046566129E-3</c:v>
                </c:pt>
                <c:pt idx="18">
                  <c:v>-4.6739099998376332E-3</c:v>
                </c:pt>
                <c:pt idx="19">
                  <c:v>-5.1188350043958053E-3</c:v>
                </c:pt>
                <c:pt idx="20">
                  <c:v>-5.1188350043958053E-3</c:v>
                </c:pt>
                <c:pt idx="24">
                  <c:v>1.8294104993401561E-2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54D-4F9D-8721-518AA42C9B19}"/>
            </c:ext>
          </c:extLst>
        </c:ser>
        <c:ser>
          <c:idx val="2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1'!$K$21:$K$994</c:f>
              <c:numCache>
                <c:formatCode>0.0000</c:formatCode>
                <c:ptCount val="974"/>
                <c:pt idx="25">
                  <c:v>1.0301814996637404E-2</c:v>
                </c:pt>
                <c:pt idx="26">
                  <c:v>2.2337900009006262E-3</c:v>
                </c:pt>
                <c:pt idx="27">
                  <c:v>-9.902399979182519E-4</c:v>
                </c:pt>
                <c:pt idx="28">
                  <c:v>3.3981800006586127E-3</c:v>
                </c:pt>
                <c:pt idx="30">
                  <c:v>8.7865999958012253E-3</c:v>
                </c:pt>
                <c:pt idx="31">
                  <c:v>-1.0481400022399612E-3</c:v>
                </c:pt>
                <c:pt idx="34">
                  <c:v>-5.322155004250817E-3</c:v>
                </c:pt>
                <c:pt idx="35">
                  <c:v>-9.7012199985329062E-3</c:v>
                </c:pt>
                <c:pt idx="36">
                  <c:v>-7.7463499983423389E-3</c:v>
                </c:pt>
                <c:pt idx="37">
                  <c:v>-7.5673799947253428E-3</c:v>
                </c:pt>
                <c:pt idx="38">
                  <c:v>-7.6963649989920668E-3</c:v>
                </c:pt>
                <c:pt idx="39">
                  <c:v>-7.1412899997085333E-3</c:v>
                </c:pt>
                <c:pt idx="40">
                  <c:v>-7.7862149992142804E-3</c:v>
                </c:pt>
                <c:pt idx="41">
                  <c:v>-7.4862149995169602E-3</c:v>
                </c:pt>
                <c:pt idx="42">
                  <c:v>-6.9151999996392988E-3</c:v>
                </c:pt>
                <c:pt idx="43">
                  <c:v>-6.407945002138149E-3</c:v>
                </c:pt>
                <c:pt idx="44">
                  <c:v>-8.1353950008633547E-3</c:v>
                </c:pt>
                <c:pt idx="45">
                  <c:v>-9.1542299996945076E-3</c:v>
                </c:pt>
                <c:pt idx="46">
                  <c:v>-7.893330002843868E-3</c:v>
                </c:pt>
                <c:pt idx="47">
                  <c:v>-1.8379270004516002E-2</c:v>
                </c:pt>
                <c:pt idx="48">
                  <c:v>-1.7680560005828738E-2</c:v>
                </c:pt>
                <c:pt idx="49">
                  <c:v>-2.0699395005067345E-2</c:v>
                </c:pt>
                <c:pt idx="50">
                  <c:v>-1.7614634998608381E-2</c:v>
                </c:pt>
                <c:pt idx="51">
                  <c:v>-1.7498660003184341E-2</c:v>
                </c:pt>
                <c:pt idx="52">
                  <c:v>-1.8192695002653636E-2</c:v>
                </c:pt>
                <c:pt idx="53">
                  <c:v>-1.8782544997520745E-2</c:v>
                </c:pt>
                <c:pt idx="54">
                  <c:v>-1.9811530000879429E-2</c:v>
                </c:pt>
                <c:pt idx="55">
                  <c:v>-1.826803499716334E-2</c:v>
                </c:pt>
                <c:pt idx="56">
                  <c:v>-1.6276720001769718E-2</c:v>
                </c:pt>
                <c:pt idx="57">
                  <c:v>-1.2368520001473371E-2</c:v>
                </c:pt>
                <c:pt idx="58">
                  <c:v>-1.3958370000182185E-2</c:v>
                </c:pt>
                <c:pt idx="59">
                  <c:v>-2.0203885003866162E-2</c:v>
                </c:pt>
                <c:pt idx="60">
                  <c:v>-2.6992095001332927E-2</c:v>
                </c:pt>
                <c:pt idx="61">
                  <c:v>-2.8377410002576653E-2</c:v>
                </c:pt>
                <c:pt idx="62">
                  <c:v>-2.6927459999569692E-2</c:v>
                </c:pt>
                <c:pt idx="63">
                  <c:v>-2.702881999721285E-2</c:v>
                </c:pt>
                <c:pt idx="74">
                  <c:v>-2.6883685000939295E-2</c:v>
                </c:pt>
                <c:pt idx="75">
                  <c:v>-2.6302520003810059E-2</c:v>
                </c:pt>
                <c:pt idx="82">
                  <c:v>-2.6025679995655082E-2</c:v>
                </c:pt>
                <c:pt idx="86">
                  <c:v>-2.719376500317594E-2</c:v>
                </c:pt>
                <c:pt idx="87">
                  <c:v>-2.719376500317594E-2</c:v>
                </c:pt>
                <c:pt idx="89">
                  <c:v>-2.629376500408398E-2</c:v>
                </c:pt>
                <c:pt idx="113">
                  <c:v>-2.5475730006291997E-2</c:v>
                </c:pt>
                <c:pt idx="125">
                  <c:v>-2.64205849962309E-2</c:v>
                </c:pt>
                <c:pt idx="136">
                  <c:v>-2.6906005005002953E-2</c:v>
                </c:pt>
                <c:pt idx="149">
                  <c:v>-2.6410294995002914E-2</c:v>
                </c:pt>
                <c:pt idx="219">
                  <c:v>-3.6696269999083597E-2</c:v>
                </c:pt>
                <c:pt idx="237">
                  <c:v>-3.6355600008391775E-2</c:v>
                </c:pt>
                <c:pt idx="289">
                  <c:v>-3.7969235003401991E-2</c:v>
                </c:pt>
                <c:pt idx="359">
                  <c:v>-3.6466755002038553E-2</c:v>
                </c:pt>
                <c:pt idx="377">
                  <c:v>-3.8321724998240825E-2</c:v>
                </c:pt>
                <c:pt idx="388">
                  <c:v>-3.7740524996479508E-2</c:v>
                </c:pt>
                <c:pt idx="389">
                  <c:v>-3.7740524996479508E-2</c:v>
                </c:pt>
                <c:pt idx="390">
                  <c:v>-3.7680524997995235E-2</c:v>
                </c:pt>
                <c:pt idx="391">
                  <c:v>-3.7680524997995235E-2</c:v>
                </c:pt>
                <c:pt idx="392">
                  <c:v>-3.749052499915706E-2</c:v>
                </c:pt>
                <c:pt idx="393">
                  <c:v>-3.749052499915706E-2</c:v>
                </c:pt>
                <c:pt idx="394">
                  <c:v>-3.690052499587182E-2</c:v>
                </c:pt>
                <c:pt idx="395">
                  <c:v>-3.690052499587182E-2</c:v>
                </c:pt>
                <c:pt idx="414">
                  <c:v>-3.9501320003182627E-2</c:v>
                </c:pt>
                <c:pt idx="415">
                  <c:v>-3.9501320003182627E-2</c:v>
                </c:pt>
                <c:pt idx="548">
                  <c:v>-5.0316765191382729E-2</c:v>
                </c:pt>
                <c:pt idx="551">
                  <c:v>-4.9376165159628727E-2</c:v>
                </c:pt>
                <c:pt idx="564">
                  <c:v>-5.1786695003102068E-2</c:v>
                </c:pt>
                <c:pt idx="565">
                  <c:v>-6.1739289994875435E-2</c:v>
                </c:pt>
                <c:pt idx="566">
                  <c:v>-6.1039289998007007E-2</c:v>
                </c:pt>
                <c:pt idx="567">
                  <c:v>-6.0339290001138579E-2</c:v>
                </c:pt>
                <c:pt idx="568">
                  <c:v>-7.0277580001857132E-2</c:v>
                </c:pt>
                <c:pt idx="569">
                  <c:v>-7.4458460003370419E-2</c:v>
                </c:pt>
                <c:pt idx="570">
                  <c:v>-7.2458460002962966E-2</c:v>
                </c:pt>
                <c:pt idx="571">
                  <c:v>-7.2458460002962966E-2</c:v>
                </c:pt>
                <c:pt idx="572">
                  <c:v>-7.3930869999458082E-2</c:v>
                </c:pt>
                <c:pt idx="573">
                  <c:v>-7.3730869997234549E-2</c:v>
                </c:pt>
                <c:pt idx="574">
                  <c:v>-7.1030869999958668E-2</c:v>
                </c:pt>
                <c:pt idx="575">
                  <c:v>-6.8897454999387264E-2</c:v>
                </c:pt>
                <c:pt idx="576">
                  <c:v>-6.9509035005467013E-2</c:v>
                </c:pt>
                <c:pt idx="577">
                  <c:v>-7.0535819912038278E-2</c:v>
                </c:pt>
                <c:pt idx="578">
                  <c:v>-6.8535820049874019E-2</c:v>
                </c:pt>
                <c:pt idx="579">
                  <c:v>-7.1657479944406077E-2</c:v>
                </c:pt>
                <c:pt idx="580">
                  <c:v>-7.0657479780493304E-2</c:v>
                </c:pt>
                <c:pt idx="581">
                  <c:v>-6.7657480220077559E-2</c:v>
                </c:pt>
                <c:pt idx="582">
                  <c:v>-7.9633340232248884E-2</c:v>
                </c:pt>
                <c:pt idx="583">
                  <c:v>-7.8633340068336111E-2</c:v>
                </c:pt>
                <c:pt idx="584">
                  <c:v>-8.9143420002073981E-2</c:v>
                </c:pt>
                <c:pt idx="585">
                  <c:v>-8.5143419812084176E-2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54D-4F9D-8721-518AA42C9B19}"/>
            </c:ext>
          </c:extLst>
        </c:ser>
        <c:ser>
          <c:idx val="7"/>
          <c:order val="4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1'!$O$21:$O$994</c:f>
              <c:numCache>
                <c:formatCode>0.0000</c:formatCode>
                <c:ptCount val="974"/>
                <c:pt idx="5">
                  <c:v>0.22591554287615312</c:v>
                </c:pt>
                <c:pt idx="13">
                  <c:v>7.6653092766043596E-2</c:v>
                </c:pt>
                <c:pt idx="14">
                  <c:v>7.6228091995488426E-2</c:v>
                </c:pt>
                <c:pt idx="15">
                  <c:v>7.3285778968567958E-2</c:v>
                </c:pt>
                <c:pt idx="16">
                  <c:v>7.238673887700893E-2</c:v>
                </c:pt>
                <c:pt idx="17">
                  <c:v>7.237584142135367E-2</c:v>
                </c:pt>
                <c:pt idx="18">
                  <c:v>7.2364943965698411E-2</c:v>
                </c:pt>
                <c:pt idx="19">
                  <c:v>7.2355862752652364E-2</c:v>
                </c:pt>
                <c:pt idx="20">
                  <c:v>7.2355862752652364E-2</c:v>
                </c:pt>
                <c:pt idx="21">
                  <c:v>3.8947896198840641E-2</c:v>
                </c:pt>
                <c:pt idx="22">
                  <c:v>3.8857084068380135E-2</c:v>
                </c:pt>
                <c:pt idx="23">
                  <c:v>3.8573750221343343E-2</c:v>
                </c:pt>
                <c:pt idx="24">
                  <c:v>3.640152406072799E-2</c:v>
                </c:pt>
                <c:pt idx="25">
                  <c:v>3.4741478315909902E-2</c:v>
                </c:pt>
                <c:pt idx="26">
                  <c:v>8.4695289736849144E-3</c:v>
                </c:pt>
                <c:pt idx="27">
                  <c:v>6.2936703278511363E-3</c:v>
                </c:pt>
                <c:pt idx="28">
                  <c:v>6.2428155347932501E-3</c:v>
                </c:pt>
                <c:pt idx="29">
                  <c:v>6.2064906826090477E-3</c:v>
                </c:pt>
                <c:pt idx="30">
                  <c:v>6.1919607417353639E-3</c:v>
                </c:pt>
                <c:pt idx="31">
                  <c:v>6.0393963625617192E-3</c:v>
                </c:pt>
                <c:pt idx="32">
                  <c:v>5.9612979303656777E-3</c:v>
                </c:pt>
                <c:pt idx="33">
                  <c:v>3.1588355843543969E-3</c:v>
                </c:pt>
                <c:pt idx="34">
                  <c:v>-9.1499658810399731E-4</c:v>
                </c:pt>
                <c:pt idx="35">
                  <c:v>-1.0948046064157974E-3</c:v>
                </c:pt>
                <c:pt idx="36">
                  <c:v>-5.5591289398543853E-3</c:v>
                </c:pt>
                <c:pt idx="37">
                  <c:v>-8.0982361075301879E-3</c:v>
                </c:pt>
                <c:pt idx="38">
                  <c:v>-8.1000523501394001E-3</c:v>
                </c:pt>
                <c:pt idx="39">
                  <c:v>-8.1091335631854472E-3</c:v>
                </c:pt>
                <c:pt idx="40">
                  <c:v>-8.1182147762314943E-3</c:v>
                </c:pt>
                <c:pt idx="41">
                  <c:v>-8.1182147762314943E-3</c:v>
                </c:pt>
                <c:pt idx="42">
                  <c:v>-8.1200310188407065E-3</c:v>
                </c:pt>
                <c:pt idx="43">
                  <c:v>-8.1509071431972863E-3</c:v>
                </c:pt>
                <c:pt idx="44">
                  <c:v>-8.459668386763014E-3</c:v>
                </c:pt>
                <c:pt idx="45">
                  <c:v>-8.4796470554643205E-3</c:v>
                </c:pt>
                <c:pt idx="46">
                  <c:v>-8.5886216120169279E-3</c:v>
                </c:pt>
                <c:pt idx="47">
                  <c:v>-1.2228371800874091E-2</c:v>
                </c:pt>
                <c:pt idx="48">
                  <c:v>-1.2798671980166085E-2</c:v>
                </c:pt>
                <c:pt idx="49">
                  <c:v>-1.2818650648867391E-2</c:v>
                </c:pt>
                <c:pt idx="50">
                  <c:v>-1.5332330420014265E-2</c:v>
                </c:pt>
                <c:pt idx="51">
                  <c:v>-1.5450386189612919E-2</c:v>
                </c:pt>
                <c:pt idx="52">
                  <c:v>-1.6051562493261479E-2</c:v>
                </c:pt>
                <c:pt idx="53">
                  <c:v>-1.6069724919353587E-2</c:v>
                </c:pt>
                <c:pt idx="54">
                  <c:v>-1.6071541161962799E-2</c:v>
                </c:pt>
                <c:pt idx="55">
                  <c:v>-1.6131477168066732E-2</c:v>
                </c:pt>
                <c:pt idx="56">
                  <c:v>-1.6169618262860147E-2</c:v>
                </c:pt>
                <c:pt idx="57">
                  <c:v>-1.9584154368175247E-2</c:v>
                </c:pt>
                <c:pt idx="58">
                  <c:v>-1.9602316794267355E-2</c:v>
                </c:pt>
                <c:pt idx="59">
                  <c:v>-2.268811298731542E-2</c:v>
                </c:pt>
                <c:pt idx="60">
                  <c:v>-2.338918263447054E-2</c:v>
                </c:pt>
                <c:pt idx="61">
                  <c:v>-2.4077538583361188E-2</c:v>
                </c:pt>
                <c:pt idx="62">
                  <c:v>-2.64931412536107E-2</c:v>
                </c:pt>
                <c:pt idx="63">
                  <c:v>-2.6812799952831701E-2</c:v>
                </c:pt>
                <c:pt idx="64">
                  <c:v>-2.7343142794721068E-2</c:v>
                </c:pt>
                <c:pt idx="65">
                  <c:v>-2.7381283889514468E-2</c:v>
                </c:pt>
                <c:pt idx="66">
                  <c:v>-2.7392181345169742E-2</c:v>
                </c:pt>
                <c:pt idx="67">
                  <c:v>-2.739399758777894E-2</c:v>
                </c:pt>
                <c:pt idx="68">
                  <c:v>-2.7412160013871048E-2</c:v>
                </c:pt>
                <c:pt idx="69">
                  <c:v>-2.741397625648026E-2</c:v>
                </c:pt>
                <c:pt idx="70">
                  <c:v>-2.751386959998682E-2</c:v>
                </c:pt>
                <c:pt idx="71">
                  <c:v>-2.752476705564208E-2</c:v>
                </c:pt>
                <c:pt idx="72">
                  <c:v>-2.7533848268688127E-2</c:v>
                </c:pt>
                <c:pt idx="73">
                  <c:v>-2.7535664511297339E-2</c:v>
                </c:pt>
                <c:pt idx="74">
                  <c:v>-2.7555643179998646E-2</c:v>
                </c:pt>
                <c:pt idx="75">
                  <c:v>-2.7575621848699966E-2</c:v>
                </c:pt>
                <c:pt idx="76">
                  <c:v>-2.7584703061746013E-2</c:v>
                </c:pt>
                <c:pt idx="77">
                  <c:v>-2.7586519304355225E-2</c:v>
                </c:pt>
                <c:pt idx="78">
                  <c:v>-2.7595600517401273E-2</c:v>
                </c:pt>
                <c:pt idx="79">
                  <c:v>-2.760468173044732E-2</c:v>
                </c:pt>
                <c:pt idx="80">
                  <c:v>-2.7606497973056532E-2</c:v>
                </c:pt>
                <c:pt idx="81">
                  <c:v>-2.7615579186102579E-2</c:v>
                </c:pt>
                <c:pt idx="82">
                  <c:v>-2.7677331434815725E-2</c:v>
                </c:pt>
                <c:pt idx="83">
                  <c:v>-2.7706391316563092E-2</c:v>
                </c:pt>
                <c:pt idx="84">
                  <c:v>-2.7757246109620978E-2</c:v>
                </c:pt>
                <c:pt idx="85">
                  <c:v>-2.7777224778322285E-2</c:v>
                </c:pt>
                <c:pt idx="86">
                  <c:v>-2.7788122233977558E-2</c:v>
                </c:pt>
                <c:pt idx="87">
                  <c:v>-2.7788122233977558E-2</c:v>
                </c:pt>
                <c:pt idx="88">
                  <c:v>-2.7788122233977558E-2</c:v>
                </c:pt>
                <c:pt idx="89">
                  <c:v>-2.7788122233977558E-2</c:v>
                </c:pt>
                <c:pt idx="90">
                  <c:v>-2.7797203447023605E-2</c:v>
                </c:pt>
                <c:pt idx="91">
                  <c:v>-2.7799019689632817E-2</c:v>
                </c:pt>
                <c:pt idx="92">
                  <c:v>-2.7808100902678864E-2</c:v>
                </c:pt>
                <c:pt idx="93">
                  <c:v>-2.7817182115724912E-2</c:v>
                </c:pt>
                <c:pt idx="94">
                  <c:v>-2.7818998358334124E-2</c:v>
                </c:pt>
                <c:pt idx="95">
                  <c:v>-2.7828079571380171E-2</c:v>
                </c:pt>
                <c:pt idx="96">
                  <c:v>-2.783897702703543E-2</c:v>
                </c:pt>
                <c:pt idx="97">
                  <c:v>-2.7848058240081491E-2</c:v>
                </c:pt>
                <c:pt idx="98">
                  <c:v>-2.7858955695736751E-2</c:v>
                </c:pt>
                <c:pt idx="99">
                  <c:v>-2.7878934364438057E-2</c:v>
                </c:pt>
                <c:pt idx="100">
                  <c:v>-2.7888015577484104E-2</c:v>
                </c:pt>
                <c:pt idx="101">
                  <c:v>-2.7889831820093317E-2</c:v>
                </c:pt>
                <c:pt idx="102">
                  <c:v>-2.7898913033139378E-2</c:v>
                </c:pt>
                <c:pt idx="103">
                  <c:v>-2.7918891701840684E-2</c:v>
                </c:pt>
                <c:pt idx="104">
                  <c:v>-2.7929789157495943E-2</c:v>
                </c:pt>
                <c:pt idx="105">
                  <c:v>-2.7938870370541991E-2</c:v>
                </c:pt>
                <c:pt idx="106">
                  <c:v>-2.794976782619725E-2</c:v>
                </c:pt>
                <c:pt idx="107">
                  <c:v>-2.7960665281852523E-2</c:v>
                </c:pt>
                <c:pt idx="108">
                  <c:v>-2.796974649489857E-2</c:v>
                </c:pt>
                <c:pt idx="109">
                  <c:v>-2.798064395055383E-2</c:v>
                </c:pt>
                <c:pt idx="110">
                  <c:v>-3.0071139193754731E-2</c:v>
                </c:pt>
                <c:pt idx="111">
                  <c:v>-3.0082036649409991E-2</c:v>
                </c:pt>
                <c:pt idx="112">
                  <c:v>-3.0091117862456038E-2</c:v>
                </c:pt>
                <c:pt idx="113">
                  <c:v>-3.009293410506525E-2</c:v>
                </c:pt>
                <c:pt idx="114">
                  <c:v>-3.0102015318111297E-2</c:v>
                </c:pt>
                <c:pt idx="115">
                  <c:v>-3.0234601028583635E-2</c:v>
                </c:pt>
                <c:pt idx="116">
                  <c:v>-3.0254579697284956E-2</c:v>
                </c:pt>
                <c:pt idx="117">
                  <c:v>-3.0263660910331003E-2</c:v>
                </c:pt>
                <c:pt idx="118">
                  <c:v>-3.0274558365986262E-2</c:v>
                </c:pt>
                <c:pt idx="119">
                  <c:v>-3.0283639579032309E-2</c:v>
                </c:pt>
                <c:pt idx="120">
                  <c:v>-3.0285455821641522E-2</c:v>
                </c:pt>
                <c:pt idx="121">
                  <c:v>-3.0294537034687569E-2</c:v>
                </c:pt>
                <c:pt idx="122">
                  <c:v>-3.0325413159044148E-2</c:v>
                </c:pt>
                <c:pt idx="123">
                  <c:v>-3.0334494372090196E-2</c:v>
                </c:pt>
                <c:pt idx="124">
                  <c:v>-3.0345391827745455E-2</c:v>
                </c:pt>
                <c:pt idx="125">
                  <c:v>-3.0352656798182304E-2</c:v>
                </c:pt>
                <c:pt idx="126">
                  <c:v>-3.0354473040791516E-2</c:v>
                </c:pt>
                <c:pt idx="127">
                  <c:v>-3.0356289283400714E-2</c:v>
                </c:pt>
                <c:pt idx="128">
                  <c:v>-3.0374451709492822E-2</c:v>
                </c:pt>
                <c:pt idx="129">
                  <c:v>-3.0385349165148082E-2</c:v>
                </c:pt>
                <c:pt idx="130">
                  <c:v>-3.0436203958205968E-2</c:v>
                </c:pt>
                <c:pt idx="131">
                  <c:v>-3.0445285171252015E-2</c:v>
                </c:pt>
                <c:pt idx="132">
                  <c:v>-3.0447101413861227E-2</c:v>
                </c:pt>
                <c:pt idx="133">
                  <c:v>-3.0457998869516487E-2</c:v>
                </c:pt>
                <c:pt idx="134">
                  <c:v>-3.0527016088666481E-2</c:v>
                </c:pt>
                <c:pt idx="135">
                  <c:v>-3.0557892213023047E-2</c:v>
                </c:pt>
                <c:pt idx="136">
                  <c:v>-3.0665050526966442E-2</c:v>
                </c:pt>
                <c:pt idx="137">
                  <c:v>-3.0708640349587493E-2</c:v>
                </c:pt>
                <c:pt idx="138">
                  <c:v>-3.0710456592196705E-2</c:v>
                </c:pt>
                <c:pt idx="139">
                  <c:v>-3.07286190182888E-2</c:v>
                </c:pt>
                <c:pt idx="140">
                  <c:v>-3.0730435260898012E-2</c:v>
                </c:pt>
                <c:pt idx="141">
                  <c:v>-3.0739516473944059E-2</c:v>
                </c:pt>
                <c:pt idx="142">
                  <c:v>-3.0790371267001945E-2</c:v>
                </c:pt>
                <c:pt idx="143">
                  <c:v>-3.0799452480048006E-2</c:v>
                </c:pt>
                <c:pt idx="144">
                  <c:v>-3.0801268722657205E-2</c:v>
                </c:pt>
                <c:pt idx="145">
                  <c:v>-3.0812166178312464E-2</c:v>
                </c:pt>
                <c:pt idx="146">
                  <c:v>-3.0861204728761152E-2</c:v>
                </c:pt>
                <c:pt idx="147">
                  <c:v>-3.0870285941807199E-2</c:v>
                </c:pt>
                <c:pt idx="148">
                  <c:v>-3.0872102184416411E-2</c:v>
                </c:pt>
                <c:pt idx="149">
                  <c:v>-3.0872102184416411E-2</c:v>
                </c:pt>
                <c:pt idx="150">
                  <c:v>-3.0890264610508505E-2</c:v>
                </c:pt>
                <c:pt idx="151">
                  <c:v>-3.0932038190520345E-2</c:v>
                </c:pt>
                <c:pt idx="152">
                  <c:v>-3.0941119403566392E-2</c:v>
                </c:pt>
                <c:pt idx="153">
                  <c:v>-3.0942935646175604E-2</c:v>
                </c:pt>
                <c:pt idx="154">
                  <c:v>-3.1001055409670325E-2</c:v>
                </c:pt>
                <c:pt idx="155">
                  <c:v>-3.1002871652279537E-2</c:v>
                </c:pt>
                <c:pt idx="156">
                  <c:v>-3.1011952865325584E-2</c:v>
                </c:pt>
                <c:pt idx="157">
                  <c:v>-3.1082786327084791E-2</c:v>
                </c:pt>
                <c:pt idx="158">
                  <c:v>-3.1084602569693989E-2</c:v>
                </c:pt>
                <c:pt idx="159">
                  <c:v>-3.1113662451441357E-2</c:v>
                </c:pt>
                <c:pt idx="160">
                  <c:v>-3.1164517244499243E-2</c:v>
                </c:pt>
                <c:pt idx="161">
                  <c:v>-3.117359845754529E-2</c:v>
                </c:pt>
                <c:pt idx="162">
                  <c:v>-3.1175414700154502E-2</c:v>
                </c:pt>
                <c:pt idx="163">
                  <c:v>-3.1257145617568954E-2</c:v>
                </c:pt>
                <c:pt idx="164">
                  <c:v>-3.1264410588005803E-2</c:v>
                </c:pt>
                <c:pt idx="165">
                  <c:v>-3.1266226830615015E-2</c:v>
                </c:pt>
                <c:pt idx="166">
                  <c:v>-3.1286205499316322E-2</c:v>
                </c:pt>
                <c:pt idx="167">
                  <c:v>-3.1295286712362369E-2</c:v>
                </c:pt>
                <c:pt idx="168">
                  <c:v>-3.1366120174121576E-2</c:v>
                </c:pt>
                <c:pt idx="169">
                  <c:v>-3.1367936416730774E-2</c:v>
                </c:pt>
                <c:pt idx="170">
                  <c:v>-3.1377017629776835E-2</c:v>
                </c:pt>
                <c:pt idx="171">
                  <c:v>-3.1447851091536028E-2</c:v>
                </c:pt>
                <c:pt idx="172">
                  <c:v>-3.1458748547191287E-2</c:v>
                </c:pt>
                <c:pt idx="173">
                  <c:v>-3.1467829760237334E-2</c:v>
                </c:pt>
                <c:pt idx="174">
                  <c:v>-3.1478727215892593E-2</c:v>
                </c:pt>
                <c:pt idx="175">
                  <c:v>-3.1487808428938655E-2</c:v>
                </c:pt>
                <c:pt idx="176">
                  <c:v>-3.1489624671547867E-2</c:v>
                </c:pt>
                <c:pt idx="177">
                  <c:v>-3.1498705884593914E-2</c:v>
                </c:pt>
                <c:pt idx="178">
                  <c:v>-3.1507787097639961E-2</c:v>
                </c:pt>
                <c:pt idx="179">
                  <c:v>-3.1509603340249173E-2</c:v>
                </c:pt>
                <c:pt idx="180">
                  <c:v>-3.1538663221996541E-2</c:v>
                </c:pt>
                <c:pt idx="181">
                  <c:v>-3.15495606776518E-2</c:v>
                </c:pt>
                <c:pt idx="182">
                  <c:v>-3.1558641890697847E-2</c:v>
                </c:pt>
                <c:pt idx="183">
                  <c:v>-3.1560458133307059E-2</c:v>
                </c:pt>
                <c:pt idx="184">
                  <c:v>-3.1640372808112299E-2</c:v>
                </c:pt>
                <c:pt idx="185">
                  <c:v>-3.1671248932468879E-2</c:v>
                </c:pt>
                <c:pt idx="186">
                  <c:v>-3.1691227601170185E-2</c:v>
                </c:pt>
                <c:pt idx="187">
                  <c:v>-3.3761744175669781E-2</c:v>
                </c:pt>
                <c:pt idx="188">
                  <c:v>-3.3874351217440798E-2</c:v>
                </c:pt>
                <c:pt idx="189">
                  <c:v>-3.3883432430486859E-2</c:v>
                </c:pt>
                <c:pt idx="190">
                  <c:v>-3.3903411099188166E-2</c:v>
                </c:pt>
                <c:pt idx="191">
                  <c:v>-3.3945184679200005E-2</c:v>
                </c:pt>
                <c:pt idx="192">
                  <c:v>-3.3954265892246052E-2</c:v>
                </c:pt>
                <c:pt idx="193">
                  <c:v>-3.3956082134855264E-2</c:v>
                </c:pt>
                <c:pt idx="194">
                  <c:v>-3.3965163347901312E-2</c:v>
                </c:pt>
                <c:pt idx="195">
                  <c:v>-3.3974244560947359E-2</c:v>
                </c:pt>
                <c:pt idx="196">
                  <c:v>-3.3976060803556571E-2</c:v>
                </c:pt>
                <c:pt idx="197">
                  <c:v>-3.4005120685303938E-2</c:v>
                </c:pt>
                <c:pt idx="198">
                  <c:v>-3.4016018140959198E-2</c:v>
                </c:pt>
                <c:pt idx="199">
                  <c:v>-3.4025099354005245E-2</c:v>
                </c:pt>
                <c:pt idx="200">
                  <c:v>-3.4035996809660504E-2</c:v>
                </c:pt>
                <c:pt idx="201">
                  <c:v>-3.4046894265315764E-2</c:v>
                </c:pt>
                <c:pt idx="202">
                  <c:v>-3.4055975478361825E-2</c:v>
                </c:pt>
                <c:pt idx="203">
                  <c:v>-3.4135890153167064E-2</c:v>
                </c:pt>
                <c:pt idx="204">
                  <c:v>-3.4137706395776277E-2</c:v>
                </c:pt>
                <c:pt idx="205">
                  <c:v>-3.4146787608822324E-2</c:v>
                </c:pt>
                <c:pt idx="206">
                  <c:v>-3.4148603851431536E-2</c:v>
                </c:pt>
                <c:pt idx="207">
                  <c:v>-3.4157685064477583E-2</c:v>
                </c:pt>
                <c:pt idx="208">
                  <c:v>-3.4177663733178903E-2</c:v>
                </c:pt>
                <c:pt idx="209">
                  <c:v>-3.419764240188021E-2</c:v>
                </c:pt>
                <c:pt idx="210">
                  <c:v>-3.4199458644489422E-2</c:v>
                </c:pt>
                <c:pt idx="211">
                  <c:v>-3.4206723614926257E-2</c:v>
                </c:pt>
                <c:pt idx="212">
                  <c:v>-3.4208539857535469E-2</c:v>
                </c:pt>
                <c:pt idx="213">
                  <c:v>-3.4288454532340723E-2</c:v>
                </c:pt>
                <c:pt idx="214">
                  <c:v>-3.430843320104203E-2</c:v>
                </c:pt>
                <c:pt idx="215">
                  <c:v>-3.4319330656697289E-2</c:v>
                </c:pt>
                <c:pt idx="216">
                  <c:v>-3.4321146899306501E-2</c:v>
                </c:pt>
                <c:pt idx="217">
                  <c:v>-3.432841186974335E-2</c:v>
                </c:pt>
                <c:pt idx="218">
                  <c:v>-3.4330228112352548E-2</c:v>
                </c:pt>
                <c:pt idx="219">
                  <c:v>-3.4386531633238071E-2</c:v>
                </c:pt>
                <c:pt idx="220">
                  <c:v>-3.4450100124560429E-2</c:v>
                </c:pt>
                <c:pt idx="221">
                  <c:v>-3.4451916367169641E-2</c:v>
                </c:pt>
                <c:pt idx="222">
                  <c:v>-3.4531831041974881E-2</c:v>
                </c:pt>
                <c:pt idx="223">
                  <c:v>-3.457360462198672E-2</c:v>
                </c:pt>
                <c:pt idx="224">
                  <c:v>-3.4580869592423555E-2</c:v>
                </c:pt>
                <c:pt idx="225">
                  <c:v>-3.4582685835032767E-2</c:v>
                </c:pt>
                <c:pt idx="226">
                  <c:v>-3.4591767048078814E-2</c:v>
                </c:pt>
                <c:pt idx="227">
                  <c:v>-3.4593583290688026E-2</c:v>
                </c:pt>
                <c:pt idx="228">
                  <c:v>-3.4600848261124875E-2</c:v>
                </c:pt>
                <c:pt idx="229">
                  <c:v>-3.4602664503734074E-2</c:v>
                </c:pt>
                <c:pt idx="230">
                  <c:v>-3.4611745716780135E-2</c:v>
                </c:pt>
                <c:pt idx="231">
                  <c:v>-3.4613561959389333E-2</c:v>
                </c:pt>
                <c:pt idx="232">
                  <c:v>-3.4622643172435394E-2</c:v>
                </c:pt>
                <c:pt idx="233">
                  <c:v>-3.467349796549328E-2</c:v>
                </c:pt>
                <c:pt idx="234">
                  <c:v>-3.4682579178539327E-2</c:v>
                </c:pt>
                <c:pt idx="235">
                  <c:v>-3.4684395421148539E-2</c:v>
                </c:pt>
                <c:pt idx="236">
                  <c:v>-3.4693476634194587E-2</c:v>
                </c:pt>
                <c:pt idx="237">
                  <c:v>-3.4709822817677483E-2</c:v>
                </c:pt>
                <c:pt idx="238">
                  <c:v>-3.4722536515941954E-2</c:v>
                </c:pt>
                <c:pt idx="239">
                  <c:v>-3.4735250214206426E-2</c:v>
                </c:pt>
                <c:pt idx="240">
                  <c:v>-3.4744331427252473E-2</c:v>
                </c:pt>
                <c:pt idx="241">
                  <c:v>-3.4806083675965618E-2</c:v>
                </c:pt>
                <c:pt idx="242">
                  <c:v>-3.486420343946034E-2</c:v>
                </c:pt>
                <c:pt idx="243">
                  <c:v>-3.4866019682069552E-2</c:v>
                </c:pt>
                <c:pt idx="244">
                  <c:v>-3.4885998350770858E-2</c:v>
                </c:pt>
                <c:pt idx="245">
                  <c:v>-3.4895079563816919E-2</c:v>
                </c:pt>
                <c:pt idx="246">
                  <c:v>-3.4896895806426131E-2</c:v>
                </c:pt>
                <c:pt idx="247">
                  <c:v>-3.4945934356874805E-2</c:v>
                </c:pt>
                <c:pt idx="248">
                  <c:v>-3.4956831812530065E-2</c:v>
                </c:pt>
                <c:pt idx="249">
                  <c:v>-3.4967729268185324E-2</c:v>
                </c:pt>
                <c:pt idx="250">
                  <c:v>-3.4996789149932678E-2</c:v>
                </c:pt>
                <c:pt idx="251">
                  <c:v>-3.499860539254189E-2</c:v>
                </c:pt>
                <c:pt idx="252">
                  <c:v>-3.5005870362978739E-2</c:v>
                </c:pt>
                <c:pt idx="253">
                  <c:v>-3.5007686605587951E-2</c:v>
                </c:pt>
                <c:pt idx="254">
                  <c:v>-3.5016767818633998E-2</c:v>
                </c:pt>
                <c:pt idx="255">
                  <c:v>-3.501858406124321E-2</c:v>
                </c:pt>
                <c:pt idx="256">
                  <c:v>-3.5056725156036625E-2</c:v>
                </c:pt>
                <c:pt idx="257">
                  <c:v>-3.5067622611691884E-2</c:v>
                </c:pt>
                <c:pt idx="258">
                  <c:v>-3.5118477404749771E-2</c:v>
                </c:pt>
                <c:pt idx="259">
                  <c:v>-3.5127558617795818E-2</c:v>
                </c:pt>
                <c:pt idx="260">
                  <c:v>-3.512937486040503E-2</c:v>
                </c:pt>
                <c:pt idx="261">
                  <c:v>-3.5158434742152384E-2</c:v>
                </c:pt>
                <c:pt idx="262">
                  <c:v>-3.5160250984761596E-2</c:v>
                </c:pt>
                <c:pt idx="263">
                  <c:v>-3.5180229653462916E-2</c:v>
                </c:pt>
                <c:pt idx="264">
                  <c:v>-3.522926820391159E-2</c:v>
                </c:pt>
                <c:pt idx="265">
                  <c:v>-3.5231084446520788E-2</c:v>
                </c:pt>
                <c:pt idx="266">
                  <c:v>-3.5251063115222109E-2</c:v>
                </c:pt>
                <c:pt idx="267">
                  <c:v>-3.5271041783923415E-2</c:v>
                </c:pt>
                <c:pt idx="268">
                  <c:v>-3.5280122996969462E-2</c:v>
                </c:pt>
                <c:pt idx="269">
                  <c:v>-3.5300101665670783E-2</c:v>
                </c:pt>
                <c:pt idx="270">
                  <c:v>-3.5310999121326042E-2</c:v>
                </c:pt>
                <c:pt idx="271">
                  <c:v>-3.5321896576981301E-2</c:v>
                </c:pt>
                <c:pt idx="272">
                  <c:v>-3.5330977790027349E-2</c:v>
                </c:pt>
                <c:pt idx="273">
                  <c:v>-3.5341875245682608E-2</c:v>
                </c:pt>
                <c:pt idx="274">
                  <c:v>-3.5350956458728669E-2</c:v>
                </c:pt>
                <c:pt idx="275">
                  <c:v>-3.5381832583085235E-2</c:v>
                </c:pt>
                <c:pt idx="276">
                  <c:v>-3.7514101406297962E-2</c:v>
                </c:pt>
                <c:pt idx="277">
                  <c:v>-3.7544977530654541E-2</c:v>
                </c:pt>
                <c:pt idx="278">
                  <c:v>-3.7574037412401909E-2</c:v>
                </c:pt>
                <c:pt idx="279">
                  <c:v>-3.7594016081103215E-2</c:v>
                </c:pt>
                <c:pt idx="280">
                  <c:v>-3.7595832323712428E-2</c:v>
                </c:pt>
                <c:pt idx="281">
                  <c:v>-3.7615810992413734E-2</c:v>
                </c:pt>
                <c:pt idx="282">
                  <c:v>-3.7715704335920294E-2</c:v>
                </c:pt>
                <c:pt idx="283">
                  <c:v>-3.7717520578529506E-2</c:v>
                </c:pt>
                <c:pt idx="284">
                  <c:v>-3.7726601791575554E-2</c:v>
                </c:pt>
                <c:pt idx="285">
                  <c:v>-3.7735683004621615E-2</c:v>
                </c:pt>
                <c:pt idx="286">
                  <c:v>-3.7737499247230813E-2</c:v>
                </c:pt>
                <c:pt idx="287">
                  <c:v>-3.7746580460276874E-2</c:v>
                </c:pt>
                <c:pt idx="288">
                  <c:v>-3.7757477915932133E-2</c:v>
                </c:pt>
                <c:pt idx="289">
                  <c:v>-3.7781089069851864E-2</c:v>
                </c:pt>
                <c:pt idx="290">
                  <c:v>-3.7806516466380807E-2</c:v>
                </c:pt>
                <c:pt idx="291">
                  <c:v>-3.7817413922036067E-2</c:v>
                </c:pt>
                <c:pt idx="292">
                  <c:v>-3.7828311377691326E-2</c:v>
                </c:pt>
                <c:pt idx="293">
                  <c:v>-3.7857371259438694E-2</c:v>
                </c:pt>
                <c:pt idx="294">
                  <c:v>-3.7868268715093953E-2</c:v>
                </c:pt>
                <c:pt idx="295">
                  <c:v>-3.7989956969911032E-2</c:v>
                </c:pt>
                <c:pt idx="296">
                  <c:v>-3.7999038182957079E-2</c:v>
                </c:pt>
                <c:pt idx="297">
                  <c:v>-3.8000854425566291E-2</c:v>
                </c:pt>
                <c:pt idx="298">
                  <c:v>-3.8009935638612338E-2</c:v>
                </c:pt>
                <c:pt idx="299">
                  <c:v>-3.801175188122155E-2</c:v>
                </c:pt>
                <c:pt idx="300">
                  <c:v>-3.8019016851658399E-2</c:v>
                </c:pt>
                <c:pt idx="301">
                  <c:v>-3.8049892976014965E-2</c:v>
                </c:pt>
                <c:pt idx="302">
                  <c:v>-3.8058974189061012E-2</c:v>
                </c:pt>
                <c:pt idx="303">
                  <c:v>-3.8060790431670224E-2</c:v>
                </c:pt>
                <c:pt idx="304">
                  <c:v>-3.8080769100371545E-2</c:v>
                </c:pt>
                <c:pt idx="305">
                  <c:v>-3.8082585342980743E-2</c:v>
                </c:pt>
                <c:pt idx="306">
                  <c:v>-3.8171581230832044E-2</c:v>
                </c:pt>
                <c:pt idx="307">
                  <c:v>-3.8173397473441256E-2</c:v>
                </c:pt>
                <c:pt idx="308">
                  <c:v>-3.8180662443878091E-2</c:v>
                </c:pt>
                <c:pt idx="309">
                  <c:v>-3.8182478686487303E-2</c:v>
                </c:pt>
                <c:pt idx="310">
                  <c:v>-3.8191559899533364E-2</c:v>
                </c:pt>
                <c:pt idx="311">
                  <c:v>-3.8193376142142563E-2</c:v>
                </c:pt>
                <c:pt idx="312">
                  <c:v>-3.8202457355188624E-2</c:v>
                </c:pt>
                <c:pt idx="313">
                  <c:v>-3.8211538568234671E-2</c:v>
                </c:pt>
                <c:pt idx="314">
                  <c:v>-3.8213354810843883E-2</c:v>
                </c:pt>
                <c:pt idx="315">
                  <c:v>-3.8271474574338604E-2</c:v>
                </c:pt>
                <c:pt idx="316">
                  <c:v>-3.8273290816947816E-2</c:v>
                </c:pt>
                <c:pt idx="317">
                  <c:v>-3.8404060284810942E-2</c:v>
                </c:pt>
                <c:pt idx="318">
                  <c:v>-3.8405876527420155E-2</c:v>
                </c:pt>
                <c:pt idx="319">
                  <c:v>-3.8413141497857003E-2</c:v>
                </c:pt>
                <c:pt idx="320">
                  <c:v>-3.8414957740466202E-2</c:v>
                </c:pt>
                <c:pt idx="321">
                  <c:v>-3.843312016655831E-2</c:v>
                </c:pt>
                <c:pt idx="322">
                  <c:v>-3.8434936409167522E-2</c:v>
                </c:pt>
                <c:pt idx="323">
                  <c:v>-3.8444017622213569E-2</c:v>
                </c:pt>
                <c:pt idx="324">
                  <c:v>-3.8565705877030648E-2</c:v>
                </c:pt>
                <c:pt idx="325">
                  <c:v>-3.8596582001387228E-2</c:v>
                </c:pt>
                <c:pt idx="326">
                  <c:v>-3.8607479457042487E-2</c:v>
                </c:pt>
                <c:pt idx="327">
                  <c:v>-3.8667415463146421E-2</c:v>
                </c:pt>
                <c:pt idx="328">
                  <c:v>-3.8707372800549047E-2</c:v>
                </c:pt>
                <c:pt idx="329">
                  <c:v>-3.870918904315826E-2</c:v>
                </c:pt>
                <c:pt idx="330">
                  <c:v>-3.8769125049262193E-2</c:v>
                </c:pt>
                <c:pt idx="331">
                  <c:v>-3.8780022504917452E-2</c:v>
                </c:pt>
                <c:pt idx="332">
                  <c:v>-3.8829061055366126E-2</c:v>
                </c:pt>
                <c:pt idx="333">
                  <c:v>-3.8839958511021386E-2</c:v>
                </c:pt>
                <c:pt idx="334">
                  <c:v>-3.8870834635377965E-2</c:v>
                </c:pt>
                <c:pt idx="335">
                  <c:v>-3.8890813304079272E-2</c:v>
                </c:pt>
                <c:pt idx="336">
                  <c:v>-3.8899894517125319E-2</c:v>
                </c:pt>
                <c:pt idx="337">
                  <c:v>-3.8910791972780578E-2</c:v>
                </c:pt>
                <c:pt idx="338">
                  <c:v>-3.8919873185826639E-2</c:v>
                </c:pt>
                <c:pt idx="339">
                  <c:v>-3.8921689428435838E-2</c:v>
                </c:pt>
                <c:pt idx="340">
                  <c:v>-3.8970727978884512E-2</c:v>
                </c:pt>
                <c:pt idx="341">
                  <c:v>-3.8990706647585832E-2</c:v>
                </c:pt>
                <c:pt idx="342">
                  <c:v>-3.8992522890195044E-2</c:v>
                </c:pt>
                <c:pt idx="343">
                  <c:v>-3.9001604103241092E-2</c:v>
                </c:pt>
                <c:pt idx="344">
                  <c:v>-3.9012501558896351E-2</c:v>
                </c:pt>
                <c:pt idx="345">
                  <c:v>-3.9021582771942398E-2</c:v>
                </c:pt>
                <c:pt idx="346">
                  <c:v>-4.1184727719511705E-2</c:v>
                </c:pt>
                <c:pt idx="347">
                  <c:v>-4.1193808932557752E-2</c:v>
                </c:pt>
                <c:pt idx="348">
                  <c:v>-4.1204706388213011E-2</c:v>
                </c:pt>
                <c:pt idx="349">
                  <c:v>-4.1235582512569591E-2</c:v>
                </c:pt>
                <c:pt idx="350">
                  <c:v>-4.1244663725615638E-2</c:v>
                </c:pt>
                <c:pt idx="351">
                  <c:v>-4.134637331173141E-2</c:v>
                </c:pt>
                <c:pt idx="352">
                  <c:v>-4.1355454524777457E-2</c:v>
                </c:pt>
                <c:pt idx="353">
                  <c:v>-4.135727076738667E-2</c:v>
                </c:pt>
                <c:pt idx="354">
                  <c:v>-4.1366351980432717E-2</c:v>
                </c:pt>
                <c:pt idx="355">
                  <c:v>-4.1377249436087976E-2</c:v>
                </c:pt>
                <c:pt idx="356">
                  <c:v>-4.1428104229145862E-2</c:v>
                </c:pt>
                <c:pt idx="357">
                  <c:v>-4.1437185442191923E-2</c:v>
                </c:pt>
                <c:pt idx="358">
                  <c:v>-4.1458980353502442E-2</c:v>
                </c:pt>
                <c:pt idx="359">
                  <c:v>-4.1471694051766914E-2</c:v>
                </c:pt>
                <c:pt idx="360">
                  <c:v>-4.1497121448295857E-2</c:v>
                </c:pt>
                <c:pt idx="361">
                  <c:v>-4.1498937690905069E-2</c:v>
                </c:pt>
                <c:pt idx="362">
                  <c:v>-4.1508018903951116E-2</c:v>
                </c:pt>
                <c:pt idx="363">
                  <c:v>-4.1509835146560328E-2</c:v>
                </c:pt>
                <c:pt idx="364">
                  <c:v>-4.1518916359606375E-2</c:v>
                </c:pt>
                <c:pt idx="365">
                  <c:v>-4.1527997572652423E-2</c:v>
                </c:pt>
                <c:pt idx="366">
                  <c:v>-4.1538895028307682E-2</c:v>
                </c:pt>
                <c:pt idx="367">
                  <c:v>-4.1598831034411629E-2</c:v>
                </c:pt>
                <c:pt idx="368">
                  <c:v>-4.1600647277020827E-2</c:v>
                </c:pt>
                <c:pt idx="369">
                  <c:v>-4.1609728490066888E-2</c:v>
                </c:pt>
                <c:pt idx="370">
                  <c:v>-4.1638788371814242E-2</c:v>
                </c:pt>
                <c:pt idx="371">
                  <c:v>-4.1640604614423454E-2</c:v>
                </c:pt>
                <c:pt idx="372">
                  <c:v>-4.1720519289228708E-2</c:v>
                </c:pt>
                <c:pt idx="373">
                  <c:v>-4.1731416744883967E-2</c:v>
                </c:pt>
                <c:pt idx="374">
                  <c:v>-4.1782271537941854E-2</c:v>
                </c:pt>
                <c:pt idx="375">
                  <c:v>-4.1811331419689207E-2</c:v>
                </c:pt>
                <c:pt idx="376">
                  <c:v>-4.1813147662298419E-2</c:v>
                </c:pt>
                <c:pt idx="377">
                  <c:v>-4.1838575058827362E-2</c:v>
                </c:pt>
                <c:pt idx="378">
                  <c:v>-4.1873083668402353E-2</c:v>
                </c:pt>
                <c:pt idx="379">
                  <c:v>-4.1893062337103673E-2</c:v>
                </c:pt>
                <c:pt idx="380">
                  <c:v>-4.190214355014972E-2</c:v>
                </c:pt>
                <c:pt idx="381">
                  <c:v>-4.1903959792758932E-2</c:v>
                </c:pt>
                <c:pt idx="382">
                  <c:v>-4.1942100887552347E-2</c:v>
                </c:pt>
                <c:pt idx="383">
                  <c:v>-4.1943917130161559E-2</c:v>
                </c:pt>
                <c:pt idx="384">
                  <c:v>-4.1952998343207606E-2</c:v>
                </c:pt>
                <c:pt idx="385">
                  <c:v>-4.1954814585816819E-2</c:v>
                </c:pt>
                <c:pt idx="386">
                  <c:v>-4.1963895798862866E-2</c:v>
                </c:pt>
                <c:pt idx="387">
                  <c:v>-4.1983874467564172E-2</c:v>
                </c:pt>
                <c:pt idx="388">
                  <c:v>-4.1983874467564172E-2</c:v>
                </c:pt>
                <c:pt idx="389">
                  <c:v>-4.1983874467564172E-2</c:v>
                </c:pt>
                <c:pt idx="390">
                  <c:v>-4.1983874467564172E-2</c:v>
                </c:pt>
                <c:pt idx="391">
                  <c:v>-4.1983874467564172E-2</c:v>
                </c:pt>
                <c:pt idx="392">
                  <c:v>-4.1983874467564172E-2</c:v>
                </c:pt>
                <c:pt idx="393">
                  <c:v>-4.1983874467564172E-2</c:v>
                </c:pt>
                <c:pt idx="394">
                  <c:v>-4.1983874467564172E-2</c:v>
                </c:pt>
                <c:pt idx="395">
                  <c:v>-4.1983874467564172E-2</c:v>
                </c:pt>
                <c:pt idx="396">
                  <c:v>-4.2023831804966799E-2</c:v>
                </c:pt>
                <c:pt idx="397">
                  <c:v>-4.2025648047576011E-2</c:v>
                </c:pt>
                <c:pt idx="398">
                  <c:v>-4.2054707929323379E-2</c:v>
                </c:pt>
                <c:pt idx="399">
                  <c:v>-4.2074686598024685E-2</c:v>
                </c:pt>
                <c:pt idx="400">
                  <c:v>-4.2076502840633898E-2</c:v>
                </c:pt>
                <c:pt idx="401">
                  <c:v>-4.2094665266725992E-2</c:v>
                </c:pt>
                <c:pt idx="402">
                  <c:v>-4.2096481509335204E-2</c:v>
                </c:pt>
                <c:pt idx="403">
                  <c:v>-4.2154601272829939E-2</c:v>
                </c:pt>
                <c:pt idx="404">
                  <c:v>-4.2165498728485198E-2</c:v>
                </c:pt>
                <c:pt idx="405">
                  <c:v>-4.2205456065887811E-2</c:v>
                </c:pt>
                <c:pt idx="406">
                  <c:v>-4.2207272308497024E-2</c:v>
                </c:pt>
                <c:pt idx="407">
                  <c:v>-4.2216353521543085E-2</c:v>
                </c:pt>
                <c:pt idx="408">
                  <c:v>-4.2218169764152283E-2</c:v>
                </c:pt>
                <c:pt idx="409">
                  <c:v>-4.2225434734589132E-2</c:v>
                </c:pt>
                <c:pt idx="410">
                  <c:v>-4.2227250977198344E-2</c:v>
                </c:pt>
                <c:pt idx="411">
                  <c:v>-4.2238148432853603E-2</c:v>
                </c:pt>
                <c:pt idx="412">
                  <c:v>-4.2245413403290438E-2</c:v>
                </c:pt>
                <c:pt idx="413">
                  <c:v>-4.224722964589965E-2</c:v>
                </c:pt>
                <c:pt idx="414">
                  <c:v>-4.2250862131118075E-2</c:v>
                </c:pt>
                <c:pt idx="415">
                  <c:v>-4.2250862131118075E-2</c:v>
                </c:pt>
                <c:pt idx="416">
                  <c:v>-4.2256310858945698E-2</c:v>
                </c:pt>
                <c:pt idx="417">
                  <c:v>-4.225812710155491E-2</c:v>
                </c:pt>
                <c:pt idx="418">
                  <c:v>-4.2267208314600957E-2</c:v>
                </c:pt>
                <c:pt idx="419">
                  <c:v>-4.2377999113762777E-2</c:v>
                </c:pt>
                <c:pt idx="420">
                  <c:v>-4.2379815356371989E-2</c:v>
                </c:pt>
                <c:pt idx="421">
                  <c:v>-4.2439751362475922E-2</c:v>
                </c:pt>
                <c:pt idx="422">
                  <c:v>-4.2448832575521983E-2</c:v>
                </c:pt>
                <c:pt idx="423">
                  <c:v>-4.2450648818131195E-2</c:v>
                </c:pt>
                <c:pt idx="424">
                  <c:v>-4.2459730031177242E-2</c:v>
                </c:pt>
                <c:pt idx="425">
                  <c:v>-4.2510584824235129E-2</c:v>
                </c:pt>
                <c:pt idx="426">
                  <c:v>-4.2519666037281176E-2</c:v>
                </c:pt>
                <c:pt idx="427">
                  <c:v>-4.2581418285994321E-2</c:v>
                </c:pt>
                <c:pt idx="428">
                  <c:v>-4.2590499499040368E-2</c:v>
                </c:pt>
                <c:pt idx="429">
                  <c:v>-4.2601396954695628E-2</c:v>
                </c:pt>
                <c:pt idx="430">
                  <c:v>-4.2641354292098255E-2</c:v>
                </c:pt>
                <c:pt idx="431">
                  <c:v>-4.2652251747753514E-2</c:v>
                </c:pt>
                <c:pt idx="432">
                  <c:v>-4.2661332960799561E-2</c:v>
                </c:pt>
                <c:pt idx="433">
                  <c:v>-4.27031065408114E-2</c:v>
                </c:pt>
                <c:pt idx="434">
                  <c:v>-4.2712187753857447E-2</c:v>
                </c:pt>
                <c:pt idx="435">
                  <c:v>-4.2732166422558768E-2</c:v>
                </c:pt>
                <c:pt idx="436">
                  <c:v>-4.4804499239667561E-2</c:v>
                </c:pt>
                <c:pt idx="437">
                  <c:v>-4.4824477908368868E-2</c:v>
                </c:pt>
                <c:pt idx="438">
                  <c:v>-4.4835375364024127E-2</c:v>
                </c:pt>
                <c:pt idx="439">
                  <c:v>-4.4855354032725447E-2</c:v>
                </c:pt>
                <c:pt idx="440">
                  <c:v>-4.4915290038829381E-2</c:v>
                </c:pt>
                <c:pt idx="441">
                  <c:v>-4.492618749448464E-2</c:v>
                </c:pt>
                <c:pt idx="442">
                  <c:v>-4.4935268707530687E-2</c:v>
                </c:pt>
                <c:pt idx="443">
                  <c:v>-4.4966144831887267E-2</c:v>
                </c:pt>
                <c:pt idx="444">
                  <c:v>-4.4977042287542526E-2</c:v>
                </c:pt>
                <c:pt idx="445">
                  <c:v>-4.4986123500588573E-2</c:v>
                </c:pt>
                <c:pt idx="446">
                  <c:v>-4.4997020956243833E-2</c:v>
                </c:pt>
                <c:pt idx="447">
                  <c:v>-4.5016999624945153E-2</c:v>
                </c:pt>
                <c:pt idx="448">
                  <c:v>-4.5047875749301719E-2</c:v>
                </c:pt>
                <c:pt idx="449">
                  <c:v>-4.5067854418003025E-2</c:v>
                </c:pt>
                <c:pt idx="450">
                  <c:v>-4.5076935631049087E-2</c:v>
                </c:pt>
                <c:pt idx="451">
                  <c:v>-4.5078751873658299E-2</c:v>
                </c:pt>
                <c:pt idx="452">
                  <c:v>-4.5087833086704346E-2</c:v>
                </c:pt>
                <c:pt idx="453">
                  <c:v>-4.5098730542359605E-2</c:v>
                </c:pt>
                <c:pt idx="454">
                  <c:v>-4.5107811755405652E-2</c:v>
                </c:pt>
                <c:pt idx="455">
                  <c:v>-4.5218602554567472E-2</c:v>
                </c:pt>
                <c:pt idx="456">
                  <c:v>-4.5220418797176684E-2</c:v>
                </c:pt>
                <c:pt idx="457">
                  <c:v>-4.5229500010222731E-2</c:v>
                </c:pt>
                <c:pt idx="458">
                  <c:v>-4.5238581223268792E-2</c:v>
                </c:pt>
                <c:pt idx="459">
                  <c:v>-4.5240397465877991E-2</c:v>
                </c:pt>
                <c:pt idx="460">
                  <c:v>-4.5249478678924052E-2</c:v>
                </c:pt>
                <c:pt idx="461">
                  <c:v>-4.5251294921533264E-2</c:v>
                </c:pt>
                <c:pt idx="462">
                  <c:v>-4.5258559891970099E-2</c:v>
                </c:pt>
                <c:pt idx="463">
                  <c:v>-4.5260376134579311E-2</c:v>
                </c:pt>
                <c:pt idx="464">
                  <c:v>-4.5300333471981938E-2</c:v>
                </c:pt>
                <c:pt idx="465">
                  <c:v>-4.5309414685027985E-2</c:v>
                </c:pt>
                <c:pt idx="466">
                  <c:v>-4.5311230927637197E-2</c:v>
                </c:pt>
                <c:pt idx="467">
                  <c:v>-4.5320312140683244E-2</c:v>
                </c:pt>
                <c:pt idx="468">
                  <c:v>-4.5322128383292457E-2</c:v>
                </c:pt>
                <c:pt idx="469">
                  <c:v>-4.5329393353729291E-2</c:v>
                </c:pt>
                <c:pt idx="470">
                  <c:v>-4.5331209596338504E-2</c:v>
                </c:pt>
                <c:pt idx="471">
                  <c:v>-4.5400226815488498E-2</c:v>
                </c:pt>
                <c:pt idx="472">
                  <c:v>-4.5402043058097696E-2</c:v>
                </c:pt>
                <c:pt idx="473">
                  <c:v>-4.541294051375297E-2</c:v>
                </c:pt>
                <c:pt idx="474">
                  <c:v>-4.5422021726799017E-2</c:v>
                </c:pt>
                <c:pt idx="475">
                  <c:v>-4.548195773290295E-2</c:v>
                </c:pt>
                <c:pt idx="476">
                  <c:v>-4.5483773975512162E-2</c:v>
                </c:pt>
                <c:pt idx="477">
                  <c:v>-4.5491038945948997E-2</c:v>
                </c:pt>
                <c:pt idx="478">
                  <c:v>-4.5492855188558209E-2</c:v>
                </c:pt>
                <c:pt idx="479">
                  <c:v>-4.5501936401604257E-2</c:v>
                </c:pt>
                <c:pt idx="480">
                  <c:v>-4.5503752644213469E-2</c:v>
                </c:pt>
                <c:pt idx="481">
                  <c:v>-4.5512833857259516E-2</c:v>
                </c:pt>
                <c:pt idx="482">
                  <c:v>-4.5532812525960836E-2</c:v>
                </c:pt>
                <c:pt idx="483">
                  <c:v>-4.5534628768570048E-2</c:v>
                </c:pt>
                <c:pt idx="484">
                  <c:v>-4.5541893739006883E-2</c:v>
                </c:pt>
                <c:pt idx="485">
                  <c:v>-4.5543709981616096E-2</c:v>
                </c:pt>
                <c:pt idx="486">
                  <c:v>-4.5552791194662143E-2</c:v>
                </c:pt>
                <c:pt idx="487">
                  <c:v>-4.5554607437271355E-2</c:v>
                </c:pt>
                <c:pt idx="488">
                  <c:v>-4.5572769863363463E-2</c:v>
                </c:pt>
                <c:pt idx="489">
                  <c:v>-4.559274853206477E-2</c:v>
                </c:pt>
                <c:pt idx="490">
                  <c:v>-4.5594564774673982E-2</c:v>
                </c:pt>
                <c:pt idx="491">
                  <c:v>-4.5603645987720029E-2</c:v>
                </c:pt>
                <c:pt idx="492">
                  <c:v>-4.5605462230329241E-2</c:v>
                </c:pt>
                <c:pt idx="493">
                  <c:v>-4.5614543443375288E-2</c:v>
                </c:pt>
                <c:pt idx="494">
                  <c:v>-4.5634522112076609E-2</c:v>
                </c:pt>
                <c:pt idx="495">
                  <c:v>-4.5674479449479222E-2</c:v>
                </c:pt>
                <c:pt idx="496">
                  <c:v>-4.5685376905134481E-2</c:v>
                </c:pt>
                <c:pt idx="497">
                  <c:v>-4.5694458118180542E-2</c:v>
                </c:pt>
                <c:pt idx="498">
                  <c:v>-4.5696274360789754E-2</c:v>
                </c:pt>
                <c:pt idx="499">
                  <c:v>-4.5774372792985782E-2</c:v>
                </c:pt>
                <c:pt idx="500">
                  <c:v>-4.5776189035594994E-2</c:v>
                </c:pt>
                <c:pt idx="501">
                  <c:v>-4.5805248917342362E-2</c:v>
                </c:pt>
                <c:pt idx="502">
                  <c:v>-4.5856103710400248E-2</c:v>
                </c:pt>
                <c:pt idx="503">
                  <c:v>-4.5857919953009446E-2</c:v>
                </c:pt>
                <c:pt idx="504">
                  <c:v>-4.5867001166055507E-2</c:v>
                </c:pt>
                <c:pt idx="505">
                  <c:v>-4.5896061047802861E-2</c:v>
                </c:pt>
                <c:pt idx="506">
                  <c:v>-4.590695850345812E-2</c:v>
                </c:pt>
                <c:pt idx="507">
                  <c:v>-4.5908774746067332E-2</c:v>
                </c:pt>
                <c:pt idx="508">
                  <c:v>-4.5916039716504181E-2</c:v>
                </c:pt>
                <c:pt idx="509">
                  <c:v>-4.5917855959113393E-2</c:v>
                </c:pt>
                <c:pt idx="510">
                  <c:v>-4.6088582764379146E-2</c:v>
                </c:pt>
                <c:pt idx="511">
                  <c:v>-4.6099480220034406E-2</c:v>
                </c:pt>
                <c:pt idx="512">
                  <c:v>-4.6119458888735712E-2</c:v>
                </c:pt>
                <c:pt idx="513">
                  <c:v>-4.6170313681793598E-2</c:v>
                </c:pt>
                <c:pt idx="514">
                  <c:v>-4.6190292350494919E-2</c:v>
                </c:pt>
                <c:pt idx="515">
                  <c:v>-4.6201189806150178E-2</c:v>
                </c:pt>
                <c:pt idx="516">
                  <c:v>-4.6322878060967257E-2</c:v>
                </c:pt>
                <c:pt idx="517">
                  <c:v>-4.6331959274013304E-2</c:v>
                </c:pt>
                <c:pt idx="518">
                  <c:v>-4.6353754185323823E-2</c:v>
                </c:pt>
                <c:pt idx="519">
                  <c:v>-4.6362835398369884E-2</c:v>
                </c:pt>
                <c:pt idx="520">
                  <c:v>-4.6373732854025143E-2</c:v>
                </c:pt>
                <c:pt idx="521">
                  <c:v>-4.6413690191427756E-2</c:v>
                </c:pt>
                <c:pt idx="522">
                  <c:v>-4.6424587647083029E-2</c:v>
                </c:pt>
                <c:pt idx="523">
                  <c:v>-4.6433668860129076E-2</c:v>
                </c:pt>
                <c:pt idx="524">
                  <c:v>-4.6444566315784336E-2</c:v>
                </c:pt>
                <c:pt idx="525">
                  <c:v>-4.6453647528830383E-2</c:v>
                </c:pt>
                <c:pt idx="526">
                  <c:v>-4.6484523653186963E-2</c:v>
                </c:pt>
                <c:pt idx="527">
                  <c:v>-4.6515399777543529E-2</c:v>
                </c:pt>
                <c:pt idx="528">
                  <c:v>-4.6524480990589576E-2</c:v>
                </c:pt>
                <c:pt idx="529">
                  <c:v>-4.8393394635466838E-2</c:v>
                </c:pt>
                <c:pt idx="530">
                  <c:v>-4.8404292091122098E-2</c:v>
                </c:pt>
                <c:pt idx="531">
                  <c:v>-4.858591635204311E-2</c:v>
                </c:pt>
                <c:pt idx="532">
                  <c:v>-4.8596813807698383E-2</c:v>
                </c:pt>
                <c:pt idx="533">
                  <c:v>-4.8636771145100996E-2</c:v>
                </c:pt>
                <c:pt idx="534">
                  <c:v>-4.8645852358147057E-2</c:v>
                </c:pt>
                <c:pt idx="535">
                  <c:v>-4.8647668600756255E-2</c:v>
                </c:pt>
                <c:pt idx="536">
                  <c:v>-4.8718502062515462E-2</c:v>
                </c:pt>
                <c:pt idx="537">
                  <c:v>-4.8727583275561509E-2</c:v>
                </c:pt>
                <c:pt idx="538">
                  <c:v>-4.8738480731216768E-2</c:v>
                </c:pt>
                <c:pt idx="539">
                  <c:v>-4.8858352743424635E-2</c:v>
                </c:pt>
                <c:pt idx="540">
                  <c:v>-4.8860168986033847E-2</c:v>
                </c:pt>
                <c:pt idx="541">
                  <c:v>-4.914168659046142E-2</c:v>
                </c:pt>
                <c:pt idx="542">
                  <c:v>-4.916166525916274E-2</c:v>
                </c:pt>
                <c:pt idx="543">
                  <c:v>-4.9163481501771952E-2</c:v>
                </c:pt>
                <c:pt idx="544">
                  <c:v>-4.9194357626128518E-2</c:v>
                </c:pt>
                <c:pt idx="545">
                  <c:v>-4.9203438839174565E-2</c:v>
                </c:pt>
                <c:pt idx="546">
                  <c:v>-4.9205255081783777E-2</c:v>
                </c:pt>
                <c:pt idx="547">
                  <c:v>-4.9212520052220626E-2</c:v>
                </c:pt>
                <c:pt idx="548">
                  <c:v>-4.9219785022657461E-2</c:v>
                </c:pt>
                <c:pt idx="549">
                  <c:v>-4.9243396176577192E-2</c:v>
                </c:pt>
                <c:pt idx="550">
                  <c:v>-4.9245212419186404E-2</c:v>
                </c:pt>
                <c:pt idx="551">
                  <c:v>-4.9292434727025866E-2</c:v>
                </c:pt>
                <c:pt idx="552">
                  <c:v>-4.940685801140611E-2</c:v>
                </c:pt>
                <c:pt idx="553">
                  <c:v>-4.9446815348808737E-2</c:v>
                </c:pt>
                <c:pt idx="554">
                  <c:v>-4.950675135491267E-2</c:v>
                </c:pt>
                <c:pt idx="555">
                  <c:v>-4.9535811236660024E-2</c:v>
                </c:pt>
                <c:pt idx="556">
                  <c:v>-4.9577584816671863E-2</c:v>
                </c:pt>
                <c:pt idx="557">
                  <c:v>-4.9951730794169161E-2</c:v>
                </c:pt>
                <c:pt idx="558">
                  <c:v>-4.996262824982442E-2</c:v>
                </c:pt>
                <c:pt idx="559">
                  <c:v>-5.0033461711583613E-2</c:v>
                </c:pt>
                <c:pt idx="560">
                  <c:v>-5.0053440380284933E-2</c:v>
                </c:pt>
                <c:pt idx="561">
                  <c:v>-5.0115192628998079E-2</c:v>
                </c:pt>
                <c:pt idx="562">
                  <c:v>-5.0144252510745432E-2</c:v>
                </c:pt>
                <c:pt idx="563">
                  <c:v>-5.0265940765562511E-2</c:v>
                </c:pt>
                <c:pt idx="564">
                  <c:v>-5.3102911721148782E-2</c:v>
                </c:pt>
                <c:pt idx="565">
                  <c:v>-5.6784435490017798E-2</c:v>
                </c:pt>
                <c:pt idx="566">
                  <c:v>-5.6784435490017798E-2</c:v>
                </c:pt>
                <c:pt idx="567">
                  <c:v>-5.6784435490017798E-2</c:v>
                </c:pt>
                <c:pt idx="568">
                  <c:v>-6.4982954627992445E-2</c:v>
                </c:pt>
                <c:pt idx="569">
                  <c:v>-7.1172709440180698E-2</c:v>
                </c:pt>
                <c:pt idx="570">
                  <c:v>-7.1172709440180698E-2</c:v>
                </c:pt>
                <c:pt idx="571">
                  <c:v>-7.1172709440180698E-2</c:v>
                </c:pt>
                <c:pt idx="572">
                  <c:v>-7.136523115675697E-2</c:v>
                </c:pt>
                <c:pt idx="573">
                  <c:v>-7.136523115675697E-2</c:v>
                </c:pt>
                <c:pt idx="574">
                  <c:v>-7.136523115675697E-2</c:v>
                </c:pt>
                <c:pt idx="575">
                  <c:v>-7.1657646216839815E-2</c:v>
                </c:pt>
                <c:pt idx="576">
                  <c:v>-7.1708501009897674E-2</c:v>
                </c:pt>
                <c:pt idx="577">
                  <c:v>-7.4398356314137937E-2</c:v>
                </c:pt>
                <c:pt idx="578">
                  <c:v>-7.4398356314137937E-2</c:v>
                </c:pt>
                <c:pt idx="579">
                  <c:v>-7.4681690161174735E-2</c:v>
                </c:pt>
                <c:pt idx="580">
                  <c:v>-7.4681690161174735E-2</c:v>
                </c:pt>
                <c:pt idx="581">
                  <c:v>-7.4681690161174735E-2</c:v>
                </c:pt>
                <c:pt idx="582">
                  <c:v>-7.8088961296053E-2</c:v>
                </c:pt>
                <c:pt idx="583">
                  <c:v>-7.8088961296053E-2</c:v>
                </c:pt>
                <c:pt idx="584">
                  <c:v>-7.8321440350031885E-2</c:v>
                </c:pt>
                <c:pt idx="585">
                  <c:v>-7.8321440350031885E-2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54D-4F9D-8721-518AA42C9B19}"/>
            </c:ext>
          </c:extLst>
        </c:ser>
        <c:ser>
          <c:idx val="8"/>
          <c:order val="5"/>
          <c:tx>
            <c:strRef>
              <c:f>'Active 1'!$W$1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1'!$V$2:$V$21</c:f>
              <c:numCache>
                <c:formatCode>General</c:formatCode>
                <c:ptCount val="20"/>
                <c:pt idx="0">
                  <c:v>-50000</c:v>
                </c:pt>
                <c:pt idx="1">
                  <c:v>-45000</c:v>
                </c:pt>
                <c:pt idx="2">
                  <c:v>-40000</c:v>
                </c:pt>
                <c:pt idx="3">
                  <c:v>-35000</c:v>
                </c:pt>
                <c:pt idx="4">
                  <c:v>-30000</c:v>
                </c:pt>
                <c:pt idx="5">
                  <c:v>-25000</c:v>
                </c:pt>
                <c:pt idx="6">
                  <c:v>-20000</c:v>
                </c:pt>
                <c:pt idx="7">
                  <c:v>-15000</c:v>
                </c:pt>
                <c:pt idx="8">
                  <c:v>-10000</c:v>
                </c:pt>
                <c:pt idx="9">
                  <c:v>-5000</c:v>
                </c:pt>
                <c:pt idx="10">
                  <c:v>0</c:v>
                </c:pt>
                <c:pt idx="11">
                  <c:v>5000</c:v>
                </c:pt>
                <c:pt idx="12">
                  <c:v>10000</c:v>
                </c:pt>
                <c:pt idx="13">
                  <c:v>15000</c:v>
                </c:pt>
                <c:pt idx="14">
                  <c:v>20000</c:v>
                </c:pt>
                <c:pt idx="15">
                  <c:v>25000</c:v>
                </c:pt>
                <c:pt idx="16">
                  <c:v>30000</c:v>
                </c:pt>
                <c:pt idx="17">
                  <c:v>35000</c:v>
                </c:pt>
                <c:pt idx="18">
                  <c:v>40000</c:v>
                </c:pt>
                <c:pt idx="19">
                  <c:v>45000</c:v>
                </c:pt>
              </c:numCache>
            </c:numRef>
          </c:xVal>
          <c:yVal>
            <c:numRef>
              <c:f>'Active 1'!$W$2:$W$21</c:f>
              <c:numCache>
                <c:formatCode>0.00E+00</c:formatCode>
                <c:ptCount val="20"/>
                <c:pt idx="0">
                  <c:v>-0.64626770974432546</c:v>
                </c:pt>
                <c:pt idx="1">
                  <c:v>-0.54426410079126664</c:v>
                </c:pt>
                <c:pt idx="2">
                  <c:v>-0.45081905230762209</c:v>
                </c:pt>
                <c:pt idx="3">
                  <c:v>-0.36593256429339188</c:v>
                </c:pt>
                <c:pt idx="4">
                  <c:v>-0.28960463674857601</c:v>
                </c:pt>
                <c:pt idx="5">
                  <c:v>-0.22183526967317449</c:v>
                </c:pt>
                <c:pt idx="6">
                  <c:v>-0.16262446306718728</c:v>
                </c:pt>
                <c:pt idx="7">
                  <c:v>-0.1119722169306144</c:v>
                </c:pt>
                <c:pt idx="8">
                  <c:v>-6.9878531263455876E-2</c:v>
                </c:pt>
                <c:pt idx="9">
                  <c:v>-3.6343406065711667E-2</c:v>
                </c:pt>
                <c:pt idx="10">
                  <c:v>-1.136684133738179E-2</c:v>
                </c:pt>
                <c:pt idx="11">
                  <c:v>5.0511629215337526E-3</c:v>
                </c:pt>
                <c:pt idx="12">
                  <c:v>1.2910606711034962E-2</c:v>
                </c:pt>
                <c:pt idx="13">
                  <c:v>1.221149003112184E-2</c:v>
                </c:pt>
                <c:pt idx="14">
                  <c:v>2.9538128817943876E-3</c:v>
                </c:pt>
                <c:pt idx="15">
                  <c:v>-1.4862424736947405E-2</c:v>
                </c:pt>
                <c:pt idx="16">
                  <c:v>-4.1237222825103517E-2</c:v>
                </c:pt>
                <c:pt idx="17">
                  <c:v>-7.6170581382673963E-2</c:v>
                </c:pt>
                <c:pt idx="18">
                  <c:v>-0.11966250040965873</c:v>
                </c:pt>
                <c:pt idx="19">
                  <c:v>-0.17171297990605788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54D-4F9D-8721-518AA42C9B19}"/>
            </c:ext>
          </c:extLst>
        </c:ser>
        <c:ser>
          <c:idx val="4"/>
          <c:order val="6"/>
          <c:tx>
            <c:strRef>
              <c:f>'Active 1'!$L$20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</c:marker>
          <c:xVal>
            <c:numRef>
              <c:f>'Active 1'!$F$21:$F$999</c:f>
              <c:numCache>
                <c:formatCode>General</c:formatCode>
                <c:ptCount val="979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1'!$L$21:$L$999</c:f>
              <c:numCache>
                <c:formatCode>0.0000</c:formatCode>
                <c:ptCount val="979"/>
                <c:pt idx="64">
                  <c:v>-2.7592440019361675E-2</c:v>
                </c:pt>
                <c:pt idx="65">
                  <c:v>-2.7801125004771166E-2</c:v>
                </c:pt>
                <c:pt idx="66">
                  <c:v>-2.9275035187311005E-2</c:v>
                </c:pt>
                <c:pt idx="67">
                  <c:v>-2.4504020126187243E-2</c:v>
                </c:pt>
                <c:pt idx="68">
                  <c:v>-2.4593869798991363E-2</c:v>
                </c:pt>
                <c:pt idx="69">
                  <c:v>-2.7422854866017587E-2</c:v>
                </c:pt>
                <c:pt idx="70">
                  <c:v>-2.8617029900487978E-2</c:v>
                </c:pt>
                <c:pt idx="71">
                  <c:v>-2.699094023409998E-2</c:v>
                </c:pt>
                <c:pt idx="72">
                  <c:v>-2.7935865167819429E-2</c:v>
                </c:pt>
                <c:pt idx="73">
                  <c:v>-2.7964849869022146E-2</c:v>
                </c:pt>
                <c:pt idx="76">
                  <c:v>-2.9247444777865894E-2</c:v>
                </c:pt>
                <c:pt idx="77">
                  <c:v>-2.677643000788521E-2</c:v>
                </c:pt>
                <c:pt idx="78">
                  <c:v>-2.6821355073479936E-2</c:v>
                </c:pt>
                <c:pt idx="79">
                  <c:v>-2.8166279793367721E-2</c:v>
                </c:pt>
                <c:pt idx="80">
                  <c:v>-2.9695265206100885E-2</c:v>
                </c:pt>
                <c:pt idx="81">
                  <c:v>-2.6640189957106486E-2</c:v>
                </c:pt>
                <c:pt idx="83">
                  <c:v>-2.6489439806027804E-2</c:v>
                </c:pt>
                <c:pt idx="84">
                  <c:v>-2.6101019975612871E-2</c:v>
                </c:pt>
                <c:pt idx="85">
                  <c:v>-2.6719854897237383E-2</c:v>
                </c:pt>
                <c:pt idx="88">
                  <c:v>-2.679376513697207E-2</c:v>
                </c:pt>
                <c:pt idx="90">
                  <c:v>-2.6438689950737171E-2</c:v>
                </c:pt>
                <c:pt idx="91">
                  <c:v>-3.2367674873967189E-2</c:v>
                </c:pt>
                <c:pt idx="92">
                  <c:v>-2.5712600152473897E-2</c:v>
                </c:pt>
                <c:pt idx="93">
                  <c:v>-2.3857525186031125E-2</c:v>
                </c:pt>
                <c:pt idx="94">
                  <c:v>-3.0586510147259105E-2</c:v>
                </c:pt>
                <c:pt idx="95">
                  <c:v>-2.6731434852990787E-2</c:v>
                </c:pt>
                <c:pt idx="96">
                  <c:v>-2.8605344828974921E-2</c:v>
                </c:pt>
                <c:pt idx="97">
                  <c:v>-2.6350270076363813E-2</c:v>
                </c:pt>
                <c:pt idx="98">
                  <c:v>-2.6424179850437213E-2</c:v>
                </c:pt>
                <c:pt idx="99">
                  <c:v>-2.6443014852702618E-2</c:v>
                </c:pt>
                <c:pt idx="100">
                  <c:v>-3.1787939769856166E-2</c:v>
                </c:pt>
                <c:pt idx="101">
                  <c:v>-2.6016925010480918E-2</c:v>
                </c:pt>
                <c:pt idx="102">
                  <c:v>-2.506184991216287E-2</c:v>
                </c:pt>
                <c:pt idx="103">
                  <c:v>-2.6580685167573392E-2</c:v>
                </c:pt>
                <c:pt idx="104">
                  <c:v>-2.655459511152003E-2</c:v>
                </c:pt>
                <c:pt idx="105">
                  <c:v>-2.6099520095158368E-2</c:v>
                </c:pt>
                <c:pt idx="106">
                  <c:v>-2.6673429951188155E-2</c:v>
                </c:pt>
                <c:pt idx="107">
                  <c:v>-2.5047339811862912E-2</c:v>
                </c:pt>
                <c:pt idx="108">
                  <c:v>-2.6792264790856279E-2</c:v>
                </c:pt>
                <c:pt idx="109">
                  <c:v>-2.7266174809483346E-2</c:v>
                </c:pt>
                <c:pt idx="110">
                  <c:v>-2.4427910153463017E-2</c:v>
                </c:pt>
                <c:pt idx="111">
                  <c:v>-2.4101820134092122E-2</c:v>
                </c:pt>
                <c:pt idx="112">
                  <c:v>-2.6846744811336976E-2</c:v>
                </c:pt>
                <c:pt idx="114">
                  <c:v>-2.5520655093714595E-2</c:v>
                </c:pt>
                <c:pt idx="115">
                  <c:v>-2.4336560134543106E-2</c:v>
                </c:pt>
                <c:pt idx="116">
                  <c:v>-2.4455394974211231E-2</c:v>
                </c:pt>
                <c:pt idx="117">
                  <c:v>-2.5300320077803917E-2</c:v>
                </c:pt>
                <c:pt idx="118">
                  <c:v>-2.5074229895835742E-2</c:v>
                </c:pt>
                <c:pt idx="119">
                  <c:v>-2.6419155081384815E-2</c:v>
                </c:pt>
                <c:pt idx="120">
                  <c:v>-2.6648139908502344E-2</c:v>
                </c:pt>
                <c:pt idx="121">
                  <c:v>-2.6893065107287839E-2</c:v>
                </c:pt>
                <c:pt idx="122">
                  <c:v>-2.4885810191335622E-2</c:v>
                </c:pt>
                <c:pt idx="123">
                  <c:v>-2.6330735214287415E-2</c:v>
                </c:pt>
                <c:pt idx="124">
                  <c:v>-2.600464519491652E-2</c:v>
                </c:pt>
                <c:pt idx="126">
                  <c:v>-2.5249570229789242E-2</c:v>
                </c:pt>
                <c:pt idx="127">
                  <c:v>-2.1878555111470632E-2</c:v>
                </c:pt>
                <c:pt idx="128">
                  <c:v>-2.7268405094218906E-2</c:v>
                </c:pt>
                <c:pt idx="129">
                  <c:v>-2.5742314792296384E-2</c:v>
                </c:pt>
                <c:pt idx="130">
                  <c:v>-2.6153894999879412E-2</c:v>
                </c:pt>
                <c:pt idx="131">
                  <c:v>-2.5298820197349414E-2</c:v>
                </c:pt>
                <c:pt idx="132">
                  <c:v>-2.5927804817911237E-2</c:v>
                </c:pt>
                <c:pt idx="133">
                  <c:v>-3.1601714850694407E-2</c:v>
                </c:pt>
                <c:pt idx="134">
                  <c:v>-2.6803144886798691E-2</c:v>
                </c:pt>
                <c:pt idx="135">
                  <c:v>-2.6995889958925545E-2</c:v>
                </c:pt>
                <c:pt idx="137">
                  <c:v>-2.6801645006344188E-2</c:v>
                </c:pt>
                <c:pt idx="138">
                  <c:v>-2.7830629871459678E-2</c:v>
                </c:pt>
                <c:pt idx="139">
                  <c:v>-2.7620480053883512E-2</c:v>
                </c:pt>
                <c:pt idx="140">
                  <c:v>-2.7449465094832703E-2</c:v>
                </c:pt>
                <c:pt idx="141">
                  <c:v>-2.8094390072510578E-2</c:v>
                </c:pt>
                <c:pt idx="142">
                  <c:v>-2.7405969827668741E-2</c:v>
                </c:pt>
                <c:pt idx="143">
                  <c:v>-2.7350895063136704E-2</c:v>
                </c:pt>
                <c:pt idx="144">
                  <c:v>-2.8979879840335343E-2</c:v>
                </c:pt>
                <c:pt idx="145">
                  <c:v>-2.8253790042072069E-2</c:v>
                </c:pt>
                <c:pt idx="146">
                  <c:v>-2.773638521466637E-2</c:v>
                </c:pt>
                <c:pt idx="147">
                  <c:v>-2.8581309859873727E-2</c:v>
                </c:pt>
                <c:pt idx="148">
                  <c:v>-2.8110294937505387E-2</c:v>
                </c:pt>
                <c:pt idx="150">
                  <c:v>-2.9300145077286288E-2</c:v>
                </c:pt>
                <c:pt idx="151">
                  <c:v>-2.8466799922171049E-2</c:v>
                </c:pt>
                <c:pt idx="152">
                  <c:v>-2.7611725126917008E-2</c:v>
                </c:pt>
                <c:pt idx="153">
                  <c:v>-2.8540710161905736E-2</c:v>
                </c:pt>
                <c:pt idx="154">
                  <c:v>-2.9468229884514585E-2</c:v>
                </c:pt>
                <c:pt idx="155">
                  <c:v>-2.8597215183253866E-2</c:v>
                </c:pt>
                <c:pt idx="156">
                  <c:v>-2.9042140042292885E-2</c:v>
                </c:pt>
                <c:pt idx="157">
                  <c:v>-2.9172554837714415E-2</c:v>
                </c:pt>
                <c:pt idx="158">
                  <c:v>-2.9401540130493231E-2</c:v>
                </c:pt>
                <c:pt idx="159">
                  <c:v>-2.8365300211589783E-2</c:v>
                </c:pt>
                <c:pt idx="160">
                  <c:v>-2.867688013066072E-2</c:v>
                </c:pt>
                <c:pt idx="161">
                  <c:v>-2.8421804774552584E-2</c:v>
                </c:pt>
                <c:pt idx="162">
                  <c:v>-2.8950790023372974E-2</c:v>
                </c:pt>
                <c:pt idx="163">
                  <c:v>-2.7755115108448081E-2</c:v>
                </c:pt>
                <c:pt idx="164">
                  <c:v>-2.4571054855186958E-2</c:v>
                </c:pt>
                <c:pt idx="165">
                  <c:v>-2.9100039828335866E-2</c:v>
                </c:pt>
                <c:pt idx="166">
                  <c:v>-2.9218875133665279E-2</c:v>
                </c:pt>
                <c:pt idx="167">
                  <c:v>-2.886379994743038E-2</c:v>
                </c:pt>
                <c:pt idx="168">
                  <c:v>-3.0594214826123789E-2</c:v>
                </c:pt>
                <c:pt idx="169">
                  <c:v>-2.9823199947713874E-2</c:v>
                </c:pt>
                <c:pt idx="170">
                  <c:v>-3.1268124970665667E-2</c:v>
                </c:pt>
                <c:pt idx="171">
                  <c:v>-3.0798539854004048E-2</c:v>
                </c:pt>
                <c:pt idx="172">
                  <c:v>-2.9972450225614011E-2</c:v>
                </c:pt>
                <c:pt idx="173">
                  <c:v>-2.9817375165293925E-2</c:v>
                </c:pt>
                <c:pt idx="174">
                  <c:v>-3.0791284807492048E-2</c:v>
                </c:pt>
                <c:pt idx="175">
                  <c:v>-3.0236209961003624E-2</c:v>
                </c:pt>
                <c:pt idx="176">
                  <c:v>-3.0665194914035965E-2</c:v>
                </c:pt>
                <c:pt idx="177">
                  <c:v>-3.0110120074823499E-2</c:v>
                </c:pt>
                <c:pt idx="178">
                  <c:v>-2.5255045082303695E-2</c:v>
                </c:pt>
                <c:pt idx="179">
                  <c:v>-2.9984030181367416E-2</c:v>
                </c:pt>
                <c:pt idx="180">
                  <c:v>-3.0747789998713415E-2</c:v>
                </c:pt>
                <c:pt idx="181">
                  <c:v>-3.0921700068574864E-2</c:v>
                </c:pt>
                <c:pt idx="182">
                  <c:v>-3.1766625172167551E-2</c:v>
                </c:pt>
                <c:pt idx="183">
                  <c:v>-3.0095609967247583E-2</c:v>
                </c:pt>
                <c:pt idx="184">
                  <c:v>-2.9970949879498221E-2</c:v>
                </c:pt>
                <c:pt idx="185">
                  <c:v>-3.186369485774776E-2</c:v>
                </c:pt>
                <c:pt idx="186">
                  <c:v>-3.0482529917208012E-2</c:v>
                </c:pt>
                <c:pt idx="187">
                  <c:v>-3.5625430165964644E-2</c:v>
                </c:pt>
                <c:pt idx="188">
                  <c:v>-3.7122499801625963E-2</c:v>
                </c:pt>
                <c:pt idx="189">
                  <c:v>-3.7467424823262263E-2</c:v>
                </c:pt>
                <c:pt idx="190">
                  <c:v>-3.6786260090593714E-2</c:v>
                </c:pt>
                <c:pt idx="191">
                  <c:v>-3.6752914980752394E-2</c:v>
                </c:pt>
                <c:pt idx="192">
                  <c:v>-3.6697840216220357E-2</c:v>
                </c:pt>
                <c:pt idx="193">
                  <c:v>-4.0126825195329729E-2</c:v>
                </c:pt>
                <c:pt idx="194">
                  <c:v>-3.6671750160166994E-2</c:v>
                </c:pt>
                <c:pt idx="195">
                  <c:v>-3.8016674880054779E-2</c:v>
                </c:pt>
                <c:pt idx="196">
                  <c:v>-3.6145660014881287E-2</c:v>
                </c:pt>
                <c:pt idx="197">
                  <c:v>-3.3609419857384637E-2</c:v>
                </c:pt>
                <c:pt idx="198">
                  <c:v>-3.6983330071961973E-2</c:v>
                </c:pt>
                <c:pt idx="199">
                  <c:v>-3.7028255144832656E-2</c:v>
                </c:pt>
                <c:pt idx="200">
                  <c:v>-3.2702164935471956E-2</c:v>
                </c:pt>
                <c:pt idx="201">
                  <c:v>-3.7176075144088827E-2</c:v>
                </c:pt>
                <c:pt idx="202">
                  <c:v>-3.722100021695951E-2</c:v>
                </c:pt>
                <c:pt idx="203">
                  <c:v>-3.6996339826146141E-2</c:v>
                </c:pt>
                <c:pt idx="204">
                  <c:v>-3.7025325000286102E-2</c:v>
                </c:pt>
                <c:pt idx="205">
                  <c:v>-3.7070250065880828E-2</c:v>
                </c:pt>
                <c:pt idx="206">
                  <c:v>-3.8499235182825942E-2</c:v>
                </c:pt>
                <c:pt idx="207">
                  <c:v>-3.6944160172424745E-2</c:v>
                </c:pt>
                <c:pt idx="208">
                  <c:v>-3.6762995056051295E-2</c:v>
                </c:pt>
                <c:pt idx="209">
                  <c:v>-3.6381829813763034E-2</c:v>
                </c:pt>
                <c:pt idx="210">
                  <c:v>-3.9310815176577307E-2</c:v>
                </c:pt>
                <c:pt idx="211">
                  <c:v>-3.7126755094504915E-2</c:v>
                </c:pt>
                <c:pt idx="212">
                  <c:v>-3.5855740134138614E-2</c:v>
                </c:pt>
                <c:pt idx="213">
                  <c:v>-3.6631079914513975E-2</c:v>
                </c:pt>
                <c:pt idx="214">
                  <c:v>-3.7249914836138487E-2</c:v>
                </c:pt>
                <c:pt idx="215">
                  <c:v>-3.7123824949958362E-2</c:v>
                </c:pt>
                <c:pt idx="216">
                  <c:v>-3.9252809801837429E-2</c:v>
                </c:pt>
                <c:pt idx="217">
                  <c:v>-3.6868750059511513E-2</c:v>
                </c:pt>
                <c:pt idx="218">
                  <c:v>-3.7397734842670616E-2</c:v>
                </c:pt>
                <c:pt idx="220">
                  <c:v>-3.7710745018557645E-2</c:v>
                </c:pt>
                <c:pt idx="221">
                  <c:v>-3.6139730116701685E-2</c:v>
                </c:pt>
                <c:pt idx="222">
                  <c:v>-3.6815070059674326E-2</c:v>
                </c:pt>
                <c:pt idx="223">
                  <c:v>-3.7281725031789392E-2</c:v>
                </c:pt>
                <c:pt idx="224">
                  <c:v>-3.7697665189625695E-2</c:v>
                </c:pt>
                <c:pt idx="225">
                  <c:v>-3.6726650185300969E-2</c:v>
                </c:pt>
                <c:pt idx="226">
                  <c:v>-3.8271575038379524E-2</c:v>
                </c:pt>
                <c:pt idx="227">
                  <c:v>-3.6400560173206031E-2</c:v>
                </c:pt>
                <c:pt idx="228">
                  <c:v>-3.6716500027978327E-2</c:v>
                </c:pt>
                <c:pt idx="229">
                  <c:v>-3.7645485062967055E-2</c:v>
                </c:pt>
                <c:pt idx="230">
                  <c:v>-3.639041001588339E-2</c:v>
                </c:pt>
                <c:pt idx="231">
                  <c:v>-3.4719394810963422E-2</c:v>
                </c:pt>
                <c:pt idx="232">
                  <c:v>-3.6264320122427307E-2</c:v>
                </c:pt>
                <c:pt idx="233">
                  <c:v>-3.7175899953581393E-2</c:v>
                </c:pt>
                <c:pt idx="234">
                  <c:v>-3.7920825227047317E-2</c:v>
                </c:pt>
                <c:pt idx="235">
                  <c:v>-3.6949810229998548E-2</c:v>
                </c:pt>
                <c:pt idx="236">
                  <c:v>-3.8194735119759571E-2</c:v>
                </c:pt>
                <c:pt idx="238">
                  <c:v>-3.7358494868385606E-2</c:v>
                </c:pt>
                <c:pt idx="239">
                  <c:v>-3.7861390053876676E-2</c:v>
                </c:pt>
                <c:pt idx="240">
                  <c:v>-3.8306314905639738E-2</c:v>
                </c:pt>
                <c:pt idx="241">
                  <c:v>-3.8391805101127829E-2</c:v>
                </c:pt>
                <c:pt idx="242">
                  <c:v>-3.7819325050804764E-2</c:v>
                </c:pt>
                <c:pt idx="243">
                  <c:v>-3.37483101975522E-2</c:v>
                </c:pt>
                <c:pt idx="244">
                  <c:v>-3.7767144931422081E-2</c:v>
                </c:pt>
                <c:pt idx="245">
                  <c:v>-3.7212070092209615E-2</c:v>
                </c:pt>
                <c:pt idx="246">
                  <c:v>-3.7641055037965998E-2</c:v>
                </c:pt>
                <c:pt idx="247">
                  <c:v>-3.6823649796133395E-2</c:v>
                </c:pt>
                <c:pt idx="248">
                  <c:v>-3.7197559984633699E-2</c:v>
                </c:pt>
                <c:pt idx="249">
                  <c:v>-3.757147018040996E-2</c:v>
                </c:pt>
                <c:pt idx="250">
                  <c:v>-3.7735230085672811E-2</c:v>
                </c:pt>
                <c:pt idx="251">
                  <c:v>-3.9764215114701074E-2</c:v>
                </c:pt>
                <c:pt idx="252">
                  <c:v>-3.948015505739022E-2</c:v>
                </c:pt>
                <c:pt idx="253">
                  <c:v>-3.7509139896428678E-2</c:v>
                </c:pt>
                <c:pt idx="254">
                  <c:v>-3.815406488138251E-2</c:v>
                </c:pt>
                <c:pt idx="255">
                  <c:v>-3.7283050180121791E-2</c:v>
                </c:pt>
                <c:pt idx="256">
                  <c:v>-3.8991734938463196E-2</c:v>
                </c:pt>
                <c:pt idx="257">
                  <c:v>-3.7365644799137954E-2</c:v>
                </c:pt>
                <c:pt idx="258">
                  <c:v>-3.8477225214592181E-2</c:v>
                </c:pt>
                <c:pt idx="259">
                  <c:v>-3.4422149801685009E-2</c:v>
                </c:pt>
                <c:pt idx="260">
                  <c:v>-3.9051135070621967E-2</c:v>
                </c:pt>
                <c:pt idx="261">
                  <c:v>-3.8514894768013619E-2</c:v>
                </c:pt>
                <c:pt idx="262">
                  <c:v>-3.7743879896879662E-2</c:v>
                </c:pt>
                <c:pt idx="263">
                  <c:v>-3.9362714982416946E-2</c:v>
                </c:pt>
                <c:pt idx="264">
                  <c:v>-3.8045310117013287E-2</c:v>
                </c:pt>
                <c:pt idx="265">
                  <c:v>-3.6974294824176468E-2</c:v>
                </c:pt>
                <c:pt idx="266">
                  <c:v>-3.9493129777838476E-2</c:v>
                </c:pt>
                <c:pt idx="267">
                  <c:v>-3.891196487529669E-2</c:v>
                </c:pt>
                <c:pt idx="268">
                  <c:v>-3.8056890072766691E-2</c:v>
                </c:pt>
                <c:pt idx="269">
                  <c:v>-3.7075724918395281E-2</c:v>
                </c:pt>
                <c:pt idx="270">
                  <c:v>-3.8849635064252652E-2</c:v>
                </c:pt>
                <c:pt idx="271">
                  <c:v>-3.8423545214754995E-2</c:v>
                </c:pt>
                <c:pt idx="272">
                  <c:v>-3.7768470079754479E-2</c:v>
                </c:pt>
                <c:pt idx="273">
                  <c:v>-3.7542379890510347E-2</c:v>
                </c:pt>
                <c:pt idx="274">
                  <c:v>-3.8687304957420565E-2</c:v>
                </c:pt>
                <c:pt idx="275">
                  <c:v>-3.7580049909593072E-2</c:v>
                </c:pt>
                <c:pt idx="276">
                  <c:v>-3.790843983006198E-2</c:v>
                </c:pt>
                <c:pt idx="277">
                  <c:v>-3.8401184858230408E-2</c:v>
                </c:pt>
                <c:pt idx="278">
                  <c:v>-3.6164945115160663E-2</c:v>
                </c:pt>
                <c:pt idx="279">
                  <c:v>-3.7283780118741561E-2</c:v>
                </c:pt>
                <c:pt idx="280">
                  <c:v>-4.0012764889979735E-2</c:v>
                </c:pt>
                <c:pt idx="281">
                  <c:v>-3.8131599867483601E-2</c:v>
                </c:pt>
                <c:pt idx="282">
                  <c:v>-3.8425775041105226E-2</c:v>
                </c:pt>
                <c:pt idx="283">
                  <c:v>-3.7854759822948836E-2</c:v>
                </c:pt>
                <c:pt idx="284">
                  <c:v>-3.7999685191607568E-2</c:v>
                </c:pt>
                <c:pt idx="285">
                  <c:v>-3.8244609924731776E-2</c:v>
                </c:pt>
                <c:pt idx="286">
                  <c:v>-3.7173595090280287E-2</c:v>
                </c:pt>
                <c:pt idx="287">
                  <c:v>-3.7718519779446069E-2</c:v>
                </c:pt>
                <c:pt idx="288">
                  <c:v>-3.6092430105782114E-2</c:v>
                </c:pt>
                <c:pt idx="290">
                  <c:v>-3.8375025185814593E-2</c:v>
                </c:pt>
                <c:pt idx="291">
                  <c:v>-3.8648935078526847E-2</c:v>
                </c:pt>
                <c:pt idx="292">
                  <c:v>-3.8022845110390335E-2</c:v>
                </c:pt>
                <c:pt idx="293">
                  <c:v>-3.848660497169476E-2</c:v>
                </c:pt>
                <c:pt idx="294">
                  <c:v>-3.7360514914325904E-2</c:v>
                </c:pt>
                <c:pt idx="295">
                  <c:v>-3.6602509804652072E-2</c:v>
                </c:pt>
                <c:pt idx="296">
                  <c:v>-3.7447434908244759E-2</c:v>
                </c:pt>
                <c:pt idx="297">
                  <c:v>-3.647641991119599E-2</c:v>
                </c:pt>
                <c:pt idx="298">
                  <c:v>-3.7921344934147783E-2</c:v>
                </c:pt>
                <c:pt idx="299">
                  <c:v>-3.7050330225611106E-2</c:v>
                </c:pt>
                <c:pt idx="300">
                  <c:v>-3.6466270219534636E-2</c:v>
                </c:pt>
                <c:pt idx="301">
                  <c:v>-3.8459015035186894E-2</c:v>
                </c:pt>
                <c:pt idx="302">
                  <c:v>-3.420393995475024E-2</c:v>
                </c:pt>
                <c:pt idx="303">
                  <c:v>-3.7932924889901187E-2</c:v>
                </c:pt>
                <c:pt idx="304">
                  <c:v>-3.6451760119234677E-2</c:v>
                </c:pt>
                <c:pt idx="305">
                  <c:v>-4.1580745004466735E-2</c:v>
                </c:pt>
                <c:pt idx="306">
                  <c:v>-3.6401009798282757E-2</c:v>
                </c:pt>
                <c:pt idx="307">
                  <c:v>-3.7429995129059535E-2</c:v>
                </c:pt>
                <c:pt idx="308">
                  <c:v>-3.7145935071748681E-2</c:v>
                </c:pt>
                <c:pt idx="309">
                  <c:v>-3.6674920156656299E-2</c:v>
                </c:pt>
                <c:pt idx="310">
                  <c:v>-3.6719845229526982E-2</c:v>
                </c:pt>
                <c:pt idx="311">
                  <c:v>-3.6248829848773312E-2</c:v>
                </c:pt>
                <c:pt idx="312">
                  <c:v>-3.7493755204195622E-2</c:v>
                </c:pt>
                <c:pt idx="313">
                  <c:v>-3.6038680031197146E-2</c:v>
                </c:pt>
                <c:pt idx="314">
                  <c:v>-3.7167665184824727E-2</c:v>
                </c:pt>
                <c:pt idx="315">
                  <c:v>-3.799518509185873E-2</c:v>
                </c:pt>
                <c:pt idx="316">
                  <c:v>-3.742416987370234E-2</c:v>
                </c:pt>
                <c:pt idx="317">
                  <c:v>-3.7111090081452858E-2</c:v>
                </c:pt>
                <c:pt idx="318">
                  <c:v>-3.5740074832574464E-2</c:v>
                </c:pt>
                <c:pt idx="319">
                  <c:v>-3.6956015028408729E-2</c:v>
                </c:pt>
                <c:pt idx="320">
                  <c:v>-3.7484999811567832E-2</c:v>
                </c:pt>
                <c:pt idx="321">
                  <c:v>-3.8674849944072776E-2</c:v>
                </c:pt>
                <c:pt idx="322">
                  <c:v>-3.4803835209459066E-2</c:v>
                </c:pt>
                <c:pt idx="323">
                  <c:v>-3.7448760056577157E-2</c:v>
                </c:pt>
                <c:pt idx="324">
                  <c:v>-3.7290754858986475E-2</c:v>
                </c:pt>
                <c:pt idx="325">
                  <c:v>-3.7383500100986566E-2</c:v>
                </c:pt>
                <c:pt idx="326">
                  <c:v>-3.7357410037657246E-2</c:v>
                </c:pt>
                <c:pt idx="327">
                  <c:v>-3.7113915110239759E-2</c:v>
                </c:pt>
                <c:pt idx="328">
                  <c:v>-3.4951585141243413E-2</c:v>
                </c:pt>
                <c:pt idx="329">
                  <c:v>-3.6680570214230102E-2</c:v>
                </c:pt>
                <c:pt idx="330">
                  <c:v>-3.6037075027707033E-2</c:v>
                </c:pt>
                <c:pt idx="331">
                  <c:v>-3.6810985009651631E-2</c:v>
                </c:pt>
                <c:pt idx="332">
                  <c:v>-3.6693579968414269E-2</c:v>
                </c:pt>
                <c:pt idx="333">
                  <c:v>-3.6967489868402481E-2</c:v>
                </c:pt>
                <c:pt idx="334">
                  <c:v>-3.6760235154360998E-2</c:v>
                </c:pt>
                <c:pt idx="335">
                  <c:v>-3.6679069868114311E-2</c:v>
                </c:pt>
                <c:pt idx="336">
                  <c:v>-3.7023994897026569E-2</c:v>
                </c:pt>
                <c:pt idx="337">
                  <c:v>-3.6897905003570486E-2</c:v>
                </c:pt>
                <c:pt idx="338">
                  <c:v>-3.6542829817335587E-2</c:v>
                </c:pt>
                <c:pt idx="339">
                  <c:v>-3.5371815160033293E-2</c:v>
                </c:pt>
                <c:pt idx="340">
                  <c:v>-3.5654409904964268E-2</c:v>
                </c:pt>
                <c:pt idx="341">
                  <c:v>-3.2573245058301836E-2</c:v>
                </c:pt>
                <c:pt idx="342">
                  <c:v>-4.2802230127563234E-2</c:v>
                </c:pt>
                <c:pt idx="343">
                  <c:v>-3.7047154808533378E-2</c:v>
                </c:pt>
                <c:pt idx="344">
                  <c:v>-3.6321065002994146E-2</c:v>
                </c:pt>
                <c:pt idx="345">
                  <c:v>-3.5465990207740106E-2</c:v>
                </c:pt>
                <c:pt idx="346">
                  <c:v>-3.5587124948506244E-2</c:v>
                </c:pt>
                <c:pt idx="347">
                  <c:v>-3.5132049932144582E-2</c:v>
                </c:pt>
                <c:pt idx="348">
                  <c:v>-3.4505959964008071E-2</c:v>
                </c:pt>
                <c:pt idx="349">
                  <c:v>-3.6198704816342797E-2</c:v>
                </c:pt>
                <c:pt idx="350">
                  <c:v>-3.4543629975814838E-2</c:v>
                </c:pt>
                <c:pt idx="351">
                  <c:v>-3.3566790196346119E-2</c:v>
                </c:pt>
                <c:pt idx="352">
                  <c:v>-3.7711714816396125E-2</c:v>
                </c:pt>
                <c:pt idx="353">
                  <c:v>-3.4940700083097909E-2</c:v>
                </c:pt>
                <c:pt idx="354">
                  <c:v>-3.6785624892218038E-2</c:v>
                </c:pt>
                <c:pt idx="355">
                  <c:v>-3.6659534998761956E-2</c:v>
                </c:pt>
                <c:pt idx="356">
                  <c:v>-3.6071115042432211E-2</c:v>
                </c:pt>
                <c:pt idx="357">
                  <c:v>-3.571603986347327E-2</c:v>
                </c:pt>
                <c:pt idx="358">
                  <c:v>-3.4763859875965863E-2</c:v>
                </c:pt>
                <c:pt idx="360">
                  <c:v>-3.5272544810140971E-2</c:v>
                </c:pt>
                <c:pt idx="361">
                  <c:v>-3.560152993304655E-2</c:v>
                </c:pt>
                <c:pt idx="362">
                  <c:v>-3.6546454866765998E-2</c:v>
                </c:pt>
                <c:pt idx="363">
                  <c:v>-3.5675440165505279E-2</c:v>
                </c:pt>
                <c:pt idx="364">
                  <c:v>-3.6520364810712636E-2</c:v>
                </c:pt>
                <c:pt idx="365">
                  <c:v>-3.5365290052141063E-2</c:v>
                </c:pt>
                <c:pt idx="366">
                  <c:v>-3.5639199952129275E-2</c:v>
                </c:pt>
                <c:pt idx="367">
                  <c:v>-3.6595704841602128E-2</c:v>
                </c:pt>
                <c:pt idx="368">
                  <c:v>-3.5824689970468171E-2</c:v>
                </c:pt>
                <c:pt idx="369">
                  <c:v>-3.7269614986144006E-2</c:v>
                </c:pt>
                <c:pt idx="370">
                  <c:v>-3.7533375194470864E-2</c:v>
                </c:pt>
                <c:pt idx="371">
                  <c:v>-3.5862359989550896E-2</c:v>
                </c:pt>
                <c:pt idx="372">
                  <c:v>-3.6137700153631158E-2</c:v>
                </c:pt>
                <c:pt idx="373">
                  <c:v>-3.7111609788553324E-2</c:v>
                </c:pt>
                <c:pt idx="374">
                  <c:v>-3.6923190084053203E-2</c:v>
                </c:pt>
                <c:pt idx="375">
                  <c:v>-3.6686950210423674E-2</c:v>
                </c:pt>
                <c:pt idx="376">
                  <c:v>-3.7215934993582778E-2</c:v>
                </c:pt>
                <c:pt idx="378">
                  <c:v>-3.5572440108808223E-2</c:v>
                </c:pt>
                <c:pt idx="379">
                  <c:v>-3.6991275068430696E-2</c:v>
                </c:pt>
                <c:pt idx="380">
                  <c:v>-3.7536200223257765E-2</c:v>
                </c:pt>
                <c:pt idx="381">
                  <c:v>-3.6765184879186563E-2</c:v>
                </c:pt>
                <c:pt idx="382">
                  <c:v>-3.7573869776679203E-2</c:v>
                </c:pt>
                <c:pt idx="383">
                  <c:v>-3.8302855144138448E-2</c:v>
                </c:pt>
                <c:pt idx="384">
                  <c:v>-3.744777988322312E-2</c:v>
                </c:pt>
                <c:pt idx="385">
                  <c:v>-3.8176764792297035E-2</c:v>
                </c:pt>
                <c:pt idx="386">
                  <c:v>-3.8221689857891761E-2</c:v>
                </c:pt>
                <c:pt idx="387">
                  <c:v>-3.9440525157260709E-2</c:v>
                </c:pt>
                <c:pt idx="396">
                  <c:v>-3.8178195056389086E-2</c:v>
                </c:pt>
                <c:pt idx="397">
                  <c:v>-3.7707180141296703E-2</c:v>
                </c:pt>
                <c:pt idx="398">
                  <c:v>-3.7970939883962274E-2</c:v>
                </c:pt>
                <c:pt idx="399">
                  <c:v>-3.9289775006182026E-2</c:v>
                </c:pt>
                <c:pt idx="400">
                  <c:v>-3.8118759883218445E-2</c:v>
                </c:pt>
                <c:pt idx="401">
                  <c:v>-3.8008609895769041E-2</c:v>
                </c:pt>
                <c:pt idx="402">
                  <c:v>-3.9637595138628967E-2</c:v>
                </c:pt>
                <c:pt idx="403">
                  <c:v>-3.8565115006349515E-2</c:v>
                </c:pt>
                <c:pt idx="404">
                  <c:v>-3.963902493705973E-2</c:v>
                </c:pt>
                <c:pt idx="405">
                  <c:v>-3.9476694830227643E-2</c:v>
                </c:pt>
                <c:pt idx="406">
                  <c:v>-3.9005679915135261E-2</c:v>
                </c:pt>
                <c:pt idx="407">
                  <c:v>-3.9650604900089093E-2</c:v>
                </c:pt>
                <c:pt idx="408">
                  <c:v>-3.9779589889803901E-2</c:v>
                </c:pt>
                <c:pt idx="409">
                  <c:v>-3.8195530185475945E-2</c:v>
                </c:pt>
                <c:pt idx="410">
                  <c:v>-3.952451500663301E-2</c:v>
                </c:pt>
                <c:pt idx="411">
                  <c:v>-4.1098425019299611E-2</c:v>
                </c:pt>
                <c:pt idx="412">
                  <c:v>-4.0314364887308329E-2</c:v>
                </c:pt>
                <c:pt idx="413">
                  <c:v>-3.8243349896220025E-2</c:v>
                </c:pt>
                <c:pt idx="416">
                  <c:v>-4.0188275001128204E-2</c:v>
                </c:pt>
                <c:pt idx="417">
                  <c:v>-3.8417259958805516E-2</c:v>
                </c:pt>
                <c:pt idx="418">
                  <c:v>-3.9762185151630547E-2</c:v>
                </c:pt>
                <c:pt idx="419">
                  <c:v>-3.8830269972095266E-2</c:v>
                </c:pt>
                <c:pt idx="420">
                  <c:v>-3.9659255176957231E-2</c:v>
                </c:pt>
                <c:pt idx="421">
                  <c:v>-3.8715760034392588E-2</c:v>
                </c:pt>
                <c:pt idx="422">
                  <c:v>-3.9960684931429569E-2</c:v>
                </c:pt>
                <c:pt idx="423">
                  <c:v>-3.6489669990260154E-2</c:v>
                </c:pt>
                <c:pt idx="424">
                  <c:v>-4.1134595157927833E-2</c:v>
                </c:pt>
                <c:pt idx="425">
                  <c:v>-4.0146174957044423E-2</c:v>
                </c:pt>
                <c:pt idx="426">
                  <c:v>-3.5791100046481006E-2</c:v>
                </c:pt>
                <c:pt idx="427">
                  <c:v>-3.9276590054214466E-2</c:v>
                </c:pt>
                <c:pt idx="428">
                  <c:v>-4.1021515033207834E-2</c:v>
                </c:pt>
                <c:pt idx="429">
                  <c:v>-4.1195425095793325E-2</c:v>
                </c:pt>
                <c:pt idx="430">
                  <c:v>-4.0533094907004852E-2</c:v>
                </c:pt>
                <c:pt idx="431">
                  <c:v>-4.260700500162784E-2</c:v>
                </c:pt>
                <c:pt idx="432">
                  <c:v>-3.9551930211018771E-2</c:v>
                </c:pt>
                <c:pt idx="433">
                  <c:v>-4.0018585183133837E-2</c:v>
                </c:pt>
                <c:pt idx="434">
                  <c:v>-4.0163510086131282E-2</c:v>
                </c:pt>
                <c:pt idx="435">
                  <c:v>-3.8082344937720336E-2</c:v>
                </c:pt>
                <c:pt idx="436">
                  <c:v>-4.6354230202268809E-2</c:v>
                </c:pt>
                <c:pt idx="437">
                  <c:v>-4.8673065030016005E-2</c:v>
                </c:pt>
                <c:pt idx="438">
                  <c:v>-4.7546974979923107E-2</c:v>
                </c:pt>
                <c:pt idx="439">
                  <c:v>-4.6365810165298171E-2</c:v>
                </c:pt>
                <c:pt idx="440">
                  <c:v>-4.8122315100044943E-2</c:v>
                </c:pt>
                <c:pt idx="441">
                  <c:v>-4.8696224948798772E-2</c:v>
                </c:pt>
                <c:pt idx="442">
                  <c:v>-4.7541150190227199E-2</c:v>
                </c:pt>
                <c:pt idx="443">
                  <c:v>-5.39338949820376E-2</c:v>
                </c:pt>
                <c:pt idx="444">
                  <c:v>-4.8507804778637365E-2</c:v>
                </c:pt>
                <c:pt idx="445">
                  <c:v>-4.7952729932148941E-2</c:v>
                </c:pt>
                <c:pt idx="446">
                  <c:v>-4.7426639794139192E-2</c:v>
                </c:pt>
                <c:pt idx="447">
                  <c:v>-4.94454751315061E-2</c:v>
                </c:pt>
                <c:pt idx="448">
                  <c:v>-4.8338220083678607E-2</c:v>
                </c:pt>
                <c:pt idx="449">
                  <c:v>-4.8657055049261544E-2</c:v>
                </c:pt>
                <c:pt idx="450">
                  <c:v>-4.8501979996217415E-2</c:v>
                </c:pt>
                <c:pt idx="451">
                  <c:v>-4.903096477210056E-2</c:v>
                </c:pt>
                <c:pt idx="452">
                  <c:v>-4.8475889932888094E-2</c:v>
                </c:pt>
                <c:pt idx="453">
                  <c:v>-4.8049800083390437E-2</c:v>
                </c:pt>
                <c:pt idx="454">
                  <c:v>-4.8294724816514645E-2</c:v>
                </c:pt>
                <c:pt idx="455">
                  <c:v>-4.8162810140638612E-2</c:v>
                </c:pt>
                <c:pt idx="456">
                  <c:v>-4.9391795131668914E-2</c:v>
                </c:pt>
                <c:pt idx="457">
                  <c:v>-4.8236719914712012E-2</c:v>
                </c:pt>
                <c:pt idx="458">
                  <c:v>-4.9181644848431461E-2</c:v>
                </c:pt>
                <c:pt idx="459">
                  <c:v>-4.7910629895341117E-2</c:v>
                </c:pt>
                <c:pt idx="460">
                  <c:v>-5.0055555118888151E-2</c:v>
                </c:pt>
                <c:pt idx="461">
                  <c:v>-5.0884539858088829E-2</c:v>
                </c:pt>
                <c:pt idx="462">
                  <c:v>-5.0600479808053933E-2</c:v>
                </c:pt>
                <c:pt idx="463">
                  <c:v>-5.02294651887496E-2</c:v>
                </c:pt>
                <c:pt idx="464">
                  <c:v>-4.9267135036643595E-2</c:v>
                </c:pt>
                <c:pt idx="465">
                  <c:v>-4.7612060203391593E-2</c:v>
                </c:pt>
                <c:pt idx="466">
                  <c:v>-4.9541044936631806E-2</c:v>
                </c:pt>
                <c:pt idx="467">
                  <c:v>-4.8685970134101808E-2</c:v>
                </c:pt>
                <c:pt idx="468">
                  <c:v>-4.9114955094410107E-2</c:v>
                </c:pt>
                <c:pt idx="469">
                  <c:v>-4.8130894829228055E-2</c:v>
                </c:pt>
                <c:pt idx="470">
                  <c:v>-4.8359880122006871E-2</c:v>
                </c:pt>
                <c:pt idx="471">
                  <c:v>-5.0161310122348368E-2</c:v>
                </c:pt>
                <c:pt idx="472">
                  <c:v>-4.8890295169258025E-2</c:v>
                </c:pt>
                <c:pt idx="473">
                  <c:v>-4.9464205018011853E-2</c:v>
                </c:pt>
                <c:pt idx="474">
                  <c:v>-4.8709130052884575E-2</c:v>
                </c:pt>
                <c:pt idx="475">
                  <c:v>-5.0365635157504585E-2</c:v>
                </c:pt>
                <c:pt idx="476">
                  <c:v>-4.8094620040501468E-2</c:v>
                </c:pt>
                <c:pt idx="477">
                  <c:v>-4.4410560170945246E-2</c:v>
                </c:pt>
                <c:pt idx="478">
                  <c:v>-4.5939545118017122E-2</c:v>
                </c:pt>
                <c:pt idx="479">
                  <c:v>-4.9384470003133174E-2</c:v>
                </c:pt>
                <c:pt idx="480">
                  <c:v>-5.0413454868248664E-2</c:v>
                </c:pt>
                <c:pt idx="481">
                  <c:v>-4.9358379939803854E-2</c:v>
                </c:pt>
                <c:pt idx="482">
                  <c:v>-4.887721486738883E-2</c:v>
                </c:pt>
                <c:pt idx="483">
                  <c:v>-4.930619982042117E-2</c:v>
                </c:pt>
                <c:pt idx="484">
                  <c:v>-4.9422140014939941E-2</c:v>
                </c:pt>
                <c:pt idx="485">
                  <c:v>-4.9551125019206665E-2</c:v>
                </c:pt>
                <c:pt idx="486">
                  <c:v>-4.879605004680343E-2</c:v>
                </c:pt>
                <c:pt idx="487">
                  <c:v>-4.9325034829962533E-2</c:v>
                </c:pt>
                <c:pt idx="488">
                  <c:v>-5.2714884950546548E-2</c:v>
                </c:pt>
                <c:pt idx="489">
                  <c:v>-4.9233719852054492E-2</c:v>
                </c:pt>
                <c:pt idx="490">
                  <c:v>-4.9062704893003684E-2</c:v>
                </c:pt>
                <c:pt idx="491">
                  <c:v>-4.8207630090473685E-2</c:v>
                </c:pt>
                <c:pt idx="492">
                  <c:v>-4.8236614791676402E-2</c:v>
                </c:pt>
                <c:pt idx="493">
                  <c:v>-5.0981539927306585E-2</c:v>
                </c:pt>
                <c:pt idx="494">
                  <c:v>-4.9400374860852025E-2</c:v>
                </c:pt>
                <c:pt idx="495">
                  <c:v>-4.95380451757228E-2</c:v>
                </c:pt>
                <c:pt idx="496">
                  <c:v>-4.9311954993754625E-2</c:v>
                </c:pt>
                <c:pt idx="497">
                  <c:v>-4.8456880191224627E-2</c:v>
                </c:pt>
                <c:pt idx="498">
                  <c:v>-4.9585864886466879E-2</c:v>
                </c:pt>
                <c:pt idx="499">
                  <c:v>-4.9832219883683138E-2</c:v>
                </c:pt>
                <c:pt idx="500">
                  <c:v>-5.1061204874713439E-2</c:v>
                </c:pt>
                <c:pt idx="501">
                  <c:v>-5.0224965081724804E-2</c:v>
                </c:pt>
                <c:pt idx="502">
                  <c:v>-4.8936544917523861E-2</c:v>
                </c:pt>
                <c:pt idx="503">
                  <c:v>-5.00655300784274E-2</c:v>
                </c:pt>
                <c:pt idx="504">
                  <c:v>-5.1110454849549569E-2</c:v>
                </c:pt>
                <c:pt idx="505">
                  <c:v>-4.937421518843621E-2</c:v>
                </c:pt>
                <c:pt idx="506">
                  <c:v>-4.7048124848515727E-2</c:v>
                </c:pt>
                <c:pt idx="507">
                  <c:v>-4.8377110128058121E-2</c:v>
                </c:pt>
                <c:pt idx="508">
                  <c:v>-4.8093050078023225E-2</c:v>
                </c:pt>
                <c:pt idx="509">
                  <c:v>-4.9422034899180289E-2</c:v>
                </c:pt>
                <c:pt idx="510">
                  <c:v>-5.0846625032136217E-2</c:v>
                </c:pt>
                <c:pt idx="511">
                  <c:v>-4.752053498668829E-2</c:v>
                </c:pt>
                <c:pt idx="512">
                  <c:v>-5.1839370142261032E-2</c:v>
                </c:pt>
                <c:pt idx="513">
                  <c:v>-4.8950949902064167E-2</c:v>
                </c:pt>
                <c:pt idx="514">
                  <c:v>-5.3969784799846821E-2</c:v>
                </c:pt>
                <c:pt idx="515">
                  <c:v>-4.9343695107381791E-2</c:v>
                </c:pt>
                <c:pt idx="516">
                  <c:v>-4.8785690116346814E-2</c:v>
                </c:pt>
                <c:pt idx="517">
                  <c:v>-4.9430615101300646E-2</c:v>
                </c:pt>
                <c:pt idx="518">
                  <c:v>-5.1178435183828697E-2</c:v>
                </c:pt>
                <c:pt idx="519">
                  <c:v>-4.8923359965556301E-2</c:v>
                </c:pt>
                <c:pt idx="520">
                  <c:v>-4.9897270073415712E-2</c:v>
                </c:pt>
                <c:pt idx="521">
                  <c:v>-4.8934939921309706E-2</c:v>
                </c:pt>
                <c:pt idx="522">
                  <c:v>-5.1208850149123464E-2</c:v>
                </c:pt>
                <c:pt idx="523">
                  <c:v>-4.9053775226639118E-2</c:v>
                </c:pt>
                <c:pt idx="524">
                  <c:v>-4.9927685031434521E-2</c:v>
                </c:pt>
                <c:pt idx="525">
                  <c:v>-4.8872610110265668E-2</c:v>
                </c:pt>
                <c:pt idx="526">
                  <c:v>-5.5765354976756498E-2</c:v>
                </c:pt>
                <c:pt idx="527">
                  <c:v>-4.9058100135880522E-2</c:v>
                </c:pt>
                <c:pt idx="528">
                  <c:v>-5.1003024767851457E-2</c:v>
                </c:pt>
                <c:pt idx="529">
                  <c:v>-5.0028590005240403E-2</c:v>
                </c:pt>
                <c:pt idx="530">
                  <c:v>-5.0202500075101852E-2</c:v>
                </c:pt>
                <c:pt idx="531">
                  <c:v>-5.0700999810942449E-2</c:v>
                </c:pt>
                <c:pt idx="532">
                  <c:v>-5.5974910057557281E-2</c:v>
                </c:pt>
                <c:pt idx="533">
                  <c:v>-5.1012580188398715E-2</c:v>
                </c:pt>
                <c:pt idx="534">
                  <c:v>-4.8057505227916408E-2</c:v>
                </c:pt>
                <c:pt idx="535">
                  <c:v>-5.1486490207025781E-2</c:v>
                </c:pt>
                <c:pt idx="536">
                  <c:v>-5.0016904926451389E-2</c:v>
                </c:pt>
                <c:pt idx="537">
                  <c:v>-5.0861830037320033E-2</c:v>
                </c:pt>
                <c:pt idx="538">
                  <c:v>-5.0335739892034326E-2</c:v>
                </c:pt>
                <c:pt idx="539">
                  <c:v>-5.2748750233149622E-2</c:v>
                </c:pt>
                <c:pt idx="540">
                  <c:v>-5.1277735154144466E-2</c:v>
                </c:pt>
                <c:pt idx="541">
                  <c:v>-4.8970410207402892E-2</c:v>
                </c:pt>
                <c:pt idx="542">
                  <c:v>-5.0889244776044507E-2</c:v>
                </c:pt>
                <c:pt idx="543">
                  <c:v>-5.0918229942908511E-2</c:v>
                </c:pt>
                <c:pt idx="544">
                  <c:v>-5.0510975110228173E-2</c:v>
                </c:pt>
                <c:pt idx="545">
                  <c:v>-4.9955899798078462E-2</c:v>
                </c:pt>
                <c:pt idx="546">
                  <c:v>-4.8384884888946544E-2</c:v>
                </c:pt>
                <c:pt idx="547">
                  <c:v>-4.9200824825675227E-2</c:v>
                </c:pt>
                <c:pt idx="549">
                  <c:v>-4.9993569817161188E-2</c:v>
                </c:pt>
                <c:pt idx="550">
                  <c:v>-4.922255494602723E-2</c:v>
                </c:pt>
                <c:pt idx="552">
                  <c:v>-4.9202220056031365E-2</c:v>
                </c:pt>
                <c:pt idx="553">
                  <c:v>-4.923989007511409E-2</c:v>
                </c:pt>
                <c:pt idx="554">
                  <c:v>-4.8496395065740217E-2</c:v>
                </c:pt>
                <c:pt idx="555">
                  <c:v>-4.8660154971003067E-2</c:v>
                </c:pt>
                <c:pt idx="556">
                  <c:v>-4.902681011299137E-2</c:v>
                </c:pt>
                <c:pt idx="557">
                  <c:v>-4.8497720214072615E-2</c:v>
                </c:pt>
                <c:pt idx="558">
                  <c:v>-4.8971630232699681E-2</c:v>
                </c:pt>
                <c:pt idx="559">
                  <c:v>-5.1002045060158707E-2</c:v>
                </c:pt>
                <c:pt idx="560">
                  <c:v>-4.9720879949745722E-2</c:v>
                </c:pt>
                <c:pt idx="561">
                  <c:v>-4.8306369899364654E-2</c:v>
                </c:pt>
                <c:pt idx="562">
                  <c:v>-4.817012984858593E-2</c:v>
                </c:pt>
                <c:pt idx="563">
                  <c:v>-4.9612125192652456E-2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4C-4F45-8115-A4BF676EA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031624"/>
        <c:axId val="1"/>
      </c:scatterChart>
      <c:valAx>
        <c:axId val="418031624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227026069594062"/>
              <c:y val="0.882008377271425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687116564417178E-3"/>
              <c:y val="0.377582359727157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80316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VZ Lib -- O-C Diagram</a:t>
            </a:r>
          </a:p>
        </c:rich>
      </c:tx>
      <c:layout>
        <c:manualLayout>
          <c:xMode val="edge"/>
          <c:yMode val="edge"/>
          <c:x val="0.40102854752410444"/>
          <c:y val="3.095238095238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267392520003533E-2"/>
          <c:y val="9.7619274598387734E-2"/>
          <c:w val="0.90874093023285007"/>
          <c:h val="0.77143036511896657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(old)'!$D$21:$D$86</c:f>
              <c:numCache>
                <c:formatCode>General</c:formatCode>
                <c:ptCount val="66"/>
                <c:pt idx="0">
                  <c:v>-6.4995500000000002</c:v>
                </c:pt>
                <c:pt idx="1">
                  <c:v>-6.4995000000000003</c:v>
                </c:pt>
                <c:pt idx="2">
                  <c:v>-6.4116499999999998</c:v>
                </c:pt>
                <c:pt idx="3">
                  <c:v>-6.4116</c:v>
                </c:pt>
                <c:pt idx="4">
                  <c:v>-6.3215000000000003</c:v>
                </c:pt>
                <c:pt idx="5">
                  <c:v>-6.2445000000000004</c:v>
                </c:pt>
                <c:pt idx="6">
                  <c:v>-6.2445000000000004</c:v>
                </c:pt>
                <c:pt idx="7">
                  <c:v>-6.0077499999999997</c:v>
                </c:pt>
                <c:pt idx="8">
                  <c:v>-6.0076999999999998</c:v>
                </c:pt>
                <c:pt idx="9">
                  <c:v>-5.89445</c:v>
                </c:pt>
                <c:pt idx="10">
                  <c:v>-5.8944000000000001</c:v>
                </c:pt>
                <c:pt idx="11">
                  <c:v>-5.7948000000000004</c:v>
                </c:pt>
                <c:pt idx="12">
                  <c:v>-5.7947499999999996</c:v>
                </c:pt>
                <c:pt idx="13">
                  <c:v>-5.4929500000000004</c:v>
                </c:pt>
                <c:pt idx="14">
                  <c:v>-2.1354000000000002</c:v>
                </c:pt>
                <c:pt idx="15">
                  <c:v>-2.1354000000000002</c:v>
                </c:pt>
                <c:pt idx="16">
                  <c:v>-2.1236999999999999</c:v>
                </c:pt>
                <c:pt idx="17">
                  <c:v>-2.0427</c:v>
                </c:pt>
                <c:pt idx="18">
                  <c:v>-2.0427</c:v>
                </c:pt>
                <c:pt idx="19">
                  <c:v>-2.0179499999999999</c:v>
                </c:pt>
                <c:pt idx="20">
                  <c:v>-2.0176500000000002</c:v>
                </c:pt>
                <c:pt idx="21">
                  <c:v>-2.0176500000000002</c:v>
                </c:pt>
                <c:pt idx="22">
                  <c:v>-2.01735</c:v>
                </c:pt>
                <c:pt idx="23">
                  <c:v>-2.0171000000000001</c:v>
                </c:pt>
                <c:pt idx="24">
                  <c:v>-2.0171000000000001</c:v>
                </c:pt>
                <c:pt idx="25">
                  <c:v>-1.0973999999999999</c:v>
                </c:pt>
                <c:pt idx="26">
                  <c:v>-1.0949</c:v>
                </c:pt>
                <c:pt idx="27">
                  <c:v>-1.0871</c:v>
                </c:pt>
                <c:pt idx="28">
                  <c:v>-0.98160000000000003</c:v>
                </c:pt>
                <c:pt idx="29">
                  <c:v>-0.19605</c:v>
                </c:pt>
                <c:pt idx="30">
                  <c:v>-0.1893</c:v>
                </c:pt>
                <c:pt idx="31">
                  <c:v>-0.11215</c:v>
                </c:pt>
                <c:pt idx="32">
                  <c:v>0</c:v>
                </c:pt>
                <c:pt idx="33">
                  <c:v>4.9500000000000004E-3</c:v>
                </c:pt>
                <c:pt idx="34">
                  <c:v>0.12784999999999999</c:v>
                </c:pt>
                <c:pt idx="35">
                  <c:v>0.19775000000000001</c:v>
                </c:pt>
                <c:pt idx="36">
                  <c:v>0.1978</c:v>
                </c:pt>
                <c:pt idx="37">
                  <c:v>0.19805</c:v>
                </c:pt>
                <c:pt idx="38">
                  <c:v>0.1983</c:v>
                </c:pt>
                <c:pt idx="39">
                  <c:v>0.1983</c:v>
                </c:pt>
                <c:pt idx="40">
                  <c:v>0.19835</c:v>
                </c:pt>
                <c:pt idx="41">
                  <c:v>0.19919999999999999</c:v>
                </c:pt>
                <c:pt idx="42">
                  <c:v>0.21124999999999999</c:v>
                </c:pt>
                <c:pt idx="43">
                  <c:v>0.31145</c:v>
                </c:pt>
                <c:pt idx="44">
                  <c:v>0.32715</c:v>
                </c:pt>
                <c:pt idx="45">
                  <c:v>0.32769999999999999</c:v>
                </c:pt>
                <c:pt idx="46">
                  <c:v>0.39689999999999998</c:v>
                </c:pt>
                <c:pt idx="47">
                  <c:v>0.40015000000000001</c:v>
                </c:pt>
                <c:pt idx="48">
                  <c:v>0.41670000000000001</c:v>
                </c:pt>
                <c:pt idx="49">
                  <c:v>0.41720000000000002</c:v>
                </c:pt>
                <c:pt idx="50">
                  <c:v>0.41725000000000001</c:v>
                </c:pt>
                <c:pt idx="51">
                  <c:v>0.41889999999999999</c:v>
                </c:pt>
                <c:pt idx="52">
                  <c:v>0.41994999999999999</c:v>
                </c:pt>
                <c:pt idx="53">
                  <c:v>0.59940000000000004</c:v>
                </c:pt>
                <c:pt idx="54">
                  <c:v>0.61870000000000003</c:v>
                </c:pt>
                <c:pt idx="55">
                  <c:v>0.63765000000000005</c:v>
                </c:pt>
                <c:pt idx="56">
                  <c:v>0.70415000000000005</c:v>
                </c:pt>
                <c:pt idx="57">
                  <c:v>0.73340000000000005</c:v>
                </c:pt>
                <c:pt idx="58">
                  <c:v>0.73394999999999999</c:v>
                </c:pt>
                <c:pt idx="59">
                  <c:v>0.73675000000000002</c:v>
                </c:pt>
                <c:pt idx="60">
                  <c:v>0.73980000000000001</c:v>
                </c:pt>
                <c:pt idx="61">
                  <c:v>0.73980000000000001</c:v>
                </c:pt>
                <c:pt idx="62">
                  <c:v>0.73980000000000001</c:v>
                </c:pt>
                <c:pt idx="63">
                  <c:v>0.80325000000000002</c:v>
                </c:pt>
                <c:pt idx="64">
                  <c:v>0.82469999999999999</c:v>
                </c:pt>
                <c:pt idx="65">
                  <c:v>1.0148999999999999</c:v>
                </c:pt>
              </c:numCache>
            </c:numRef>
          </c:xVal>
          <c:yVal>
            <c:numRef>
              <c:f>'Q_fit (old)'!$E$21:$E$86</c:f>
              <c:numCache>
                <c:formatCode>General</c:formatCode>
                <c:ptCount val="66"/>
                <c:pt idx="0">
                  <c:v>-0.16869457999928272</c:v>
                </c:pt>
                <c:pt idx="1">
                  <c:v>-0.17782625000108965</c:v>
                </c:pt>
                <c:pt idx="2">
                  <c:v>-0.1751704400012386</c:v>
                </c:pt>
                <c:pt idx="3">
                  <c:v>-0.16430211000260897</c:v>
                </c:pt>
                <c:pt idx="4">
                  <c:v>-0.18057145000057062</c:v>
                </c:pt>
                <c:pt idx="5">
                  <c:v>-0.21734325000215904</c:v>
                </c:pt>
                <c:pt idx="6">
                  <c:v>-0.21734325000215904</c:v>
                </c:pt>
                <c:pt idx="7">
                  <c:v>-0.12980070000048727</c:v>
                </c:pt>
                <c:pt idx="8">
                  <c:v>-0.12193236999883084</c:v>
                </c:pt>
                <c:pt idx="9">
                  <c:v>-0.10816491999867139</c:v>
                </c:pt>
                <c:pt idx="10">
                  <c:v>-0.10829658999864478</c:v>
                </c:pt>
                <c:pt idx="11">
                  <c:v>-9.758322999914526E-2</c:v>
                </c:pt>
                <c:pt idx="12">
                  <c:v>-9.0714900001330534E-2</c:v>
                </c:pt>
                <c:pt idx="13">
                  <c:v>-7.7475019999837968E-2</c:v>
                </c:pt>
                <c:pt idx="14">
                  <c:v>0.10965281000244431</c:v>
                </c:pt>
                <c:pt idx="15">
                  <c:v>0.10995281000214163</c:v>
                </c:pt>
                <c:pt idx="16">
                  <c:v>0.10834203000558773</c:v>
                </c:pt>
                <c:pt idx="17">
                  <c:v>0.10893663000024389</c:v>
                </c:pt>
                <c:pt idx="18">
                  <c:v>0.11003663000155939</c:v>
                </c:pt>
                <c:pt idx="19">
                  <c:v>0.10815998000180116</c:v>
                </c:pt>
                <c:pt idx="20">
                  <c:v>0.10856996000075014</c:v>
                </c:pt>
                <c:pt idx="21">
                  <c:v>0.10876996000297368</c:v>
                </c:pt>
                <c:pt idx="22">
                  <c:v>0.10837994000030449</c:v>
                </c:pt>
                <c:pt idx="23">
                  <c:v>0.10802159000013489</c:v>
                </c:pt>
                <c:pt idx="24">
                  <c:v>0.10852158999477979</c:v>
                </c:pt>
                <c:pt idx="25">
                  <c:v>6.0283610000624321E-2</c:v>
                </c:pt>
                <c:pt idx="26">
                  <c:v>6.1700109996309038E-2</c:v>
                </c:pt>
                <c:pt idx="27">
                  <c:v>6.0159590000694152E-2</c:v>
                </c:pt>
                <c:pt idx="28">
                  <c:v>6.8335889998706989E-2</c:v>
                </c:pt>
                <c:pt idx="29">
                  <c:v>8.6685200003557838E-3</c:v>
                </c:pt>
                <c:pt idx="30">
                  <c:v>1.4712854994286317E-2</c:v>
                </c:pt>
                <c:pt idx="31">
                  <c:v>1.1726260003342759E-2</c:v>
                </c:pt>
                <c:pt idx="32">
                  <c:v>0</c:v>
                </c:pt>
                <c:pt idx="33">
                  <c:v>-4.6448799985228106E-3</c:v>
                </c:pt>
                <c:pt idx="34">
                  <c:v>-9.2897399954381399E-3</c:v>
                </c:pt>
                <c:pt idx="35">
                  <c:v>-1.2864399992395192E-2</c:v>
                </c:pt>
                <c:pt idx="36">
                  <c:v>-1.2996069999644533E-2</c:v>
                </c:pt>
                <c:pt idx="37">
                  <c:v>-1.2454419993446209E-2</c:v>
                </c:pt>
                <c:pt idx="38">
                  <c:v>-1.311277000058908E-2</c:v>
                </c:pt>
                <c:pt idx="39">
                  <c:v>-1.281277000089176E-2</c:v>
                </c:pt>
                <c:pt idx="40">
                  <c:v>-1.2244439996720757E-2</c:v>
                </c:pt>
                <c:pt idx="41">
                  <c:v>-1.1782829998992383E-2</c:v>
                </c:pt>
                <c:pt idx="42">
                  <c:v>-1.3915299998188857E-2</c:v>
                </c:pt>
                <c:pt idx="43">
                  <c:v>-2.9781980003463104E-2</c:v>
                </c:pt>
                <c:pt idx="44">
                  <c:v>-2.9926360002718866E-2</c:v>
                </c:pt>
                <c:pt idx="45">
                  <c:v>-3.2974729998386465E-2</c:v>
                </c:pt>
                <c:pt idx="46">
                  <c:v>-3.3606010001676623E-2</c:v>
                </c:pt>
                <c:pt idx="47">
                  <c:v>-3.3664560003671795E-2</c:v>
                </c:pt>
                <c:pt idx="48">
                  <c:v>-3.5247329993580934E-2</c:v>
                </c:pt>
                <c:pt idx="49">
                  <c:v>-3.5864029996446334E-2</c:v>
                </c:pt>
                <c:pt idx="50">
                  <c:v>-3.6895700002787635E-2</c:v>
                </c:pt>
                <c:pt idx="51">
                  <c:v>-3.5440809995634481E-2</c:v>
                </c:pt>
                <c:pt idx="52">
                  <c:v>-3.3505879997392185E-2</c:v>
                </c:pt>
                <c:pt idx="53">
                  <c:v>-4.7069510001165327E-2</c:v>
                </c:pt>
                <c:pt idx="54">
                  <c:v>-5.4894130000320729E-2</c:v>
                </c:pt>
                <c:pt idx="55">
                  <c:v>-5.7297059996926691E-2</c:v>
                </c:pt>
                <c:pt idx="56">
                  <c:v>-5.9418159995402675E-2</c:v>
                </c:pt>
                <c:pt idx="57">
                  <c:v>-6.0945110002649017E-2</c:v>
                </c:pt>
                <c:pt idx="58">
                  <c:v>-6.0393480001948774E-2</c:v>
                </c:pt>
                <c:pt idx="59">
                  <c:v>-6.0267000000749249E-2</c:v>
                </c:pt>
                <c:pt idx="60">
                  <c:v>-6.1598870001034811E-2</c:v>
                </c:pt>
                <c:pt idx="61">
                  <c:v>-6.1598870001034811E-2</c:v>
                </c:pt>
                <c:pt idx="62">
                  <c:v>-6.0698870001942851E-2</c:v>
                </c:pt>
                <c:pt idx="63">
                  <c:v>-6.3288099998317193E-2</c:v>
                </c:pt>
                <c:pt idx="64">
                  <c:v>-6.5374529993277974E-2</c:v>
                </c:pt>
                <c:pt idx="65">
                  <c:v>-8.714721000433201E-2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F7-4C41-80BB-526119D680EE}"/>
            </c:ext>
          </c:extLst>
        </c:ser>
        <c:ser>
          <c:idx val="1"/>
          <c:order val="1"/>
          <c:tx>
            <c:strRef>
              <c:f>'Q_fit (old)'!$V$1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(old)'!$U$2:$U$17</c:f>
              <c:numCache>
                <c:formatCode>General</c:formatCode>
                <c:ptCount val="16"/>
                <c:pt idx="0">
                  <c:v>-6.5</c:v>
                </c:pt>
                <c:pt idx="1">
                  <c:v>-6</c:v>
                </c:pt>
                <c:pt idx="2">
                  <c:v>-5.5</c:v>
                </c:pt>
                <c:pt idx="3">
                  <c:v>-5</c:v>
                </c:pt>
                <c:pt idx="4">
                  <c:v>-4.5</c:v>
                </c:pt>
                <c:pt idx="5">
                  <c:v>-4</c:v>
                </c:pt>
                <c:pt idx="6">
                  <c:v>-3.5</c:v>
                </c:pt>
                <c:pt idx="7">
                  <c:v>-3</c:v>
                </c:pt>
                <c:pt idx="8">
                  <c:v>-2.5</c:v>
                </c:pt>
                <c:pt idx="9">
                  <c:v>-2</c:v>
                </c:pt>
                <c:pt idx="10">
                  <c:v>-1.5</c:v>
                </c:pt>
                <c:pt idx="11">
                  <c:v>-1</c:v>
                </c:pt>
                <c:pt idx="12">
                  <c:v>-0.5</c:v>
                </c:pt>
                <c:pt idx="13">
                  <c:v>0</c:v>
                </c:pt>
                <c:pt idx="14">
                  <c:v>0.5</c:v>
                </c:pt>
                <c:pt idx="15">
                  <c:v>1</c:v>
                </c:pt>
              </c:numCache>
            </c:numRef>
          </c:xVal>
          <c:yVal>
            <c:numRef>
              <c:f>'Q_fit (old)'!$V$2:$V$17</c:f>
              <c:numCache>
                <c:formatCode>General</c:formatCode>
                <c:ptCount val="16"/>
                <c:pt idx="0">
                  <c:v>-0.19443598040276355</c:v>
                </c:pt>
                <c:pt idx="1">
                  <c:v>-0.12580457991187866</c:v>
                </c:pt>
                <c:pt idx="2">
                  <c:v>-6.6023830436026831E-2</c:v>
                </c:pt>
                <c:pt idx="3">
                  <c:v>-1.5093731975208191E-2</c:v>
                </c:pt>
                <c:pt idx="4">
                  <c:v>2.6985715470577321E-2</c:v>
                </c:pt>
                <c:pt idx="5">
                  <c:v>6.0214511901329593E-2</c:v>
                </c:pt>
                <c:pt idx="6">
                  <c:v>8.4592657317048736E-2</c:v>
                </c:pt>
                <c:pt idx="7">
                  <c:v>0.10012015171773478</c:v>
                </c:pt>
                <c:pt idx="8">
                  <c:v>0.10679699510338761</c:v>
                </c:pt>
                <c:pt idx="9">
                  <c:v>0.10462318747400733</c:v>
                </c:pt>
                <c:pt idx="10">
                  <c:v>9.3598728829593886E-2</c:v>
                </c:pt>
                <c:pt idx="11">
                  <c:v>7.3723619170147317E-2</c:v>
                </c:pt>
                <c:pt idx="12">
                  <c:v>4.4997858495667571E-2</c:v>
                </c:pt>
                <c:pt idx="13">
                  <c:v>7.4214468061546803E-3</c:v>
                </c:pt>
                <c:pt idx="14">
                  <c:v>-3.9005615898391362E-2</c:v>
                </c:pt>
                <c:pt idx="15">
                  <c:v>-9.4283329617970549E-2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8F7-4C41-80BB-526119D68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1922776"/>
        <c:axId val="1"/>
      </c:scatterChart>
      <c:valAx>
        <c:axId val="4219227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21922776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3187687657294765"/>
          <c:y val="0.93095463067116613"/>
          <c:w val="0.60154282128615666"/>
          <c:h val="0.9785736782902136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18b.  VZ Lib -- [44788.5950, 0.35825797].</a:t>
            </a:r>
          </a:p>
        </c:rich>
      </c:tx>
      <c:layout>
        <c:manualLayout>
          <c:xMode val="edge"/>
          <c:yMode val="edge"/>
          <c:x val="0.17419399994355544"/>
          <c:y val="1.968503937007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924938938463838E-2"/>
          <c:y val="0.14173228346456693"/>
          <c:w val="0.84731360742945105"/>
          <c:h val="0.7204724409448819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1'!$H$21:$H$994</c:f>
              <c:numCache>
                <c:formatCode>0.0000</c:formatCode>
                <c:ptCount val="974"/>
                <c:pt idx="0">
                  <c:v>-0.5230425700028718</c:v>
                </c:pt>
                <c:pt idx="1">
                  <c:v>-0.53217155500533408</c:v>
                </c:pt>
                <c:pt idx="2">
                  <c:v>-0.52479820000371546</c:v>
                </c:pt>
                <c:pt idx="3">
                  <c:v>-0.51392718500574119</c:v>
                </c:pt>
                <c:pt idx="4">
                  <c:v>-0.52535815499868477</c:v>
                </c:pt>
                <c:pt idx="5">
                  <c:v>-0.5579950550054491</c:v>
                </c:pt>
                <c:pt idx="6">
                  <c:v>-0.45773903000372229</c:v>
                </c:pt>
                <c:pt idx="7">
                  <c:v>-0.44986801500272122</c:v>
                </c:pt>
                <c:pt idx="8">
                  <c:v>-0.43001904000266222</c:v>
                </c:pt>
                <c:pt idx="9">
                  <c:v>-0.43014802500329097</c:v>
                </c:pt>
                <c:pt idx="10">
                  <c:v>-0.41408614499960095</c:v>
                </c:pt>
                <c:pt idx="11">
                  <c:v>-0.40721513000244158</c:v>
                </c:pt>
                <c:pt idx="12">
                  <c:v>-0.3777685900022334</c:v>
                </c:pt>
                <c:pt idx="29">
                  <c:v>-7.1815199989941902E-3</c:v>
                </c:pt>
                <c:pt idx="32">
                  <c:v>-7.7471000258810818E-4</c:v>
                </c:pt>
                <c:pt idx="33">
                  <c:v>3.8165000296430662E-4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80-4181-961F-4C5F35A5D508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1'!$D$42:$D$53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4">
                    <c:v>1E-4</c:v>
                  </c:pt>
                  <c:pt idx="6">
                    <c:v>0</c:v>
                  </c:pt>
                  <c:pt idx="7">
                    <c:v>0</c:v>
                  </c:pt>
                  <c:pt idx="8">
                    <c:v>2E-3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1'!$I$21:$I$994</c:f>
              <c:numCache>
                <c:formatCode>0.0000</c:formatCode>
                <c:ptCount val="974"/>
                <c:pt idx="21">
                  <c:v>-3.968925004301127E-3</c:v>
                </c:pt>
                <c:pt idx="22">
                  <c:v>-2.4181750050047413E-3</c:v>
                </c:pt>
                <c:pt idx="23">
                  <c:v>-3.5398350009927526E-3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180-4181-961F-4C5F35A5D508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1'!$J$21:$J$994</c:f>
              <c:numCache>
                <c:formatCode>0.0000</c:formatCode>
                <c:ptCount val="974"/>
                <c:pt idx="13">
                  <c:v>-1.0940325002593454E-2</c:v>
                </c:pt>
                <c:pt idx="14">
                  <c:v>-1.1222815002838615E-2</c:v>
                </c:pt>
                <c:pt idx="15">
                  <c:v>-5.8785149958566763E-3</c:v>
                </c:pt>
                <c:pt idx="16">
                  <c:v>-5.0260900025023147E-3</c:v>
                </c:pt>
                <c:pt idx="17">
                  <c:v>-5.0000000046566129E-3</c:v>
                </c:pt>
                <c:pt idx="18">
                  <c:v>-4.6739099998376332E-3</c:v>
                </c:pt>
                <c:pt idx="19">
                  <c:v>-5.1188350043958053E-3</c:v>
                </c:pt>
                <c:pt idx="20">
                  <c:v>-5.1188350043958053E-3</c:v>
                </c:pt>
                <c:pt idx="24">
                  <c:v>1.8294104993401561E-2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80-4181-961F-4C5F35A5D508}"/>
            </c:ext>
          </c:extLst>
        </c:ser>
        <c:ser>
          <c:idx val="2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1'!$K$21:$K$994</c:f>
              <c:numCache>
                <c:formatCode>0.0000</c:formatCode>
                <c:ptCount val="974"/>
                <c:pt idx="25">
                  <c:v>1.0301814996637404E-2</c:v>
                </c:pt>
                <c:pt idx="26">
                  <c:v>2.2337900009006262E-3</c:v>
                </c:pt>
                <c:pt idx="27">
                  <c:v>-9.902399979182519E-4</c:v>
                </c:pt>
                <c:pt idx="28">
                  <c:v>3.3981800006586127E-3</c:v>
                </c:pt>
                <c:pt idx="30">
                  <c:v>8.7865999958012253E-3</c:v>
                </c:pt>
                <c:pt idx="31">
                  <c:v>-1.0481400022399612E-3</c:v>
                </c:pt>
                <c:pt idx="34">
                  <c:v>-5.322155004250817E-3</c:v>
                </c:pt>
                <c:pt idx="35">
                  <c:v>-9.7012199985329062E-3</c:v>
                </c:pt>
                <c:pt idx="36">
                  <c:v>-7.7463499983423389E-3</c:v>
                </c:pt>
                <c:pt idx="37">
                  <c:v>-7.5673799947253428E-3</c:v>
                </c:pt>
                <c:pt idx="38">
                  <c:v>-7.6963649989920668E-3</c:v>
                </c:pt>
                <c:pt idx="39">
                  <c:v>-7.1412899997085333E-3</c:v>
                </c:pt>
                <c:pt idx="40">
                  <c:v>-7.7862149992142804E-3</c:v>
                </c:pt>
                <c:pt idx="41">
                  <c:v>-7.4862149995169602E-3</c:v>
                </c:pt>
                <c:pt idx="42">
                  <c:v>-6.9151999996392988E-3</c:v>
                </c:pt>
                <c:pt idx="43">
                  <c:v>-6.407945002138149E-3</c:v>
                </c:pt>
                <c:pt idx="44">
                  <c:v>-8.1353950008633547E-3</c:v>
                </c:pt>
                <c:pt idx="45">
                  <c:v>-9.1542299996945076E-3</c:v>
                </c:pt>
                <c:pt idx="46">
                  <c:v>-7.893330002843868E-3</c:v>
                </c:pt>
                <c:pt idx="47">
                  <c:v>-1.8379270004516002E-2</c:v>
                </c:pt>
                <c:pt idx="48">
                  <c:v>-1.7680560005828738E-2</c:v>
                </c:pt>
                <c:pt idx="49">
                  <c:v>-2.0699395005067345E-2</c:v>
                </c:pt>
                <c:pt idx="50">
                  <c:v>-1.7614634998608381E-2</c:v>
                </c:pt>
                <c:pt idx="51">
                  <c:v>-1.7498660003184341E-2</c:v>
                </c:pt>
                <c:pt idx="52">
                  <c:v>-1.8192695002653636E-2</c:v>
                </c:pt>
                <c:pt idx="53">
                  <c:v>-1.8782544997520745E-2</c:v>
                </c:pt>
                <c:pt idx="54">
                  <c:v>-1.9811530000879429E-2</c:v>
                </c:pt>
                <c:pt idx="55">
                  <c:v>-1.826803499716334E-2</c:v>
                </c:pt>
                <c:pt idx="56">
                  <c:v>-1.6276720001769718E-2</c:v>
                </c:pt>
                <c:pt idx="57">
                  <c:v>-1.2368520001473371E-2</c:v>
                </c:pt>
                <c:pt idx="58">
                  <c:v>-1.3958370000182185E-2</c:v>
                </c:pt>
                <c:pt idx="59">
                  <c:v>-2.0203885003866162E-2</c:v>
                </c:pt>
                <c:pt idx="60">
                  <c:v>-2.6992095001332927E-2</c:v>
                </c:pt>
                <c:pt idx="61">
                  <c:v>-2.8377410002576653E-2</c:v>
                </c:pt>
                <c:pt idx="62">
                  <c:v>-2.6927459999569692E-2</c:v>
                </c:pt>
                <c:pt idx="63">
                  <c:v>-2.702881999721285E-2</c:v>
                </c:pt>
                <c:pt idx="74">
                  <c:v>-2.6883685000939295E-2</c:v>
                </c:pt>
                <c:pt idx="75">
                  <c:v>-2.6302520003810059E-2</c:v>
                </c:pt>
                <c:pt idx="82">
                  <c:v>-2.6025679995655082E-2</c:v>
                </c:pt>
                <c:pt idx="86">
                  <c:v>-2.719376500317594E-2</c:v>
                </c:pt>
                <c:pt idx="87">
                  <c:v>-2.719376500317594E-2</c:v>
                </c:pt>
                <c:pt idx="89">
                  <c:v>-2.629376500408398E-2</c:v>
                </c:pt>
                <c:pt idx="113">
                  <c:v>-2.5475730006291997E-2</c:v>
                </c:pt>
                <c:pt idx="125">
                  <c:v>-2.64205849962309E-2</c:v>
                </c:pt>
                <c:pt idx="136">
                  <c:v>-2.6906005005002953E-2</c:v>
                </c:pt>
                <c:pt idx="149">
                  <c:v>-2.6410294995002914E-2</c:v>
                </c:pt>
                <c:pt idx="219">
                  <c:v>-3.6696269999083597E-2</c:v>
                </c:pt>
                <c:pt idx="237">
                  <c:v>-3.6355600008391775E-2</c:v>
                </c:pt>
                <c:pt idx="289">
                  <c:v>-3.7969235003401991E-2</c:v>
                </c:pt>
                <c:pt idx="359">
                  <c:v>-3.6466755002038553E-2</c:v>
                </c:pt>
                <c:pt idx="377">
                  <c:v>-3.8321724998240825E-2</c:v>
                </c:pt>
                <c:pt idx="388">
                  <c:v>-3.7740524996479508E-2</c:v>
                </c:pt>
                <c:pt idx="389">
                  <c:v>-3.7740524996479508E-2</c:v>
                </c:pt>
                <c:pt idx="390">
                  <c:v>-3.7680524997995235E-2</c:v>
                </c:pt>
                <c:pt idx="391">
                  <c:v>-3.7680524997995235E-2</c:v>
                </c:pt>
                <c:pt idx="392">
                  <c:v>-3.749052499915706E-2</c:v>
                </c:pt>
                <c:pt idx="393">
                  <c:v>-3.749052499915706E-2</c:v>
                </c:pt>
                <c:pt idx="394">
                  <c:v>-3.690052499587182E-2</c:v>
                </c:pt>
                <c:pt idx="395">
                  <c:v>-3.690052499587182E-2</c:v>
                </c:pt>
                <c:pt idx="414">
                  <c:v>-3.9501320003182627E-2</c:v>
                </c:pt>
                <c:pt idx="415">
                  <c:v>-3.9501320003182627E-2</c:v>
                </c:pt>
                <c:pt idx="548">
                  <c:v>-5.0316765191382729E-2</c:v>
                </c:pt>
                <c:pt idx="551">
                  <c:v>-4.9376165159628727E-2</c:v>
                </c:pt>
                <c:pt idx="564">
                  <c:v>-5.1786695003102068E-2</c:v>
                </c:pt>
                <c:pt idx="565">
                  <c:v>-6.1739289994875435E-2</c:v>
                </c:pt>
                <c:pt idx="566">
                  <c:v>-6.1039289998007007E-2</c:v>
                </c:pt>
                <c:pt idx="567">
                  <c:v>-6.0339290001138579E-2</c:v>
                </c:pt>
                <c:pt idx="568">
                  <c:v>-7.0277580001857132E-2</c:v>
                </c:pt>
                <c:pt idx="569">
                  <c:v>-7.4458460003370419E-2</c:v>
                </c:pt>
                <c:pt idx="570">
                  <c:v>-7.2458460002962966E-2</c:v>
                </c:pt>
                <c:pt idx="571">
                  <c:v>-7.2458460002962966E-2</c:v>
                </c:pt>
                <c:pt idx="572">
                  <c:v>-7.3930869999458082E-2</c:v>
                </c:pt>
                <c:pt idx="573">
                  <c:v>-7.3730869997234549E-2</c:v>
                </c:pt>
                <c:pt idx="574">
                  <c:v>-7.1030869999958668E-2</c:v>
                </c:pt>
                <c:pt idx="575">
                  <c:v>-6.8897454999387264E-2</c:v>
                </c:pt>
                <c:pt idx="576">
                  <c:v>-6.9509035005467013E-2</c:v>
                </c:pt>
                <c:pt idx="577">
                  <c:v>-7.0535819912038278E-2</c:v>
                </c:pt>
                <c:pt idx="578">
                  <c:v>-6.8535820049874019E-2</c:v>
                </c:pt>
                <c:pt idx="579">
                  <c:v>-7.1657479944406077E-2</c:v>
                </c:pt>
                <c:pt idx="580">
                  <c:v>-7.0657479780493304E-2</c:v>
                </c:pt>
                <c:pt idx="581">
                  <c:v>-6.7657480220077559E-2</c:v>
                </c:pt>
                <c:pt idx="582">
                  <c:v>-7.9633340232248884E-2</c:v>
                </c:pt>
                <c:pt idx="583">
                  <c:v>-7.8633340068336111E-2</c:v>
                </c:pt>
                <c:pt idx="584">
                  <c:v>-8.9143420002073981E-2</c:v>
                </c:pt>
                <c:pt idx="585">
                  <c:v>-8.5143419812084176E-2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180-4181-961F-4C5F35A5D508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1'!$L$21:$L$994</c:f>
              <c:numCache>
                <c:formatCode>0.0000</c:formatCode>
                <c:ptCount val="974"/>
                <c:pt idx="64">
                  <c:v>-2.7592440019361675E-2</c:v>
                </c:pt>
                <c:pt idx="65">
                  <c:v>-2.7801125004771166E-2</c:v>
                </c:pt>
                <c:pt idx="66">
                  <c:v>-2.9275035187311005E-2</c:v>
                </c:pt>
                <c:pt idx="67">
                  <c:v>-2.4504020126187243E-2</c:v>
                </c:pt>
                <c:pt idx="68">
                  <c:v>-2.4593869798991363E-2</c:v>
                </c:pt>
                <c:pt idx="69">
                  <c:v>-2.7422854866017587E-2</c:v>
                </c:pt>
                <c:pt idx="70">
                  <c:v>-2.8617029900487978E-2</c:v>
                </c:pt>
                <c:pt idx="71">
                  <c:v>-2.699094023409998E-2</c:v>
                </c:pt>
                <c:pt idx="72">
                  <c:v>-2.7935865167819429E-2</c:v>
                </c:pt>
                <c:pt idx="73">
                  <c:v>-2.7964849869022146E-2</c:v>
                </c:pt>
                <c:pt idx="76">
                  <c:v>-2.9247444777865894E-2</c:v>
                </c:pt>
                <c:pt idx="77">
                  <c:v>-2.677643000788521E-2</c:v>
                </c:pt>
                <c:pt idx="78">
                  <c:v>-2.6821355073479936E-2</c:v>
                </c:pt>
                <c:pt idx="79">
                  <c:v>-2.8166279793367721E-2</c:v>
                </c:pt>
                <c:pt idx="80">
                  <c:v>-2.9695265206100885E-2</c:v>
                </c:pt>
                <c:pt idx="81">
                  <c:v>-2.6640189957106486E-2</c:v>
                </c:pt>
                <c:pt idx="83">
                  <c:v>-2.6489439806027804E-2</c:v>
                </c:pt>
                <c:pt idx="84">
                  <c:v>-2.6101019975612871E-2</c:v>
                </c:pt>
                <c:pt idx="85">
                  <c:v>-2.6719854897237383E-2</c:v>
                </c:pt>
                <c:pt idx="88">
                  <c:v>-2.679376513697207E-2</c:v>
                </c:pt>
                <c:pt idx="90">
                  <c:v>-2.6438689950737171E-2</c:v>
                </c:pt>
                <c:pt idx="91">
                  <c:v>-3.2367674873967189E-2</c:v>
                </c:pt>
                <c:pt idx="92">
                  <c:v>-2.5712600152473897E-2</c:v>
                </c:pt>
                <c:pt idx="93">
                  <c:v>-2.3857525186031125E-2</c:v>
                </c:pt>
                <c:pt idx="94">
                  <c:v>-3.0586510147259105E-2</c:v>
                </c:pt>
                <c:pt idx="95">
                  <c:v>-2.6731434852990787E-2</c:v>
                </c:pt>
                <c:pt idx="96">
                  <c:v>-2.8605344828974921E-2</c:v>
                </c:pt>
                <c:pt idx="97">
                  <c:v>-2.6350270076363813E-2</c:v>
                </c:pt>
                <c:pt idx="98">
                  <c:v>-2.6424179850437213E-2</c:v>
                </c:pt>
                <c:pt idx="99">
                  <c:v>-2.6443014852702618E-2</c:v>
                </c:pt>
                <c:pt idx="100">
                  <c:v>-3.1787939769856166E-2</c:v>
                </c:pt>
                <c:pt idx="101">
                  <c:v>-2.6016925010480918E-2</c:v>
                </c:pt>
                <c:pt idx="102">
                  <c:v>-2.506184991216287E-2</c:v>
                </c:pt>
                <c:pt idx="103">
                  <c:v>-2.6580685167573392E-2</c:v>
                </c:pt>
                <c:pt idx="104">
                  <c:v>-2.655459511152003E-2</c:v>
                </c:pt>
                <c:pt idx="105">
                  <c:v>-2.6099520095158368E-2</c:v>
                </c:pt>
                <c:pt idx="106">
                  <c:v>-2.6673429951188155E-2</c:v>
                </c:pt>
                <c:pt idx="107">
                  <c:v>-2.5047339811862912E-2</c:v>
                </c:pt>
                <c:pt idx="108">
                  <c:v>-2.6792264790856279E-2</c:v>
                </c:pt>
                <c:pt idx="109">
                  <c:v>-2.7266174809483346E-2</c:v>
                </c:pt>
                <c:pt idx="110">
                  <c:v>-2.4427910153463017E-2</c:v>
                </c:pt>
                <c:pt idx="111">
                  <c:v>-2.4101820134092122E-2</c:v>
                </c:pt>
                <c:pt idx="112">
                  <c:v>-2.6846744811336976E-2</c:v>
                </c:pt>
                <c:pt idx="114">
                  <c:v>-2.5520655093714595E-2</c:v>
                </c:pt>
                <c:pt idx="115">
                  <c:v>-2.4336560134543106E-2</c:v>
                </c:pt>
                <c:pt idx="116">
                  <c:v>-2.4455394974211231E-2</c:v>
                </c:pt>
                <c:pt idx="117">
                  <c:v>-2.5300320077803917E-2</c:v>
                </c:pt>
                <c:pt idx="118">
                  <c:v>-2.5074229895835742E-2</c:v>
                </c:pt>
                <c:pt idx="119">
                  <c:v>-2.6419155081384815E-2</c:v>
                </c:pt>
                <c:pt idx="120">
                  <c:v>-2.6648139908502344E-2</c:v>
                </c:pt>
                <c:pt idx="121">
                  <c:v>-2.6893065107287839E-2</c:v>
                </c:pt>
                <c:pt idx="122">
                  <c:v>-2.4885810191335622E-2</c:v>
                </c:pt>
                <c:pt idx="123">
                  <c:v>-2.6330735214287415E-2</c:v>
                </c:pt>
                <c:pt idx="124">
                  <c:v>-2.600464519491652E-2</c:v>
                </c:pt>
                <c:pt idx="126">
                  <c:v>-2.5249570229789242E-2</c:v>
                </c:pt>
                <c:pt idx="127">
                  <c:v>-2.1878555111470632E-2</c:v>
                </c:pt>
                <c:pt idx="128">
                  <c:v>-2.7268405094218906E-2</c:v>
                </c:pt>
                <c:pt idx="129">
                  <c:v>-2.5742314792296384E-2</c:v>
                </c:pt>
                <c:pt idx="130">
                  <c:v>-2.6153894999879412E-2</c:v>
                </c:pt>
                <c:pt idx="131">
                  <c:v>-2.5298820197349414E-2</c:v>
                </c:pt>
                <c:pt idx="132">
                  <c:v>-2.5927804817911237E-2</c:v>
                </c:pt>
                <c:pt idx="133">
                  <c:v>-3.1601714850694407E-2</c:v>
                </c:pt>
                <c:pt idx="134">
                  <c:v>-2.6803144886798691E-2</c:v>
                </c:pt>
                <c:pt idx="135">
                  <c:v>-2.6995889958925545E-2</c:v>
                </c:pt>
                <c:pt idx="137">
                  <c:v>-2.6801645006344188E-2</c:v>
                </c:pt>
                <c:pt idx="138">
                  <c:v>-2.7830629871459678E-2</c:v>
                </c:pt>
                <c:pt idx="139">
                  <c:v>-2.7620480053883512E-2</c:v>
                </c:pt>
                <c:pt idx="140">
                  <c:v>-2.7449465094832703E-2</c:v>
                </c:pt>
                <c:pt idx="141">
                  <c:v>-2.8094390072510578E-2</c:v>
                </c:pt>
                <c:pt idx="142">
                  <c:v>-2.7405969827668741E-2</c:v>
                </c:pt>
                <c:pt idx="143">
                  <c:v>-2.7350895063136704E-2</c:v>
                </c:pt>
                <c:pt idx="144">
                  <c:v>-2.8979879840335343E-2</c:v>
                </c:pt>
                <c:pt idx="145">
                  <c:v>-2.8253790042072069E-2</c:v>
                </c:pt>
                <c:pt idx="146">
                  <c:v>-2.773638521466637E-2</c:v>
                </c:pt>
                <c:pt idx="147">
                  <c:v>-2.8581309859873727E-2</c:v>
                </c:pt>
                <c:pt idx="148">
                  <c:v>-2.8110294937505387E-2</c:v>
                </c:pt>
                <c:pt idx="150">
                  <c:v>-2.9300145077286288E-2</c:v>
                </c:pt>
                <c:pt idx="151">
                  <c:v>-2.8466799922171049E-2</c:v>
                </c:pt>
                <c:pt idx="152">
                  <c:v>-2.7611725126917008E-2</c:v>
                </c:pt>
                <c:pt idx="153">
                  <c:v>-2.8540710161905736E-2</c:v>
                </c:pt>
                <c:pt idx="154">
                  <c:v>-2.9468229884514585E-2</c:v>
                </c:pt>
                <c:pt idx="155">
                  <c:v>-2.8597215183253866E-2</c:v>
                </c:pt>
                <c:pt idx="156">
                  <c:v>-2.9042140042292885E-2</c:v>
                </c:pt>
                <c:pt idx="157">
                  <c:v>-2.9172554837714415E-2</c:v>
                </c:pt>
                <c:pt idx="158">
                  <c:v>-2.9401540130493231E-2</c:v>
                </c:pt>
                <c:pt idx="159">
                  <c:v>-2.8365300211589783E-2</c:v>
                </c:pt>
                <c:pt idx="160">
                  <c:v>-2.867688013066072E-2</c:v>
                </c:pt>
                <c:pt idx="161">
                  <c:v>-2.8421804774552584E-2</c:v>
                </c:pt>
                <c:pt idx="162">
                  <c:v>-2.8950790023372974E-2</c:v>
                </c:pt>
                <c:pt idx="163">
                  <c:v>-2.7755115108448081E-2</c:v>
                </c:pt>
                <c:pt idx="164">
                  <c:v>-2.4571054855186958E-2</c:v>
                </c:pt>
                <c:pt idx="165">
                  <c:v>-2.9100039828335866E-2</c:v>
                </c:pt>
                <c:pt idx="166">
                  <c:v>-2.9218875133665279E-2</c:v>
                </c:pt>
                <c:pt idx="167">
                  <c:v>-2.886379994743038E-2</c:v>
                </c:pt>
                <c:pt idx="168">
                  <c:v>-3.0594214826123789E-2</c:v>
                </c:pt>
                <c:pt idx="169">
                  <c:v>-2.9823199947713874E-2</c:v>
                </c:pt>
                <c:pt idx="170">
                  <c:v>-3.1268124970665667E-2</c:v>
                </c:pt>
                <c:pt idx="171">
                  <c:v>-3.0798539854004048E-2</c:v>
                </c:pt>
                <c:pt idx="172">
                  <c:v>-2.9972450225614011E-2</c:v>
                </c:pt>
                <c:pt idx="173">
                  <c:v>-2.9817375165293925E-2</c:v>
                </c:pt>
                <c:pt idx="174">
                  <c:v>-3.0791284807492048E-2</c:v>
                </c:pt>
                <c:pt idx="175">
                  <c:v>-3.0236209961003624E-2</c:v>
                </c:pt>
                <c:pt idx="176">
                  <c:v>-3.0665194914035965E-2</c:v>
                </c:pt>
                <c:pt idx="177">
                  <c:v>-3.0110120074823499E-2</c:v>
                </c:pt>
                <c:pt idx="178">
                  <c:v>-2.5255045082303695E-2</c:v>
                </c:pt>
                <c:pt idx="179">
                  <c:v>-2.9984030181367416E-2</c:v>
                </c:pt>
                <c:pt idx="180">
                  <c:v>-3.0747789998713415E-2</c:v>
                </c:pt>
                <c:pt idx="181">
                  <c:v>-3.0921700068574864E-2</c:v>
                </c:pt>
                <c:pt idx="182">
                  <c:v>-3.1766625172167551E-2</c:v>
                </c:pt>
                <c:pt idx="183">
                  <c:v>-3.0095609967247583E-2</c:v>
                </c:pt>
                <c:pt idx="184">
                  <c:v>-2.9970949879498221E-2</c:v>
                </c:pt>
                <c:pt idx="185">
                  <c:v>-3.186369485774776E-2</c:v>
                </c:pt>
                <c:pt idx="186">
                  <c:v>-3.0482529917208012E-2</c:v>
                </c:pt>
                <c:pt idx="187">
                  <c:v>-3.5625430165964644E-2</c:v>
                </c:pt>
                <c:pt idx="188">
                  <c:v>-3.7122499801625963E-2</c:v>
                </c:pt>
                <c:pt idx="189">
                  <c:v>-3.7467424823262263E-2</c:v>
                </c:pt>
                <c:pt idx="190">
                  <c:v>-3.6786260090593714E-2</c:v>
                </c:pt>
                <c:pt idx="191">
                  <c:v>-3.6752914980752394E-2</c:v>
                </c:pt>
                <c:pt idx="192">
                  <c:v>-3.6697840216220357E-2</c:v>
                </c:pt>
                <c:pt idx="193">
                  <c:v>-4.0126825195329729E-2</c:v>
                </c:pt>
                <c:pt idx="194">
                  <c:v>-3.6671750160166994E-2</c:v>
                </c:pt>
                <c:pt idx="195">
                  <c:v>-3.8016674880054779E-2</c:v>
                </c:pt>
                <c:pt idx="196">
                  <c:v>-3.6145660014881287E-2</c:v>
                </c:pt>
                <c:pt idx="197">
                  <c:v>-3.3609419857384637E-2</c:v>
                </c:pt>
                <c:pt idx="198">
                  <c:v>-3.6983330071961973E-2</c:v>
                </c:pt>
                <c:pt idx="199">
                  <c:v>-3.7028255144832656E-2</c:v>
                </c:pt>
                <c:pt idx="200">
                  <c:v>-3.2702164935471956E-2</c:v>
                </c:pt>
                <c:pt idx="201">
                  <c:v>-3.7176075144088827E-2</c:v>
                </c:pt>
                <c:pt idx="202">
                  <c:v>-3.722100021695951E-2</c:v>
                </c:pt>
                <c:pt idx="203">
                  <c:v>-3.6996339826146141E-2</c:v>
                </c:pt>
                <c:pt idx="204">
                  <c:v>-3.7025325000286102E-2</c:v>
                </c:pt>
                <c:pt idx="205">
                  <c:v>-3.7070250065880828E-2</c:v>
                </c:pt>
                <c:pt idx="206">
                  <c:v>-3.8499235182825942E-2</c:v>
                </c:pt>
                <c:pt idx="207">
                  <c:v>-3.6944160172424745E-2</c:v>
                </c:pt>
                <c:pt idx="208">
                  <c:v>-3.6762995056051295E-2</c:v>
                </c:pt>
                <c:pt idx="209">
                  <c:v>-3.6381829813763034E-2</c:v>
                </c:pt>
                <c:pt idx="210">
                  <c:v>-3.9310815176577307E-2</c:v>
                </c:pt>
                <c:pt idx="211">
                  <c:v>-3.7126755094504915E-2</c:v>
                </c:pt>
                <c:pt idx="212">
                  <c:v>-3.5855740134138614E-2</c:v>
                </c:pt>
                <c:pt idx="213">
                  <c:v>-3.6631079914513975E-2</c:v>
                </c:pt>
                <c:pt idx="214">
                  <c:v>-3.7249914836138487E-2</c:v>
                </c:pt>
                <c:pt idx="215">
                  <c:v>-3.7123824949958362E-2</c:v>
                </c:pt>
                <c:pt idx="216">
                  <c:v>-3.9252809801837429E-2</c:v>
                </c:pt>
                <c:pt idx="217">
                  <c:v>-3.6868750059511513E-2</c:v>
                </c:pt>
                <c:pt idx="218">
                  <c:v>-3.7397734842670616E-2</c:v>
                </c:pt>
                <c:pt idx="220">
                  <c:v>-3.7710745018557645E-2</c:v>
                </c:pt>
                <c:pt idx="221">
                  <c:v>-3.6139730116701685E-2</c:v>
                </c:pt>
                <c:pt idx="222">
                  <c:v>-3.6815070059674326E-2</c:v>
                </c:pt>
                <c:pt idx="223">
                  <c:v>-3.7281725031789392E-2</c:v>
                </c:pt>
                <c:pt idx="224">
                  <c:v>-3.7697665189625695E-2</c:v>
                </c:pt>
                <c:pt idx="225">
                  <c:v>-3.6726650185300969E-2</c:v>
                </c:pt>
                <c:pt idx="226">
                  <c:v>-3.8271575038379524E-2</c:v>
                </c:pt>
                <c:pt idx="227">
                  <c:v>-3.6400560173206031E-2</c:v>
                </c:pt>
                <c:pt idx="228">
                  <c:v>-3.6716500027978327E-2</c:v>
                </c:pt>
                <c:pt idx="229">
                  <c:v>-3.7645485062967055E-2</c:v>
                </c:pt>
                <c:pt idx="230">
                  <c:v>-3.639041001588339E-2</c:v>
                </c:pt>
                <c:pt idx="231">
                  <c:v>-3.4719394810963422E-2</c:v>
                </c:pt>
                <c:pt idx="232">
                  <c:v>-3.6264320122427307E-2</c:v>
                </c:pt>
                <c:pt idx="233">
                  <c:v>-3.7175899953581393E-2</c:v>
                </c:pt>
                <c:pt idx="234">
                  <c:v>-3.7920825227047317E-2</c:v>
                </c:pt>
                <c:pt idx="235">
                  <c:v>-3.6949810229998548E-2</c:v>
                </c:pt>
                <c:pt idx="236">
                  <c:v>-3.8194735119759571E-2</c:v>
                </c:pt>
                <c:pt idx="238">
                  <c:v>-3.7358494868385606E-2</c:v>
                </c:pt>
                <c:pt idx="239">
                  <c:v>-3.7861390053876676E-2</c:v>
                </c:pt>
                <c:pt idx="240">
                  <c:v>-3.8306314905639738E-2</c:v>
                </c:pt>
                <c:pt idx="241">
                  <c:v>-3.8391805101127829E-2</c:v>
                </c:pt>
                <c:pt idx="242">
                  <c:v>-3.7819325050804764E-2</c:v>
                </c:pt>
                <c:pt idx="243">
                  <c:v>-3.37483101975522E-2</c:v>
                </c:pt>
                <c:pt idx="244">
                  <c:v>-3.7767144931422081E-2</c:v>
                </c:pt>
                <c:pt idx="245">
                  <c:v>-3.7212070092209615E-2</c:v>
                </c:pt>
                <c:pt idx="246">
                  <c:v>-3.7641055037965998E-2</c:v>
                </c:pt>
                <c:pt idx="247">
                  <c:v>-3.6823649796133395E-2</c:v>
                </c:pt>
                <c:pt idx="248">
                  <c:v>-3.7197559984633699E-2</c:v>
                </c:pt>
                <c:pt idx="249">
                  <c:v>-3.757147018040996E-2</c:v>
                </c:pt>
                <c:pt idx="250">
                  <c:v>-3.7735230085672811E-2</c:v>
                </c:pt>
                <c:pt idx="251">
                  <c:v>-3.9764215114701074E-2</c:v>
                </c:pt>
                <c:pt idx="252">
                  <c:v>-3.948015505739022E-2</c:v>
                </c:pt>
                <c:pt idx="253">
                  <c:v>-3.7509139896428678E-2</c:v>
                </c:pt>
                <c:pt idx="254">
                  <c:v>-3.815406488138251E-2</c:v>
                </c:pt>
                <c:pt idx="255">
                  <c:v>-3.7283050180121791E-2</c:v>
                </c:pt>
                <c:pt idx="256">
                  <c:v>-3.8991734938463196E-2</c:v>
                </c:pt>
                <c:pt idx="257">
                  <c:v>-3.7365644799137954E-2</c:v>
                </c:pt>
                <c:pt idx="258">
                  <c:v>-3.8477225214592181E-2</c:v>
                </c:pt>
                <c:pt idx="259">
                  <c:v>-3.4422149801685009E-2</c:v>
                </c:pt>
                <c:pt idx="260">
                  <c:v>-3.9051135070621967E-2</c:v>
                </c:pt>
                <c:pt idx="261">
                  <c:v>-3.8514894768013619E-2</c:v>
                </c:pt>
                <c:pt idx="262">
                  <c:v>-3.7743879896879662E-2</c:v>
                </c:pt>
                <c:pt idx="263">
                  <c:v>-3.9362714982416946E-2</c:v>
                </c:pt>
                <c:pt idx="264">
                  <c:v>-3.8045310117013287E-2</c:v>
                </c:pt>
                <c:pt idx="265">
                  <c:v>-3.6974294824176468E-2</c:v>
                </c:pt>
                <c:pt idx="266">
                  <c:v>-3.9493129777838476E-2</c:v>
                </c:pt>
                <c:pt idx="267">
                  <c:v>-3.891196487529669E-2</c:v>
                </c:pt>
                <c:pt idx="268">
                  <c:v>-3.8056890072766691E-2</c:v>
                </c:pt>
                <c:pt idx="269">
                  <c:v>-3.7075724918395281E-2</c:v>
                </c:pt>
                <c:pt idx="270">
                  <c:v>-3.8849635064252652E-2</c:v>
                </c:pt>
                <c:pt idx="271">
                  <c:v>-3.8423545214754995E-2</c:v>
                </c:pt>
                <c:pt idx="272">
                  <c:v>-3.7768470079754479E-2</c:v>
                </c:pt>
                <c:pt idx="273">
                  <c:v>-3.7542379890510347E-2</c:v>
                </c:pt>
                <c:pt idx="274">
                  <c:v>-3.8687304957420565E-2</c:v>
                </c:pt>
                <c:pt idx="275">
                  <c:v>-3.7580049909593072E-2</c:v>
                </c:pt>
                <c:pt idx="276">
                  <c:v>-3.790843983006198E-2</c:v>
                </c:pt>
                <c:pt idx="277">
                  <c:v>-3.8401184858230408E-2</c:v>
                </c:pt>
                <c:pt idx="278">
                  <c:v>-3.6164945115160663E-2</c:v>
                </c:pt>
                <c:pt idx="279">
                  <c:v>-3.7283780118741561E-2</c:v>
                </c:pt>
                <c:pt idx="280">
                  <c:v>-4.0012764889979735E-2</c:v>
                </c:pt>
                <c:pt idx="281">
                  <c:v>-3.8131599867483601E-2</c:v>
                </c:pt>
                <c:pt idx="282">
                  <c:v>-3.8425775041105226E-2</c:v>
                </c:pt>
                <c:pt idx="283">
                  <c:v>-3.7854759822948836E-2</c:v>
                </c:pt>
                <c:pt idx="284">
                  <c:v>-3.7999685191607568E-2</c:v>
                </c:pt>
                <c:pt idx="285">
                  <c:v>-3.8244609924731776E-2</c:v>
                </c:pt>
                <c:pt idx="286">
                  <c:v>-3.7173595090280287E-2</c:v>
                </c:pt>
                <c:pt idx="287">
                  <c:v>-3.7718519779446069E-2</c:v>
                </c:pt>
                <c:pt idx="288">
                  <c:v>-3.6092430105782114E-2</c:v>
                </c:pt>
                <c:pt idx="290">
                  <c:v>-3.8375025185814593E-2</c:v>
                </c:pt>
                <c:pt idx="291">
                  <c:v>-3.8648935078526847E-2</c:v>
                </c:pt>
                <c:pt idx="292">
                  <c:v>-3.8022845110390335E-2</c:v>
                </c:pt>
                <c:pt idx="293">
                  <c:v>-3.848660497169476E-2</c:v>
                </c:pt>
                <c:pt idx="294">
                  <c:v>-3.7360514914325904E-2</c:v>
                </c:pt>
                <c:pt idx="295">
                  <c:v>-3.6602509804652072E-2</c:v>
                </c:pt>
                <c:pt idx="296">
                  <c:v>-3.7447434908244759E-2</c:v>
                </c:pt>
                <c:pt idx="297">
                  <c:v>-3.647641991119599E-2</c:v>
                </c:pt>
                <c:pt idx="298">
                  <c:v>-3.7921344934147783E-2</c:v>
                </c:pt>
                <c:pt idx="299">
                  <c:v>-3.7050330225611106E-2</c:v>
                </c:pt>
                <c:pt idx="300">
                  <c:v>-3.6466270219534636E-2</c:v>
                </c:pt>
                <c:pt idx="301">
                  <c:v>-3.8459015035186894E-2</c:v>
                </c:pt>
                <c:pt idx="302">
                  <c:v>-3.420393995475024E-2</c:v>
                </c:pt>
                <c:pt idx="303">
                  <c:v>-3.7932924889901187E-2</c:v>
                </c:pt>
                <c:pt idx="304">
                  <c:v>-3.6451760119234677E-2</c:v>
                </c:pt>
                <c:pt idx="305">
                  <c:v>-4.1580745004466735E-2</c:v>
                </c:pt>
                <c:pt idx="306">
                  <c:v>-3.6401009798282757E-2</c:v>
                </c:pt>
                <c:pt idx="307">
                  <c:v>-3.7429995129059535E-2</c:v>
                </c:pt>
                <c:pt idx="308">
                  <c:v>-3.7145935071748681E-2</c:v>
                </c:pt>
                <c:pt idx="309">
                  <c:v>-3.6674920156656299E-2</c:v>
                </c:pt>
                <c:pt idx="310">
                  <c:v>-3.6719845229526982E-2</c:v>
                </c:pt>
                <c:pt idx="311">
                  <c:v>-3.6248829848773312E-2</c:v>
                </c:pt>
                <c:pt idx="312">
                  <c:v>-3.7493755204195622E-2</c:v>
                </c:pt>
                <c:pt idx="313">
                  <c:v>-3.6038680031197146E-2</c:v>
                </c:pt>
                <c:pt idx="314">
                  <c:v>-3.7167665184824727E-2</c:v>
                </c:pt>
                <c:pt idx="315">
                  <c:v>-3.799518509185873E-2</c:v>
                </c:pt>
                <c:pt idx="316">
                  <c:v>-3.742416987370234E-2</c:v>
                </c:pt>
                <c:pt idx="317">
                  <c:v>-3.7111090081452858E-2</c:v>
                </c:pt>
                <c:pt idx="318">
                  <c:v>-3.5740074832574464E-2</c:v>
                </c:pt>
                <c:pt idx="319">
                  <c:v>-3.6956015028408729E-2</c:v>
                </c:pt>
                <c:pt idx="320">
                  <c:v>-3.7484999811567832E-2</c:v>
                </c:pt>
                <c:pt idx="321">
                  <c:v>-3.8674849944072776E-2</c:v>
                </c:pt>
                <c:pt idx="322">
                  <c:v>-3.4803835209459066E-2</c:v>
                </c:pt>
                <c:pt idx="323">
                  <c:v>-3.7448760056577157E-2</c:v>
                </c:pt>
                <c:pt idx="324">
                  <c:v>-3.7290754858986475E-2</c:v>
                </c:pt>
                <c:pt idx="325">
                  <c:v>-3.7383500100986566E-2</c:v>
                </c:pt>
                <c:pt idx="326">
                  <c:v>-3.7357410037657246E-2</c:v>
                </c:pt>
                <c:pt idx="327">
                  <c:v>-3.7113915110239759E-2</c:v>
                </c:pt>
                <c:pt idx="328">
                  <c:v>-3.4951585141243413E-2</c:v>
                </c:pt>
                <c:pt idx="329">
                  <c:v>-3.6680570214230102E-2</c:v>
                </c:pt>
                <c:pt idx="330">
                  <c:v>-3.6037075027707033E-2</c:v>
                </c:pt>
                <c:pt idx="331">
                  <c:v>-3.6810985009651631E-2</c:v>
                </c:pt>
                <c:pt idx="332">
                  <c:v>-3.6693579968414269E-2</c:v>
                </c:pt>
                <c:pt idx="333">
                  <c:v>-3.6967489868402481E-2</c:v>
                </c:pt>
                <c:pt idx="334">
                  <c:v>-3.6760235154360998E-2</c:v>
                </c:pt>
                <c:pt idx="335">
                  <c:v>-3.6679069868114311E-2</c:v>
                </c:pt>
                <c:pt idx="336">
                  <c:v>-3.7023994897026569E-2</c:v>
                </c:pt>
                <c:pt idx="337">
                  <c:v>-3.6897905003570486E-2</c:v>
                </c:pt>
                <c:pt idx="338">
                  <c:v>-3.6542829817335587E-2</c:v>
                </c:pt>
                <c:pt idx="339">
                  <c:v>-3.5371815160033293E-2</c:v>
                </c:pt>
                <c:pt idx="340">
                  <c:v>-3.5654409904964268E-2</c:v>
                </c:pt>
                <c:pt idx="341">
                  <c:v>-3.2573245058301836E-2</c:v>
                </c:pt>
                <c:pt idx="342">
                  <c:v>-4.2802230127563234E-2</c:v>
                </c:pt>
                <c:pt idx="343">
                  <c:v>-3.7047154808533378E-2</c:v>
                </c:pt>
                <c:pt idx="344">
                  <c:v>-3.6321065002994146E-2</c:v>
                </c:pt>
                <c:pt idx="345">
                  <c:v>-3.5465990207740106E-2</c:v>
                </c:pt>
                <c:pt idx="346">
                  <c:v>-3.5587124948506244E-2</c:v>
                </c:pt>
                <c:pt idx="347">
                  <c:v>-3.5132049932144582E-2</c:v>
                </c:pt>
                <c:pt idx="348">
                  <c:v>-3.4505959964008071E-2</c:v>
                </c:pt>
                <c:pt idx="349">
                  <c:v>-3.6198704816342797E-2</c:v>
                </c:pt>
                <c:pt idx="350">
                  <c:v>-3.4543629975814838E-2</c:v>
                </c:pt>
                <c:pt idx="351">
                  <c:v>-3.3566790196346119E-2</c:v>
                </c:pt>
                <c:pt idx="352">
                  <c:v>-3.7711714816396125E-2</c:v>
                </c:pt>
                <c:pt idx="353">
                  <c:v>-3.4940700083097909E-2</c:v>
                </c:pt>
                <c:pt idx="354">
                  <c:v>-3.6785624892218038E-2</c:v>
                </c:pt>
                <c:pt idx="355">
                  <c:v>-3.6659534998761956E-2</c:v>
                </c:pt>
                <c:pt idx="356">
                  <c:v>-3.6071115042432211E-2</c:v>
                </c:pt>
                <c:pt idx="357">
                  <c:v>-3.571603986347327E-2</c:v>
                </c:pt>
                <c:pt idx="358">
                  <c:v>-3.4763859875965863E-2</c:v>
                </c:pt>
                <c:pt idx="360">
                  <c:v>-3.5272544810140971E-2</c:v>
                </c:pt>
                <c:pt idx="361">
                  <c:v>-3.560152993304655E-2</c:v>
                </c:pt>
                <c:pt idx="362">
                  <c:v>-3.6546454866765998E-2</c:v>
                </c:pt>
                <c:pt idx="363">
                  <c:v>-3.5675440165505279E-2</c:v>
                </c:pt>
                <c:pt idx="364">
                  <c:v>-3.6520364810712636E-2</c:v>
                </c:pt>
                <c:pt idx="365">
                  <c:v>-3.5365290052141063E-2</c:v>
                </c:pt>
                <c:pt idx="366">
                  <c:v>-3.5639199952129275E-2</c:v>
                </c:pt>
                <c:pt idx="367">
                  <c:v>-3.6595704841602128E-2</c:v>
                </c:pt>
                <c:pt idx="368">
                  <c:v>-3.5824689970468171E-2</c:v>
                </c:pt>
                <c:pt idx="369">
                  <c:v>-3.7269614986144006E-2</c:v>
                </c:pt>
                <c:pt idx="370">
                  <c:v>-3.7533375194470864E-2</c:v>
                </c:pt>
                <c:pt idx="371">
                  <c:v>-3.5862359989550896E-2</c:v>
                </c:pt>
                <c:pt idx="372">
                  <c:v>-3.6137700153631158E-2</c:v>
                </c:pt>
                <c:pt idx="373">
                  <c:v>-3.7111609788553324E-2</c:v>
                </c:pt>
                <c:pt idx="374">
                  <c:v>-3.6923190084053203E-2</c:v>
                </c:pt>
                <c:pt idx="375">
                  <c:v>-3.6686950210423674E-2</c:v>
                </c:pt>
                <c:pt idx="376">
                  <c:v>-3.7215934993582778E-2</c:v>
                </c:pt>
                <c:pt idx="378">
                  <c:v>-3.5572440108808223E-2</c:v>
                </c:pt>
                <c:pt idx="379">
                  <c:v>-3.6991275068430696E-2</c:v>
                </c:pt>
                <c:pt idx="380">
                  <c:v>-3.7536200223257765E-2</c:v>
                </c:pt>
                <c:pt idx="381">
                  <c:v>-3.6765184879186563E-2</c:v>
                </c:pt>
                <c:pt idx="382">
                  <c:v>-3.7573869776679203E-2</c:v>
                </c:pt>
                <c:pt idx="383">
                  <c:v>-3.8302855144138448E-2</c:v>
                </c:pt>
                <c:pt idx="384">
                  <c:v>-3.744777988322312E-2</c:v>
                </c:pt>
                <c:pt idx="385">
                  <c:v>-3.8176764792297035E-2</c:v>
                </c:pt>
                <c:pt idx="386">
                  <c:v>-3.8221689857891761E-2</c:v>
                </c:pt>
                <c:pt idx="387">
                  <c:v>-3.9440525157260709E-2</c:v>
                </c:pt>
                <c:pt idx="396">
                  <c:v>-3.8178195056389086E-2</c:v>
                </c:pt>
                <c:pt idx="397">
                  <c:v>-3.7707180141296703E-2</c:v>
                </c:pt>
                <c:pt idx="398">
                  <c:v>-3.7970939883962274E-2</c:v>
                </c:pt>
                <c:pt idx="399">
                  <c:v>-3.9289775006182026E-2</c:v>
                </c:pt>
                <c:pt idx="400">
                  <c:v>-3.8118759883218445E-2</c:v>
                </c:pt>
                <c:pt idx="401">
                  <c:v>-3.8008609895769041E-2</c:v>
                </c:pt>
                <c:pt idx="402">
                  <c:v>-3.9637595138628967E-2</c:v>
                </c:pt>
                <c:pt idx="403">
                  <c:v>-3.8565115006349515E-2</c:v>
                </c:pt>
                <c:pt idx="404">
                  <c:v>-3.963902493705973E-2</c:v>
                </c:pt>
                <c:pt idx="405">
                  <c:v>-3.9476694830227643E-2</c:v>
                </c:pt>
                <c:pt idx="406">
                  <c:v>-3.9005679915135261E-2</c:v>
                </c:pt>
                <c:pt idx="407">
                  <c:v>-3.9650604900089093E-2</c:v>
                </c:pt>
                <c:pt idx="408">
                  <c:v>-3.9779589889803901E-2</c:v>
                </c:pt>
                <c:pt idx="409">
                  <c:v>-3.8195530185475945E-2</c:v>
                </c:pt>
                <c:pt idx="410">
                  <c:v>-3.952451500663301E-2</c:v>
                </c:pt>
                <c:pt idx="411">
                  <c:v>-4.1098425019299611E-2</c:v>
                </c:pt>
                <c:pt idx="412">
                  <c:v>-4.0314364887308329E-2</c:v>
                </c:pt>
                <c:pt idx="413">
                  <c:v>-3.8243349896220025E-2</c:v>
                </c:pt>
                <c:pt idx="416">
                  <c:v>-4.0188275001128204E-2</c:v>
                </c:pt>
                <c:pt idx="417">
                  <c:v>-3.8417259958805516E-2</c:v>
                </c:pt>
                <c:pt idx="418">
                  <c:v>-3.9762185151630547E-2</c:v>
                </c:pt>
                <c:pt idx="419">
                  <c:v>-3.8830269972095266E-2</c:v>
                </c:pt>
                <c:pt idx="420">
                  <c:v>-3.9659255176957231E-2</c:v>
                </c:pt>
                <c:pt idx="421">
                  <c:v>-3.8715760034392588E-2</c:v>
                </c:pt>
                <c:pt idx="422">
                  <c:v>-3.9960684931429569E-2</c:v>
                </c:pt>
                <c:pt idx="423">
                  <c:v>-3.6489669990260154E-2</c:v>
                </c:pt>
                <c:pt idx="424">
                  <c:v>-4.1134595157927833E-2</c:v>
                </c:pt>
                <c:pt idx="425">
                  <c:v>-4.0146174957044423E-2</c:v>
                </c:pt>
                <c:pt idx="426">
                  <c:v>-3.5791100046481006E-2</c:v>
                </c:pt>
                <c:pt idx="427">
                  <c:v>-3.9276590054214466E-2</c:v>
                </c:pt>
                <c:pt idx="428">
                  <c:v>-4.1021515033207834E-2</c:v>
                </c:pt>
                <c:pt idx="429">
                  <c:v>-4.1195425095793325E-2</c:v>
                </c:pt>
                <c:pt idx="430">
                  <c:v>-4.0533094907004852E-2</c:v>
                </c:pt>
                <c:pt idx="431">
                  <c:v>-4.260700500162784E-2</c:v>
                </c:pt>
                <c:pt idx="432">
                  <c:v>-3.9551930211018771E-2</c:v>
                </c:pt>
                <c:pt idx="433">
                  <c:v>-4.0018585183133837E-2</c:v>
                </c:pt>
                <c:pt idx="434">
                  <c:v>-4.0163510086131282E-2</c:v>
                </c:pt>
                <c:pt idx="435">
                  <c:v>-3.8082344937720336E-2</c:v>
                </c:pt>
                <c:pt idx="436">
                  <c:v>-4.6354230202268809E-2</c:v>
                </c:pt>
                <c:pt idx="437">
                  <c:v>-4.8673065030016005E-2</c:v>
                </c:pt>
                <c:pt idx="438">
                  <c:v>-4.7546974979923107E-2</c:v>
                </c:pt>
                <c:pt idx="439">
                  <c:v>-4.6365810165298171E-2</c:v>
                </c:pt>
                <c:pt idx="440">
                  <c:v>-4.8122315100044943E-2</c:v>
                </c:pt>
                <c:pt idx="441">
                  <c:v>-4.8696224948798772E-2</c:v>
                </c:pt>
                <c:pt idx="442">
                  <c:v>-4.7541150190227199E-2</c:v>
                </c:pt>
                <c:pt idx="443">
                  <c:v>-5.39338949820376E-2</c:v>
                </c:pt>
                <c:pt idx="444">
                  <c:v>-4.8507804778637365E-2</c:v>
                </c:pt>
                <c:pt idx="445">
                  <c:v>-4.7952729932148941E-2</c:v>
                </c:pt>
                <c:pt idx="446">
                  <c:v>-4.7426639794139192E-2</c:v>
                </c:pt>
                <c:pt idx="447">
                  <c:v>-4.94454751315061E-2</c:v>
                </c:pt>
                <c:pt idx="448">
                  <c:v>-4.8338220083678607E-2</c:v>
                </c:pt>
                <c:pt idx="449">
                  <c:v>-4.8657055049261544E-2</c:v>
                </c:pt>
                <c:pt idx="450">
                  <c:v>-4.8501979996217415E-2</c:v>
                </c:pt>
                <c:pt idx="451">
                  <c:v>-4.903096477210056E-2</c:v>
                </c:pt>
                <c:pt idx="452">
                  <c:v>-4.8475889932888094E-2</c:v>
                </c:pt>
                <c:pt idx="453">
                  <c:v>-4.8049800083390437E-2</c:v>
                </c:pt>
                <c:pt idx="454">
                  <c:v>-4.8294724816514645E-2</c:v>
                </c:pt>
                <c:pt idx="455">
                  <c:v>-4.8162810140638612E-2</c:v>
                </c:pt>
                <c:pt idx="456">
                  <c:v>-4.9391795131668914E-2</c:v>
                </c:pt>
                <c:pt idx="457">
                  <c:v>-4.8236719914712012E-2</c:v>
                </c:pt>
                <c:pt idx="458">
                  <c:v>-4.9181644848431461E-2</c:v>
                </c:pt>
                <c:pt idx="459">
                  <c:v>-4.7910629895341117E-2</c:v>
                </c:pt>
                <c:pt idx="460">
                  <c:v>-5.0055555118888151E-2</c:v>
                </c:pt>
                <c:pt idx="461">
                  <c:v>-5.0884539858088829E-2</c:v>
                </c:pt>
                <c:pt idx="462">
                  <c:v>-5.0600479808053933E-2</c:v>
                </c:pt>
                <c:pt idx="463">
                  <c:v>-5.02294651887496E-2</c:v>
                </c:pt>
                <c:pt idx="464">
                  <c:v>-4.9267135036643595E-2</c:v>
                </c:pt>
                <c:pt idx="465">
                  <c:v>-4.7612060203391593E-2</c:v>
                </c:pt>
                <c:pt idx="466">
                  <c:v>-4.9541044936631806E-2</c:v>
                </c:pt>
                <c:pt idx="467">
                  <c:v>-4.8685970134101808E-2</c:v>
                </c:pt>
                <c:pt idx="468">
                  <c:v>-4.9114955094410107E-2</c:v>
                </c:pt>
                <c:pt idx="469">
                  <c:v>-4.8130894829228055E-2</c:v>
                </c:pt>
                <c:pt idx="470">
                  <c:v>-4.8359880122006871E-2</c:v>
                </c:pt>
                <c:pt idx="471">
                  <c:v>-5.0161310122348368E-2</c:v>
                </c:pt>
                <c:pt idx="472">
                  <c:v>-4.8890295169258025E-2</c:v>
                </c:pt>
                <c:pt idx="473">
                  <c:v>-4.9464205018011853E-2</c:v>
                </c:pt>
                <c:pt idx="474">
                  <c:v>-4.8709130052884575E-2</c:v>
                </c:pt>
                <c:pt idx="475">
                  <c:v>-5.0365635157504585E-2</c:v>
                </c:pt>
                <c:pt idx="476">
                  <c:v>-4.8094620040501468E-2</c:v>
                </c:pt>
                <c:pt idx="477">
                  <c:v>-4.4410560170945246E-2</c:v>
                </c:pt>
                <c:pt idx="478">
                  <c:v>-4.5939545118017122E-2</c:v>
                </c:pt>
                <c:pt idx="479">
                  <c:v>-4.9384470003133174E-2</c:v>
                </c:pt>
                <c:pt idx="480">
                  <c:v>-5.0413454868248664E-2</c:v>
                </c:pt>
                <c:pt idx="481">
                  <c:v>-4.9358379939803854E-2</c:v>
                </c:pt>
                <c:pt idx="482">
                  <c:v>-4.887721486738883E-2</c:v>
                </c:pt>
                <c:pt idx="483">
                  <c:v>-4.930619982042117E-2</c:v>
                </c:pt>
                <c:pt idx="484">
                  <c:v>-4.9422140014939941E-2</c:v>
                </c:pt>
                <c:pt idx="485">
                  <c:v>-4.9551125019206665E-2</c:v>
                </c:pt>
                <c:pt idx="486">
                  <c:v>-4.879605004680343E-2</c:v>
                </c:pt>
                <c:pt idx="487">
                  <c:v>-4.9325034829962533E-2</c:v>
                </c:pt>
                <c:pt idx="488">
                  <c:v>-5.2714884950546548E-2</c:v>
                </c:pt>
                <c:pt idx="489">
                  <c:v>-4.9233719852054492E-2</c:v>
                </c:pt>
                <c:pt idx="490">
                  <c:v>-4.9062704893003684E-2</c:v>
                </c:pt>
                <c:pt idx="491">
                  <c:v>-4.8207630090473685E-2</c:v>
                </c:pt>
                <c:pt idx="492">
                  <c:v>-4.8236614791676402E-2</c:v>
                </c:pt>
                <c:pt idx="493">
                  <c:v>-5.0981539927306585E-2</c:v>
                </c:pt>
                <c:pt idx="494">
                  <c:v>-4.9400374860852025E-2</c:v>
                </c:pt>
                <c:pt idx="495">
                  <c:v>-4.95380451757228E-2</c:v>
                </c:pt>
                <c:pt idx="496">
                  <c:v>-4.9311954993754625E-2</c:v>
                </c:pt>
                <c:pt idx="497">
                  <c:v>-4.8456880191224627E-2</c:v>
                </c:pt>
                <c:pt idx="498">
                  <c:v>-4.9585864886466879E-2</c:v>
                </c:pt>
                <c:pt idx="499">
                  <c:v>-4.9832219883683138E-2</c:v>
                </c:pt>
                <c:pt idx="500">
                  <c:v>-5.1061204874713439E-2</c:v>
                </c:pt>
                <c:pt idx="501">
                  <c:v>-5.0224965081724804E-2</c:v>
                </c:pt>
                <c:pt idx="502">
                  <c:v>-4.8936544917523861E-2</c:v>
                </c:pt>
                <c:pt idx="503">
                  <c:v>-5.00655300784274E-2</c:v>
                </c:pt>
                <c:pt idx="504">
                  <c:v>-5.1110454849549569E-2</c:v>
                </c:pt>
                <c:pt idx="505">
                  <c:v>-4.937421518843621E-2</c:v>
                </c:pt>
                <c:pt idx="506">
                  <c:v>-4.7048124848515727E-2</c:v>
                </c:pt>
                <c:pt idx="507">
                  <c:v>-4.8377110128058121E-2</c:v>
                </c:pt>
                <c:pt idx="508">
                  <c:v>-4.8093050078023225E-2</c:v>
                </c:pt>
                <c:pt idx="509">
                  <c:v>-4.9422034899180289E-2</c:v>
                </c:pt>
                <c:pt idx="510">
                  <c:v>-5.0846625032136217E-2</c:v>
                </c:pt>
                <c:pt idx="511">
                  <c:v>-4.752053498668829E-2</c:v>
                </c:pt>
                <c:pt idx="512">
                  <c:v>-5.1839370142261032E-2</c:v>
                </c:pt>
                <c:pt idx="513">
                  <c:v>-4.8950949902064167E-2</c:v>
                </c:pt>
                <c:pt idx="514">
                  <c:v>-5.3969784799846821E-2</c:v>
                </c:pt>
                <c:pt idx="515">
                  <c:v>-4.9343695107381791E-2</c:v>
                </c:pt>
                <c:pt idx="516">
                  <c:v>-4.8785690116346814E-2</c:v>
                </c:pt>
                <c:pt idx="517">
                  <c:v>-4.9430615101300646E-2</c:v>
                </c:pt>
                <c:pt idx="518">
                  <c:v>-5.1178435183828697E-2</c:v>
                </c:pt>
                <c:pt idx="519">
                  <c:v>-4.8923359965556301E-2</c:v>
                </c:pt>
                <c:pt idx="520">
                  <c:v>-4.9897270073415712E-2</c:v>
                </c:pt>
                <c:pt idx="521">
                  <c:v>-4.8934939921309706E-2</c:v>
                </c:pt>
                <c:pt idx="522">
                  <c:v>-5.1208850149123464E-2</c:v>
                </c:pt>
                <c:pt idx="523">
                  <c:v>-4.9053775226639118E-2</c:v>
                </c:pt>
                <c:pt idx="524">
                  <c:v>-4.9927685031434521E-2</c:v>
                </c:pt>
                <c:pt idx="525">
                  <c:v>-4.8872610110265668E-2</c:v>
                </c:pt>
                <c:pt idx="526">
                  <c:v>-5.5765354976756498E-2</c:v>
                </c:pt>
                <c:pt idx="527">
                  <c:v>-4.9058100135880522E-2</c:v>
                </c:pt>
                <c:pt idx="528">
                  <c:v>-5.1003024767851457E-2</c:v>
                </c:pt>
                <c:pt idx="529">
                  <c:v>-5.0028590005240403E-2</c:v>
                </c:pt>
                <c:pt idx="530">
                  <c:v>-5.0202500075101852E-2</c:v>
                </c:pt>
                <c:pt idx="531">
                  <c:v>-5.0700999810942449E-2</c:v>
                </c:pt>
                <c:pt idx="532">
                  <c:v>-5.5974910057557281E-2</c:v>
                </c:pt>
                <c:pt idx="533">
                  <c:v>-5.1012580188398715E-2</c:v>
                </c:pt>
                <c:pt idx="534">
                  <c:v>-4.8057505227916408E-2</c:v>
                </c:pt>
                <c:pt idx="535">
                  <c:v>-5.1486490207025781E-2</c:v>
                </c:pt>
                <c:pt idx="536">
                  <c:v>-5.0016904926451389E-2</c:v>
                </c:pt>
                <c:pt idx="537">
                  <c:v>-5.0861830037320033E-2</c:v>
                </c:pt>
                <c:pt idx="538">
                  <c:v>-5.0335739892034326E-2</c:v>
                </c:pt>
                <c:pt idx="539">
                  <c:v>-5.2748750233149622E-2</c:v>
                </c:pt>
                <c:pt idx="540">
                  <c:v>-5.1277735154144466E-2</c:v>
                </c:pt>
                <c:pt idx="541">
                  <c:v>-4.8970410207402892E-2</c:v>
                </c:pt>
                <c:pt idx="542">
                  <c:v>-5.0889244776044507E-2</c:v>
                </c:pt>
                <c:pt idx="543">
                  <c:v>-5.0918229942908511E-2</c:v>
                </c:pt>
                <c:pt idx="544">
                  <c:v>-5.0510975110228173E-2</c:v>
                </c:pt>
                <c:pt idx="545">
                  <c:v>-4.9955899798078462E-2</c:v>
                </c:pt>
                <c:pt idx="546">
                  <c:v>-4.8384884888946544E-2</c:v>
                </c:pt>
                <c:pt idx="547">
                  <c:v>-4.9200824825675227E-2</c:v>
                </c:pt>
                <c:pt idx="549">
                  <c:v>-4.9993569817161188E-2</c:v>
                </c:pt>
                <c:pt idx="550">
                  <c:v>-4.922255494602723E-2</c:v>
                </c:pt>
                <c:pt idx="552">
                  <c:v>-4.9202220056031365E-2</c:v>
                </c:pt>
                <c:pt idx="553">
                  <c:v>-4.923989007511409E-2</c:v>
                </c:pt>
                <c:pt idx="554">
                  <c:v>-4.8496395065740217E-2</c:v>
                </c:pt>
                <c:pt idx="555">
                  <c:v>-4.8660154971003067E-2</c:v>
                </c:pt>
                <c:pt idx="556">
                  <c:v>-4.902681011299137E-2</c:v>
                </c:pt>
                <c:pt idx="557">
                  <c:v>-4.8497720214072615E-2</c:v>
                </c:pt>
                <c:pt idx="558">
                  <c:v>-4.8971630232699681E-2</c:v>
                </c:pt>
                <c:pt idx="559">
                  <c:v>-5.1002045060158707E-2</c:v>
                </c:pt>
                <c:pt idx="560">
                  <c:v>-4.9720879949745722E-2</c:v>
                </c:pt>
                <c:pt idx="561">
                  <c:v>-4.8306369899364654E-2</c:v>
                </c:pt>
                <c:pt idx="562">
                  <c:v>-4.817012984858593E-2</c:v>
                </c:pt>
                <c:pt idx="563">
                  <c:v>-4.9612125192652456E-2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180-4181-961F-4C5F35A5D508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1'!$M$21:$M$994</c:f>
              <c:numCache>
                <c:formatCode>0.0000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180-4181-961F-4C5F35A5D508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1'!$F$21:$F$994</c:f>
              <c:numCache>
                <c:formatCode>General</c:formatCode>
                <c:ptCount val="974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1'!$N$21:$N$994</c:f>
              <c:numCache>
                <c:formatCode>0.0000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180-4181-961F-4C5F35A5D508}"/>
            </c:ext>
          </c:extLst>
        </c:ser>
        <c:ser>
          <c:idx val="8"/>
          <c:order val="7"/>
          <c:tx>
            <c:strRef>
              <c:f>'Active 1'!$W$1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1'!$V$2:$V$19</c:f>
              <c:numCache>
                <c:formatCode>General</c:formatCode>
                <c:ptCount val="18"/>
                <c:pt idx="0">
                  <c:v>-50000</c:v>
                </c:pt>
                <c:pt idx="1">
                  <c:v>-45000</c:v>
                </c:pt>
                <c:pt idx="2">
                  <c:v>-40000</c:v>
                </c:pt>
                <c:pt idx="3">
                  <c:v>-35000</c:v>
                </c:pt>
                <c:pt idx="4">
                  <c:v>-30000</c:v>
                </c:pt>
                <c:pt idx="5">
                  <c:v>-25000</c:v>
                </c:pt>
                <c:pt idx="6">
                  <c:v>-20000</c:v>
                </c:pt>
                <c:pt idx="7">
                  <c:v>-15000</c:v>
                </c:pt>
                <c:pt idx="8">
                  <c:v>-10000</c:v>
                </c:pt>
                <c:pt idx="9">
                  <c:v>-5000</c:v>
                </c:pt>
                <c:pt idx="10">
                  <c:v>0</c:v>
                </c:pt>
                <c:pt idx="11">
                  <c:v>5000</c:v>
                </c:pt>
                <c:pt idx="12">
                  <c:v>10000</c:v>
                </c:pt>
                <c:pt idx="13">
                  <c:v>15000</c:v>
                </c:pt>
                <c:pt idx="14">
                  <c:v>20000</c:v>
                </c:pt>
                <c:pt idx="15">
                  <c:v>25000</c:v>
                </c:pt>
                <c:pt idx="16">
                  <c:v>30000</c:v>
                </c:pt>
                <c:pt idx="17">
                  <c:v>35000</c:v>
                </c:pt>
              </c:numCache>
            </c:numRef>
          </c:xVal>
          <c:yVal>
            <c:numRef>
              <c:f>'Active 1'!$W$2:$W$19</c:f>
              <c:numCache>
                <c:formatCode>0.00E+00</c:formatCode>
                <c:ptCount val="18"/>
                <c:pt idx="0">
                  <c:v>-0.64626770974432546</c:v>
                </c:pt>
                <c:pt idx="1">
                  <c:v>-0.54426410079126664</c:v>
                </c:pt>
                <c:pt idx="2">
                  <c:v>-0.45081905230762209</c:v>
                </c:pt>
                <c:pt idx="3">
                  <c:v>-0.36593256429339188</c:v>
                </c:pt>
                <c:pt idx="4">
                  <c:v>-0.28960463674857601</c:v>
                </c:pt>
                <c:pt idx="5">
                  <c:v>-0.22183526967317449</c:v>
                </c:pt>
                <c:pt idx="6">
                  <c:v>-0.16262446306718728</c:v>
                </c:pt>
                <c:pt idx="7">
                  <c:v>-0.1119722169306144</c:v>
                </c:pt>
                <c:pt idx="8">
                  <c:v>-6.9878531263455876E-2</c:v>
                </c:pt>
                <c:pt idx="9">
                  <c:v>-3.6343406065711667E-2</c:v>
                </c:pt>
                <c:pt idx="10">
                  <c:v>-1.136684133738179E-2</c:v>
                </c:pt>
                <c:pt idx="11">
                  <c:v>5.0511629215337526E-3</c:v>
                </c:pt>
                <c:pt idx="12">
                  <c:v>1.2910606711034962E-2</c:v>
                </c:pt>
                <c:pt idx="13">
                  <c:v>1.221149003112184E-2</c:v>
                </c:pt>
                <c:pt idx="14">
                  <c:v>2.9538128817943876E-3</c:v>
                </c:pt>
                <c:pt idx="15">
                  <c:v>-1.4862424736947405E-2</c:v>
                </c:pt>
                <c:pt idx="16">
                  <c:v>-4.1237222825103517E-2</c:v>
                </c:pt>
                <c:pt idx="17">
                  <c:v>-7.6170581382673963E-2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180-4181-961F-4C5F35A5D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029328"/>
        <c:axId val="1"/>
      </c:scatterChart>
      <c:valAx>
        <c:axId val="418029328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802932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VZ Lib -- O-C Diagr.</a:t>
            </a:r>
          </a:p>
        </c:rich>
      </c:tx>
      <c:layout>
        <c:manualLayout>
          <c:xMode val="edge"/>
          <c:yMode val="edge"/>
          <c:x val="0.38556132096391171"/>
          <c:y val="1.479289940828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02137490005596E-2"/>
          <c:y val="0.10650887573964497"/>
          <c:w val="0.87404124970185548"/>
          <c:h val="0.718934911242603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2'!$F$21:$F$1000</c:f>
              <c:numCache>
                <c:formatCode>General</c:formatCode>
                <c:ptCount val="980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31493.5</c:v>
                </c:pt>
                <c:pt idx="393">
                  <c:v>31494</c:v>
                </c:pt>
                <c:pt idx="394">
                  <c:v>31502</c:v>
                </c:pt>
                <c:pt idx="395">
                  <c:v>31507.5</c:v>
                </c:pt>
                <c:pt idx="396">
                  <c:v>31508</c:v>
                </c:pt>
                <c:pt idx="397">
                  <c:v>31513</c:v>
                </c:pt>
                <c:pt idx="398">
                  <c:v>31513.5</c:v>
                </c:pt>
                <c:pt idx="399">
                  <c:v>31529.5</c:v>
                </c:pt>
                <c:pt idx="400">
                  <c:v>31532.5</c:v>
                </c:pt>
                <c:pt idx="401">
                  <c:v>31543.5</c:v>
                </c:pt>
                <c:pt idx="402">
                  <c:v>31544</c:v>
                </c:pt>
                <c:pt idx="403">
                  <c:v>31546.5</c:v>
                </c:pt>
                <c:pt idx="404">
                  <c:v>31547</c:v>
                </c:pt>
                <c:pt idx="405">
                  <c:v>31549</c:v>
                </c:pt>
                <c:pt idx="406">
                  <c:v>31549.5</c:v>
                </c:pt>
                <c:pt idx="407">
                  <c:v>31552.5</c:v>
                </c:pt>
                <c:pt idx="408">
                  <c:v>31554.5</c:v>
                </c:pt>
                <c:pt idx="409">
                  <c:v>31555</c:v>
                </c:pt>
                <c:pt idx="410">
                  <c:v>31556</c:v>
                </c:pt>
                <c:pt idx="411">
                  <c:v>31557.5</c:v>
                </c:pt>
                <c:pt idx="412">
                  <c:v>31558</c:v>
                </c:pt>
                <c:pt idx="413">
                  <c:v>31560.5</c:v>
                </c:pt>
                <c:pt idx="414">
                  <c:v>31591</c:v>
                </c:pt>
                <c:pt idx="415">
                  <c:v>31591.5</c:v>
                </c:pt>
                <c:pt idx="416">
                  <c:v>31608</c:v>
                </c:pt>
                <c:pt idx="417">
                  <c:v>31610.5</c:v>
                </c:pt>
                <c:pt idx="418">
                  <c:v>31611</c:v>
                </c:pt>
                <c:pt idx="419">
                  <c:v>31613.5</c:v>
                </c:pt>
                <c:pt idx="420">
                  <c:v>31627.5</c:v>
                </c:pt>
                <c:pt idx="421">
                  <c:v>31630</c:v>
                </c:pt>
                <c:pt idx="422">
                  <c:v>31647</c:v>
                </c:pt>
                <c:pt idx="423">
                  <c:v>31649.5</c:v>
                </c:pt>
                <c:pt idx="424">
                  <c:v>31652.5</c:v>
                </c:pt>
                <c:pt idx="425">
                  <c:v>31663.5</c:v>
                </c:pt>
                <c:pt idx="426">
                  <c:v>31666.5</c:v>
                </c:pt>
                <c:pt idx="427">
                  <c:v>31669</c:v>
                </c:pt>
                <c:pt idx="428">
                  <c:v>31680.5</c:v>
                </c:pt>
                <c:pt idx="429">
                  <c:v>31683</c:v>
                </c:pt>
                <c:pt idx="430">
                  <c:v>31688.5</c:v>
                </c:pt>
                <c:pt idx="431">
                  <c:v>32259</c:v>
                </c:pt>
                <c:pt idx="432">
                  <c:v>32264.5</c:v>
                </c:pt>
                <c:pt idx="433">
                  <c:v>32267.5</c:v>
                </c:pt>
                <c:pt idx="434">
                  <c:v>32273</c:v>
                </c:pt>
                <c:pt idx="435">
                  <c:v>32289.5</c:v>
                </c:pt>
                <c:pt idx="436">
                  <c:v>32292.5</c:v>
                </c:pt>
                <c:pt idx="437">
                  <c:v>32295</c:v>
                </c:pt>
                <c:pt idx="438">
                  <c:v>32303.5</c:v>
                </c:pt>
                <c:pt idx="439">
                  <c:v>32306.5</c:v>
                </c:pt>
                <c:pt idx="440">
                  <c:v>32309</c:v>
                </c:pt>
                <c:pt idx="441">
                  <c:v>32312</c:v>
                </c:pt>
                <c:pt idx="442">
                  <c:v>32317.5</c:v>
                </c:pt>
                <c:pt idx="443">
                  <c:v>32326</c:v>
                </c:pt>
                <c:pt idx="444">
                  <c:v>32331.5</c:v>
                </c:pt>
                <c:pt idx="445">
                  <c:v>32334</c:v>
                </c:pt>
                <c:pt idx="446">
                  <c:v>32334.5</c:v>
                </c:pt>
                <c:pt idx="447">
                  <c:v>32337</c:v>
                </c:pt>
                <c:pt idx="448">
                  <c:v>32340</c:v>
                </c:pt>
                <c:pt idx="449">
                  <c:v>32342.5</c:v>
                </c:pt>
                <c:pt idx="450">
                  <c:v>32373</c:v>
                </c:pt>
                <c:pt idx="451">
                  <c:v>32373.5</c:v>
                </c:pt>
                <c:pt idx="452">
                  <c:v>32376</c:v>
                </c:pt>
                <c:pt idx="453">
                  <c:v>32378.5</c:v>
                </c:pt>
                <c:pt idx="454">
                  <c:v>32379</c:v>
                </c:pt>
                <c:pt idx="455">
                  <c:v>32381.5</c:v>
                </c:pt>
                <c:pt idx="456">
                  <c:v>32382</c:v>
                </c:pt>
                <c:pt idx="457">
                  <c:v>32384</c:v>
                </c:pt>
                <c:pt idx="458">
                  <c:v>32384.5</c:v>
                </c:pt>
                <c:pt idx="459">
                  <c:v>32395.5</c:v>
                </c:pt>
                <c:pt idx="460">
                  <c:v>32398</c:v>
                </c:pt>
                <c:pt idx="461">
                  <c:v>32398.5</c:v>
                </c:pt>
                <c:pt idx="462">
                  <c:v>32401</c:v>
                </c:pt>
                <c:pt idx="463">
                  <c:v>32401.5</c:v>
                </c:pt>
                <c:pt idx="464">
                  <c:v>32403.5</c:v>
                </c:pt>
                <c:pt idx="465">
                  <c:v>32404</c:v>
                </c:pt>
                <c:pt idx="466">
                  <c:v>32423</c:v>
                </c:pt>
                <c:pt idx="467">
                  <c:v>32423.5</c:v>
                </c:pt>
                <c:pt idx="468">
                  <c:v>32426.5</c:v>
                </c:pt>
                <c:pt idx="469">
                  <c:v>32429</c:v>
                </c:pt>
                <c:pt idx="470">
                  <c:v>32445.5</c:v>
                </c:pt>
                <c:pt idx="471">
                  <c:v>32446</c:v>
                </c:pt>
                <c:pt idx="472">
                  <c:v>32448</c:v>
                </c:pt>
                <c:pt idx="473">
                  <c:v>32448.5</c:v>
                </c:pt>
                <c:pt idx="474">
                  <c:v>32451</c:v>
                </c:pt>
                <c:pt idx="475">
                  <c:v>32451.5</c:v>
                </c:pt>
                <c:pt idx="476">
                  <c:v>32454</c:v>
                </c:pt>
                <c:pt idx="477">
                  <c:v>32459.5</c:v>
                </c:pt>
                <c:pt idx="478">
                  <c:v>32460</c:v>
                </c:pt>
                <c:pt idx="479">
                  <c:v>32462</c:v>
                </c:pt>
                <c:pt idx="480">
                  <c:v>32462.5</c:v>
                </c:pt>
                <c:pt idx="481">
                  <c:v>32465</c:v>
                </c:pt>
                <c:pt idx="482">
                  <c:v>32465.5</c:v>
                </c:pt>
                <c:pt idx="483">
                  <c:v>32470.5</c:v>
                </c:pt>
                <c:pt idx="484">
                  <c:v>32476</c:v>
                </c:pt>
                <c:pt idx="485">
                  <c:v>32476.5</c:v>
                </c:pt>
                <c:pt idx="486">
                  <c:v>32479</c:v>
                </c:pt>
                <c:pt idx="487">
                  <c:v>32479.5</c:v>
                </c:pt>
                <c:pt idx="488">
                  <c:v>32482</c:v>
                </c:pt>
                <c:pt idx="489">
                  <c:v>32487.5</c:v>
                </c:pt>
                <c:pt idx="490">
                  <c:v>32498.5</c:v>
                </c:pt>
                <c:pt idx="491">
                  <c:v>32501.5</c:v>
                </c:pt>
                <c:pt idx="492">
                  <c:v>32504</c:v>
                </c:pt>
                <c:pt idx="493">
                  <c:v>32504.5</c:v>
                </c:pt>
                <c:pt idx="494">
                  <c:v>32526</c:v>
                </c:pt>
                <c:pt idx="495">
                  <c:v>32526.5</c:v>
                </c:pt>
                <c:pt idx="496">
                  <c:v>32534.5</c:v>
                </c:pt>
                <c:pt idx="497">
                  <c:v>32548.5</c:v>
                </c:pt>
                <c:pt idx="498">
                  <c:v>32549</c:v>
                </c:pt>
                <c:pt idx="499">
                  <c:v>32551.5</c:v>
                </c:pt>
                <c:pt idx="500">
                  <c:v>32559.5</c:v>
                </c:pt>
                <c:pt idx="501">
                  <c:v>32562.5</c:v>
                </c:pt>
                <c:pt idx="502">
                  <c:v>32563</c:v>
                </c:pt>
                <c:pt idx="503">
                  <c:v>32565</c:v>
                </c:pt>
                <c:pt idx="504">
                  <c:v>32565.5</c:v>
                </c:pt>
                <c:pt idx="505">
                  <c:v>32612.5</c:v>
                </c:pt>
                <c:pt idx="506">
                  <c:v>32615.5</c:v>
                </c:pt>
                <c:pt idx="507">
                  <c:v>32621</c:v>
                </c:pt>
                <c:pt idx="508">
                  <c:v>32635</c:v>
                </c:pt>
                <c:pt idx="509">
                  <c:v>32640.5</c:v>
                </c:pt>
                <c:pt idx="510">
                  <c:v>32643.5</c:v>
                </c:pt>
                <c:pt idx="511">
                  <c:v>32677</c:v>
                </c:pt>
                <c:pt idx="512">
                  <c:v>32679.5</c:v>
                </c:pt>
                <c:pt idx="513">
                  <c:v>32685.5</c:v>
                </c:pt>
                <c:pt idx="514">
                  <c:v>32688</c:v>
                </c:pt>
                <c:pt idx="515">
                  <c:v>32691</c:v>
                </c:pt>
                <c:pt idx="516">
                  <c:v>32702</c:v>
                </c:pt>
                <c:pt idx="517">
                  <c:v>32705</c:v>
                </c:pt>
                <c:pt idx="518">
                  <c:v>32707.5</c:v>
                </c:pt>
                <c:pt idx="519">
                  <c:v>32710.5</c:v>
                </c:pt>
                <c:pt idx="520">
                  <c:v>32713</c:v>
                </c:pt>
                <c:pt idx="521">
                  <c:v>32721.5</c:v>
                </c:pt>
                <c:pt idx="522">
                  <c:v>32730</c:v>
                </c:pt>
                <c:pt idx="523">
                  <c:v>32732.5</c:v>
                </c:pt>
                <c:pt idx="524">
                  <c:v>33247</c:v>
                </c:pt>
                <c:pt idx="525">
                  <c:v>33250</c:v>
                </c:pt>
                <c:pt idx="526">
                  <c:v>33300</c:v>
                </c:pt>
                <c:pt idx="527">
                  <c:v>33303</c:v>
                </c:pt>
                <c:pt idx="528">
                  <c:v>33314</c:v>
                </c:pt>
                <c:pt idx="529">
                  <c:v>33316.5</c:v>
                </c:pt>
                <c:pt idx="530">
                  <c:v>33317</c:v>
                </c:pt>
                <c:pt idx="531">
                  <c:v>33336.5</c:v>
                </c:pt>
                <c:pt idx="532">
                  <c:v>33339</c:v>
                </c:pt>
                <c:pt idx="533">
                  <c:v>33342</c:v>
                </c:pt>
                <c:pt idx="534">
                  <c:v>33375</c:v>
                </c:pt>
                <c:pt idx="535">
                  <c:v>33375.5</c:v>
                </c:pt>
                <c:pt idx="536">
                  <c:v>33453</c:v>
                </c:pt>
                <c:pt idx="537">
                  <c:v>33458.5</c:v>
                </c:pt>
                <c:pt idx="538">
                  <c:v>33459</c:v>
                </c:pt>
                <c:pt idx="539">
                  <c:v>33467.5</c:v>
                </c:pt>
                <c:pt idx="540">
                  <c:v>33470</c:v>
                </c:pt>
                <c:pt idx="541">
                  <c:v>33470.5</c:v>
                </c:pt>
                <c:pt idx="542">
                  <c:v>33472.5</c:v>
                </c:pt>
                <c:pt idx="543">
                  <c:v>33474.5</c:v>
                </c:pt>
                <c:pt idx="544">
                  <c:v>33481</c:v>
                </c:pt>
                <c:pt idx="545">
                  <c:v>33481.5</c:v>
                </c:pt>
                <c:pt idx="546">
                  <c:v>33494.5</c:v>
                </c:pt>
                <c:pt idx="547">
                  <c:v>33526</c:v>
                </c:pt>
                <c:pt idx="548">
                  <c:v>33537</c:v>
                </c:pt>
                <c:pt idx="549">
                  <c:v>33553.5</c:v>
                </c:pt>
                <c:pt idx="550">
                  <c:v>33561.5</c:v>
                </c:pt>
                <c:pt idx="551">
                  <c:v>33573</c:v>
                </c:pt>
                <c:pt idx="552">
                  <c:v>33676</c:v>
                </c:pt>
                <c:pt idx="553">
                  <c:v>33679</c:v>
                </c:pt>
                <c:pt idx="554">
                  <c:v>33698.5</c:v>
                </c:pt>
                <c:pt idx="555">
                  <c:v>33704</c:v>
                </c:pt>
                <c:pt idx="556">
                  <c:v>33721</c:v>
                </c:pt>
                <c:pt idx="557">
                  <c:v>33729</c:v>
                </c:pt>
                <c:pt idx="558">
                  <c:v>33762.5</c:v>
                </c:pt>
                <c:pt idx="559">
                  <c:v>34543.5</c:v>
                </c:pt>
                <c:pt idx="560">
                  <c:v>35557</c:v>
                </c:pt>
                <c:pt idx="561">
                  <c:v>35557</c:v>
                </c:pt>
                <c:pt idx="562">
                  <c:v>35557</c:v>
                </c:pt>
                <c:pt idx="563">
                  <c:v>37814</c:v>
                </c:pt>
                <c:pt idx="564">
                  <c:v>39518</c:v>
                </c:pt>
                <c:pt idx="565">
                  <c:v>39518</c:v>
                </c:pt>
                <c:pt idx="566">
                  <c:v>39518</c:v>
                </c:pt>
                <c:pt idx="567">
                  <c:v>39571</c:v>
                </c:pt>
                <c:pt idx="568">
                  <c:v>39571</c:v>
                </c:pt>
                <c:pt idx="569">
                  <c:v>39571</c:v>
                </c:pt>
                <c:pt idx="570">
                  <c:v>39651.5</c:v>
                </c:pt>
                <c:pt idx="571">
                  <c:v>39665.5</c:v>
                </c:pt>
                <c:pt idx="572">
                  <c:v>40406</c:v>
                </c:pt>
                <c:pt idx="573">
                  <c:v>40406</c:v>
                </c:pt>
                <c:pt idx="574">
                  <c:v>40484</c:v>
                </c:pt>
                <c:pt idx="575">
                  <c:v>40484</c:v>
                </c:pt>
                <c:pt idx="576">
                  <c:v>40484</c:v>
                </c:pt>
                <c:pt idx="577">
                  <c:v>41422</c:v>
                </c:pt>
                <c:pt idx="578">
                  <c:v>41422</c:v>
                </c:pt>
                <c:pt idx="579">
                  <c:v>41486</c:v>
                </c:pt>
                <c:pt idx="580">
                  <c:v>41486</c:v>
                </c:pt>
              </c:numCache>
            </c:numRef>
          </c:xVal>
          <c:yVal>
            <c:numRef>
              <c:f>'Active 2'!$H$21:$H$1000</c:f>
              <c:numCache>
                <c:formatCode>0.0000</c:formatCode>
                <c:ptCount val="980"/>
                <c:pt idx="29">
                  <c:v>-7.1815199989941902E-3</c:v>
                </c:pt>
                <c:pt idx="32">
                  <c:v>-7.7471000258810818E-4</c:v>
                </c:pt>
                <c:pt idx="33">
                  <c:v>3.8165000296430662E-4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774-4026-9EC8-FA3839B8AD1D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2'!$D$42:$D$53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4">
                    <c:v>1E-4</c:v>
                  </c:pt>
                  <c:pt idx="6">
                    <c:v>0</c:v>
                  </c:pt>
                  <c:pt idx="7">
                    <c:v>0</c:v>
                  </c:pt>
                  <c:pt idx="8">
                    <c:v>2E-3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2'!$F$21:$F$1000</c:f>
              <c:numCache>
                <c:formatCode>General</c:formatCode>
                <c:ptCount val="980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31493.5</c:v>
                </c:pt>
                <c:pt idx="393">
                  <c:v>31494</c:v>
                </c:pt>
                <c:pt idx="394">
                  <c:v>31502</c:v>
                </c:pt>
                <c:pt idx="395">
                  <c:v>31507.5</c:v>
                </c:pt>
                <c:pt idx="396">
                  <c:v>31508</c:v>
                </c:pt>
                <c:pt idx="397">
                  <c:v>31513</c:v>
                </c:pt>
                <c:pt idx="398">
                  <c:v>31513.5</c:v>
                </c:pt>
                <c:pt idx="399">
                  <c:v>31529.5</c:v>
                </c:pt>
                <c:pt idx="400">
                  <c:v>31532.5</c:v>
                </c:pt>
                <c:pt idx="401">
                  <c:v>31543.5</c:v>
                </c:pt>
                <c:pt idx="402">
                  <c:v>31544</c:v>
                </c:pt>
                <c:pt idx="403">
                  <c:v>31546.5</c:v>
                </c:pt>
                <c:pt idx="404">
                  <c:v>31547</c:v>
                </c:pt>
                <c:pt idx="405">
                  <c:v>31549</c:v>
                </c:pt>
                <c:pt idx="406">
                  <c:v>31549.5</c:v>
                </c:pt>
                <c:pt idx="407">
                  <c:v>31552.5</c:v>
                </c:pt>
                <c:pt idx="408">
                  <c:v>31554.5</c:v>
                </c:pt>
                <c:pt idx="409">
                  <c:v>31555</c:v>
                </c:pt>
                <c:pt idx="410">
                  <c:v>31556</c:v>
                </c:pt>
                <c:pt idx="411">
                  <c:v>31557.5</c:v>
                </c:pt>
                <c:pt idx="412">
                  <c:v>31558</c:v>
                </c:pt>
                <c:pt idx="413">
                  <c:v>31560.5</c:v>
                </c:pt>
                <c:pt idx="414">
                  <c:v>31591</c:v>
                </c:pt>
                <c:pt idx="415">
                  <c:v>31591.5</c:v>
                </c:pt>
                <c:pt idx="416">
                  <c:v>31608</c:v>
                </c:pt>
                <c:pt idx="417">
                  <c:v>31610.5</c:v>
                </c:pt>
                <c:pt idx="418">
                  <c:v>31611</c:v>
                </c:pt>
                <c:pt idx="419">
                  <c:v>31613.5</c:v>
                </c:pt>
                <c:pt idx="420">
                  <c:v>31627.5</c:v>
                </c:pt>
                <c:pt idx="421">
                  <c:v>31630</c:v>
                </c:pt>
                <c:pt idx="422">
                  <c:v>31647</c:v>
                </c:pt>
                <c:pt idx="423">
                  <c:v>31649.5</c:v>
                </c:pt>
                <c:pt idx="424">
                  <c:v>31652.5</c:v>
                </c:pt>
                <c:pt idx="425">
                  <c:v>31663.5</c:v>
                </c:pt>
                <c:pt idx="426">
                  <c:v>31666.5</c:v>
                </c:pt>
                <c:pt idx="427">
                  <c:v>31669</c:v>
                </c:pt>
                <c:pt idx="428">
                  <c:v>31680.5</c:v>
                </c:pt>
                <c:pt idx="429">
                  <c:v>31683</c:v>
                </c:pt>
                <c:pt idx="430">
                  <c:v>31688.5</c:v>
                </c:pt>
                <c:pt idx="431">
                  <c:v>32259</c:v>
                </c:pt>
                <c:pt idx="432">
                  <c:v>32264.5</c:v>
                </c:pt>
                <c:pt idx="433">
                  <c:v>32267.5</c:v>
                </c:pt>
                <c:pt idx="434">
                  <c:v>32273</c:v>
                </c:pt>
                <c:pt idx="435">
                  <c:v>32289.5</c:v>
                </c:pt>
                <c:pt idx="436">
                  <c:v>32292.5</c:v>
                </c:pt>
                <c:pt idx="437">
                  <c:v>32295</c:v>
                </c:pt>
                <c:pt idx="438">
                  <c:v>32303.5</c:v>
                </c:pt>
                <c:pt idx="439">
                  <c:v>32306.5</c:v>
                </c:pt>
                <c:pt idx="440">
                  <c:v>32309</c:v>
                </c:pt>
                <c:pt idx="441">
                  <c:v>32312</c:v>
                </c:pt>
                <c:pt idx="442">
                  <c:v>32317.5</c:v>
                </c:pt>
                <c:pt idx="443">
                  <c:v>32326</c:v>
                </c:pt>
                <c:pt idx="444">
                  <c:v>32331.5</c:v>
                </c:pt>
                <c:pt idx="445">
                  <c:v>32334</c:v>
                </c:pt>
                <c:pt idx="446">
                  <c:v>32334.5</c:v>
                </c:pt>
                <c:pt idx="447">
                  <c:v>32337</c:v>
                </c:pt>
                <c:pt idx="448">
                  <c:v>32340</c:v>
                </c:pt>
                <c:pt idx="449">
                  <c:v>32342.5</c:v>
                </c:pt>
                <c:pt idx="450">
                  <c:v>32373</c:v>
                </c:pt>
                <c:pt idx="451">
                  <c:v>32373.5</c:v>
                </c:pt>
                <c:pt idx="452">
                  <c:v>32376</c:v>
                </c:pt>
                <c:pt idx="453">
                  <c:v>32378.5</c:v>
                </c:pt>
                <c:pt idx="454">
                  <c:v>32379</c:v>
                </c:pt>
                <c:pt idx="455">
                  <c:v>32381.5</c:v>
                </c:pt>
                <c:pt idx="456">
                  <c:v>32382</c:v>
                </c:pt>
                <c:pt idx="457">
                  <c:v>32384</c:v>
                </c:pt>
                <c:pt idx="458">
                  <c:v>32384.5</c:v>
                </c:pt>
                <c:pt idx="459">
                  <c:v>32395.5</c:v>
                </c:pt>
                <c:pt idx="460">
                  <c:v>32398</c:v>
                </c:pt>
                <c:pt idx="461">
                  <c:v>32398.5</c:v>
                </c:pt>
                <c:pt idx="462">
                  <c:v>32401</c:v>
                </c:pt>
                <c:pt idx="463">
                  <c:v>32401.5</c:v>
                </c:pt>
                <c:pt idx="464">
                  <c:v>32403.5</c:v>
                </c:pt>
                <c:pt idx="465">
                  <c:v>32404</c:v>
                </c:pt>
                <c:pt idx="466">
                  <c:v>32423</c:v>
                </c:pt>
                <c:pt idx="467">
                  <c:v>32423.5</c:v>
                </c:pt>
                <c:pt idx="468">
                  <c:v>32426.5</c:v>
                </c:pt>
                <c:pt idx="469">
                  <c:v>32429</c:v>
                </c:pt>
                <c:pt idx="470">
                  <c:v>32445.5</c:v>
                </c:pt>
                <c:pt idx="471">
                  <c:v>32446</c:v>
                </c:pt>
                <c:pt idx="472">
                  <c:v>32448</c:v>
                </c:pt>
                <c:pt idx="473">
                  <c:v>32448.5</c:v>
                </c:pt>
                <c:pt idx="474">
                  <c:v>32451</c:v>
                </c:pt>
                <c:pt idx="475">
                  <c:v>32451.5</c:v>
                </c:pt>
                <c:pt idx="476">
                  <c:v>32454</c:v>
                </c:pt>
                <c:pt idx="477">
                  <c:v>32459.5</c:v>
                </c:pt>
                <c:pt idx="478">
                  <c:v>32460</c:v>
                </c:pt>
                <c:pt idx="479">
                  <c:v>32462</c:v>
                </c:pt>
                <c:pt idx="480">
                  <c:v>32462.5</c:v>
                </c:pt>
                <c:pt idx="481">
                  <c:v>32465</c:v>
                </c:pt>
                <c:pt idx="482">
                  <c:v>32465.5</c:v>
                </c:pt>
                <c:pt idx="483">
                  <c:v>32470.5</c:v>
                </c:pt>
                <c:pt idx="484">
                  <c:v>32476</c:v>
                </c:pt>
                <c:pt idx="485">
                  <c:v>32476.5</c:v>
                </c:pt>
                <c:pt idx="486">
                  <c:v>32479</c:v>
                </c:pt>
                <c:pt idx="487">
                  <c:v>32479.5</c:v>
                </c:pt>
                <c:pt idx="488">
                  <c:v>32482</c:v>
                </c:pt>
                <c:pt idx="489">
                  <c:v>32487.5</c:v>
                </c:pt>
                <c:pt idx="490">
                  <c:v>32498.5</c:v>
                </c:pt>
                <c:pt idx="491">
                  <c:v>32501.5</c:v>
                </c:pt>
                <c:pt idx="492">
                  <c:v>32504</c:v>
                </c:pt>
                <c:pt idx="493">
                  <c:v>32504.5</c:v>
                </c:pt>
                <c:pt idx="494">
                  <c:v>32526</c:v>
                </c:pt>
                <c:pt idx="495">
                  <c:v>32526.5</c:v>
                </c:pt>
                <c:pt idx="496">
                  <c:v>32534.5</c:v>
                </c:pt>
                <c:pt idx="497">
                  <c:v>32548.5</c:v>
                </c:pt>
                <c:pt idx="498">
                  <c:v>32549</c:v>
                </c:pt>
                <c:pt idx="499">
                  <c:v>32551.5</c:v>
                </c:pt>
                <c:pt idx="500">
                  <c:v>32559.5</c:v>
                </c:pt>
                <c:pt idx="501">
                  <c:v>32562.5</c:v>
                </c:pt>
                <c:pt idx="502">
                  <c:v>32563</c:v>
                </c:pt>
                <c:pt idx="503">
                  <c:v>32565</c:v>
                </c:pt>
                <c:pt idx="504">
                  <c:v>32565.5</c:v>
                </c:pt>
                <c:pt idx="505">
                  <c:v>32612.5</c:v>
                </c:pt>
                <c:pt idx="506">
                  <c:v>32615.5</c:v>
                </c:pt>
                <c:pt idx="507">
                  <c:v>32621</c:v>
                </c:pt>
                <c:pt idx="508">
                  <c:v>32635</c:v>
                </c:pt>
                <c:pt idx="509">
                  <c:v>32640.5</c:v>
                </c:pt>
                <c:pt idx="510">
                  <c:v>32643.5</c:v>
                </c:pt>
                <c:pt idx="511">
                  <c:v>32677</c:v>
                </c:pt>
                <c:pt idx="512">
                  <c:v>32679.5</c:v>
                </c:pt>
                <c:pt idx="513">
                  <c:v>32685.5</c:v>
                </c:pt>
                <c:pt idx="514">
                  <c:v>32688</c:v>
                </c:pt>
                <c:pt idx="515">
                  <c:v>32691</c:v>
                </c:pt>
                <c:pt idx="516">
                  <c:v>32702</c:v>
                </c:pt>
                <c:pt idx="517">
                  <c:v>32705</c:v>
                </c:pt>
                <c:pt idx="518">
                  <c:v>32707.5</c:v>
                </c:pt>
                <c:pt idx="519">
                  <c:v>32710.5</c:v>
                </c:pt>
                <c:pt idx="520">
                  <c:v>32713</c:v>
                </c:pt>
                <c:pt idx="521">
                  <c:v>32721.5</c:v>
                </c:pt>
                <c:pt idx="522">
                  <c:v>32730</c:v>
                </c:pt>
                <c:pt idx="523">
                  <c:v>32732.5</c:v>
                </c:pt>
                <c:pt idx="524">
                  <c:v>33247</c:v>
                </c:pt>
                <c:pt idx="525">
                  <c:v>33250</c:v>
                </c:pt>
                <c:pt idx="526">
                  <c:v>33300</c:v>
                </c:pt>
                <c:pt idx="527">
                  <c:v>33303</c:v>
                </c:pt>
                <c:pt idx="528">
                  <c:v>33314</c:v>
                </c:pt>
                <c:pt idx="529">
                  <c:v>33316.5</c:v>
                </c:pt>
                <c:pt idx="530">
                  <c:v>33317</c:v>
                </c:pt>
                <c:pt idx="531">
                  <c:v>33336.5</c:v>
                </c:pt>
                <c:pt idx="532">
                  <c:v>33339</c:v>
                </c:pt>
                <c:pt idx="533">
                  <c:v>33342</c:v>
                </c:pt>
                <c:pt idx="534">
                  <c:v>33375</c:v>
                </c:pt>
                <c:pt idx="535">
                  <c:v>33375.5</c:v>
                </c:pt>
                <c:pt idx="536">
                  <c:v>33453</c:v>
                </c:pt>
                <c:pt idx="537">
                  <c:v>33458.5</c:v>
                </c:pt>
                <c:pt idx="538">
                  <c:v>33459</c:v>
                </c:pt>
                <c:pt idx="539">
                  <c:v>33467.5</c:v>
                </c:pt>
                <c:pt idx="540">
                  <c:v>33470</c:v>
                </c:pt>
                <c:pt idx="541">
                  <c:v>33470.5</c:v>
                </c:pt>
                <c:pt idx="542">
                  <c:v>33472.5</c:v>
                </c:pt>
                <c:pt idx="543">
                  <c:v>33474.5</c:v>
                </c:pt>
                <c:pt idx="544">
                  <c:v>33481</c:v>
                </c:pt>
                <c:pt idx="545">
                  <c:v>33481.5</c:v>
                </c:pt>
                <c:pt idx="546">
                  <c:v>33494.5</c:v>
                </c:pt>
                <c:pt idx="547">
                  <c:v>33526</c:v>
                </c:pt>
                <c:pt idx="548">
                  <c:v>33537</c:v>
                </c:pt>
                <c:pt idx="549">
                  <c:v>33553.5</c:v>
                </c:pt>
                <c:pt idx="550">
                  <c:v>33561.5</c:v>
                </c:pt>
                <c:pt idx="551">
                  <c:v>33573</c:v>
                </c:pt>
                <c:pt idx="552">
                  <c:v>33676</c:v>
                </c:pt>
                <c:pt idx="553">
                  <c:v>33679</c:v>
                </c:pt>
                <c:pt idx="554">
                  <c:v>33698.5</c:v>
                </c:pt>
                <c:pt idx="555">
                  <c:v>33704</c:v>
                </c:pt>
                <c:pt idx="556">
                  <c:v>33721</c:v>
                </c:pt>
                <c:pt idx="557">
                  <c:v>33729</c:v>
                </c:pt>
                <c:pt idx="558">
                  <c:v>33762.5</c:v>
                </c:pt>
                <c:pt idx="559">
                  <c:v>34543.5</c:v>
                </c:pt>
                <c:pt idx="560">
                  <c:v>35557</c:v>
                </c:pt>
                <c:pt idx="561">
                  <c:v>35557</c:v>
                </c:pt>
                <c:pt idx="562">
                  <c:v>35557</c:v>
                </c:pt>
                <c:pt idx="563">
                  <c:v>37814</c:v>
                </c:pt>
                <c:pt idx="564">
                  <c:v>39518</c:v>
                </c:pt>
                <c:pt idx="565">
                  <c:v>39518</c:v>
                </c:pt>
                <c:pt idx="566">
                  <c:v>39518</c:v>
                </c:pt>
                <c:pt idx="567">
                  <c:v>39571</c:v>
                </c:pt>
                <c:pt idx="568">
                  <c:v>39571</c:v>
                </c:pt>
                <c:pt idx="569">
                  <c:v>39571</c:v>
                </c:pt>
                <c:pt idx="570">
                  <c:v>39651.5</c:v>
                </c:pt>
                <c:pt idx="571">
                  <c:v>39665.5</c:v>
                </c:pt>
                <c:pt idx="572">
                  <c:v>40406</c:v>
                </c:pt>
                <c:pt idx="573">
                  <c:v>40406</c:v>
                </c:pt>
                <c:pt idx="574">
                  <c:v>40484</c:v>
                </c:pt>
                <c:pt idx="575">
                  <c:v>40484</c:v>
                </c:pt>
                <c:pt idx="576">
                  <c:v>40484</c:v>
                </c:pt>
                <c:pt idx="577">
                  <c:v>41422</c:v>
                </c:pt>
                <c:pt idx="578">
                  <c:v>41422</c:v>
                </c:pt>
                <c:pt idx="579">
                  <c:v>41486</c:v>
                </c:pt>
                <c:pt idx="580">
                  <c:v>41486</c:v>
                </c:pt>
              </c:numCache>
            </c:numRef>
          </c:xVal>
          <c:yVal>
            <c:numRef>
              <c:f>'Active 2'!$I$21:$I$1000</c:f>
              <c:numCache>
                <c:formatCode>0.0000</c:formatCode>
                <c:ptCount val="980"/>
                <c:pt idx="0">
                  <c:v>-0.5230425700028718</c:v>
                </c:pt>
                <c:pt idx="1">
                  <c:v>-0.53217155500533408</c:v>
                </c:pt>
                <c:pt idx="2">
                  <c:v>-0.52479820000371546</c:v>
                </c:pt>
                <c:pt idx="3">
                  <c:v>-0.51392718500574119</c:v>
                </c:pt>
                <c:pt idx="4">
                  <c:v>-0.52535815499868477</c:v>
                </c:pt>
                <c:pt idx="5">
                  <c:v>-0.5579950550054491</c:v>
                </c:pt>
                <c:pt idx="6">
                  <c:v>-0.45773903000372229</c:v>
                </c:pt>
                <c:pt idx="7">
                  <c:v>-0.44986801500272122</c:v>
                </c:pt>
                <c:pt idx="8">
                  <c:v>-0.43001904000266222</c:v>
                </c:pt>
                <c:pt idx="9">
                  <c:v>-0.43014802500329097</c:v>
                </c:pt>
                <c:pt idx="10">
                  <c:v>-0.41408614499960095</c:v>
                </c:pt>
                <c:pt idx="11">
                  <c:v>-0.40721513000244158</c:v>
                </c:pt>
                <c:pt idx="12">
                  <c:v>-0.3777685900022334</c:v>
                </c:pt>
                <c:pt idx="21">
                  <c:v>-3.968925004301127E-3</c:v>
                </c:pt>
                <c:pt idx="22">
                  <c:v>-2.4181750050047413E-3</c:v>
                </c:pt>
                <c:pt idx="23">
                  <c:v>-3.5398350009927526E-3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774-4026-9EC8-FA3839B8AD1D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2'!$F$21:$F$1000</c:f>
              <c:numCache>
                <c:formatCode>General</c:formatCode>
                <c:ptCount val="980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31493.5</c:v>
                </c:pt>
                <c:pt idx="393">
                  <c:v>31494</c:v>
                </c:pt>
                <c:pt idx="394">
                  <c:v>31502</c:v>
                </c:pt>
                <c:pt idx="395">
                  <c:v>31507.5</c:v>
                </c:pt>
                <c:pt idx="396">
                  <c:v>31508</c:v>
                </c:pt>
                <c:pt idx="397">
                  <c:v>31513</c:v>
                </c:pt>
                <c:pt idx="398">
                  <c:v>31513.5</c:v>
                </c:pt>
                <c:pt idx="399">
                  <c:v>31529.5</c:v>
                </c:pt>
                <c:pt idx="400">
                  <c:v>31532.5</c:v>
                </c:pt>
                <c:pt idx="401">
                  <c:v>31543.5</c:v>
                </c:pt>
                <c:pt idx="402">
                  <c:v>31544</c:v>
                </c:pt>
                <c:pt idx="403">
                  <c:v>31546.5</c:v>
                </c:pt>
                <c:pt idx="404">
                  <c:v>31547</c:v>
                </c:pt>
                <c:pt idx="405">
                  <c:v>31549</c:v>
                </c:pt>
                <c:pt idx="406">
                  <c:v>31549.5</c:v>
                </c:pt>
                <c:pt idx="407">
                  <c:v>31552.5</c:v>
                </c:pt>
                <c:pt idx="408">
                  <c:v>31554.5</c:v>
                </c:pt>
                <c:pt idx="409">
                  <c:v>31555</c:v>
                </c:pt>
                <c:pt idx="410">
                  <c:v>31556</c:v>
                </c:pt>
                <c:pt idx="411">
                  <c:v>31557.5</c:v>
                </c:pt>
                <c:pt idx="412">
                  <c:v>31558</c:v>
                </c:pt>
                <c:pt idx="413">
                  <c:v>31560.5</c:v>
                </c:pt>
                <c:pt idx="414">
                  <c:v>31591</c:v>
                </c:pt>
                <c:pt idx="415">
                  <c:v>31591.5</c:v>
                </c:pt>
                <c:pt idx="416">
                  <c:v>31608</c:v>
                </c:pt>
                <c:pt idx="417">
                  <c:v>31610.5</c:v>
                </c:pt>
                <c:pt idx="418">
                  <c:v>31611</c:v>
                </c:pt>
                <c:pt idx="419">
                  <c:v>31613.5</c:v>
                </c:pt>
                <c:pt idx="420">
                  <c:v>31627.5</c:v>
                </c:pt>
                <c:pt idx="421">
                  <c:v>31630</c:v>
                </c:pt>
                <c:pt idx="422">
                  <c:v>31647</c:v>
                </c:pt>
                <c:pt idx="423">
                  <c:v>31649.5</c:v>
                </c:pt>
                <c:pt idx="424">
                  <c:v>31652.5</c:v>
                </c:pt>
                <c:pt idx="425">
                  <c:v>31663.5</c:v>
                </c:pt>
                <c:pt idx="426">
                  <c:v>31666.5</c:v>
                </c:pt>
                <c:pt idx="427">
                  <c:v>31669</c:v>
                </c:pt>
                <c:pt idx="428">
                  <c:v>31680.5</c:v>
                </c:pt>
                <c:pt idx="429">
                  <c:v>31683</c:v>
                </c:pt>
                <c:pt idx="430">
                  <c:v>31688.5</c:v>
                </c:pt>
                <c:pt idx="431">
                  <c:v>32259</c:v>
                </c:pt>
                <c:pt idx="432">
                  <c:v>32264.5</c:v>
                </c:pt>
                <c:pt idx="433">
                  <c:v>32267.5</c:v>
                </c:pt>
                <c:pt idx="434">
                  <c:v>32273</c:v>
                </c:pt>
                <c:pt idx="435">
                  <c:v>32289.5</c:v>
                </c:pt>
                <c:pt idx="436">
                  <c:v>32292.5</c:v>
                </c:pt>
                <c:pt idx="437">
                  <c:v>32295</c:v>
                </c:pt>
                <c:pt idx="438">
                  <c:v>32303.5</c:v>
                </c:pt>
                <c:pt idx="439">
                  <c:v>32306.5</c:v>
                </c:pt>
                <c:pt idx="440">
                  <c:v>32309</c:v>
                </c:pt>
                <c:pt idx="441">
                  <c:v>32312</c:v>
                </c:pt>
                <c:pt idx="442">
                  <c:v>32317.5</c:v>
                </c:pt>
                <c:pt idx="443">
                  <c:v>32326</c:v>
                </c:pt>
                <c:pt idx="444">
                  <c:v>32331.5</c:v>
                </c:pt>
                <c:pt idx="445">
                  <c:v>32334</c:v>
                </c:pt>
                <c:pt idx="446">
                  <c:v>32334.5</c:v>
                </c:pt>
                <c:pt idx="447">
                  <c:v>32337</c:v>
                </c:pt>
                <c:pt idx="448">
                  <c:v>32340</c:v>
                </c:pt>
                <c:pt idx="449">
                  <c:v>32342.5</c:v>
                </c:pt>
                <c:pt idx="450">
                  <c:v>32373</c:v>
                </c:pt>
                <c:pt idx="451">
                  <c:v>32373.5</c:v>
                </c:pt>
                <c:pt idx="452">
                  <c:v>32376</c:v>
                </c:pt>
                <c:pt idx="453">
                  <c:v>32378.5</c:v>
                </c:pt>
                <c:pt idx="454">
                  <c:v>32379</c:v>
                </c:pt>
                <c:pt idx="455">
                  <c:v>32381.5</c:v>
                </c:pt>
                <c:pt idx="456">
                  <c:v>32382</c:v>
                </c:pt>
                <c:pt idx="457">
                  <c:v>32384</c:v>
                </c:pt>
                <c:pt idx="458">
                  <c:v>32384.5</c:v>
                </c:pt>
                <c:pt idx="459">
                  <c:v>32395.5</c:v>
                </c:pt>
                <c:pt idx="460">
                  <c:v>32398</c:v>
                </c:pt>
                <c:pt idx="461">
                  <c:v>32398.5</c:v>
                </c:pt>
                <c:pt idx="462">
                  <c:v>32401</c:v>
                </c:pt>
                <c:pt idx="463">
                  <c:v>32401.5</c:v>
                </c:pt>
                <c:pt idx="464">
                  <c:v>32403.5</c:v>
                </c:pt>
                <c:pt idx="465">
                  <c:v>32404</c:v>
                </c:pt>
                <c:pt idx="466">
                  <c:v>32423</c:v>
                </c:pt>
                <c:pt idx="467">
                  <c:v>32423.5</c:v>
                </c:pt>
                <c:pt idx="468">
                  <c:v>32426.5</c:v>
                </c:pt>
                <c:pt idx="469">
                  <c:v>32429</c:v>
                </c:pt>
                <c:pt idx="470">
                  <c:v>32445.5</c:v>
                </c:pt>
                <c:pt idx="471">
                  <c:v>32446</c:v>
                </c:pt>
                <c:pt idx="472">
                  <c:v>32448</c:v>
                </c:pt>
                <c:pt idx="473">
                  <c:v>32448.5</c:v>
                </c:pt>
                <c:pt idx="474">
                  <c:v>32451</c:v>
                </c:pt>
                <c:pt idx="475">
                  <c:v>32451.5</c:v>
                </c:pt>
                <c:pt idx="476">
                  <c:v>32454</c:v>
                </c:pt>
                <c:pt idx="477">
                  <c:v>32459.5</c:v>
                </c:pt>
                <c:pt idx="478">
                  <c:v>32460</c:v>
                </c:pt>
                <c:pt idx="479">
                  <c:v>32462</c:v>
                </c:pt>
                <c:pt idx="480">
                  <c:v>32462.5</c:v>
                </c:pt>
                <c:pt idx="481">
                  <c:v>32465</c:v>
                </c:pt>
                <c:pt idx="482">
                  <c:v>32465.5</c:v>
                </c:pt>
                <c:pt idx="483">
                  <c:v>32470.5</c:v>
                </c:pt>
                <c:pt idx="484">
                  <c:v>32476</c:v>
                </c:pt>
                <c:pt idx="485">
                  <c:v>32476.5</c:v>
                </c:pt>
                <c:pt idx="486">
                  <c:v>32479</c:v>
                </c:pt>
                <c:pt idx="487">
                  <c:v>32479.5</c:v>
                </c:pt>
                <c:pt idx="488">
                  <c:v>32482</c:v>
                </c:pt>
                <c:pt idx="489">
                  <c:v>32487.5</c:v>
                </c:pt>
                <c:pt idx="490">
                  <c:v>32498.5</c:v>
                </c:pt>
                <c:pt idx="491">
                  <c:v>32501.5</c:v>
                </c:pt>
                <c:pt idx="492">
                  <c:v>32504</c:v>
                </c:pt>
                <c:pt idx="493">
                  <c:v>32504.5</c:v>
                </c:pt>
                <c:pt idx="494">
                  <c:v>32526</c:v>
                </c:pt>
                <c:pt idx="495">
                  <c:v>32526.5</c:v>
                </c:pt>
                <c:pt idx="496">
                  <c:v>32534.5</c:v>
                </c:pt>
                <c:pt idx="497">
                  <c:v>32548.5</c:v>
                </c:pt>
                <c:pt idx="498">
                  <c:v>32549</c:v>
                </c:pt>
                <c:pt idx="499">
                  <c:v>32551.5</c:v>
                </c:pt>
                <c:pt idx="500">
                  <c:v>32559.5</c:v>
                </c:pt>
                <c:pt idx="501">
                  <c:v>32562.5</c:v>
                </c:pt>
                <c:pt idx="502">
                  <c:v>32563</c:v>
                </c:pt>
                <c:pt idx="503">
                  <c:v>32565</c:v>
                </c:pt>
                <c:pt idx="504">
                  <c:v>32565.5</c:v>
                </c:pt>
                <c:pt idx="505">
                  <c:v>32612.5</c:v>
                </c:pt>
                <c:pt idx="506">
                  <c:v>32615.5</c:v>
                </c:pt>
                <c:pt idx="507">
                  <c:v>32621</c:v>
                </c:pt>
                <c:pt idx="508">
                  <c:v>32635</c:v>
                </c:pt>
                <c:pt idx="509">
                  <c:v>32640.5</c:v>
                </c:pt>
                <c:pt idx="510">
                  <c:v>32643.5</c:v>
                </c:pt>
                <c:pt idx="511">
                  <c:v>32677</c:v>
                </c:pt>
                <c:pt idx="512">
                  <c:v>32679.5</c:v>
                </c:pt>
                <c:pt idx="513">
                  <c:v>32685.5</c:v>
                </c:pt>
                <c:pt idx="514">
                  <c:v>32688</c:v>
                </c:pt>
                <c:pt idx="515">
                  <c:v>32691</c:v>
                </c:pt>
                <c:pt idx="516">
                  <c:v>32702</c:v>
                </c:pt>
                <c:pt idx="517">
                  <c:v>32705</c:v>
                </c:pt>
                <c:pt idx="518">
                  <c:v>32707.5</c:v>
                </c:pt>
                <c:pt idx="519">
                  <c:v>32710.5</c:v>
                </c:pt>
                <c:pt idx="520">
                  <c:v>32713</c:v>
                </c:pt>
                <c:pt idx="521">
                  <c:v>32721.5</c:v>
                </c:pt>
                <c:pt idx="522">
                  <c:v>32730</c:v>
                </c:pt>
                <c:pt idx="523">
                  <c:v>32732.5</c:v>
                </c:pt>
                <c:pt idx="524">
                  <c:v>33247</c:v>
                </c:pt>
                <c:pt idx="525">
                  <c:v>33250</c:v>
                </c:pt>
                <c:pt idx="526">
                  <c:v>33300</c:v>
                </c:pt>
                <c:pt idx="527">
                  <c:v>33303</c:v>
                </c:pt>
                <c:pt idx="528">
                  <c:v>33314</c:v>
                </c:pt>
                <c:pt idx="529">
                  <c:v>33316.5</c:v>
                </c:pt>
                <c:pt idx="530">
                  <c:v>33317</c:v>
                </c:pt>
                <c:pt idx="531">
                  <c:v>33336.5</c:v>
                </c:pt>
                <c:pt idx="532">
                  <c:v>33339</c:v>
                </c:pt>
                <c:pt idx="533">
                  <c:v>33342</c:v>
                </c:pt>
                <c:pt idx="534">
                  <c:v>33375</c:v>
                </c:pt>
                <c:pt idx="535">
                  <c:v>33375.5</c:v>
                </c:pt>
                <c:pt idx="536">
                  <c:v>33453</c:v>
                </c:pt>
                <c:pt idx="537">
                  <c:v>33458.5</c:v>
                </c:pt>
                <c:pt idx="538">
                  <c:v>33459</c:v>
                </c:pt>
                <c:pt idx="539">
                  <c:v>33467.5</c:v>
                </c:pt>
                <c:pt idx="540">
                  <c:v>33470</c:v>
                </c:pt>
                <c:pt idx="541">
                  <c:v>33470.5</c:v>
                </c:pt>
                <c:pt idx="542">
                  <c:v>33472.5</c:v>
                </c:pt>
                <c:pt idx="543">
                  <c:v>33474.5</c:v>
                </c:pt>
                <c:pt idx="544">
                  <c:v>33481</c:v>
                </c:pt>
                <c:pt idx="545">
                  <c:v>33481.5</c:v>
                </c:pt>
                <c:pt idx="546">
                  <c:v>33494.5</c:v>
                </c:pt>
                <c:pt idx="547">
                  <c:v>33526</c:v>
                </c:pt>
                <c:pt idx="548">
                  <c:v>33537</c:v>
                </c:pt>
                <c:pt idx="549">
                  <c:v>33553.5</c:v>
                </c:pt>
                <c:pt idx="550">
                  <c:v>33561.5</c:v>
                </c:pt>
                <c:pt idx="551">
                  <c:v>33573</c:v>
                </c:pt>
                <c:pt idx="552">
                  <c:v>33676</c:v>
                </c:pt>
                <c:pt idx="553">
                  <c:v>33679</c:v>
                </c:pt>
                <c:pt idx="554">
                  <c:v>33698.5</c:v>
                </c:pt>
                <c:pt idx="555">
                  <c:v>33704</c:v>
                </c:pt>
                <c:pt idx="556">
                  <c:v>33721</c:v>
                </c:pt>
                <c:pt idx="557">
                  <c:v>33729</c:v>
                </c:pt>
                <c:pt idx="558">
                  <c:v>33762.5</c:v>
                </c:pt>
                <c:pt idx="559">
                  <c:v>34543.5</c:v>
                </c:pt>
                <c:pt idx="560">
                  <c:v>35557</c:v>
                </c:pt>
                <c:pt idx="561">
                  <c:v>35557</c:v>
                </c:pt>
                <c:pt idx="562">
                  <c:v>35557</c:v>
                </c:pt>
                <c:pt idx="563">
                  <c:v>37814</c:v>
                </c:pt>
                <c:pt idx="564">
                  <c:v>39518</c:v>
                </c:pt>
                <c:pt idx="565">
                  <c:v>39518</c:v>
                </c:pt>
                <c:pt idx="566">
                  <c:v>39518</c:v>
                </c:pt>
                <c:pt idx="567">
                  <c:v>39571</c:v>
                </c:pt>
                <c:pt idx="568">
                  <c:v>39571</c:v>
                </c:pt>
                <c:pt idx="569">
                  <c:v>39571</c:v>
                </c:pt>
                <c:pt idx="570">
                  <c:v>39651.5</c:v>
                </c:pt>
                <c:pt idx="571">
                  <c:v>39665.5</c:v>
                </c:pt>
                <c:pt idx="572">
                  <c:v>40406</c:v>
                </c:pt>
                <c:pt idx="573">
                  <c:v>40406</c:v>
                </c:pt>
                <c:pt idx="574">
                  <c:v>40484</c:v>
                </c:pt>
                <c:pt idx="575">
                  <c:v>40484</c:v>
                </c:pt>
                <c:pt idx="576">
                  <c:v>40484</c:v>
                </c:pt>
                <c:pt idx="577">
                  <c:v>41422</c:v>
                </c:pt>
                <c:pt idx="578">
                  <c:v>41422</c:v>
                </c:pt>
                <c:pt idx="579">
                  <c:v>41486</c:v>
                </c:pt>
                <c:pt idx="580">
                  <c:v>41486</c:v>
                </c:pt>
              </c:numCache>
            </c:numRef>
          </c:xVal>
          <c:yVal>
            <c:numRef>
              <c:f>'Active 2'!$J$21:$J$1000</c:f>
              <c:numCache>
                <c:formatCode>0.0000</c:formatCode>
                <c:ptCount val="980"/>
                <c:pt idx="13">
                  <c:v>-1.0940325002593454E-2</c:v>
                </c:pt>
                <c:pt idx="14">
                  <c:v>-1.1222815002838615E-2</c:v>
                </c:pt>
                <c:pt idx="15">
                  <c:v>-5.8785149958566763E-3</c:v>
                </c:pt>
                <c:pt idx="16">
                  <c:v>-5.0260900025023147E-3</c:v>
                </c:pt>
                <c:pt idx="17">
                  <c:v>-5.0000000046566129E-3</c:v>
                </c:pt>
                <c:pt idx="18">
                  <c:v>-4.6739099998376332E-3</c:v>
                </c:pt>
                <c:pt idx="19">
                  <c:v>-5.1188350043958053E-3</c:v>
                </c:pt>
                <c:pt idx="20">
                  <c:v>-5.1188350043958053E-3</c:v>
                </c:pt>
                <c:pt idx="24">
                  <c:v>1.8294104993401561E-2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774-4026-9EC8-FA3839B8AD1D}"/>
            </c:ext>
          </c:extLst>
        </c:ser>
        <c:ser>
          <c:idx val="2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2'!$F$21:$F$1000</c:f>
              <c:numCache>
                <c:formatCode>General</c:formatCode>
                <c:ptCount val="980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31493.5</c:v>
                </c:pt>
                <c:pt idx="393">
                  <c:v>31494</c:v>
                </c:pt>
                <c:pt idx="394">
                  <c:v>31502</c:v>
                </c:pt>
                <c:pt idx="395">
                  <c:v>31507.5</c:v>
                </c:pt>
                <c:pt idx="396">
                  <c:v>31508</c:v>
                </c:pt>
                <c:pt idx="397">
                  <c:v>31513</c:v>
                </c:pt>
                <c:pt idx="398">
                  <c:v>31513.5</c:v>
                </c:pt>
                <c:pt idx="399">
                  <c:v>31529.5</c:v>
                </c:pt>
                <c:pt idx="400">
                  <c:v>31532.5</c:v>
                </c:pt>
                <c:pt idx="401">
                  <c:v>31543.5</c:v>
                </c:pt>
                <c:pt idx="402">
                  <c:v>31544</c:v>
                </c:pt>
                <c:pt idx="403">
                  <c:v>31546.5</c:v>
                </c:pt>
                <c:pt idx="404">
                  <c:v>31547</c:v>
                </c:pt>
                <c:pt idx="405">
                  <c:v>31549</c:v>
                </c:pt>
                <c:pt idx="406">
                  <c:v>31549.5</c:v>
                </c:pt>
                <c:pt idx="407">
                  <c:v>31552.5</c:v>
                </c:pt>
                <c:pt idx="408">
                  <c:v>31554.5</c:v>
                </c:pt>
                <c:pt idx="409">
                  <c:v>31555</c:v>
                </c:pt>
                <c:pt idx="410">
                  <c:v>31556</c:v>
                </c:pt>
                <c:pt idx="411">
                  <c:v>31557.5</c:v>
                </c:pt>
                <c:pt idx="412">
                  <c:v>31558</c:v>
                </c:pt>
                <c:pt idx="413">
                  <c:v>31560.5</c:v>
                </c:pt>
                <c:pt idx="414">
                  <c:v>31591</c:v>
                </c:pt>
                <c:pt idx="415">
                  <c:v>31591.5</c:v>
                </c:pt>
                <c:pt idx="416">
                  <c:v>31608</c:v>
                </c:pt>
                <c:pt idx="417">
                  <c:v>31610.5</c:v>
                </c:pt>
                <c:pt idx="418">
                  <c:v>31611</c:v>
                </c:pt>
                <c:pt idx="419">
                  <c:v>31613.5</c:v>
                </c:pt>
                <c:pt idx="420">
                  <c:v>31627.5</c:v>
                </c:pt>
                <c:pt idx="421">
                  <c:v>31630</c:v>
                </c:pt>
                <c:pt idx="422">
                  <c:v>31647</c:v>
                </c:pt>
                <c:pt idx="423">
                  <c:v>31649.5</c:v>
                </c:pt>
                <c:pt idx="424">
                  <c:v>31652.5</c:v>
                </c:pt>
                <c:pt idx="425">
                  <c:v>31663.5</c:v>
                </c:pt>
                <c:pt idx="426">
                  <c:v>31666.5</c:v>
                </c:pt>
                <c:pt idx="427">
                  <c:v>31669</c:v>
                </c:pt>
                <c:pt idx="428">
                  <c:v>31680.5</c:v>
                </c:pt>
                <c:pt idx="429">
                  <c:v>31683</c:v>
                </c:pt>
                <c:pt idx="430">
                  <c:v>31688.5</c:v>
                </c:pt>
                <c:pt idx="431">
                  <c:v>32259</c:v>
                </c:pt>
                <c:pt idx="432">
                  <c:v>32264.5</c:v>
                </c:pt>
                <c:pt idx="433">
                  <c:v>32267.5</c:v>
                </c:pt>
                <c:pt idx="434">
                  <c:v>32273</c:v>
                </c:pt>
                <c:pt idx="435">
                  <c:v>32289.5</c:v>
                </c:pt>
                <c:pt idx="436">
                  <c:v>32292.5</c:v>
                </c:pt>
                <c:pt idx="437">
                  <c:v>32295</c:v>
                </c:pt>
                <c:pt idx="438">
                  <c:v>32303.5</c:v>
                </c:pt>
                <c:pt idx="439">
                  <c:v>32306.5</c:v>
                </c:pt>
                <c:pt idx="440">
                  <c:v>32309</c:v>
                </c:pt>
                <c:pt idx="441">
                  <c:v>32312</c:v>
                </c:pt>
                <c:pt idx="442">
                  <c:v>32317.5</c:v>
                </c:pt>
                <c:pt idx="443">
                  <c:v>32326</c:v>
                </c:pt>
                <c:pt idx="444">
                  <c:v>32331.5</c:v>
                </c:pt>
                <c:pt idx="445">
                  <c:v>32334</c:v>
                </c:pt>
                <c:pt idx="446">
                  <c:v>32334.5</c:v>
                </c:pt>
                <c:pt idx="447">
                  <c:v>32337</c:v>
                </c:pt>
                <c:pt idx="448">
                  <c:v>32340</c:v>
                </c:pt>
                <c:pt idx="449">
                  <c:v>32342.5</c:v>
                </c:pt>
                <c:pt idx="450">
                  <c:v>32373</c:v>
                </c:pt>
                <c:pt idx="451">
                  <c:v>32373.5</c:v>
                </c:pt>
                <c:pt idx="452">
                  <c:v>32376</c:v>
                </c:pt>
                <c:pt idx="453">
                  <c:v>32378.5</c:v>
                </c:pt>
                <c:pt idx="454">
                  <c:v>32379</c:v>
                </c:pt>
                <c:pt idx="455">
                  <c:v>32381.5</c:v>
                </c:pt>
                <c:pt idx="456">
                  <c:v>32382</c:v>
                </c:pt>
                <c:pt idx="457">
                  <c:v>32384</c:v>
                </c:pt>
                <c:pt idx="458">
                  <c:v>32384.5</c:v>
                </c:pt>
                <c:pt idx="459">
                  <c:v>32395.5</c:v>
                </c:pt>
                <c:pt idx="460">
                  <c:v>32398</c:v>
                </c:pt>
                <c:pt idx="461">
                  <c:v>32398.5</c:v>
                </c:pt>
                <c:pt idx="462">
                  <c:v>32401</c:v>
                </c:pt>
                <c:pt idx="463">
                  <c:v>32401.5</c:v>
                </c:pt>
                <c:pt idx="464">
                  <c:v>32403.5</c:v>
                </c:pt>
                <c:pt idx="465">
                  <c:v>32404</c:v>
                </c:pt>
                <c:pt idx="466">
                  <c:v>32423</c:v>
                </c:pt>
                <c:pt idx="467">
                  <c:v>32423.5</c:v>
                </c:pt>
                <c:pt idx="468">
                  <c:v>32426.5</c:v>
                </c:pt>
                <c:pt idx="469">
                  <c:v>32429</c:v>
                </c:pt>
                <c:pt idx="470">
                  <c:v>32445.5</c:v>
                </c:pt>
                <c:pt idx="471">
                  <c:v>32446</c:v>
                </c:pt>
                <c:pt idx="472">
                  <c:v>32448</c:v>
                </c:pt>
                <c:pt idx="473">
                  <c:v>32448.5</c:v>
                </c:pt>
                <c:pt idx="474">
                  <c:v>32451</c:v>
                </c:pt>
                <c:pt idx="475">
                  <c:v>32451.5</c:v>
                </c:pt>
                <c:pt idx="476">
                  <c:v>32454</c:v>
                </c:pt>
                <c:pt idx="477">
                  <c:v>32459.5</c:v>
                </c:pt>
                <c:pt idx="478">
                  <c:v>32460</c:v>
                </c:pt>
                <c:pt idx="479">
                  <c:v>32462</c:v>
                </c:pt>
                <c:pt idx="480">
                  <c:v>32462.5</c:v>
                </c:pt>
                <c:pt idx="481">
                  <c:v>32465</c:v>
                </c:pt>
                <c:pt idx="482">
                  <c:v>32465.5</c:v>
                </c:pt>
                <c:pt idx="483">
                  <c:v>32470.5</c:v>
                </c:pt>
                <c:pt idx="484">
                  <c:v>32476</c:v>
                </c:pt>
                <c:pt idx="485">
                  <c:v>32476.5</c:v>
                </c:pt>
                <c:pt idx="486">
                  <c:v>32479</c:v>
                </c:pt>
                <c:pt idx="487">
                  <c:v>32479.5</c:v>
                </c:pt>
                <c:pt idx="488">
                  <c:v>32482</c:v>
                </c:pt>
                <c:pt idx="489">
                  <c:v>32487.5</c:v>
                </c:pt>
                <c:pt idx="490">
                  <c:v>32498.5</c:v>
                </c:pt>
                <c:pt idx="491">
                  <c:v>32501.5</c:v>
                </c:pt>
                <c:pt idx="492">
                  <c:v>32504</c:v>
                </c:pt>
                <c:pt idx="493">
                  <c:v>32504.5</c:v>
                </c:pt>
                <c:pt idx="494">
                  <c:v>32526</c:v>
                </c:pt>
                <c:pt idx="495">
                  <c:v>32526.5</c:v>
                </c:pt>
                <c:pt idx="496">
                  <c:v>32534.5</c:v>
                </c:pt>
                <c:pt idx="497">
                  <c:v>32548.5</c:v>
                </c:pt>
                <c:pt idx="498">
                  <c:v>32549</c:v>
                </c:pt>
                <c:pt idx="499">
                  <c:v>32551.5</c:v>
                </c:pt>
                <c:pt idx="500">
                  <c:v>32559.5</c:v>
                </c:pt>
                <c:pt idx="501">
                  <c:v>32562.5</c:v>
                </c:pt>
                <c:pt idx="502">
                  <c:v>32563</c:v>
                </c:pt>
                <c:pt idx="503">
                  <c:v>32565</c:v>
                </c:pt>
                <c:pt idx="504">
                  <c:v>32565.5</c:v>
                </c:pt>
                <c:pt idx="505">
                  <c:v>32612.5</c:v>
                </c:pt>
                <c:pt idx="506">
                  <c:v>32615.5</c:v>
                </c:pt>
                <c:pt idx="507">
                  <c:v>32621</c:v>
                </c:pt>
                <c:pt idx="508">
                  <c:v>32635</c:v>
                </c:pt>
                <c:pt idx="509">
                  <c:v>32640.5</c:v>
                </c:pt>
                <c:pt idx="510">
                  <c:v>32643.5</c:v>
                </c:pt>
                <c:pt idx="511">
                  <c:v>32677</c:v>
                </c:pt>
                <c:pt idx="512">
                  <c:v>32679.5</c:v>
                </c:pt>
                <c:pt idx="513">
                  <c:v>32685.5</c:v>
                </c:pt>
                <c:pt idx="514">
                  <c:v>32688</c:v>
                </c:pt>
                <c:pt idx="515">
                  <c:v>32691</c:v>
                </c:pt>
                <c:pt idx="516">
                  <c:v>32702</c:v>
                </c:pt>
                <c:pt idx="517">
                  <c:v>32705</c:v>
                </c:pt>
                <c:pt idx="518">
                  <c:v>32707.5</c:v>
                </c:pt>
                <c:pt idx="519">
                  <c:v>32710.5</c:v>
                </c:pt>
                <c:pt idx="520">
                  <c:v>32713</c:v>
                </c:pt>
                <c:pt idx="521">
                  <c:v>32721.5</c:v>
                </c:pt>
                <c:pt idx="522">
                  <c:v>32730</c:v>
                </c:pt>
                <c:pt idx="523">
                  <c:v>32732.5</c:v>
                </c:pt>
                <c:pt idx="524">
                  <c:v>33247</c:v>
                </c:pt>
                <c:pt idx="525">
                  <c:v>33250</c:v>
                </c:pt>
                <c:pt idx="526">
                  <c:v>33300</c:v>
                </c:pt>
                <c:pt idx="527">
                  <c:v>33303</c:v>
                </c:pt>
                <c:pt idx="528">
                  <c:v>33314</c:v>
                </c:pt>
                <c:pt idx="529">
                  <c:v>33316.5</c:v>
                </c:pt>
                <c:pt idx="530">
                  <c:v>33317</c:v>
                </c:pt>
                <c:pt idx="531">
                  <c:v>33336.5</c:v>
                </c:pt>
                <c:pt idx="532">
                  <c:v>33339</c:v>
                </c:pt>
                <c:pt idx="533">
                  <c:v>33342</c:v>
                </c:pt>
                <c:pt idx="534">
                  <c:v>33375</c:v>
                </c:pt>
                <c:pt idx="535">
                  <c:v>33375.5</c:v>
                </c:pt>
                <c:pt idx="536">
                  <c:v>33453</c:v>
                </c:pt>
                <c:pt idx="537">
                  <c:v>33458.5</c:v>
                </c:pt>
                <c:pt idx="538">
                  <c:v>33459</c:v>
                </c:pt>
                <c:pt idx="539">
                  <c:v>33467.5</c:v>
                </c:pt>
                <c:pt idx="540">
                  <c:v>33470</c:v>
                </c:pt>
                <c:pt idx="541">
                  <c:v>33470.5</c:v>
                </c:pt>
                <c:pt idx="542">
                  <c:v>33472.5</c:v>
                </c:pt>
                <c:pt idx="543">
                  <c:v>33474.5</c:v>
                </c:pt>
                <c:pt idx="544">
                  <c:v>33481</c:v>
                </c:pt>
                <c:pt idx="545">
                  <c:v>33481.5</c:v>
                </c:pt>
                <c:pt idx="546">
                  <c:v>33494.5</c:v>
                </c:pt>
                <c:pt idx="547">
                  <c:v>33526</c:v>
                </c:pt>
                <c:pt idx="548">
                  <c:v>33537</c:v>
                </c:pt>
                <c:pt idx="549">
                  <c:v>33553.5</c:v>
                </c:pt>
                <c:pt idx="550">
                  <c:v>33561.5</c:v>
                </c:pt>
                <c:pt idx="551">
                  <c:v>33573</c:v>
                </c:pt>
                <c:pt idx="552">
                  <c:v>33676</c:v>
                </c:pt>
                <c:pt idx="553">
                  <c:v>33679</c:v>
                </c:pt>
                <c:pt idx="554">
                  <c:v>33698.5</c:v>
                </c:pt>
                <c:pt idx="555">
                  <c:v>33704</c:v>
                </c:pt>
                <c:pt idx="556">
                  <c:v>33721</c:v>
                </c:pt>
                <c:pt idx="557">
                  <c:v>33729</c:v>
                </c:pt>
                <c:pt idx="558">
                  <c:v>33762.5</c:v>
                </c:pt>
                <c:pt idx="559">
                  <c:v>34543.5</c:v>
                </c:pt>
                <c:pt idx="560">
                  <c:v>35557</c:v>
                </c:pt>
                <c:pt idx="561">
                  <c:v>35557</c:v>
                </c:pt>
                <c:pt idx="562">
                  <c:v>35557</c:v>
                </c:pt>
                <c:pt idx="563">
                  <c:v>37814</c:v>
                </c:pt>
                <c:pt idx="564">
                  <c:v>39518</c:v>
                </c:pt>
                <c:pt idx="565">
                  <c:v>39518</c:v>
                </c:pt>
                <c:pt idx="566">
                  <c:v>39518</c:v>
                </c:pt>
                <c:pt idx="567">
                  <c:v>39571</c:v>
                </c:pt>
                <c:pt idx="568">
                  <c:v>39571</c:v>
                </c:pt>
                <c:pt idx="569">
                  <c:v>39571</c:v>
                </c:pt>
                <c:pt idx="570">
                  <c:v>39651.5</c:v>
                </c:pt>
                <c:pt idx="571">
                  <c:v>39665.5</c:v>
                </c:pt>
                <c:pt idx="572">
                  <c:v>40406</c:v>
                </c:pt>
                <c:pt idx="573">
                  <c:v>40406</c:v>
                </c:pt>
                <c:pt idx="574">
                  <c:v>40484</c:v>
                </c:pt>
                <c:pt idx="575">
                  <c:v>40484</c:v>
                </c:pt>
                <c:pt idx="576">
                  <c:v>40484</c:v>
                </c:pt>
                <c:pt idx="577">
                  <c:v>41422</c:v>
                </c:pt>
                <c:pt idx="578">
                  <c:v>41422</c:v>
                </c:pt>
                <c:pt idx="579">
                  <c:v>41486</c:v>
                </c:pt>
                <c:pt idx="580">
                  <c:v>41486</c:v>
                </c:pt>
              </c:numCache>
            </c:numRef>
          </c:xVal>
          <c:yVal>
            <c:numRef>
              <c:f>'Active 2'!$K$21:$K$1000</c:f>
              <c:numCache>
                <c:formatCode>0.0000</c:formatCode>
                <c:ptCount val="980"/>
                <c:pt idx="25">
                  <c:v>1.0301814996637404E-2</c:v>
                </c:pt>
                <c:pt idx="26">
                  <c:v>2.2337900009006262E-3</c:v>
                </c:pt>
                <c:pt idx="27">
                  <c:v>-9.902399979182519E-4</c:v>
                </c:pt>
                <c:pt idx="28">
                  <c:v>3.3981800006586127E-3</c:v>
                </c:pt>
                <c:pt idx="30">
                  <c:v>8.7865999958012253E-3</c:v>
                </c:pt>
                <c:pt idx="31">
                  <c:v>-1.0481400022399612E-3</c:v>
                </c:pt>
                <c:pt idx="34">
                  <c:v>-5.322155004250817E-3</c:v>
                </c:pt>
                <c:pt idx="35">
                  <c:v>-9.7012199985329062E-3</c:v>
                </c:pt>
                <c:pt idx="36">
                  <c:v>-7.7463499983423389E-3</c:v>
                </c:pt>
                <c:pt idx="37">
                  <c:v>-7.5673799947253428E-3</c:v>
                </c:pt>
                <c:pt idx="38">
                  <c:v>-7.6963649989920668E-3</c:v>
                </c:pt>
                <c:pt idx="39">
                  <c:v>-7.1412899997085333E-3</c:v>
                </c:pt>
                <c:pt idx="40">
                  <c:v>-7.7862149992142804E-3</c:v>
                </c:pt>
                <c:pt idx="41">
                  <c:v>-7.4862149995169602E-3</c:v>
                </c:pt>
                <c:pt idx="42">
                  <c:v>-6.9151999996392988E-3</c:v>
                </c:pt>
                <c:pt idx="43">
                  <c:v>-6.407945002138149E-3</c:v>
                </c:pt>
                <c:pt idx="44">
                  <c:v>-8.1353950008633547E-3</c:v>
                </c:pt>
                <c:pt idx="45">
                  <c:v>-9.1542299996945076E-3</c:v>
                </c:pt>
                <c:pt idx="46">
                  <c:v>-7.893330002843868E-3</c:v>
                </c:pt>
                <c:pt idx="47">
                  <c:v>-1.8379270004516002E-2</c:v>
                </c:pt>
                <c:pt idx="48">
                  <c:v>-1.7680560005828738E-2</c:v>
                </c:pt>
                <c:pt idx="49">
                  <c:v>-2.0699395005067345E-2</c:v>
                </c:pt>
                <c:pt idx="50">
                  <c:v>-1.7614634998608381E-2</c:v>
                </c:pt>
                <c:pt idx="51">
                  <c:v>-1.7498660003184341E-2</c:v>
                </c:pt>
                <c:pt idx="52">
                  <c:v>-1.8192695002653636E-2</c:v>
                </c:pt>
                <c:pt idx="53">
                  <c:v>-1.8782544997520745E-2</c:v>
                </c:pt>
                <c:pt idx="54">
                  <c:v>-1.9811530000879429E-2</c:v>
                </c:pt>
                <c:pt idx="55">
                  <c:v>-1.826803499716334E-2</c:v>
                </c:pt>
                <c:pt idx="56">
                  <c:v>-1.6276720001769718E-2</c:v>
                </c:pt>
                <c:pt idx="57">
                  <c:v>-1.2368520001473371E-2</c:v>
                </c:pt>
                <c:pt idx="58">
                  <c:v>-1.3958370000182185E-2</c:v>
                </c:pt>
                <c:pt idx="59">
                  <c:v>-2.0203885003866162E-2</c:v>
                </c:pt>
                <c:pt idx="60">
                  <c:v>-2.6992095001332927E-2</c:v>
                </c:pt>
                <c:pt idx="61">
                  <c:v>-2.8377410002576653E-2</c:v>
                </c:pt>
                <c:pt idx="62">
                  <c:v>-2.6927459999569692E-2</c:v>
                </c:pt>
                <c:pt idx="63">
                  <c:v>-2.702881999721285E-2</c:v>
                </c:pt>
                <c:pt idx="74">
                  <c:v>-2.6883685000939295E-2</c:v>
                </c:pt>
                <c:pt idx="75">
                  <c:v>-2.6302520003810059E-2</c:v>
                </c:pt>
                <c:pt idx="82">
                  <c:v>-2.6025679995655082E-2</c:v>
                </c:pt>
                <c:pt idx="86">
                  <c:v>-2.719376500317594E-2</c:v>
                </c:pt>
                <c:pt idx="87">
                  <c:v>-2.719376500317594E-2</c:v>
                </c:pt>
                <c:pt idx="89">
                  <c:v>-2.629376500408398E-2</c:v>
                </c:pt>
                <c:pt idx="113">
                  <c:v>-2.5475730006291997E-2</c:v>
                </c:pt>
                <c:pt idx="125">
                  <c:v>-2.64205849962309E-2</c:v>
                </c:pt>
                <c:pt idx="136">
                  <c:v>-2.6906005005002953E-2</c:v>
                </c:pt>
                <c:pt idx="149">
                  <c:v>-2.6410294995002914E-2</c:v>
                </c:pt>
                <c:pt idx="219">
                  <c:v>-3.6696269999083597E-2</c:v>
                </c:pt>
                <c:pt idx="237">
                  <c:v>-3.6355600008391775E-2</c:v>
                </c:pt>
                <c:pt idx="289">
                  <c:v>-3.7969235003401991E-2</c:v>
                </c:pt>
                <c:pt idx="359">
                  <c:v>-3.6466755002038553E-2</c:v>
                </c:pt>
                <c:pt idx="377">
                  <c:v>-3.8321724998240825E-2</c:v>
                </c:pt>
                <c:pt idx="388">
                  <c:v>-3.7740524996479508E-2</c:v>
                </c:pt>
                <c:pt idx="389">
                  <c:v>-3.7680524997995235E-2</c:v>
                </c:pt>
                <c:pt idx="390">
                  <c:v>-3.749052499915706E-2</c:v>
                </c:pt>
                <c:pt idx="391">
                  <c:v>-3.690052499587182E-2</c:v>
                </c:pt>
                <c:pt idx="410">
                  <c:v>-3.9501320003182627E-2</c:v>
                </c:pt>
                <c:pt idx="543">
                  <c:v>-5.0316765191382729E-2</c:v>
                </c:pt>
                <c:pt idx="546">
                  <c:v>-4.9376165159628727E-2</c:v>
                </c:pt>
                <c:pt idx="559">
                  <c:v>-5.1786695003102068E-2</c:v>
                </c:pt>
                <c:pt idx="560">
                  <c:v>-6.1739289994875435E-2</c:v>
                </c:pt>
                <c:pt idx="561">
                  <c:v>-6.1039289998007007E-2</c:v>
                </c:pt>
                <c:pt idx="562">
                  <c:v>-6.0339290001138579E-2</c:v>
                </c:pt>
                <c:pt idx="563">
                  <c:v>-7.0277580001857132E-2</c:v>
                </c:pt>
                <c:pt idx="564">
                  <c:v>-7.4458460003370419E-2</c:v>
                </c:pt>
                <c:pt idx="565">
                  <c:v>-7.2458460002962966E-2</c:v>
                </c:pt>
                <c:pt idx="566">
                  <c:v>-7.2458460002962966E-2</c:v>
                </c:pt>
                <c:pt idx="567">
                  <c:v>-7.3930869999458082E-2</c:v>
                </c:pt>
                <c:pt idx="568">
                  <c:v>-7.3730869997234549E-2</c:v>
                </c:pt>
                <c:pt idx="569">
                  <c:v>-7.1030869999958668E-2</c:v>
                </c:pt>
                <c:pt idx="570">
                  <c:v>-6.8897454999387264E-2</c:v>
                </c:pt>
                <c:pt idx="571">
                  <c:v>-6.9509035005467013E-2</c:v>
                </c:pt>
                <c:pt idx="572">
                  <c:v>-7.0535819912038278E-2</c:v>
                </c:pt>
                <c:pt idx="573">
                  <c:v>-6.8535820049874019E-2</c:v>
                </c:pt>
                <c:pt idx="574">
                  <c:v>-7.1657479944406077E-2</c:v>
                </c:pt>
                <c:pt idx="575">
                  <c:v>-7.0657479780493304E-2</c:v>
                </c:pt>
                <c:pt idx="576">
                  <c:v>-6.7657480220077559E-2</c:v>
                </c:pt>
                <c:pt idx="577">
                  <c:v>-7.9633340232248884E-2</c:v>
                </c:pt>
                <c:pt idx="578">
                  <c:v>-7.8633340068336111E-2</c:v>
                </c:pt>
                <c:pt idx="579">
                  <c:v>-8.9143420002073981E-2</c:v>
                </c:pt>
                <c:pt idx="580">
                  <c:v>-8.5143419812084176E-2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774-4026-9EC8-FA3839B8AD1D}"/>
            </c:ext>
          </c:extLst>
        </c:ser>
        <c:ser>
          <c:idx val="4"/>
          <c:order val="4"/>
          <c:tx>
            <c:strRef>
              <c:f>'Active 2'!$L$20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70C0"/>
              </a:solidFill>
              <a:ln>
                <a:solidFill>
                  <a:srgbClr val="0070C0"/>
                </a:solidFill>
                <a:prstDash val="solid"/>
              </a:ln>
            </c:spPr>
          </c:marker>
          <c:xVal>
            <c:numRef>
              <c:f>'Active 2'!$F$21:$F$1000</c:f>
              <c:numCache>
                <c:formatCode>General</c:formatCode>
                <c:ptCount val="980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31493.5</c:v>
                </c:pt>
                <c:pt idx="393">
                  <c:v>31494</c:v>
                </c:pt>
                <c:pt idx="394">
                  <c:v>31502</c:v>
                </c:pt>
                <c:pt idx="395">
                  <c:v>31507.5</c:v>
                </c:pt>
                <c:pt idx="396">
                  <c:v>31508</c:v>
                </c:pt>
                <c:pt idx="397">
                  <c:v>31513</c:v>
                </c:pt>
                <c:pt idx="398">
                  <c:v>31513.5</c:v>
                </c:pt>
                <c:pt idx="399">
                  <c:v>31529.5</c:v>
                </c:pt>
                <c:pt idx="400">
                  <c:v>31532.5</c:v>
                </c:pt>
                <c:pt idx="401">
                  <c:v>31543.5</c:v>
                </c:pt>
                <c:pt idx="402">
                  <c:v>31544</c:v>
                </c:pt>
                <c:pt idx="403">
                  <c:v>31546.5</c:v>
                </c:pt>
                <c:pt idx="404">
                  <c:v>31547</c:v>
                </c:pt>
                <c:pt idx="405">
                  <c:v>31549</c:v>
                </c:pt>
                <c:pt idx="406">
                  <c:v>31549.5</c:v>
                </c:pt>
                <c:pt idx="407">
                  <c:v>31552.5</c:v>
                </c:pt>
                <c:pt idx="408">
                  <c:v>31554.5</c:v>
                </c:pt>
                <c:pt idx="409">
                  <c:v>31555</c:v>
                </c:pt>
                <c:pt idx="410">
                  <c:v>31556</c:v>
                </c:pt>
                <c:pt idx="411">
                  <c:v>31557.5</c:v>
                </c:pt>
                <c:pt idx="412">
                  <c:v>31558</c:v>
                </c:pt>
                <c:pt idx="413">
                  <c:v>31560.5</c:v>
                </c:pt>
                <c:pt idx="414">
                  <c:v>31591</c:v>
                </c:pt>
                <c:pt idx="415">
                  <c:v>31591.5</c:v>
                </c:pt>
                <c:pt idx="416">
                  <c:v>31608</c:v>
                </c:pt>
                <c:pt idx="417">
                  <c:v>31610.5</c:v>
                </c:pt>
                <c:pt idx="418">
                  <c:v>31611</c:v>
                </c:pt>
                <c:pt idx="419">
                  <c:v>31613.5</c:v>
                </c:pt>
                <c:pt idx="420">
                  <c:v>31627.5</c:v>
                </c:pt>
                <c:pt idx="421">
                  <c:v>31630</c:v>
                </c:pt>
                <c:pt idx="422">
                  <c:v>31647</c:v>
                </c:pt>
                <c:pt idx="423">
                  <c:v>31649.5</c:v>
                </c:pt>
                <c:pt idx="424">
                  <c:v>31652.5</c:v>
                </c:pt>
                <c:pt idx="425">
                  <c:v>31663.5</c:v>
                </c:pt>
                <c:pt idx="426">
                  <c:v>31666.5</c:v>
                </c:pt>
                <c:pt idx="427">
                  <c:v>31669</c:v>
                </c:pt>
                <c:pt idx="428">
                  <c:v>31680.5</c:v>
                </c:pt>
                <c:pt idx="429">
                  <c:v>31683</c:v>
                </c:pt>
                <c:pt idx="430">
                  <c:v>31688.5</c:v>
                </c:pt>
                <c:pt idx="431">
                  <c:v>32259</c:v>
                </c:pt>
                <c:pt idx="432">
                  <c:v>32264.5</c:v>
                </c:pt>
                <c:pt idx="433">
                  <c:v>32267.5</c:v>
                </c:pt>
                <c:pt idx="434">
                  <c:v>32273</c:v>
                </c:pt>
                <c:pt idx="435">
                  <c:v>32289.5</c:v>
                </c:pt>
                <c:pt idx="436">
                  <c:v>32292.5</c:v>
                </c:pt>
                <c:pt idx="437">
                  <c:v>32295</c:v>
                </c:pt>
                <c:pt idx="438">
                  <c:v>32303.5</c:v>
                </c:pt>
                <c:pt idx="439">
                  <c:v>32306.5</c:v>
                </c:pt>
                <c:pt idx="440">
                  <c:v>32309</c:v>
                </c:pt>
                <c:pt idx="441">
                  <c:v>32312</c:v>
                </c:pt>
                <c:pt idx="442">
                  <c:v>32317.5</c:v>
                </c:pt>
                <c:pt idx="443">
                  <c:v>32326</c:v>
                </c:pt>
                <c:pt idx="444">
                  <c:v>32331.5</c:v>
                </c:pt>
                <c:pt idx="445">
                  <c:v>32334</c:v>
                </c:pt>
                <c:pt idx="446">
                  <c:v>32334.5</c:v>
                </c:pt>
                <c:pt idx="447">
                  <c:v>32337</c:v>
                </c:pt>
                <c:pt idx="448">
                  <c:v>32340</c:v>
                </c:pt>
                <c:pt idx="449">
                  <c:v>32342.5</c:v>
                </c:pt>
                <c:pt idx="450">
                  <c:v>32373</c:v>
                </c:pt>
                <c:pt idx="451">
                  <c:v>32373.5</c:v>
                </c:pt>
                <c:pt idx="452">
                  <c:v>32376</c:v>
                </c:pt>
                <c:pt idx="453">
                  <c:v>32378.5</c:v>
                </c:pt>
                <c:pt idx="454">
                  <c:v>32379</c:v>
                </c:pt>
                <c:pt idx="455">
                  <c:v>32381.5</c:v>
                </c:pt>
                <c:pt idx="456">
                  <c:v>32382</c:v>
                </c:pt>
                <c:pt idx="457">
                  <c:v>32384</c:v>
                </c:pt>
                <c:pt idx="458">
                  <c:v>32384.5</c:v>
                </c:pt>
                <c:pt idx="459">
                  <c:v>32395.5</c:v>
                </c:pt>
                <c:pt idx="460">
                  <c:v>32398</c:v>
                </c:pt>
                <c:pt idx="461">
                  <c:v>32398.5</c:v>
                </c:pt>
                <c:pt idx="462">
                  <c:v>32401</c:v>
                </c:pt>
                <c:pt idx="463">
                  <c:v>32401.5</c:v>
                </c:pt>
                <c:pt idx="464">
                  <c:v>32403.5</c:v>
                </c:pt>
                <c:pt idx="465">
                  <c:v>32404</c:v>
                </c:pt>
                <c:pt idx="466">
                  <c:v>32423</c:v>
                </c:pt>
                <c:pt idx="467">
                  <c:v>32423.5</c:v>
                </c:pt>
                <c:pt idx="468">
                  <c:v>32426.5</c:v>
                </c:pt>
                <c:pt idx="469">
                  <c:v>32429</c:v>
                </c:pt>
                <c:pt idx="470">
                  <c:v>32445.5</c:v>
                </c:pt>
                <c:pt idx="471">
                  <c:v>32446</c:v>
                </c:pt>
                <c:pt idx="472">
                  <c:v>32448</c:v>
                </c:pt>
                <c:pt idx="473">
                  <c:v>32448.5</c:v>
                </c:pt>
                <c:pt idx="474">
                  <c:v>32451</c:v>
                </c:pt>
                <c:pt idx="475">
                  <c:v>32451.5</c:v>
                </c:pt>
                <c:pt idx="476">
                  <c:v>32454</c:v>
                </c:pt>
                <c:pt idx="477">
                  <c:v>32459.5</c:v>
                </c:pt>
                <c:pt idx="478">
                  <c:v>32460</c:v>
                </c:pt>
                <c:pt idx="479">
                  <c:v>32462</c:v>
                </c:pt>
                <c:pt idx="480">
                  <c:v>32462.5</c:v>
                </c:pt>
                <c:pt idx="481">
                  <c:v>32465</c:v>
                </c:pt>
                <c:pt idx="482">
                  <c:v>32465.5</c:v>
                </c:pt>
                <c:pt idx="483">
                  <c:v>32470.5</c:v>
                </c:pt>
                <c:pt idx="484">
                  <c:v>32476</c:v>
                </c:pt>
                <c:pt idx="485">
                  <c:v>32476.5</c:v>
                </c:pt>
                <c:pt idx="486">
                  <c:v>32479</c:v>
                </c:pt>
                <c:pt idx="487">
                  <c:v>32479.5</c:v>
                </c:pt>
                <c:pt idx="488">
                  <c:v>32482</c:v>
                </c:pt>
                <c:pt idx="489">
                  <c:v>32487.5</c:v>
                </c:pt>
                <c:pt idx="490">
                  <c:v>32498.5</c:v>
                </c:pt>
                <c:pt idx="491">
                  <c:v>32501.5</c:v>
                </c:pt>
                <c:pt idx="492">
                  <c:v>32504</c:v>
                </c:pt>
                <c:pt idx="493">
                  <c:v>32504.5</c:v>
                </c:pt>
                <c:pt idx="494">
                  <c:v>32526</c:v>
                </c:pt>
                <c:pt idx="495">
                  <c:v>32526.5</c:v>
                </c:pt>
                <c:pt idx="496">
                  <c:v>32534.5</c:v>
                </c:pt>
                <c:pt idx="497">
                  <c:v>32548.5</c:v>
                </c:pt>
                <c:pt idx="498">
                  <c:v>32549</c:v>
                </c:pt>
                <c:pt idx="499">
                  <c:v>32551.5</c:v>
                </c:pt>
                <c:pt idx="500">
                  <c:v>32559.5</c:v>
                </c:pt>
                <c:pt idx="501">
                  <c:v>32562.5</c:v>
                </c:pt>
                <c:pt idx="502">
                  <c:v>32563</c:v>
                </c:pt>
                <c:pt idx="503">
                  <c:v>32565</c:v>
                </c:pt>
                <c:pt idx="504">
                  <c:v>32565.5</c:v>
                </c:pt>
                <c:pt idx="505">
                  <c:v>32612.5</c:v>
                </c:pt>
                <c:pt idx="506">
                  <c:v>32615.5</c:v>
                </c:pt>
                <c:pt idx="507">
                  <c:v>32621</c:v>
                </c:pt>
                <c:pt idx="508">
                  <c:v>32635</c:v>
                </c:pt>
                <c:pt idx="509">
                  <c:v>32640.5</c:v>
                </c:pt>
                <c:pt idx="510">
                  <c:v>32643.5</c:v>
                </c:pt>
                <c:pt idx="511">
                  <c:v>32677</c:v>
                </c:pt>
                <c:pt idx="512">
                  <c:v>32679.5</c:v>
                </c:pt>
                <c:pt idx="513">
                  <c:v>32685.5</c:v>
                </c:pt>
                <c:pt idx="514">
                  <c:v>32688</c:v>
                </c:pt>
                <c:pt idx="515">
                  <c:v>32691</c:v>
                </c:pt>
                <c:pt idx="516">
                  <c:v>32702</c:v>
                </c:pt>
                <c:pt idx="517">
                  <c:v>32705</c:v>
                </c:pt>
                <c:pt idx="518">
                  <c:v>32707.5</c:v>
                </c:pt>
                <c:pt idx="519">
                  <c:v>32710.5</c:v>
                </c:pt>
                <c:pt idx="520">
                  <c:v>32713</c:v>
                </c:pt>
                <c:pt idx="521">
                  <c:v>32721.5</c:v>
                </c:pt>
                <c:pt idx="522">
                  <c:v>32730</c:v>
                </c:pt>
                <c:pt idx="523">
                  <c:v>32732.5</c:v>
                </c:pt>
                <c:pt idx="524">
                  <c:v>33247</c:v>
                </c:pt>
                <c:pt idx="525">
                  <c:v>33250</c:v>
                </c:pt>
                <c:pt idx="526">
                  <c:v>33300</c:v>
                </c:pt>
                <c:pt idx="527">
                  <c:v>33303</c:v>
                </c:pt>
                <c:pt idx="528">
                  <c:v>33314</c:v>
                </c:pt>
                <c:pt idx="529">
                  <c:v>33316.5</c:v>
                </c:pt>
                <c:pt idx="530">
                  <c:v>33317</c:v>
                </c:pt>
                <c:pt idx="531">
                  <c:v>33336.5</c:v>
                </c:pt>
                <c:pt idx="532">
                  <c:v>33339</c:v>
                </c:pt>
                <c:pt idx="533">
                  <c:v>33342</c:v>
                </c:pt>
                <c:pt idx="534">
                  <c:v>33375</c:v>
                </c:pt>
                <c:pt idx="535">
                  <c:v>33375.5</c:v>
                </c:pt>
                <c:pt idx="536">
                  <c:v>33453</c:v>
                </c:pt>
                <c:pt idx="537">
                  <c:v>33458.5</c:v>
                </c:pt>
                <c:pt idx="538">
                  <c:v>33459</c:v>
                </c:pt>
                <c:pt idx="539">
                  <c:v>33467.5</c:v>
                </c:pt>
                <c:pt idx="540">
                  <c:v>33470</c:v>
                </c:pt>
                <c:pt idx="541">
                  <c:v>33470.5</c:v>
                </c:pt>
                <c:pt idx="542">
                  <c:v>33472.5</c:v>
                </c:pt>
                <c:pt idx="543">
                  <c:v>33474.5</c:v>
                </c:pt>
                <c:pt idx="544">
                  <c:v>33481</c:v>
                </c:pt>
                <c:pt idx="545">
                  <c:v>33481.5</c:v>
                </c:pt>
                <c:pt idx="546">
                  <c:v>33494.5</c:v>
                </c:pt>
                <c:pt idx="547">
                  <c:v>33526</c:v>
                </c:pt>
                <c:pt idx="548">
                  <c:v>33537</c:v>
                </c:pt>
                <c:pt idx="549">
                  <c:v>33553.5</c:v>
                </c:pt>
                <c:pt idx="550">
                  <c:v>33561.5</c:v>
                </c:pt>
                <c:pt idx="551">
                  <c:v>33573</c:v>
                </c:pt>
                <c:pt idx="552">
                  <c:v>33676</c:v>
                </c:pt>
                <c:pt idx="553">
                  <c:v>33679</c:v>
                </c:pt>
                <c:pt idx="554">
                  <c:v>33698.5</c:v>
                </c:pt>
                <c:pt idx="555">
                  <c:v>33704</c:v>
                </c:pt>
                <c:pt idx="556">
                  <c:v>33721</c:v>
                </c:pt>
                <c:pt idx="557">
                  <c:v>33729</c:v>
                </c:pt>
                <c:pt idx="558">
                  <c:v>33762.5</c:v>
                </c:pt>
                <c:pt idx="559">
                  <c:v>34543.5</c:v>
                </c:pt>
                <c:pt idx="560">
                  <c:v>35557</c:v>
                </c:pt>
                <c:pt idx="561">
                  <c:v>35557</c:v>
                </c:pt>
                <c:pt idx="562">
                  <c:v>35557</c:v>
                </c:pt>
                <c:pt idx="563">
                  <c:v>37814</c:v>
                </c:pt>
                <c:pt idx="564">
                  <c:v>39518</c:v>
                </c:pt>
                <c:pt idx="565">
                  <c:v>39518</c:v>
                </c:pt>
                <c:pt idx="566">
                  <c:v>39518</c:v>
                </c:pt>
                <c:pt idx="567">
                  <c:v>39571</c:v>
                </c:pt>
                <c:pt idx="568">
                  <c:v>39571</c:v>
                </c:pt>
                <c:pt idx="569">
                  <c:v>39571</c:v>
                </c:pt>
                <c:pt idx="570">
                  <c:v>39651.5</c:v>
                </c:pt>
                <c:pt idx="571">
                  <c:v>39665.5</c:v>
                </c:pt>
                <c:pt idx="572">
                  <c:v>40406</c:v>
                </c:pt>
                <c:pt idx="573">
                  <c:v>40406</c:v>
                </c:pt>
                <c:pt idx="574">
                  <c:v>40484</c:v>
                </c:pt>
                <c:pt idx="575">
                  <c:v>40484</c:v>
                </c:pt>
                <c:pt idx="576">
                  <c:v>40484</c:v>
                </c:pt>
                <c:pt idx="577">
                  <c:v>41422</c:v>
                </c:pt>
                <c:pt idx="578">
                  <c:v>41422</c:v>
                </c:pt>
                <c:pt idx="579">
                  <c:v>41486</c:v>
                </c:pt>
                <c:pt idx="580">
                  <c:v>41486</c:v>
                </c:pt>
              </c:numCache>
            </c:numRef>
          </c:xVal>
          <c:yVal>
            <c:numRef>
              <c:f>'Active 2'!$L$21:$L$1000</c:f>
              <c:numCache>
                <c:formatCode>0.0000</c:formatCode>
                <c:ptCount val="980"/>
                <c:pt idx="64">
                  <c:v>-2.7592440019361675E-2</c:v>
                </c:pt>
                <c:pt idx="65">
                  <c:v>-2.7801125004771166E-2</c:v>
                </c:pt>
                <c:pt idx="66">
                  <c:v>-2.9275035187311005E-2</c:v>
                </c:pt>
                <c:pt idx="67">
                  <c:v>-2.4504020126187243E-2</c:v>
                </c:pt>
                <c:pt idx="68">
                  <c:v>-2.4593869798991363E-2</c:v>
                </c:pt>
                <c:pt idx="69">
                  <c:v>-2.7422854866017587E-2</c:v>
                </c:pt>
                <c:pt idx="70">
                  <c:v>-2.8617029900487978E-2</c:v>
                </c:pt>
                <c:pt idx="71">
                  <c:v>-2.699094023409998E-2</c:v>
                </c:pt>
                <c:pt idx="72">
                  <c:v>-2.7935865167819429E-2</c:v>
                </c:pt>
                <c:pt idx="73">
                  <c:v>-2.7964849869022146E-2</c:v>
                </c:pt>
                <c:pt idx="76">
                  <c:v>-2.9247444777865894E-2</c:v>
                </c:pt>
                <c:pt idx="77">
                  <c:v>-2.677643000788521E-2</c:v>
                </c:pt>
                <c:pt idx="78">
                  <c:v>-2.6821355073479936E-2</c:v>
                </c:pt>
                <c:pt idx="79">
                  <c:v>-2.8166279793367721E-2</c:v>
                </c:pt>
                <c:pt idx="80">
                  <c:v>-2.9695265206100885E-2</c:v>
                </c:pt>
                <c:pt idx="81">
                  <c:v>-2.6640189957106486E-2</c:v>
                </c:pt>
                <c:pt idx="83">
                  <c:v>-2.6489439806027804E-2</c:v>
                </c:pt>
                <c:pt idx="84">
                  <c:v>-2.6101019975612871E-2</c:v>
                </c:pt>
                <c:pt idx="85">
                  <c:v>-2.6719854897237383E-2</c:v>
                </c:pt>
                <c:pt idx="88">
                  <c:v>-2.679376513697207E-2</c:v>
                </c:pt>
                <c:pt idx="90">
                  <c:v>-2.6438689950737171E-2</c:v>
                </c:pt>
                <c:pt idx="91">
                  <c:v>-3.2367674873967189E-2</c:v>
                </c:pt>
                <c:pt idx="92">
                  <c:v>-2.5712600152473897E-2</c:v>
                </c:pt>
                <c:pt idx="93">
                  <c:v>-2.3857525186031125E-2</c:v>
                </c:pt>
                <c:pt idx="94">
                  <c:v>-3.0586510147259105E-2</c:v>
                </c:pt>
                <c:pt idx="95">
                  <c:v>-2.6731434852990787E-2</c:v>
                </c:pt>
                <c:pt idx="96">
                  <c:v>-2.8605344828974921E-2</c:v>
                </c:pt>
                <c:pt idx="97">
                  <c:v>-2.6350270076363813E-2</c:v>
                </c:pt>
                <c:pt idx="98">
                  <c:v>-2.6424179850437213E-2</c:v>
                </c:pt>
                <c:pt idx="99">
                  <c:v>-2.6443014852702618E-2</c:v>
                </c:pt>
                <c:pt idx="100">
                  <c:v>-3.1787939769856166E-2</c:v>
                </c:pt>
                <c:pt idx="101">
                  <c:v>-2.6016925010480918E-2</c:v>
                </c:pt>
                <c:pt idx="102">
                  <c:v>-2.506184991216287E-2</c:v>
                </c:pt>
                <c:pt idx="103">
                  <c:v>-2.6580685167573392E-2</c:v>
                </c:pt>
                <c:pt idx="104">
                  <c:v>-2.655459511152003E-2</c:v>
                </c:pt>
                <c:pt idx="105">
                  <c:v>-2.6099520095158368E-2</c:v>
                </c:pt>
                <c:pt idx="106">
                  <c:v>-2.6673429951188155E-2</c:v>
                </c:pt>
                <c:pt idx="107">
                  <c:v>-2.5047339811862912E-2</c:v>
                </c:pt>
                <c:pt idx="108">
                  <c:v>-2.6792264790856279E-2</c:v>
                </c:pt>
                <c:pt idx="109">
                  <c:v>-2.7266174809483346E-2</c:v>
                </c:pt>
                <c:pt idx="110">
                  <c:v>-2.4427910153463017E-2</c:v>
                </c:pt>
                <c:pt idx="111">
                  <c:v>-2.4101820134092122E-2</c:v>
                </c:pt>
                <c:pt idx="112">
                  <c:v>-2.6846744811336976E-2</c:v>
                </c:pt>
                <c:pt idx="114">
                  <c:v>-2.5520655093714595E-2</c:v>
                </c:pt>
                <c:pt idx="115">
                  <c:v>-2.4336560134543106E-2</c:v>
                </c:pt>
                <c:pt idx="116">
                  <c:v>-2.4455394974211231E-2</c:v>
                </c:pt>
                <c:pt idx="117">
                  <c:v>-2.5300320077803917E-2</c:v>
                </c:pt>
                <c:pt idx="118">
                  <c:v>-2.5074229895835742E-2</c:v>
                </c:pt>
                <c:pt idx="119">
                  <c:v>-2.6419155081384815E-2</c:v>
                </c:pt>
                <c:pt idx="120">
                  <c:v>-2.6648139908502344E-2</c:v>
                </c:pt>
                <c:pt idx="121">
                  <c:v>-2.6893065107287839E-2</c:v>
                </c:pt>
                <c:pt idx="122">
                  <c:v>-2.4885810191335622E-2</c:v>
                </c:pt>
                <c:pt idx="123">
                  <c:v>-2.6330735214287415E-2</c:v>
                </c:pt>
                <c:pt idx="124">
                  <c:v>-2.600464519491652E-2</c:v>
                </c:pt>
                <c:pt idx="126">
                  <c:v>-2.5249570229789242E-2</c:v>
                </c:pt>
                <c:pt idx="127">
                  <c:v>-2.1878555111470632E-2</c:v>
                </c:pt>
                <c:pt idx="128">
                  <c:v>-2.7268405094218906E-2</c:v>
                </c:pt>
                <c:pt idx="129">
                  <c:v>-2.5742314792296384E-2</c:v>
                </c:pt>
                <c:pt idx="130">
                  <c:v>-2.6153894999879412E-2</c:v>
                </c:pt>
                <c:pt idx="131">
                  <c:v>-2.5298820197349414E-2</c:v>
                </c:pt>
                <c:pt idx="132">
                  <c:v>-2.5927804817911237E-2</c:v>
                </c:pt>
                <c:pt idx="133">
                  <c:v>-3.1601714850694407E-2</c:v>
                </c:pt>
                <c:pt idx="134">
                  <c:v>-2.6803144886798691E-2</c:v>
                </c:pt>
                <c:pt idx="135">
                  <c:v>-2.6995889958925545E-2</c:v>
                </c:pt>
                <c:pt idx="137">
                  <c:v>-2.6801645006344188E-2</c:v>
                </c:pt>
                <c:pt idx="138">
                  <c:v>-2.7830629871459678E-2</c:v>
                </c:pt>
                <c:pt idx="139">
                  <c:v>-2.7620480053883512E-2</c:v>
                </c:pt>
                <c:pt idx="140">
                  <c:v>-2.7449465094832703E-2</c:v>
                </c:pt>
                <c:pt idx="141">
                  <c:v>-2.8094390072510578E-2</c:v>
                </c:pt>
                <c:pt idx="142">
                  <c:v>-2.7405969827668741E-2</c:v>
                </c:pt>
                <c:pt idx="143">
                  <c:v>-2.7350895063136704E-2</c:v>
                </c:pt>
                <c:pt idx="144">
                  <c:v>-2.8979879840335343E-2</c:v>
                </c:pt>
                <c:pt idx="145">
                  <c:v>-2.8253790042072069E-2</c:v>
                </c:pt>
                <c:pt idx="146">
                  <c:v>-2.773638521466637E-2</c:v>
                </c:pt>
                <c:pt idx="147">
                  <c:v>-2.8581309859873727E-2</c:v>
                </c:pt>
                <c:pt idx="148">
                  <c:v>-2.8110294937505387E-2</c:v>
                </c:pt>
                <c:pt idx="150">
                  <c:v>-2.9300145077286288E-2</c:v>
                </c:pt>
                <c:pt idx="151">
                  <c:v>-2.8466799922171049E-2</c:v>
                </c:pt>
                <c:pt idx="152">
                  <c:v>-2.7611725126917008E-2</c:v>
                </c:pt>
                <c:pt idx="153">
                  <c:v>-2.8540710161905736E-2</c:v>
                </c:pt>
                <c:pt idx="154">
                  <c:v>-2.9468229884514585E-2</c:v>
                </c:pt>
                <c:pt idx="155">
                  <c:v>-2.8597215183253866E-2</c:v>
                </c:pt>
                <c:pt idx="156">
                  <c:v>-2.9042140042292885E-2</c:v>
                </c:pt>
                <c:pt idx="157">
                  <c:v>-2.9172554837714415E-2</c:v>
                </c:pt>
                <c:pt idx="158">
                  <c:v>-2.9401540130493231E-2</c:v>
                </c:pt>
                <c:pt idx="159">
                  <c:v>-2.8365300211589783E-2</c:v>
                </c:pt>
                <c:pt idx="160">
                  <c:v>-2.867688013066072E-2</c:v>
                </c:pt>
                <c:pt idx="161">
                  <c:v>-2.8421804774552584E-2</c:v>
                </c:pt>
                <c:pt idx="162">
                  <c:v>-2.8950790023372974E-2</c:v>
                </c:pt>
                <c:pt idx="163">
                  <c:v>-2.7755115108448081E-2</c:v>
                </c:pt>
                <c:pt idx="164">
                  <c:v>-2.4571054855186958E-2</c:v>
                </c:pt>
                <c:pt idx="165">
                  <c:v>-2.9100039828335866E-2</c:v>
                </c:pt>
                <c:pt idx="166">
                  <c:v>-2.9218875133665279E-2</c:v>
                </c:pt>
                <c:pt idx="167">
                  <c:v>-2.886379994743038E-2</c:v>
                </c:pt>
                <c:pt idx="168">
                  <c:v>-3.0594214826123789E-2</c:v>
                </c:pt>
                <c:pt idx="169">
                  <c:v>-2.9823199947713874E-2</c:v>
                </c:pt>
                <c:pt idx="170">
                  <c:v>-3.1268124970665667E-2</c:v>
                </c:pt>
                <c:pt idx="171">
                  <c:v>-3.0798539854004048E-2</c:v>
                </c:pt>
                <c:pt idx="172">
                  <c:v>-2.9972450225614011E-2</c:v>
                </c:pt>
                <c:pt idx="173">
                  <c:v>-2.9817375165293925E-2</c:v>
                </c:pt>
                <c:pt idx="174">
                  <c:v>-3.0791284807492048E-2</c:v>
                </c:pt>
                <c:pt idx="175">
                  <c:v>-3.0236209961003624E-2</c:v>
                </c:pt>
                <c:pt idx="176">
                  <c:v>-3.0665194914035965E-2</c:v>
                </c:pt>
                <c:pt idx="177">
                  <c:v>-3.0110120074823499E-2</c:v>
                </c:pt>
                <c:pt idx="178">
                  <c:v>-2.5255045082303695E-2</c:v>
                </c:pt>
                <c:pt idx="179">
                  <c:v>-2.9984030181367416E-2</c:v>
                </c:pt>
                <c:pt idx="180">
                  <c:v>-3.0747789998713415E-2</c:v>
                </c:pt>
                <c:pt idx="181">
                  <c:v>-3.0921700068574864E-2</c:v>
                </c:pt>
                <c:pt idx="182">
                  <c:v>-3.1766625172167551E-2</c:v>
                </c:pt>
                <c:pt idx="183">
                  <c:v>-3.0095609967247583E-2</c:v>
                </c:pt>
                <c:pt idx="184">
                  <c:v>-2.9970949879498221E-2</c:v>
                </c:pt>
                <c:pt idx="185">
                  <c:v>-3.186369485774776E-2</c:v>
                </c:pt>
                <c:pt idx="186">
                  <c:v>-3.0482529917208012E-2</c:v>
                </c:pt>
                <c:pt idx="187">
                  <c:v>-3.5625430165964644E-2</c:v>
                </c:pt>
                <c:pt idx="188">
                  <c:v>-3.7122499801625963E-2</c:v>
                </c:pt>
                <c:pt idx="189">
                  <c:v>-3.7467424823262263E-2</c:v>
                </c:pt>
                <c:pt idx="190">
                  <c:v>-3.6786260090593714E-2</c:v>
                </c:pt>
                <c:pt idx="191">
                  <c:v>-3.6752914980752394E-2</c:v>
                </c:pt>
                <c:pt idx="192">
                  <c:v>-3.6697840216220357E-2</c:v>
                </c:pt>
                <c:pt idx="193">
                  <c:v>-4.0126825195329729E-2</c:v>
                </c:pt>
                <c:pt idx="194">
                  <c:v>-3.6671750160166994E-2</c:v>
                </c:pt>
                <c:pt idx="195">
                  <c:v>-3.8016674880054779E-2</c:v>
                </c:pt>
                <c:pt idx="196">
                  <c:v>-3.6145660014881287E-2</c:v>
                </c:pt>
                <c:pt idx="197">
                  <c:v>-3.3609419857384637E-2</c:v>
                </c:pt>
                <c:pt idx="198">
                  <c:v>-3.6983330071961973E-2</c:v>
                </c:pt>
                <c:pt idx="199">
                  <c:v>-3.7028255144832656E-2</c:v>
                </c:pt>
                <c:pt idx="200">
                  <c:v>-3.2702164935471956E-2</c:v>
                </c:pt>
                <c:pt idx="201">
                  <c:v>-3.7176075144088827E-2</c:v>
                </c:pt>
                <c:pt idx="202">
                  <c:v>-3.722100021695951E-2</c:v>
                </c:pt>
                <c:pt idx="203">
                  <c:v>-3.6996339826146141E-2</c:v>
                </c:pt>
                <c:pt idx="204">
                  <c:v>-3.7025325000286102E-2</c:v>
                </c:pt>
                <c:pt idx="205">
                  <c:v>-3.7070250065880828E-2</c:v>
                </c:pt>
                <c:pt idx="206">
                  <c:v>-3.8499235182825942E-2</c:v>
                </c:pt>
                <c:pt idx="207">
                  <c:v>-3.6944160172424745E-2</c:v>
                </c:pt>
                <c:pt idx="208">
                  <c:v>-3.6762995056051295E-2</c:v>
                </c:pt>
                <c:pt idx="209">
                  <c:v>-3.6381829813763034E-2</c:v>
                </c:pt>
                <c:pt idx="210">
                  <c:v>-3.9310815176577307E-2</c:v>
                </c:pt>
                <c:pt idx="211">
                  <c:v>-3.7126755094504915E-2</c:v>
                </c:pt>
                <c:pt idx="212">
                  <c:v>-3.5855740134138614E-2</c:v>
                </c:pt>
                <c:pt idx="213">
                  <c:v>-3.6631079914513975E-2</c:v>
                </c:pt>
                <c:pt idx="214">
                  <c:v>-3.7249914836138487E-2</c:v>
                </c:pt>
                <c:pt idx="215">
                  <c:v>-3.7123824949958362E-2</c:v>
                </c:pt>
                <c:pt idx="216">
                  <c:v>-3.9252809801837429E-2</c:v>
                </c:pt>
                <c:pt idx="217">
                  <c:v>-3.6868750059511513E-2</c:v>
                </c:pt>
                <c:pt idx="218">
                  <c:v>-3.7397734842670616E-2</c:v>
                </c:pt>
                <c:pt idx="220">
                  <c:v>-3.7710745018557645E-2</c:v>
                </c:pt>
                <c:pt idx="221">
                  <c:v>-3.6139730116701685E-2</c:v>
                </c:pt>
                <c:pt idx="222">
                  <c:v>-3.6815070059674326E-2</c:v>
                </c:pt>
                <c:pt idx="223">
                  <c:v>-3.7281725031789392E-2</c:v>
                </c:pt>
                <c:pt idx="224">
                  <c:v>-3.7697665189625695E-2</c:v>
                </c:pt>
                <c:pt idx="225">
                  <c:v>-3.6726650185300969E-2</c:v>
                </c:pt>
                <c:pt idx="226">
                  <c:v>-3.8271575038379524E-2</c:v>
                </c:pt>
                <c:pt idx="227">
                  <c:v>-3.6400560173206031E-2</c:v>
                </c:pt>
                <c:pt idx="228">
                  <c:v>-3.6716500027978327E-2</c:v>
                </c:pt>
                <c:pt idx="229">
                  <c:v>-3.7645485062967055E-2</c:v>
                </c:pt>
                <c:pt idx="230">
                  <c:v>-3.639041001588339E-2</c:v>
                </c:pt>
                <c:pt idx="231">
                  <c:v>-3.4719394810963422E-2</c:v>
                </c:pt>
                <c:pt idx="232">
                  <c:v>-3.6264320122427307E-2</c:v>
                </c:pt>
                <c:pt idx="233">
                  <c:v>-3.7175899953581393E-2</c:v>
                </c:pt>
                <c:pt idx="234">
                  <c:v>-3.7920825227047317E-2</c:v>
                </c:pt>
                <c:pt idx="235">
                  <c:v>-3.6949810229998548E-2</c:v>
                </c:pt>
                <c:pt idx="236">
                  <c:v>-3.8194735119759571E-2</c:v>
                </c:pt>
                <c:pt idx="238">
                  <c:v>-3.7358494868385606E-2</c:v>
                </c:pt>
                <c:pt idx="239">
                  <c:v>-3.7861390053876676E-2</c:v>
                </c:pt>
                <c:pt idx="240">
                  <c:v>-3.8306314905639738E-2</c:v>
                </c:pt>
                <c:pt idx="241">
                  <c:v>-3.8391805101127829E-2</c:v>
                </c:pt>
                <c:pt idx="242">
                  <c:v>-3.7819325050804764E-2</c:v>
                </c:pt>
                <c:pt idx="243">
                  <c:v>-3.37483101975522E-2</c:v>
                </c:pt>
                <c:pt idx="244">
                  <c:v>-3.7767144931422081E-2</c:v>
                </c:pt>
                <c:pt idx="245">
                  <c:v>-3.7212070092209615E-2</c:v>
                </c:pt>
                <c:pt idx="246">
                  <c:v>-3.7641055037965998E-2</c:v>
                </c:pt>
                <c:pt idx="247">
                  <c:v>-3.6823649796133395E-2</c:v>
                </c:pt>
                <c:pt idx="248">
                  <c:v>-3.7197559984633699E-2</c:v>
                </c:pt>
                <c:pt idx="249">
                  <c:v>-3.757147018040996E-2</c:v>
                </c:pt>
                <c:pt idx="250">
                  <c:v>-3.7735230085672811E-2</c:v>
                </c:pt>
                <c:pt idx="251">
                  <c:v>-3.9764215114701074E-2</c:v>
                </c:pt>
                <c:pt idx="252">
                  <c:v>-3.948015505739022E-2</c:v>
                </c:pt>
                <c:pt idx="253">
                  <c:v>-3.7509139896428678E-2</c:v>
                </c:pt>
                <c:pt idx="254">
                  <c:v>-3.815406488138251E-2</c:v>
                </c:pt>
                <c:pt idx="255">
                  <c:v>-3.7283050180121791E-2</c:v>
                </c:pt>
                <c:pt idx="256">
                  <c:v>-3.8991734938463196E-2</c:v>
                </c:pt>
                <c:pt idx="257">
                  <c:v>-3.7365644799137954E-2</c:v>
                </c:pt>
                <c:pt idx="258">
                  <c:v>-3.8477225214592181E-2</c:v>
                </c:pt>
                <c:pt idx="259">
                  <c:v>-3.4422149801685009E-2</c:v>
                </c:pt>
                <c:pt idx="260">
                  <c:v>-3.9051135070621967E-2</c:v>
                </c:pt>
                <c:pt idx="261">
                  <c:v>-3.8514894768013619E-2</c:v>
                </c:pt>
                <c:pt idx="262">
                  <c:v>-3.7743879896879662E-2</c:v>
                </c:pt>
                <c:pt idx="263">
                  <c:v>-3.9362714982416946E-2</c:v>
                </c:pt>
                <c:pt idx="264">
                  <c:v>-3.8045310117013287E-2</c:v>
                </c:pt>
                <c:pt idx="265">
                  <c:v>-3.6974294824176468E-2</c:v>
                </c:pt>
                <c:pt idx="266">
                  <c:v>-3.9493129777838476E-2</c:v>
                </c:pt>
                <c:pt idx="267">
                  <c:v>-3.891196487529669E-2</c:v>
                </c:pt>
                <c:pt idx="268">
                  <c:v>-3.8056890072766691E-2</c:v>
                </c:pt>
                <c:pt idx="269">
                  <c:v>-3.7075724918395281E-2</c:v>
                </c:pt>
                <c:pt idx="270">
                  <c:v>-3.8849635064252652E-2</c:v>
                </c:pt>
                <c:pt idx="271">
                  <c:v>-3.8423545214754995E-2</c:v>
                </c:pt>
                <c:pt idx="272">
                  <c:v>-3.7768470079754479E-2</c:v>
                </c:pt>
                <c:pt idx="273">
                  <c:v>-3.7542379890510347E-2</c:v>
                </c:pt>
                <c:pt idx="274">
                  <c:v>-3.8687304957420565E-2</c:v>
                </c:pt>
                <c:pt idx="275">
                  <c:v>-3.7580049909593072E-2</c:v>
                </c:pt>
                <c:pt idx="276">
                  <c:v>-3.790843983006198E-2</c:v>
                </c:pt>
                <c:pt idx="277">
                  <c:v>-3.8401184858230408E-2</c:v>
                </c:pt>
                <c:pt idx="278">
                  <c:v>-3.6164945115160663E-2</c:v>
                </c:pt>
                <c:pt idx="279">
                  <c:v>-3.7283780118741561E-2</c:v>
                </c:pt>
                <c:pt idx="280">
                  <c:v>-4.0012764889979735E-2</c:v>
                </c:pt>
                <c:pt idx="281">
                  <c:v>-3.8131599867483601E-2</c:v>
                </c:pt>
                <c:pt idx="282">
                  <c:v>-3.8425775041105226E-2</c:v>
                </c:pt>
                <c:pt idx="283">
                  <c:v>-3.7854759822948836E-2</c:v>
                </c:pt>
                <c:pt idx="284">
                  <c:v>-3.7999685191607568E-2</c:v>
                </c:pt>
                <c:pt idx="285">
                  <c:v>-3.8244609924731776E-2</c:v>
                </c:pt>
                <c:pt idx="286">
                  <c:v>-3.7173595090280287E-2</c:v>
                </c:pt>
                <c:pt idx="287">
                  <c:v>-3.7718519779446069E-2</c:v>
                </c:pt>
                <c:pt idx="288">
                  <c:v>-3.6092430105782114E-2</c:v>
                </c:pt>
                <c:pt idx="290">
                  <c:v>-3.8375025185814593E-2</c:v>
                </c:pt>
                <c:pt idx="291">
                  <c:v>-3.8648935078526847E-2</c:v>
                </c:pt>
                <c:pt idx="292">
                  <c:v>-3.8022845110390335E-2</c:v>
                </c:pt>
                <c:pt idx="293">
                  <c:v>-3.848660497169476E-2</c:v>
                </c:pt>
                <c:pt idx="294">
                  <c:v>-3.7360514914325904E-2</c:v>
                </c:pt>
                <c:pt idx="295">
                  <c:v>-3.6602509804652072E-2</c:v>
                </c:pt>
                <c:pt idx="296">
                  <c:v>-3.7447434908244759E-2</c:v>
                </c:pt>
                <c:pt idx="297">
                  <c:v>-3.647641991119599E-2</c:v>
                </c:pt>
                <c:pt idx="298">
                  <c:v>-3.7921344934147783E-2</c:v>
                </c:pt>
                <c:pt idx="299">
                  <c:v>-3.7050330225611106E-2</c:v>
                </c:pt>
                <c:pt idx="300">
                  <c:v>-3.6466270219534636E-2</c:v>
                </c:pt>
                <c:pt idx="301">
                  <c:v>-3.8459015035186894E-2</c:v>
                </c:pt>
                <c:pt idx="302">
                  <c:v>-3.420393995475024E-2</c:v>
                </c:pt>
                <c:pt idx="303">
                  <c:v>-3.7932924889901187E-2</c:v>
                </c:pt>
                <c:pt idx="304">
                  <c:v>-3.6451760119234677E-2</c:v>
                </c:pt>
                <c:pt idx="305">
                  <c:v>-4.1580745004466735E-2</c:v>
                </c:pt>
                <c:pt idx="306">
                  <c:v>-3.6401009798282757E-2</c:v>
                </c:pt>
                <c:pt idx="307">
                  <c:v>-3.7429995129059535E-2</c:v>
                </c:pt>
                <c:pt idx="308">
                  <c:v>-3.7145935071748681E-2</c:v>
                </c:pt>
                <c:pt idx="309">
                  <c:v>-3.6674920156656299E-2</c:v>
                </c:pt>
                <c:pt idx="310">
                  <c:v>-3.6719845229526982E-2</c:v>
                </c:pt>
                <c:pt idx="311">
                  <c:v>-3.6248829848773312E-2</c:v>
                </c:pt>
                <c:pt idx="312">
                  <c:v>-3.7493755204195622E-2</c:v>
                </c:pt>
                <c:pt idx="313">
                  <c:v>-3.6038680031197146E-2</c:v>
                </c:pt>
                <c:pt idx="314">
                  <c:v>-3.7167665184824727E-2</c:v>
                </c:pt>
                <c:pt idx="315">
                  <c:v>-3.799518509185873E-2</c:v>
                </c:pt>
                <c:pt idx="316">
                  <c:v>-3.742416987370234E-2</c:v>
                </c:pt>
                <c:pt idx="317">
                  <c:v>-3.7111090081452858E-2</c:v>
                </c:pt>
                <c:pt idx="318">
                  <c:v>-3.5740074832574464E-2</c:v>
                </c:pt>
                <c:pt idx="319">
                  <c:v>-3.6956015028408729E-2</c:v>
                </c:pt>
                <c:pt idx="320">
                  <c:v>-3.7484999811567832E-2</c:v>
                </c:pt>
                <c:pt idx="321">
                  <c:v>-3.8674849944072776E-2</c:v>
                </c:pt>
                <c:pt idx="322">
                  <c:v>-3.4803835209459066E-2</c:v>
                </c:pt>
                <c:pt idx="323">
                  <c:v>-3.7448760056577157E-2</c:v>
                </c:pt>
                <c:pt idx="324">
                  <c:v>-3.7290754858986475E-2</c:v>
                </c:pt>
                <c:pt idx="325">
                  <c:v>-3.7383500100986566E-2</c:v>
                </c:pt>
                <c:pt idx="326">
                  <c:v>-3.7357410037657246E-2</c:v>
                </c:pt>
                <c:pt idx="327">
                  <c:v>-3.7113915110239759E-2</c:v>
                </c:pt>
                <c:pt idx="328">
                  <c:v>-3.4951585141243413E-2</c:v>
                </c:pt>
                <c:pt idx="329">
                  <c:v>-3.6680570214230102E-2</c:v>
                </c:pt>
                <c:pt idx="330">
                  <c:v>-3.6037075027707033E-2</c:v>
                </c:pt>
                <c:pt idx="331">
                  <c:v>-3.6810985009651631E-2</c:v>
                </c:pt>
                <c:pt idx="332">
                  <c:v>-3.6693579968414269E-2</c:v>
                </c:pt>
                <c:pt idx="333">
                  <c:v>-3.6967489868402481E-2</c:v>
                </c:pt>
                <c:pt idx="334">
                  <c:v>-3.6760235154360998E-2</c:v>
                </c:pt>
                <c:pt idx="335">
                  <c:v>-3.6679069868114311E-2</c:v>
                </c:pt>
                <c:pt idx="336">
                  <c:v>-3.7023994897026569E-2</c:v>
                </c:pt>
                <c:pt idx="337">
                  <c:v>-3.6897905003570486E-2</c:v>
                </c:pt>
                <c:pt idx="338">
                  <c:v>-3.6542829817335587E-2</c:v>
                </c:pt>
                <c:pt idx="339">
                  <c:v>-3.5371815160033293E-2</c:v>
                </c:pt>
                <c:pt idx="340">
                  <c:v>-3.5654409904964268E-2</c:v>
                </c:pt>
                <c:pt idx="341">
                  <c:v>-3.2573245058301836E-2</c:v>
                </c:pt>
                <c:pt idx="342">
                  <c:v>-4.2802230127563234E-2</c:v>
                </c:pt>
                <c:pt idx="343">
                  <c:v>-3.7047154808533378E-2</c:v>
                </c:pt>
                <c:pt idx="344">
                  <c:v>-3.6321065002994146E-2</c:v>
                </c:pt>
                <c:pt idx="345">
                  <c:v>-3.5465990207740106E-2</c:v>
                </c:pt>
                <c:pt idx="346">
                  <c:v>-3.5587124948506244E-2</c:v>
                </c:pt>
                <c:pt idx="347">
                  <c:v>-3.5132049932144582E-2</c:v>
                </c:pt>
                <c:pt idx="348">
                  <c:v>-3.4505959964008071E-2</c:v>
                </c:pt>
                <c:pt idx="349">
                  <c:v>-3.6198704816342797E-2</c:v>
                </c:pt>
                <c:pt idx="350">
                  <c:v>-3.4543629975814838E-2</c:v>
                </c:pt>
                <c:pt idx="351">
                  <c:v>-3.3566790196346119E-2</c:v>
                </c:pt>
                <c:pt idx="352">
                  <c:v>-3.7711714816396125E-2</c:v>
                </c:pt>
                <c:pt idx="353">
                  <c:v>-3.4940700083097909E-2</c:v>
                </c:pt>
                <c:pt idx="354">
                  <c:v>-3.6785624892218038E-2</c:v>
                </c:pt>
                <c:pt idx="355">
                  <c:v>-3.6659534998761956E-2</c:v>
                </c:pt>
                <c:pt idx="356">
                  <c:v>-3.6071115042432211E-2</c:v>
                </c:pt>
                <c:pt idx="357">
                  <c:v>-3.571603986347327E-2</c:v>
                </c:pt>
                <c:pt idx="358">
                  <c:v>-3.4763859875965863E-2</c:v>
                </c:pt>
                <c:pt idx="360">
                  <c:v>-3.5272544810140971E-2</c:v>
                </c:pt>
                <c:pt idx="361">
                  <c:v>-3.560152993304655E-2</c:v>
                </c:pt>
                <c:pt idx="362">
                  <c:v>-3.6546454866765998E-2</c:v>
                </c:pt>
                <c:pt idx="363">
                  <c:v>-3.5675440165505279E-2</c:v>
                </c:pt>
                <c:pt idx="364">
                  <c:v>-3.6520364810712636E-2</c:v>
                </c:pt>
                <c:pt idx="365">
                  <c:v>-3.5365290052141063E-2</c:v>
                </c:pt>
                <c:pt idx="366">
                  <c:v>-3.5639199952129275E-2</c:v>
                </c:pt>
                <c:pt idx="367">
                  <c:v>-3.6595704841602128E-2</c:v>
                </c:pt>
                <c:pt idx="368">
                  <c:v>-3.5824689970468171E-2</c:v>
                </c:pt>
                <c:pt idx="369">
                  <c:v>-3.7269614986144006E-2</c:v>
                </c:pt>
                <c:pt idx="370">
                  <c:v>-3.7533375194470864E-2</c:v>
                </c:pt>
                <c:pt idx="371">
                  <c:v>-3.5862359989550896E-2</c:v>
                </c:pt>
                <c:pt idx="372">
                  <c:v>-3.6137700153631158E-2</c:v>
                </c:pt>
                <c:pt idx="373">
                  <c:v>-3.7111609788553324E-2</c:v>
                </c:pt>
                <c:pt idx="374">
                  <c:v>-3.6923190084053203E-2</c:v>
                </c:pt>
                <c:pt idx="375">
                  <c:v>-3.6686950210423674E-2</c:v>
                </c:pt>
                <c:pt idx="376">
                  <c:v>-3.7215934993582778E-2</c:v>
                </c:pt>
                <c:pt idx="378">
                  <c:v>-3.5572440108808223E-2</c:v>
                </c:pt>
                <c:pt idx="379">
                  <c:v>-3.6991275068430696E-2</c:v>
                </c:pt>
                <c:pt idx="380">
                  <c:v>-3.7536200223257765E-2</c:v>
                </c:pt>
                <c:pt idx="381">
                  <c:v>-3.6765184879186563E-2</c:v>
                </c:pt>
                <c:pt idx="382">
                  <c:v>-3.7573869776679203E-2</c:v>
                </c:pt>
                <c:pt idx="383">
                  <c:v>-3.8302855144138448E-2</c:v>
                </c:pt>
                <c:pt idx="384">
                  <c:v>-3.744777988322312E-2</c:v>
                </c:pt>
                <c:pt idx="385">
                  <c:v>-3.8176764792297035E-2</c:v>
                </c:pt>
                <c:pt idx="386">
                  <c:v>-3.8221689857891761E-2</c:v>
                </c:pt>
                <c:pt idx="387">
                  <c:v>-3.9440525157260709E-2</c:v>
                </c:pt>
                <c:pt idx="392">
                  <c:v>-3.8178195056389086E-2</c:v>
                </c:pt>
                <c:pt idx="393">
                  <c:v>-3.7707180141296703E-2</c:v>
                </c:pt>
                <c:pt idx="394">
                  <c:v>-3.7970939883962274E-2</c:v>
                </c:pt>
                <c:pt idx="395">
                  <c:v>-3.9289775006182026E-2</c:v>
                </c:pt>
                <c:pt idx="396">
                  <c:v>-3.8118759883218445E-2</c:v>
                </c:pt>
                <c:pt idx="397">
                  <c:v>-3.8008609895769041E-2</c:v>
                </c:pt>
                <c:pt idx="398">
                  <c:v>-3.9637595138628967E-2</c:v>
                </c:pt>
                <c:pt idx="399">
                  <c:v>-3.8565115006349515E-2</c:v>
                </c:pt>
                <c:pt idx="400">
                  <c:v>-3.963902493705973E-2</c:v>
                </c:pt>
                <c:pt idx="401">
                  <c:v>-3.9476694830227643E-2</c:v>
                </c:pt>
                <c:pt idx="402">
                  <c:v>-3.9005679915135261E-2</c:v>
                </c:pt>
                <c:pt idx="403">
                  <c:v>-3.9650604900089093E-2</c:v>
                </c:pt>
                <c:pt idx="404">
                  <c:v>-3.9779589889803901E-2</c:v>
                </c:pt>
                <c:pt idx="405">
                  <c:v>-3.8195530185475945E-2</c:v>
                </c:pt>
                <c:pt idx="406">
                  <c:v>-3.952451500663301E-2</c:v>
                </c:pt>
                <c:pt idx="407">
                  <c:v>-4.1098425019299611E-2</c:v>
                </c:pt>
                <c:pt idx="408">
                  <c:v>-4.0314364887308329E-2</c:v>
                </c:pt>
                <c:pt idx="409">
                  <c:v>-3.8243349896220025E-2</c:v>
                </c:pt>
                <c:pt idx="411">
                  <c:v>-4.0188275001128204E-2</c:v>
                </c:pt>
                <c:pt idx="412">
                  <c:v>-3.8417259958805516E-2</c:v>
                </c:pt>
                <c:pt idx="413">
                  <c:v>-3.9762185151630547E-2</c:v>
                </c:pt>
                <c:pt idx="414">
                  <c:v>-3.8830269972095266E-2</c:v>
                </c:pt>
                <c:pt idx="415">
                  <c:v>-3.9659255176957231E-2</c:v>
                </c:pt>
                <c:pt idx="416">
                  <c:v>-3.8715760034392588E-2</c:v>
                </c:pt>
                <c:pt idx="417">
                  <c:v>-3.9960684931429569E-2</c:v>
                </c:pt>
                <c:pt idx="418">
                  <c:v>-3.6489669990260154E-2</c:v>
                </c:pt>
                <c:pt idx="419">
                  <c:v>-4.1134595157927833E-2</c:v>
                </c:pt>
                <c:pt idx="420">
                  <c:v>-4.0146174957044423E-2</c:v>
                </c:pt>
                <c:pt idx="421">
                  <c:v>-3.5791100046481006E-2</c:v>
                </c:pt>
                <c:pt idx="422">
                  <c:v>-3.9276590054214466E-2</c:v>
                </c:pt>
                <c:pt idx="423">
                  <c:v>-4.1021515033207834E-2</c:v>
                </c:pt>
                <c:pt idx="424">
                  <c:v>-4.1195425095793325E-2</c:v>
                </c:pt>
                <c:pt idx="425">
                  <c:v>-4.0533094907004852E-2</c:v>
                </c:pt>
                <c:pt idx="426">
                  <c:v>-4.260700500162784E-2</c:v>
                </c:pt>
                <c:pt idx="427">
                  <c:v>-3.9551930211018771E-2</c:v>
                </c:pt>
                <c:pt idx="428">
                  <c:v>-4.0018585183133837E-2</c:v>
                </c:pt>
                <c:pt idx="429">
                  <c:v>-4.0163510086131282E-2</c:v>
                </c:pt>
                <c:pt idx="430">
                  <c:v>-3.8082344937720336E-2</c:v>
                </c:pt>
                <c:pt idx="431">
                  <c:v>-4.6354230202268809E-2</c:v>
                </c:pt>
                <c:pt idx="432">
                  <c:v>-4.8673065030016005E-2</c:v>
                </c:pt>
                <c:pt idx="433">
                  <c:v>-4.7546974979923107E-2</c:v>
                </c:pt>
                <c:pt idx="434">
                  <c:v>-4.6365810165298171E-2</c:v>
                </c:pt>
                <c:pt idx="435">
                  <c:v>-4.8122315100044943E-2</c:v>
                </c:pt>
                <c:pt idx="436">
                  <c:v>-4.8696224948798772E-2</c:v>
                </c:pt>
                <c:pt idx="437">
                  <c:v>-4.7541150190227199E-2</c:v>
                </c:pt>
                <c:pt idx="438">
                  <c:v>-5.39338949820376E-2</c:v>
                </c:pt>
                <c:pt idx="439">
                  <c:v>-4.8507804778637365E-2</c:v>
                </c:pt>
                <c:pt idx="440">
                  <c:v>-4.7952729932148941E-2</c:v>
                </c:pt>
                <c:pt idx="441">
                  <c:v>-4.7426639794139192E-2</c:v>
                </c:pt>
                <c:pt idx="442">
                  <c:v>-4.94454751315061E-2</c:v>
                </c:pt>
                <c:pt idx="443">
                  <c:v>-4.8338220083678607E-2</c:v>
                </c:pt>
                <c:pt idx="444">
                  <c:v>-4.8657055049261544E-2</c:v>
                </c:pt>
                <c:pt idx="445">
                  <c:v>-4.8501979996217415E-2</c:v>
                </c:pt>
                <c:pt idx="446">
                  <c:v>-4.903096477210056E-2</c:v>
                </c:pt>
                <c:pt idx="447">
                  <c:v>-4.8475889932888094E-2</c:v>
                </c:pt>
                <c:pt idx="448">
                  <c:v>-4.8049800083390437E-2</c:v>
                </c:pt>
                <c:pt idx="449">
                  <c:v>-4.8294724816514645E-2</c:v>
                </c:pt>
                <c:pt idx="450">
                  <c:v>-4.8162810140638612E-2</c:v>
                </c:pt>
                <c:pt idx="451">
                  <c:v>-4.9391795131668914E-2</c:v>
                </c:pt>
                <c:pt idx="452">
                  <c:v>-4.8236719914712012E-2</c:v>
                </c:pt>
                <c:pt idx="453">
                  <c:v>-4.9181644848431461E-2</c:v>
                </c:pt>
                <c:pt idx="454">
                  <c:v>-4.7910629895341117E-2</c:v>
                </c:pt>
                <c:pt idx="455">
                  <c:v>-5.0055555118888151E-2</c:v>
                </c:pt>
                <c:pt idx="456">
                  <c:v>-5.0884539858088829E-2</c:v>
                </c:pt>
                <c:pt idx="457">
                  <c:v>-5.0600479808053933E-2</c:v>
                </c:pt>
                <c:pt idx="458">
                  <c:v>-5.02294651887496E-2</c:v>
                </c:pt>
                <c:pt idx="459">
                  <c:v>-4.9267135036643595E-2</c:v>
                </c:pt>
                <c:pt idx="460">
                  <c:v>-4.7612060203391593E-2</c:v>
                </c:pt>
                <c:pt idx="461">
                  <c:v>-4.9541044936631806E-2</c:v>
                </c:pt>
                <c:pt idx="462">
                  <c:v>-4.8685970134101808E-2</c:v>
                </c:pt>
                <c:pt idx="463">
                  <c:v>-4.9114955094410107E-2</c:v>
                </c:pt>
                <c:pt idx="464">
                  <c:v>-4.8130894829228055E-2</c:v>
                </c:pt>
                <c:pt idx="465">
                  <c:v>-4.8359880122006871E-2</c:v>
                </c:pt>
                <c:pt idx="466">
                  <c:v>-5.0161310122348368E-2</c:v>
                </c:pt>
                <c:pt idx="467">
                  <c:v>-4.8890295169258025E-2</c:v>
                </c:pt>
                <c:pt idx="468">
                  <c:v>-4.9464205018011853E-2</c:v>
                </c:pt>
                <c:pt idx="469">
                  <c:v>-4.8709130052884575E-2</c:v>
                </c:pt>
                <c:pt idx="470">
                  <c:v>-5.0365635157504585E-2</c:v>
                </c:pt>
                <c:pt idx="471">
                  <c:v>-4.8094620040501468E-2</c:v>
                </c:pt>
                <c:pt idx="472">
                  <c:v>-4.4410560170945246E-2</c:v>
                </c:pt>
                <c:pt idx="473">
                  <c:v>-4.5939545118017122E-2</c:v>
                </c:pt>
                <c:pt idx="474">
                  <c:v>-4.9384470003133174E-2</c:v>
                </c:pt>
                <c:pt idx="475">
                  <c:v>-5.0413454868248664E-2</c:v>
                </c:pt>
                <c:pt idx="476">
                  <c:v>-4.9358379939803854E-2</c:v>
                </c:pt>
                <c:pt idx="477">
                  <c:v>-4.887721486738883E-2</c:v>
                </c:pt>
                <c:pt idx="478">
                  <c:v>-4.930619982042117E-2</c:v>
                </c:pt>
                <c:pt idx="479">
                  <c:v>-4.9422140014939941E-2</c:v>
                </c:pt>
                <c:pt idx="480">
                  <c:v>-4.9551125019206665E-2</c:v>
                </c:pt>
                <c:pt idx="481">
                  <c:v>-4.879605004680343E-2</c:v>
                </c:pt>
                <c:pt idx="482">
                  <c:v>-4.9325034829962533E-2</c:v>
                </c:pt>
                <c:pt idx="483">
                  <c:v>-5.2714884950546548E-2</c:v>
                </c:pt>
                <c:pt idx="484">
                  <c:v>-4.9233719852054492E-2</c:v>
                </c:pt>
                <c:pt idx="485">
                  <c:v>-4.9062704893003684E-2</c:v>
                </c:pt>
                <c:pt idx="486">
                  <c:v>-4.8207630090473685E-2</c:v>
                </c:pt>
                <c:pt idx="487">
                  <c:v>-4.8236614791676402E-2</c:v>
                </c:pt>
                <c:pt idx="488">
                  <c:v>-5.0981539927306585E-2</c:v>
                </c:pt>
                <c:pt idx="489">
                  <c:v>-4.9400374860852025E-2</c:v>
                </c:pt>
                <c:pt idx="490">
                  <c:v>-4.95380451757228E-2</c:v>
                </c:pt>
                <c:pt idx="491">
                  <c:v>-4.9311954993754625E-2</c:v>
                </c:pt>
                <c:pt idx="492">
                  <c:v>-4.8456880191224627E-2</c:v>
                </c:pt>
                <c:pt idx="493">
                  <c:v>-4.9585864886466879E-2</c:v>
                </c:pt>
                <c:pt idx="494">
                  <c:v>-4.9832219883683138E-2</c:v>
                </c:pt>
                <c:pt idx="495">
                  <c:v>-5.1061204874713439E-2</c:v>
                </c:pt>
                <c:pt idx="496">
                  <c:v>-5.0224965081724804E-2</c:v>
                </c:pt>
                <c:pt idx="497">
                  <c:v>-4.8936544917523861E-2</c:v>
                </c:pt>
                <c:pt idx="498">
                  <c:v>-5.00655300784274E-2</c:v>
                </c:pt>
                <c:pt idx="499">
                  <c:v>-5.1110454849549569E-2</c:v>
                </c:pt>
                <c:pt idx="500">
                  <c:v>-4.937421518843621E-2</c:v>
                </c:pt>
                <c:pt idx="501">
                  <c:v>-4.7048124848515727E-2</c:v>
                </c:pt>
                <c:pt idx="502">
                  <c:v>-4.8377110128058121E-2</c:v>
                </c:pt>
                <c:pt idx="503">
                  <c:v>-4.8093050078023225E-2</c:v>
                </c:pt>
                <c:pt idx="504">
                  <c:v>-4.9422034899180289E-2</c:v>
                </c:pt>
                <c:pt idx="505">
                  <c:v>-5.0846625032136217E-2</c:v>
                </c:pt>
                <c:pt idx="506">
                  <c:v>-4.752053498668829E-2</c:v>
                </c:pt>
                <c:pt idx="507">
                  <c:v>-5.1839370142261032E-2</c:v>
                </c:pt>
                <c:pt idx="508">
                  <c:v>-4.8950949902064167E-2</c:v>
                </c:pt>
                <c:pt idx="509">
                  <c:v>-5.3969784799846821E-2</c:v>
                </c:pt>
                <c:pt idx="510">
                  <c:v>-4.9343695107381791E-2</c:v>
                </c:pt>
                <c:pt idx="511">
                  <c:v>-4.8785690116346814E-2</c:v>
                </c:pt>
                <c:pt idx="512">
                  <c:v>-4.9430615101300646E-2</c:v>
                </c:pt>
                <c:pt idx="513">
                  <c:v>-5.1178435183828697E-2</c:v>
                </c:pt>
                <c:pt idx="514">
                  <c:v>-4.8923359965556301E-2</c:v>
                </c:pt>
                <c:pt idx="515">
                  <c:v>-4.9897270073415712E-2</c:v>
                </c:pt>
                <c:pt idx="516">
                  <c:v>-4.8934939921309706E-2</c:v>
                </c:pt>
                <c:pt idx="517">
                  <c:v>-5.1208850149123464E-2</c:v>
                </c:pt>
                <c:pt idx="518">
                  <c:v>-4.9053775226639118E-2</c:v>
                </c:pt>
                <c:pt idx="519">
                  <c:v>-4.9927685031434521E-2</c:v>
                </c:pt>
                <c:pt idx="520">
                  <c:v>-4.8872610110265668E-2</c:v>
                </c:pt>
                <c:pt idx="521">
                  <c:v>-5.5765354976756498E-2</c:v>
                </c:pt>
                <c:pt idx="522">
                  <c:v>-4.9058100135880522E-2</c:v>
                </c:pt>
                <c:pt idx="523">
                  <c:v>-5.1003024767851457E-2</c:v>
                </c:pt>
                <c:pt idx="524">
                  <c:v>-5.0028590005240403E-2</c:v>
                </c:pt>
                <c:pt idx="525">
                  <c:v>-5.0202500075101852E-2</c:v>
                </c:pt>
                <c:pt idx="526">
                  <c:v>-5.0700999810942449E-2</c:v>
                </c:pt>
                <c:pt idx="527">
                  <c:v>-5.5974910057557281E-2</c:v>
                </c:pt>
                <c:pt idx="528">
                  <c:v>-5.1012580188398715E-2</c:v>
                </c:pt>
                <c:pt idx="529">
                  <c:v>-4.8057505227916408E-2</c:v>
                </c:pt>
                <c:pt idx="530">
                  <c:v>-5.1486490207025781E-2</c:v>
                </c:pt>
                <c:pt idx="531">
                  <c:v>-5.0016904926451389E-2</c:v>
                </c:pt>
                <c:pt idx="532">
                  <c:v>-5.0861830037320033E-2</c:v>
                </c:pt>
                <c:pt idx="533">
                  <c:v>-5.0335739892034326E-2</c:v>
                </c:pt>
                <c:pt idx="534">
                  <c:v>-5.2748750233149622E-2</c:v>
                </c:pt>
                <c:pt idx="535">
                  <c:v>-5.1277735154144466E-2</c:v>
                </c:pt>
                <c:pt idx="536">
                  <c:v>-4.8970410207402892E-2</c:v>
                </c:pt>
                <c:pt idx="537">
                  <c:v>-5.0889244776044507E-2</c:v>
                </c:pt>
                <c:pt idx="538">
                  <c:v>-5.0918229942908511E-2</c:v>
                </c:pt>
                <c:pt idx="539">
                  <c:v>-5.0510975110228173E-2</c:v>
                </c:pt>
                <c:pt idx="540">
                  <c:v>-4.9955899798078462E-2</c:v>
                </c:pt>
                <c:pt idx="541">
                  <c:v>-4.8384884888946544E-2</c:v>
                </c:pt>
                <c:pt idx="542">
                  <c:v>-4.9200824825675227E-2</c:v>
                </c:pt>
                <c:pt idx="544">
                  <c:v>-4.9993569817161188E-2</c:v>
                </c:pt>
                <c:pt idx="545">
                  <c:v>-4.922255494602723E-2</c:v>
                </c:pt>
                <c:pt idx="547">
                  <c:v>-4.9202220056031365E-2</c:v>
                </c:pt>
                <c:pt idx="548">
                  <c:v>-4.923989007511409E-2</c:v>
                </c:pt>
                <c:pt idx="549">
                  <c:v>-4.8496395065740217E-2</c:v>
                </c:pt>
                <c:pt idx="550">
                  <c:v>-4.8660154971003067E-2</c:v>
                </c:pt>
                <c:pt idx="551">
                  <c:v>-4.902681011299137E-2</c:v>
                </c:pt>
                <c:pt idx="552">
                  <c:v>-4.8497720214072615E-2</c:v>
                </c:pt>
                <c:pt idx="553">
                  <c:v>-4.8971630232699681E-2</c:v>
                </c:pt>
                <c:pt idx="554">
                  <c:v>-5.1002045060158707E-2</c:v>
                </c:pt>
                <c:pt idx="555">
                  <c:v>-4.9720879949745722E-2</c:v>
                </c:pt>
                <c:pt idx="556">
                  <c:v>-4.8306369899364654E-2</c:v>
                </c:pt>
                <c:pt idx="557">
                  <c:v>-4.817012984858593E-2</c:v>
                </c:pt>
                <c:pt idx="558">
                  <c:v>-4.9612125192652456E-2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774-4026-9EC8-FA3839B8AD1D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2'!$F$21:$F$1000</c:f>
              <c:numCache>
                <c:formatCode>General</c:formatCode>
                <c:ptCount val="980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31493.5</c:v>
                </c:pt>
                <c:pt idx="393">
                  <c:v>31494</c:v>
                </c:pt>
                <c:pt idx="394">
                  <c:v>31502</c:v>
                </c:pt>
                <c:pt idx="395">
                  <c:v>31507.5</c:v>
                </c:pt>
                <c:pt idx="396">
                  <c:v>31508</c:v>
                </c:pt>
                <c:pt idx="397">
                  <c:v>31513</c:v>
                </c:pt>
                <c:pt idx="398">
                  <c:v>31513.5</c:v>
                </c:pt>
                <c:pt idx="399">
                  <c:v>31529.5</c:v>
                </c:pt>
                <c:pt idx="400">
                  <c:v>31532.5</c:v>
                </c:pt>
                <c:pt idx="401">
                  <c:v>31543.5</c:v>
                </c:pt>
                <c:pt idx="402">
                  <c:v>31544</c:v>
                </c:pt>
                <c:pt idx="403">
                  <c:v>31546.5</c:v>
                </c:pt>
                <c:pt idx="404">
                  <c:v>31547</c:v>
                </c:pt>
                <c:pt idx="405">
                  <c:v>31549</c:v>
                </c:pt>
                <c:pt idx="406">
                  <c:v>31549.5</c:v>
                </c:pt>
                <c:pt idx="407">
                  <c:v>31552.5</c:v>
                </c:pt>
                <c:pt idx="408">
                  <c:v>31554.5</c:v>
                </c:pt>
                <c:pt idx="409">
                  <c:v>31555</c:v>
                </c:pt>
                <c:pt idx="410">
                  <c:v>31556</c:v>
                </c:pt>
                <c:pt idx="411">
                  <c:v>31557.5</c:v>
                </c:pt>
                <c:pt idx="412">
                  <c:v>31558</c:v>
                </c:pt>
                <c:pt idx="413">
                  <c:v>31560.5</c:v>
                </c:pt>
                <c:pt idx="414">
                  <c:v>31591</c:v>
                </c:pt>
                <c:pt idx="415">
                  <c:v>31591.5</c:v>
                </c:pt>
                <c:pt idx="416">
                  <c:v>31608</c:v>
                </c:pt>
                <c:pt idx="417">
                  <c:v>31610.5</c:v>
                </c:pt>
                <c:pt idx="418">
                  <c:v>31611</c:v>
                </c:pt>
                <c:pt idx="419">
                  <c:v>31613.5</c:v>
                </c:pt>
                <c:pt idx="420">
                  <c:v>31627.5</c:v>
                </c:pt>
                <c:pt idx="421">
                  <c:v>31630</c:v>
                </c:pt>
                <c:pt idx="422">
                  <c:v>31647</c:v>
                </c:pt>
                <c:pt idx="423">
                  <c:v>31649.5</c:v>
                </c:pt>
                <c:pt idx="424">
                  <c:v>31652.5</c:v>
                </c:pt>
                <c:pt idx="425">
                  <c:v>31663.5</c:v>
                </c:pt>
                <c:pt idx="426">
                  <c:v>31666.5</c:v>
                </c:pt>
                <c:pt idx="427">
                  <c:v>31669</c:v>
                </c:pt>
                <c:pt idx="428">
                  <c:v>31680.5</c:v>
                </c:pt>
                <c:pt idx="429">
                  <c:v>31683</c:v>
                </c:pt>
                <c:pt idx="430">
                  <c:v>31688.5</c:v>
                </c:pt>
                <c:pt idx="431">
                  <c:v>32259</c:v>
                </c:pt>
                <c:pt idx="432">
                  <c:v>32264.5</c:v>
                </c:pt>
                <c:pt idx="433">
                  <c:v>32267.5</c:v>
                </c:pt>
                <c:pt idx="434">
                  <c:v>32273</c:v>
                </c:pt>
                <c:pt idx="435">
                  <c:v>32289.5</c:v>
                </c:pt>
                <c:pt idx="436">
                  <c:v>32292.5</c:v>
                </c:pt>
                <c:pt idx="437">
                  <c:v>32295</c:v>
                </c:pt>
                <c:pt idx="438">
                  <c:v>32303.5</c:v>
                </c:pt>
                <c:pt idx="439">
                  <c:v>32306.5</c:v>
                </c:pt>
                <c:pt idx="440">
                  <c:v>32309</c:v>
                </c:pt>
                <c:pt idx="441">
                  <c:v>32312</c:v>
                </c:pt>
                <c:pt idx="442">
                  <c:v>32317.5</c:v>
                </c:pt>
                <c:pt idx="443">
                  <c:v>32326</c:v>
                </c:pt>
                <c:pt idx="444">
                  <c:v>32331.5</c:v>
                </c:pt>
                <c:pt idx="445">
                  <c:v>32334</c:v>
                </c:pt>
                <c:pt idx="446">
                  <c:v>32334.5</c:v>
                </c:pt>
                <c:pt idx="447">
                  <c:v>32337</c:v>
                </c:pt>
                <c:pt idx="448">
                  <c:v>32340</c:v>
                </c:pt>
                <c:pt idx="449">
                  <c:v>32342.5</c:v>
                </c:pt>
                <c:pt idx="450">
                  <c:v>32373</c:v>
                </c:pt>
                <c:pt idx="451">
                  <c:v>32373.5</c:v>
                </c:pt>
                <c:pt idx="452">
                  <c:v>32376</c:v>
                </c:pt>
                <c:pt idx="453">
                  <c:v>32378.5</c:v>
                </c:pt>
                <c:pt idx="454">
                  <c:v>32379</c:v>
                </c:pt>
                <c:pt idx="455">
                  <c:v>32381.5</c:v>
                </c:pt>
                <c:pt idx="456">
                  <c:v>32382</c:v>
                </c:pt>
                <c:pt idx="457">
                  <c:v>32384</c:v>
                </c:pt>
                <c:pt idx="458">
                  <c:v>32384.5</c:v>
                </c:pt>
                <c:pt idx="459">
                  <c:v>32395.5</c:v>
                </c:pt>
                <c:pt idx="460">
                  <c:v>32398</c:v>
                </c:pt>
                <c:pt idx="461">
                  <c:v>32398.5</c:v>
                </c:pt>
                <c:pt idx="462">
                  <c:v>32401</c:v>
                </c:pt>
                <c:pt idx="463">
                  <c:v>32401.5</c:v>
                </c:pt>
                <c:pt idx="464">
                  <c:v>32403.5</c:v>
                </c:pt>
                <c:pt idx="465">
                  <c:v>32404</c:v>
                </c:pt>
                <c:pt idx="466">
                  <c:v>32423</c:v>
                </c:pt>
                <c:pt idx="467">
                  <c:v>32423.5</c:v>
                </c:pt>
                <c:pt idx="468">
                  <c:v>32426.5</c:v>
                </c:pt>
                <c:pt idx="469">
                  <c:v>32429</c:v>
                </c:pt>
                <c:pt idx="470">
                  <c:v>32445.5</c:v>
                </c:pt>
                <c:pt idx="471">
                  <c:v>32446</c:v>
                </c:pt>
                <c:pt idx="472">
                  <c:v>32448</c:v>
                </c:pt>
                <c:pt idx="473">
                  <c:v>32448.5</c:v>
                </c:pt>
                <c:pt idx="474">
                  <c:v>32451</c:v>
                </c:pt>
                <c:pt idx="475">
                  <c:v>32451.5</c:v>
                </c:pt>
                <c:pt idx="476">
                  <c:v>32454</c:v>
                </c:pt>
                <c:pt idx="477">
                  <c:v>32459.5</c:v>
                </c:pt>
                <c:pt idx="478">
                  <c:v>32460</c:v>
                </c:pt>
                <c:pt idx="479">
                  <c:v>32462</c:v>
                </c:pt>
                <c:pt idx="480">
                  <c:v>32462.5</c:v>
                </c:pt>
                <c:pt idx="481">
                  <c:v>32465</c:v>
                </c:pt>
                <c:pt idx="482">
                  <c:v>32465.5</c:v>
                </c:pt>
                <c:pt idx="483">
                  <c:v>32470.5</c:v>
                </c:pt>
                <c:pt idx="484">
                  <c:v>32476</c:v>
                </c:pt>
                <c:pt idx="485">
                  <c:v>32476.5</c:v>
                </c:pt>
                <c:pt idx="486">
                  <c:v>32479</c:v>
                </c:pt>
                <c:pt idx="487">
                  <c:v>32479.5</c:v>
                </c:pt>
                <c:pt idx="488">
                  <c:v>32482</c:v>
                </c:pt>
                <c:pt idx="489">
                  <c:v>32487.5</c:v>
                </c:pt>
                <c:pt idx="490">
                  <c:v>32498.5</c:v>
                </c:pt>
                <c:pt idx="491">
                  <c:v>32501.5</c:v>
                </c:pt>
                <c:pt idx="492">
                  <c:v>32504</c:v>
                </c:pt>
                <c:pt idx="493">
                  <c:v>32504.5</c:v>
                </c:pt>
                <c:pt idx="494">
                  <c:v>32526</c:v>
                </c:pt>
                <c:pt idx="495">
                  <c:v>32526.5</c:v>
                </c:pt>
                <c:pt idx="496">
                  <c:v>32534.5</c:v>
                </c:pt>
                <c:pt idx="497">
                  <c:v>32548.5</c:v>
                </c:pt>
                <c:pt idx="498">
                  <c:v>32549</c:v>
                </c:pt>
                <c:pt idx="499">
                  <c:v>32551.5</c:v>
                </c:pt>
                <c:pt idx="500">
                  <c:v>32559.5</c:v>
                </c:pt>
                <c:pt idx="501">
                  <c:v>32562.5</c:v>
                </c:pt>
                <c:pt idx="502">
                  <c:v>32563</c:v>
                </c:pt>
                <c:pt idx="503">
                  <c:v>32565</c:v>
                </c:pt>
                <c:pt idx="504">
                  <c:v>32565.5</c:v>
                </c:pt>
                <c:pt idx="505">
                  <c:v>32612.5</c:v>
                </c:pt>
                <c:pt idx="506">
                  <c:v>32615.5</c:v>
                </c:pt>
                <c:pt idx="507">
                  <c:v>32621</c:v>
                </c:pt>
                <c:pt idx="508">
                  <c:v>32635</c:v>
                </c:pt>
                <c:pt idx="509">
                  <c:v>32640.5</c:v>
                </c:pt>
                <c:pt idx="510">
                  <c:v>32643.5</c:v>
                </c:pt>
                <c:pt idx="511">
                  <c:v>32677</c:v>
                </c:pt>
                <c:pt idx="512">
                  <c:v>32679.5</c:v>
                </c:pt>
                <c:pt idx="513">
                  <c:v>32685.5</c:v>
                </c:pt>
                <c:pt idx="514">
                  <c:v>32688</c:v>
                </c:pt>
                <c:pt idx="515">
                  <c:v>32691</c:v>
                </c:pt>
                <c:pt idx="516">
                  <c:v>32702</c:v>
                </c:pt>
                <c:pt idx="517">
                  <c:v>32705</c:v>
                </c:pt>
                <c:pt idx="518">
                  <c:v>32707.5</c:v>
                </c:pt>
                <c:pt idx="519">
                  <c:v>32710.5</c:v>
                </c:pt>
                <c:pt idx="520">
                  <c:v>32713</c:v>
                </c:pt>
                <c:pt idx="521">
                  <c:v>32721.5</c:v>
                </c:pt>
                <c:pt idx="522">
                  <c:v>32730</c:v>
                </c:pt>
                <c:pt idx="523">
                  <c:v>32732.5</c:v>
                </c:pt>
                <c:pt idx="524">
                  <c:v>33247</c:v>
                </c:pt>
                <c:pt idx="525">
                  <c:v>33250</c:v>
                </c:pt>
                <c:pt idx="526">
                  <c:v>33300</c:v>
                </c:pt>
                <c:pt idx="527">
                  <c:v>33303</c:v>
                </c:pt>
                <c:pt idx="528">
                  <c:v>33314</c:v>
                </c:pt>
                <c:pt idx="529">
                  <c:v>33316.5</c:v>
                </c:pt>
                <c:pt idx="530">
                  <c:v>33317</c:v>
                </c:pt>
                <c:pt idx="531">
                  <c:v>33336.5</c:v>
                </c:pt>
                <c:pt idx="532">
                  <c:v>33339</c:v>
                </c:pt>
                <c:pt idx="533">
                  <c:v>33342</c:v>
                </c:pt>
                <c:pt idx="534">
                  <c:v>33375</c:v>
                </c:pt>
                <c:pt idx="535">
                  <c:v>33375.5</c:v>
                </c:pt>
                <c:pt idx="536">
                  <c:v>33453</c:v>
                </c:pt>
                <c:pt idx="537">
                  <c:v>33458.5</c:v>
                </c:pt>
                <c:pt idx="538">
                  <c:v>33459</c:v>
                </c:pt>
                <c:pt idx="539">
                  <c:v>33467.5</c:v>
                </c:pt>
                <c:pt idx="540">
                  <c:v>33470</c:v>
                </c:pt>
                <c:pt idx="541">
                  <c:v>33470.5</c:v>
                </c:pt>
                <c:pt idx="542">
                  <c:v>33472.5</c:v>
                </c:pt>
                <c:pt idx="543">
                  <c:v>33474.5</c:v>
                </c:pt>
                <c:pt idx="544">
                  <c:v>33481</c:v>
                </c:pt>
                <c:pt idx="545">
                  <c:v>33481.5</c:v>
                </c:pt>
                <c:pt idx="546">
                  <c:v>33494.5</c:v>
                </c:pt>
                <c:pt idx="547">
                  <c:v>33526</c:v>
                </c:pt>
                <c:pt idx="548">
                  <c:v>33537</c:v>
                </c:pt>
                <c:pt idx="549">
                  <c:v>33553.5</c:v>
                </c:pt>
                <c:pt idx="550">
                  <c:v>33561.5</c:v>
                </c:pt>
                <c:pt idx="551">
                  <c:v>33573</c:v>
                </c:pt>
                <c:pt idx="552">
                  <c:v>33676</c:v>
                </c:pt>
                <c:pt idx="553">
                  <c:v>33679</c:v>
                </c:pt>
                <c:pt idx="554">
                  <c:v>33698.5</c:v>
                </c:pt>
                <c:pt idx="555">
                  <c:v>33704</c:v>
                </c:pt>
                <c:pt idx="556">
                  <c:v>33721</c:v>
                </c:pt>
                <c:pt idx="557">
                  <c:v>33729</c:v>
                </c:pt>
                <c:pt idx="558">
                  <c:v>33762.5</c:v>
                </c:pt>
                <c:pt idx="559">
                  <c:v>34543.5</c:v>
                </c:pt>
                <c:pt idx="560">
                  <c:v>35557</c:v>
                </c:pt>
                <c:pt idx="561">
                  <c:v>35557</c:v>
                </c:pt>
                <c:pt idx="562">
                  <c:v>35557</c:v>
                </c:pt>
                <c:pt idx="563">
                  <c:v>37814</c:v>
                </c:pt>
                <c:pt idx="564">
                  <c:v>39518</c:v>
                </c:pt>
                <c:pt idx="565">
                  <c:v>39518</c:v>
                </c:pt>
                <c:pt idx="566">
                  <c:v>39518</c:v>
                </c:pt>
                <c:pt idx="567">
                  <c:v>39571</c:v>
                </c:pt>
                <c:pt idx="568">
                  <c:v>39571</c:v>
                </c:pt>
                <c:pt idx="569">
                  <c:v>39571</c:v>
                </c:pt>
                <c:pt idx="570">
                  <c:v>39651.5</c:v>
                </c:pt>
                <c:pt idx="571">
                  <c:v>39665.5</c:v>
                </c:pt>
                <c:pt idx="572">
                  <c:v>40406</c:v>
                </c:pt>
                <c:pt idx="573">
                  <c:v>40406</c:v>
                </c:pt>
                <c:pt idx="574">
                  <c:v>40484</c:v>
                </c:pt>
                <c:pt idx="575">
                  <c:v>40484</c:v>
                </c:pt>
                <c:pt idx="576">
                  <c:v>40484</c:v>
                </c:pt>
                <c:pt idx="577">
                  <c:v>41422</c:v>
                </c:pt>
                <c:pt idx="578">
                  <c:v>41422</c:v>
                </c:pt>
                <c:pt idx="579">
                  <c:v>41486</c:v>
                </c:pt>
                <c:pt idx="580">
                  <c:v>41486</c:v>
                </c:pt>
              </c:numCache>
            </c:numRef>
          </c:xVal>
          <c:yVal>
            <c:numRef>
              <c:f>'Active 2'!$M$21:$M$1000</c:f>
              <c:numCache>
                <c:formatCode>0.0000</c:formatCode>
                <c:ptCount val="9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774-4026-9EC8-FA3839B8AD1D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Misc.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2'!$F$21:$F$1000</c:f>
              <c:numCache>
                <c:formatCode>General</c:formatCode>
                <c:ptCount val="980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31493.5</c:v>
                </c:pt>
                <c:pt idx="393">
                  <c:v>31494</c:v>
                </c:pt>
                <c:pt idx="394">
                  <c:v>31502</c:v>
                </c:pt>
                <c:pt idx="395">
                  <c:v>31507.5</c:v>
                </c:pt>
                <c:pt idx="396">
                  <c:v>31508</c:v>
                </c:pt>
                <c:pt idx="397">
                  <c:v>31513</c:v>
                </c:pt>
                <c:pt idx="398">
                  <c:v>31513.5</c:v>
                </c:pt>
                <c:pt idx="399">
                  <c:v>31529.5</c:v>
                </c:pt>
                <c:pt idx="400">
                  <c:v>31532.5</c:v>
                </c:pt>
                <c:pt idx="401">
                  <c:v>31543.5</c:v>
                </c:pt>
                <c:pt idx="402">
                  <c:v>31544</c:v>
                </c:pt>
                <c:pt idx="403">
                  <c:v>31546.5</c:v>
                </c:pt>
                <c:pt idx="404">
                  <c:v>31547</c:v>
                </c:pt>
                <c:pt idx="405">
                  <c:v>31549</c:v>
                </c:pt>
                <c:pt idx="406">
                  <c:v>31549.5</c:v>
                </c:pt>
                <c:pt idx="407">
                  <c:v>31552.5</c:v>
                </c:pt>
                <c:pt idx="408">
                  <c:v>31554.5</c:v>
                </c:pt>
                <c:pt idx="409">
                  <c:v>31555</c:v>
                </c:pt>
                <c:pt idx="410">
                  <c:v>31556</c:v>
                </c:pt>
                <c:pt idx="411">
                  <c:v>31557.5</c:v>
                </c:pt>
                <c:pt idx="412">
                  <c:v>31558</c:v>
                </c:pt>
                <c:pt idx="413">
                  <c:v>31560.5</c:v>
                </c:pt>
                <c:pt idx="414">
                  <c:v>31591</c:v>
                </c:pt>
                <c:pt idx="415">
                  <c:v>31591.5</c:v>
                </c:pt>
                <c:pt idx="416">
                  <c:v>31608</c:v>
                </c:pt>
                <c:pt idx="417">
                  <c:v>31610.5</c:v>
                </c:pt>
                <c:pt idx="418">
                  <c:v>31611</c:v>
                </c:pt>
                <c:pt idx="419">
                  <c:v>31613.5</c:v>
                </c:pt>
                <c:pt idx="420">
                  <c:v>31627.5</c:v>
                </c:pt>
                <c:pt idx="421">
                  <c:v>31630</c:v>
                </c:pt>
                <c:pt idx="422">
                  <c:v>31647</c:v>
                </c:pt>
                <c:pt idx="423">
                  <c:v>31649.5</c:v>
                </c:pt>
                <c:pt idx="424">
                  <c:v>31652.5</c:v>
                </c:pt>
                <c:pt idx="425">
                  <c:v>31663.5</c:v>
                </c:pt>
                <c:pt idx="426">
                  <c:v>31666.5</c:v>
                </c:pt>
                <c:pt idx="427">
                  <c:v>31669</c:v>
                </c:pt>
                <c:pt idx="428">
                  <c:v>31680.5</c:v>
                </c:pt>
                <c:pt idx="429">
                  <c:v>31683</c:v>
                </c:pt>
                <c:pt idx="430">
                  <c:v>31688.5</c:v>
                </c:pt>
                <c:pt idx="431">
                  <c:v>32259</c:v>
                </c:pt>
                <c:pt idx="432">
                  <c:v>32264.5</c:v>
                </c:pt>
                <c:pt idx="433">
                  <c:v>32267.5</c:v>
                </c:pt>
                <c:pt idx="434">
                  <c:v>32273</c:v>
                </c:pt>
                <c:pt idx="435">
                  <c:v>32289.5</c:v>
                </c:pt>
                <c:pt idx="436">
                  <c:v>32292.5</c:v>
                </c:pt>
                <c:pt idx="437">
                  <c:v>32295</c:v>
                </c:pt>
                <c:pt idx="438">
                  <c:v>32303.5</c:v>
                </c:pt>
                <c:pt idx="439">
                  <c:v>32306.5</c:v>
                </c:pt>
                <c:pt idx="440">
                  <c:v>32309</c:v>
                </c:pt>
                <c:pt idx="441">
                  <c:v>32312</c:v>
                </c:pt>
                <c:pt idx="442">
                  <c:v>32317.5</c:v>
                </c:pt>
                <c:pt idx="443">
                  <c:v>32326</c:v>
                </c:pt>
                <c:pt idx="444">
                  <c:v>32331.5</c:v>
                </c:pt>
                <c:pt idx="445">
                  <c:v>32334</c:v>
                </c:pt>
                <c:pt idx="446">
                  <c:v>32334.5</c:v>
                </c:pt>
                <c:pt idx="447">
                  <c:v>32337</c:v>
                </c:pt>
                <c:pt idx="448">
                  <c:v>32340</c:v>
                </c:pt>
                <c:pt idx="449">
                  <c:v>32342.5</c:v>
                </c:pt>
                <c:pt idx="450">
                  <c:v>32373</c:v>
                </c:pt>
                <c:pt idx="451">
                  <c:v>32373.5</c:v>
                </c:pt>
                <c:pt idx="452">
                  <c:v>32376</c:v>
                </c:pt>
                <c:pt idx="453">
                  <c:v>32378.5</c:v>
                </c:pt>
                <c:pt idx="454">
                  <c:v>32379</c:v>
                </c:pt>
                <c:pt idx="455">
                  <c:v>32381.5</c:v>
                </c:pt>
                <c:pt idx="456">
                  <c:v>32382</c:v>
                </c:pt>
                <c:pt idx="457">
                  <c:v>32384</c:v>
                </c:pt>
                <c:pt idx="458">
                  <c:v>32384.5</c:v>
                </c:pt>
                <c:pt idx="459">
                  <c:v>32395.5</c:v>
                </c:pt>
                <c:pt idx="460">
                  <c:v>32398</c:v>
                </c:pt>
                <c:pt idx="461">
                  <c:v>32398.5</c:v>
                </c:pt>
                <c:pt idx="462">
                  <c:v>32401</c:v>
                </c:pt>
                <c:pt idx="463">
                  <c:v>32401.5</c:v>
                </c:pt>
                <c:pt idx="464">
                  <c:v>32403.5</c:v>
                </c:pt>
                <c:pt idx="465">
                  <c:v>32404</c:v>
                </c:pt>
                <c:pt idx="466">
                  <c:v>32423</c:v>
                </c:pt>
                <c:pt idx="467">
                  <c:v>32423.5</c:v>
                </c:pt>
                <c:pt idx="468">
                  <c:v>32426.5</c:v>
                </c:pt>
                <c:pt idx="469">
                  <c:v>32429</c:v>
                </c:pt>
                <c:pt idx="470">
                  <c:v>32445.5</c:v>
                </c:pt>
                <c:pt idx="471">
                  <c:v>32446</c:v>
                </c:pt>
                <c:pt idx="472">
                  <c:v>32448</c:v>
                </c:pt>
                <c:pt idx="473">
                  <c:v>32448.5</c:v>
                </c:pt>
                <c:pt idx="474">
                  <c:v>32451</c:v>
                </c:pt>
                <c:pt idx="475">
                  <c:v>32451.5</c:v>
                </c:pt>
                <c:pt idx="476">
                  <c:v>32454</c:v>
                </c:pt>
                <c:pt idx="477">
                  <c:v>32459.5</c:v>
                </c:pt>
                <c:pt idx="478">
                  <c:v>32460</c:v>
                </c:pt>
                <c:pt idx="479">
                  <c:v>32462</c:v>
                </c:pt>
                <c:pt idx="480">
                  <c:v>32462.5</c:v>
                </c:pt>
                <c:pt idx="481">
                  <c:v>32465</c:v>
                </c:pt>
                <c:pt idx="482">
                  <c:v>32465.5</c:v>
                </c:pt>
                <c:pt idx="483">
                  <c:v>32470.5</c:v>
                </c:pt>
                <c:pt idx="484">
                  <c:v>32476</c:v>
                </c:pt>
                <c:pt idx="485">
                  <c:v>32476.5</c:v>
                </c:pt>
                <c:pt idx="486">
                  <c:v>32479</c:v>
                </c:pt>
                <c:pt idx="487">
                  <c:v>32479.5</c:v>
                </c:pt>
                <c:pt idx="488">
                  <c:v>32482</c:v>
                </c:pt>
                <c:pt idx="489">
                  <c:v>32487.5</c:v>
                </c:pt>
                <c:pt idx="490">
                  <c:v>32498.5</c:v>
                </c:pt>
                <c:pt idx="491">
                  <c:v>32501.5</c:v>
                </c:pt>
                <c:pt idx="492">
                  <c:v>32504</c:v>
                </c:pt>
                <c:pt idx="493">
                  <c:v>32504.5</c:v>
                </c:pt>
                <c:pt idx="494">
                  <c:v>32526</c:v>
                </c:pt>
                <c:pt idx="495">
                  <c:v>32526.5</c:v>
                </c:pt>
                <c:pt idx="496">
                  <c:v>32534.5</c:v>
                </c:pt>
                <c:pt idx="497">
                  <c:v>32548.5</c:v>
                </c:pt>
                <c:pt idx="498">
                  <c:v>32549</c:v>
                </c:pt>
                <c:pt idx="499">
                  <c:v>32551.5</c:v>
                </c:pt>
                <c:pt idx="500">
                  <c:v>32559.5</c:v>
                </c:pt>
                <c:pt idx="501">
                  <c:v>32562.5</c:v>
                </c:pt>
                <c:pt idx="502">
                  <c:v>32563</c:v>
                </c:pt>
                <c:pt idx="503">
                  <c:v>32565</c:v>
                </c:pt>
                <c:pt idx="504">
                  <c:v>32565.5</c:v>
                </c:pt>
                <c:pt idx="505">
                  <c:v>32612.5</c:v>
                </c:pt>
                <c:pt idx="506">
                  <c:v>32615.5</c:v>
                </c:pt>
                <c:pt idx="507">
                  <c:v>32621</c:v>
                </c:pt>
                <c:pt idx="508">
                  <c:v>32635</c:v>
                </c:pt>
                <c:pt idx="509">
                  <c:v>32640.5</c:v>
                </c:pt>
                <c:pt idx="510">
                  <c:v>32643.5</c:v>
                </c:pt>
                <c:pt idx="511">
                  <c:v>32677</c:v>
                </c:pt>
                <c:pt idx="512">
                  <c:v>32679.5</c:v>
                </c:pt>
                <c:pt idx="513">
                  <c:v>32685.5</c:v>
                </c:pt>
                <c:pt idx="514">
                  <c:v>32688</c:v>
                </c:pt>
                <c:pt idx="515">
                  <c:v>32691</c:v>
                </c:pt>
                <c:pt idx="516">
                  <c:v>32702</c:v>
                </c:pt>
                <c:pt idx="517">
                  <c:v>32705</c:v>
                </c:pt>
                <c:pt idx="518">
                  <c:v>32707.5</c:v>
                </c:pt>
                <c:pt idx="519">
                  <c:v>32710.5</c:v>
                </c:pt>
                <c:pt idx="520">
                  <c:v>32713</c:v>
                </c:pt>
                <c:pt idx="521">
                  <c:v>32721.5</c:v>
                </c:pt>
                <c:pt idx="522">
                  <c:v>32730</c:v>
                </c:pt>
                <c:pt idx="523">
                  <c:v>32732.5</c:v>
                </c:pt>
                <c:pt idx="524">
                  <c:v>33247</c:v>
                </c:pt>
                <c:pt idx="525">
                  <c:v>33250</c:v>
                </c:pt>
                <c:pt idx="526">
                  <c:v>33300</c:v>
                </c:pt>
                <c:pt idx="527">
                  <c:v>33303</c:v>
                </c:pt>
                <c:pt idx="528">
                  <c:v>33314</c:v>
                </c:pt>
                <c:pt idx="529">
                  <c:v>33316.5</c:v>
                </c:pt>
                <c:pt idx="530">
                  <c:v>33317</c:v>
                </c:pt>
                <c:pt idx="531">
                  <c:v>33336.5</c:v>
                </c:pt>
                <c:pt idx="532">
                  <c:v>33339</c:v>
                </c:pt>
                <c:pt idx="533">
                  <c:v>33342</c:v>
                </c:pt>
                <c:pt idx="534">
                  <c:v>33375</c:v>
                </c:pt>
                <c:pt idx="535">
                  <c:v>33375.5</c:v>
                </c:pt>
                <c:pt idx="536">
                  <c:v>33453</c:v>
                </c:pt>
                <c:pt idx="537">
                  <c:v>33458.5</c:v>
                </c:pt>
                <c:pt idx="538">
                  <c:v>33459</c:v>
                </c:pt>
                <c:pt idx="539">
                  <c:v>33467.5</c:v>
                </c:pt>
                <c:pt idx="540">
                  <c:v>33470</c:v>
                </c:pt>
                <c:pt idx="541">
                  <c:v>33470.5</c:v>
                </c:pt>
                <c:pt idx="542">
                  <c:v>33472.5</c:v>
                </c:pt>
                <c:pt idx="543">
                  <c:v>33474.5</c:v>
                </c:pt>
                <c:pt idx="544">
                  <c:v>33481</c:v>
                </c:pt>
                <c:pt idx="545">
                  <c:v>33481.5</c:v>
                </c:pt>
                <c:pt idx="546">
                  <c:v>33494.5</c:v>
                </c:pt>
                <c:pt idx="547">
                  <c:v>33526</c:v>
                </c:pt>
                <c:pt idx="548">
                  <c:v>33537</c:v>
                </c:pt>
                <c:pt idx="549">
                  <c:v>33553.5</c:v>
                </c:pt>
                <c:pt idx="550">
                  <c:v>33561.5</c:v>
                </c:pt>
                <c:pt idx="551">
                  <c:v>33573</c:v>
                </c:pt>
                <c:pt idx="552">
                  <c:v>33676</c:v>
                </c:pt>
                <c:pt idx="553">
                  <c:v>33679</c:v>
                </c:pt>
                <c:pt idx="554">
                  <c:v>33698.5</c:v>
                </c:pt>
                <c:pt idx="555">
                  <c:v>33704</c:v>
                </c:pt>
                <c:pt idx="556">
                  <c:v>33721</c:v>
                </c:pt>
                <c:pt idx="557">
                  <c:v>33729</c:v>
                </c:pt>
                <c:pt idx="558">
                  <c:v>33762.5</c:v>
                </c:pt>
                <c:pt idx="559">
                  <c:v>34543.5</c:v>
                </c:pt>
                <c:pt idx="560">
                  <c:v>35557</c:v>
                </c:pt>
                <c:pt idx="561">
                  <c:v>35557</c:v>
                </c:pt>
                <c:pt idx="562">
                  <c:v>35557</c:v>
                </c:pt>
                <c:pt idx="563">
                  <c:v>37814</c:v>
                </c:pt>
                <c:pt idx="564">
                  <c:v>39518</c:v>
                </c:pt>
                <c:pt idx="565">
                  <c:v>39518</c:v>
                </c:pt>
                <c:pt idx="566">
                  <c:v>39518</c:v>
                </c:pt>
                <c:pt idx="567">
                  <c:v>39571</c:v>
                </c:pt>
                <c:pt idx="568">
                  <c:v>39571</c:v>
                </c:pt>
                <c:pt idx="569">
                  <c:v>39571</c:v>
                </c:pt>
                <c:pt idx="570">
                  <c:v>39651.5</c:v>
                </c:pt>
                <c:pt idx="571">
                  <c:v>39665.5</c:v>
                </c:pt>
                <c:pt idx="572">
                  <c:v>40406</c:v>
                </c:pt>
                <c:pt idx="573">
                  <c:v>40406</c:v>
                </c:pt>
                <c:pt idx="574">
                  <c:v>40484</c:v>
                </c:pt>
                <c:pt idx="575">
                  <c:v>40484</c:v>
                </c:pt>
                <c:pt idx="576">
                  <c:v>40484</c:v>
                </c:pt>
                <c:pt idx="577">
                  <c:v>41422</c:v>
                </c:pt>
                <c:pt idx="578">
                  <c:v>41422</c:v>
                </c:pt>
                <c:pt idx="579">
                  <c:v>41486</c:v>
                </c:pt>
                <c:pt idx="580">
                  <c:v>41486</c:v>
                </c:pt>
              </c:numCache>
            </c:numRef>
          </c:xVal>
          <c:yVal>
            <c:numRef>
              <c:f>'Active 2'!$N$21:$N$1000</c:f>
              <c:numCache>
                <c:formatCode>0.0000</c:formatCode>
                <c:ptCount val="98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774-4026-9EC8-FA3839B8AD1D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2'!$F$21:$F$1000</c:f>
              <c:numCache>
                <c:formatCode>General</c:formatCode>
                <c:ptCount val="980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31493.5</c:v>
                </c:pt>
                <c:pt idx="393">
                  <c:v>31494</c:v>
                </c:pt>
                <c:pt idx="394">
                  <c:v>31502</c:v>
                </c:pt>
                <c:pt idx="395">
                  <c:v>31507.5</c:v>
                </c:pt>
                <c:pt idx="396">
                  <c:v>31508</c:v>
                </c:pt>
                <c:pt idx="397">
                  <c:v>31513</c:v>
                </c:pt>
                <c:pt idx="398">
                  <c:v>31513.5</c:v>
                </c:pt>
                <c:pt idx="399">
                  <c:v>31529.5</c:v>
                </c:pt>
                <c:pt idx="400">
                  <c:v>31532.5</c:v>
                </c:pt>
                <c:pt idx="401">
                  <c:v>31543.5</c:v>
                </c:pt>
                <c:pt idx="402">
                  <c:v>31544</c:v>
                </c:pt>
                <c:pt idx="403">
                  <c:v>31546.5</c:v>
                </c:pt>
                <c:pt idx="404">
                  <c:v>31547</c:v>
                </c:pt>
                <c:pt idx="405">
                  <c:v>31549</c:v>
                </c:pt>
                <c:pt idx="406">
                  <c:v>31549.5</c:v>
                </c:pt>
                <c:pt idx="407">
                  <c:v>31552.5</c:v>
                </c:pt>
                <c:pt idx="408">
                  <c:v>31554.5</c:v>
                </c:pt>
                <c:pt idx="409">
                  <c:v>31555</c:v>
                </c:pt>
                <c:pt idx="410">
                  <c:v>31556</c:v>
                </c:pt>
                <c:pt idx="411">
                  <c:v>31557.5</c:v>
                </c:pt>
                <c:pt idx="412">
                  <c:v>31558</c:v>
                </c:pt>
                <c:pt idx="413">
                  <c:v>31560.5</c:v>
                </c:pt>
                <c:pt idx="414">
                  <c:v>31591</c:v>
                </c:pt>
                <c:pt idx="415">
                  <c:v>31591.5</c:v>
                </c:pt>
                <c:pt idx="416">
                  <c:v>31608</c:v>
                </c:pt>
                <c:pt idx="417">
                  <c:v>31610.5</c:v>
                </c:pt>
                <c:pt idx="418">
                  <c:v>31611</c:v>
                </c:pt>
                <c:pt idx="419">
                  <c:v>31613.5</c:v>
                </c:pt>
                <c:pt idx="420">
                  <c:v>31627.5</c:v>
                </c:pt>
                <c:pt idx="421">
                  <c:v>31630</c:v>
                </c:pt>
                <c:pt idx="422">
                  <c:v>31647</c:v>
                </c:pt>
                <c:pt idx="423">
                  <c:v>31649.5</c:v>
                </c:pt>
                <c:pt idx="424">
                  <c:v>31652.5</c:v>
                </c:pt>
                <c:pt idx="425">
                  <c:v>31663.5</c:v>
                </c:pt>
                <c:pt idx="426">
                  <c:v>31666.5</c:v>
                </c:pt>
                <c:pt idx="427">
                  <c:v>31669</c:v>
                </c:pt>
                <c:pt idx="428">
                  <c:v>31680.5</c:v>
                </c:pt>
                <c:pt idx="429">
                  <c:v>31683</c:v>
                </c:pt>
                <c:pt idx="430">
                  <c:v>31688.5</c:v>
                </c:pt>
                <c:pt idx="431">
                  <c:v>32259</c:v>
                </c:pt>
                <c:pt idx="432">
                  <c:v>32264.5</c:v>
                </c:pt>
                <c:pt idx="433">
                  <c:v>32267.5</c:v>
                </c:pt>
                <c:pt idx="434">
                  <c:v>32273</c:v>
                </c:pt>
                <c:pt idx="435">
                  <c:v>32289.5</c:v>
                </c:pt>
                <c:pt idx="436">
                  <c:v>32292.5</c:v>
                </c:pt>
                <c:pt idx="437">
                  <c:v>32295</c:v>
                </c:pt>
                <c:pt idx="438">
                  <c:v>32303.5</c:v>
                </c:pt>
                <c:pt idx="439">
                  <c:v>32306.5</c:v>
                </c:pt>
                <c:pt idx="440">
                  <c:v>32309</c:v>
                </c:pt>
                <c:pt idx="441">
                  <c:v>32312</c:v>
                </c:pt>
                <c:pt idx="442">
                  <c:v>32317.5</c:v>
                </c:pt>
                <c:pt idx="443">
                  <c:v>32326</c:v>
                </c:pt>
                <c:pt idx="444">
                  <c:v>32331.5</c:v>
                </c:pt>
                <c:pt idx="445">
                  <c:v>32334</c:v>
                </c:pt>
                <c:pt idx="446">
                  <c:v>32334.5</c:v>
                </c:pt>
                <c:pt idx="447">
                  <c:v>32337</c:v>
                </c:pt>
                <c:pt idx="448">
                  <c:v>32340</c:v>
                </c:pt>
                <c:pt idx="449">
                  <c:v>32342.5</c:v>
                </c:pt>
                <c:pt idx="450">
                  <c:v>32373</c:v>
                </c:pt>
                <c:pt idx="451">
                  <c:v>32373.5</c:v>
                </c:pt>
                <c:pt idx="452">
                  <c:v>32376</c:v>
                </c:pt>
                <c:pt idx="453">
                  <c:v>32378.5</c:v>
                </c:pt>
                <c:pt idx="454">
                  <c:v>32379</c:v>
                </c:pt>
                <c:pt idx="455">
                  <c:v>32381.5</c:v>
                </c:pt>
                <c:pt idx="456">
                  <c:v>32382</c:v>
                </c:pt>
                <c:pt idx="457">
                  <c:v>32384</c:v>
                </c:pt>
                <c:pt idx="458">
                  <c:v>32384.5</c:v>
                </c:pt>
                <c:pt idx="459">
                  <c:v>32395.5</c:v>
                </c:pt>
                <c:pt idx="460">
                  <c:v>32398</c:v>
                </c:pt>
                <c:pt idx="461">
                  <c:v>32398.5</c:v>
                </c:pt>
                <c:pt idx="462">
                  <c:v>32401</c:v>
                </c:pt>
                <c:pt idx="463">
                  <c:v>32401.5</c:v>
                </c:pt>
                <c:pt idx="464">
                  <c:v>32403.5</c:v>
                </c:pt>
                <c:pt idx="465">
                  <c:v>32404</c:v>
                </c:pt>
                <c:pt idx="466">
                  <c:v>32423</c:v>
                </c:pt>
                <c:pt idx="467">
                  <c:v>32423.5</c:v>
                </c:pt>
                <c:pt idx="468">
                  <c:v>32426.5</c:v>
                </c:pt>
                <c:pt idx="469">
                  <c:v>32429</c:v>
                </c:pt>
                <c:pt idx="470">
                  <c:v>32445.5</c:v>
                </c:pt>
                <c:pt idx="471">
                  <c:v>32446</c:v>
                </c:pt>
                <c:pt idx="472">
                  <c:v>32448</c:v>
                </c:pt>
                <c:pt idx="473">
                  <c:v>32448.5</c:v>
                </c:pt>
                <c:pt idx="474">
                  <c:v>32451</c:v>
                </c:pt>
                <c:pt idx="475">
                  <c:v>32451.5</c:v>
                </c:pt>
                <c:pt idx="476">
                  <c:v>32454</c:v>
                </c:pt>
                <c:pt idx="477">
                  <c:v>32459.5</c:v>
                </c:pt>
                <c:pt idx="478">
                  <c:v>32460</c:v>
                </c:pt>
                <c:pt idx="479">
                  <c:v>32462</c:v>
                </c:pt>
                <c:pt idx="480">
                  <c:v>32462.5</c:v>
                </c:pt>
                <c:pt idx="481">
                  <c:v>32465</c:v>
                </c:pt>
                <c:pt idx="482">
                  <c:v>32465.5</c:v>
                </c:pt>
                <c:pt idx="483">
                  <c:v>32470.5</c:v>
                </c:pt>
                <c:pt idx="484">
                  <c:v>32476</c:v>
                </c:pt>
                <c:pt idx="485">
                  <c:v>32476.5</c:v>
                </c:pt>
                <c:pt idx="486">
                  <c:v>32479</c:v>
                </c:pt>
                <c:pt idx="487">
                  <c:v>32479.5</c:v>
                </c:pt>
                <c:pt idx="488">
                  <c:v>32482</c:v>
                </c:pt>
                <c:pt idx="489">
                  <c:v>32487.5</c:v>
                </c:pt>
                <c:pt idx="490">
                  <c:v>32498.5</c:v>
                </c:pt>
                <c:pt idx="491">
                  <c:v>32501.5</c:v>
                </c:pt>
                <c:pt idx="492">
                  <c:v>32504</c:v>
                </c:pt>
                <c:pt idx="493">
                  <c:v>32504.5</c:v>
                </c:pt>
                <c:pt idx="494">
                  <c:v>32526</c:v>
                </c:pt>
                <c:pt idx="495">
                  <c:v>32526.5</c:v>
                </c:pt>
                <c:pt idx="496">
                  <c:v>32534.5</c:v>
                </c:pt>
                <c:pt idx="497">
                  <c:v>32548.5</c:v>
                </c:pt>
                <c:pt idx="498">
                  <c:v>32549</c:v>
                </c:pt>
                <c:pt idx="499">
                  <c:v>32551.5</c:v>
                </c:pt>
                <c:pt idx="500">
                  <c:v>32559.5</c:v>
                </c:pt>
                <c:pt idx="501">
                  <c:v>32562.5</c:v>
                </c:pt>
                <c:pt idx="502">
                  <c:v>32563</c:v>
                </c:pt>
                <c:pt idx="503">
                  <c:v>32565</c:v>
                </c:pt>
                <c:pt idx="504">
                  <c:v>32565.5</c:v>
                </c:pt>
                <c:pt idx="505">
                  <c:v>32612.5</c:v>
                </c:pt>
                <c:pt idx="506">
                  <c:v>32615.5</c:v>
                </c:pt>
                <c:pt idx="507">
                  <c:v>32621</c:v>
                </c:pt>
                <c:pt idx="508">
                  <c:v>32635</c:v>
                </c:pt>
                <c:pt idx="509">
                  <c:v>32640.5</c:v>
                </c:pt>
                <c:pt idx="510">
                  <c:v>32643.5</c:v>
                </c:pt>
                <c:pt idx="511">
                  <c:v>32677</c:v>
                </c:pt>
                <c:pt idx="512">
                  <c:v>32679.5</c:v>
                </c:pt>
                <c:pt idx="513">
                  <c:v>32685.5</c:v>
                </c:pt>
                <c:pt idx="514">
                  <c:v>32688</c:v>
                </c:pt>
                <c:pt idx="515">
                  <c:v>32691</c:v>
                </c:pt>
                <c:pt idx="516">
                  <c:v>32702</c:v>
                </c:pt>
                <c:pt idx="517">
                  <c:v>32705</c:v>
                </c:pt>
                <c:pt idx="518">
                  <c:v>32707.5</c:v>
                </c:pt>
                <c:pt idx="519">
                  <c:v>32710.5</c:v>
                </c:pt>
                <c:pt idx="520">
                  <c:v>32713</c:v>
                </c:pt>
                <c:pt idx="521">
                  <c:v>32721.5</c:v>
                </c:pt>
                <c:pt idx="522">
                  <c:v>32730</c:v>
                </c:pt>
                <c:pt idx="523">
                  <c:v>32732.5</c:v>
                </c:pt>
                <c:pt idx="524">
                  <c:v>33247</c:v>
                </c:pt>
                <c:pt idx="525">
                  <c:v>33250</c:v>
                </c:pt>
                <c:pt idx="526">
                  <c:v>33300</c:v>
                </c:pt>
                <c:pt idx="527">
                  <c:v>33303</c:v>
                </c:pt>
                <c:pt idx="528">
                  <c:v>33314</c:v>
                </c:pt>
                <c:pt idx="529">
                  <c:v>33316.5</c:v>
                </c:pt>
                <c:pt idx="530">
                  <c:v>33317</c:v>
                </c:pt>
                <c:pt idx="531">
                  <c:v>33336.5</c:v>
                </c:pt>
                <c:pt idx="532">
                  <c:v>33339</c:v>
                </c:pt>
                <c:pt idx="533">
                  <c:v>33342</c:v>
                </c:pt>
                <c:pt idx="534">
                  <c:v>33375</c:v>
                </c:pt>
                <c:pt idx="535">
                  <c:v>33375.5</c:v>
                </c:pt>
                <c:pt idx="536">
                  <c:v>33453</c:v>
                </c:pt>
                <c:pt idx="537">
                  <c:v>33458.5</c:v>
                </c:pt>
                <c:pt idx="538">
                  <c:v>33459</c:v>
                </c:pt>
                <c:pt idx="539">
                  <c:v>33467.5</c:v>
                </c:pt>
                <c:pt idx="540">
                  <c:v>33470</c:v>
                </c:pt>
                <c:pt idx="541">
                  <c:v>33470.5</c:v>
                </c:pt>
                <c:pt idx="542">
                  <c:v>33472.5</c:v>
                </c:pt>
                <c:pt idx="543">
                  <c:v>33474.5</c:v>
                </c:pt>
                <c:pt idx="544">
                  <c:v>33481</c:v>
                </c:pt>
                <c:pt idx="545">
                  <c:v>33481.5</c:v>
                </c:pt>
                <c:pt idx="546">
                  <c:v>33494.5</c:v>
                </c:pt>
                <c:pt idx="547">
                  <c:v>33526</c:v>
                </c:pt>
                <c:pt idx="548">
                  <c:v>33537</c:v>
                </c:pt>
                <c:pt idx="549">
                  <c:v>33553.5</c:v>
                </c:pt>
                <c:pt idx="550">
                  <c:v>33561.5</c:v>
                </c:pt>
                <c:pt idx="551">
                  <c:v>33573</c:v>
                </c:pt>
                <c:pt idx="552">
                  <c:v>33676</c:v>
                </c:pt>
                <c:pt idx="553">
                  <c:v>33679</c:v>
                </c:pt>
                <c:pt idx="554">
                  <c:v>33698.5</c:v>
                </c:pt>
                <c:pt idx="555">
                  <c:v>33704</c:v>
                </c:pt>
                <c:pt idx="556">
                  <c:v>33721</c:v>
                </c:pt>
                <c:pt idx="557">
                  <c:v>33729</c:v>
                </c:pt>
                <c:pt idx="558">
                  <c:v>33762.5</c:v>
                </c:pt>
                <c:pt idx="559">
                  <c:v>34543.5</c:v>
                </c:pt>
                <c:pt idx="560">
                  <c:v>35557</c:v>
                </c:pt>
                <c:pt idx="561">
                  <c:v>35557</c:v>
                </c:pt>
                <c:pt idx="562">
                  <c:v>35557</c:v>
                </c:pt>
                <c:pt idx="563">
                  <c:v>37814</c:v>
                </c:pt>
                <c:pt idx="564">
                  <c:v>39518</c:v>
                </c:pt>
                <c:pt idx="565">
                  <c:v>39518</c:v>
                </c:pt>
                <c:pt idx="566">
                  <c:v>39518</c:v>
                </c:pt>
                <c:pt idx="567">
                  <c:v>39571</c:v>
                </c:pt>
                <c:pt idx="568">
                  <c:v>39571</c:v>
                </c:pt>
                <c:pt idx="569">
                  <c:v>39571</c:v>
                </c:pt>
                <c:pt idx="570">
                  <c:v>39651.5</c:v>
                </c:pt>
                <c:pt idx="571">
                  <c:v>39665.5</c:v>
                </c:pt>
                <c:pt idx="572">
                  <c:v>40406</c:v>
                </c:pt>
                <c:pt idx="573">
                  <c:v>40406</c:v>
                </c:pt>
                <c:pt idx="574">
                  <c:v>40484</c:v>
                </c:pt>
                <c:pt idx="575">
                  <c:v>40484</c:v>
                </c:pt>
                <c:pt idx="576">
                  <c:v>40484</c:v>
                </c:pt>
                <c:pt idx="577">
                  <c:v>41422</c:v>
                </c:pt>
                <c:pt idx="578">
                  <c:v>41422</c:v>
                </c:pt>
                <c:pt idx="579">
                  <c:v>41486</c:v>
                </c:pt>
                <c:pt idx="580">
                  <c:v>41486</c:v>
                </c:pt>
              </c:numCache>
            </c:numRef>
          </c:xVal>
          <c:yVal>
            <c:numRef>
              <c:f>'Active 2'!$O$21:$O$1000</c:f>
              <c:numCache>
                <c:formatCode>0.0000</c:formatCode>
                <c:ptCount val="980"/>
                <c:pt idx="5">
                  <c:v>0.22618494883121021</c:v>
                </c:pt>
                <c:pt idx="13">
                  <c:v>7.6748562769690928E-2</c:v>
                </c:pt>
                <c:pt idx="14">
                  <c:v>7.6323066744546794E-2</c:v>
                </c:pt>
                <c:pt idx="15">
                  <c:v>7.3377325032010457E-2</c:v>
                </c:pt>
                <c:pt idx="16">
                  <c:v>7.2477237286513244E-2</c:v>
                </c:pt>
                <c:pt idx="17">
                  <c:v>7.2466327132022362E-2</c:v>
                </c:pt>
                <c:pt idx="18">
                  <c:v>7.2455416977531481E-2</c:v>
                </c:pt>
                <c:pt idx="19">
                  <c:v>7.244632518212242E-2</c:v>
                </c:pt>
                <c:pt idx="20">
                  <c:v>7.244632518212242E-2</c:v>
                </c:pt>
                <c:pt idx="21">
                  <c:v>3.8999428231262311E-2</c:v>
                </c:pt>
                <c:pt idx="22">
                  <c:v>3.8908510277171682E-2</c:v>
                </c:pt>
                <c:pt idx="23">
                  <c:v>3.8624846260408921E-2</c:v>
                </c:pt>
                <c:pt idx="24">
                  <c:v>3.6450088798561112E-2</c:v>
                </c:pt>
                <c:pt idx="25">
                  <c:v>3.4788108597784438E-2</c:v>
                </c:pt>
                <c:pt idx="26">
                  <c:v>8.4855444793658502E-3</c:v>
                </c:pt>
                <c:pt idx="27">
                  <c:v>6.3071502993543999E-3</c:v>
                </c:pt>
                <c:pt idx="28">
                  <c:v>6.2562362450636483E-3</c:v>
                </c:pt>
                <c:pt idx="29">
                  <c:v>6.2198690634274051E-3</c:v>
                </c:pt>
                <c:pt idx="30">
                  <c:v>6.2053221907728967E-3</c:v>
                </c:pt>
                <c:pt idx="31">
                  <c:v>6.052580027900642E-3</c:v>
                </c:pt>
                <c:pt idx="32">
                  <c:v>5.974390587382708E-3</c:v>
                </c:pt>
                <c:pt idx="33">
                  <c:v>3.1686625241459376E-3</c:v>
                </c:pt>
                <c:pt idx="34">
                  <c:v>-9.0991689635962214E-4</c:v>
                </c:pt>
                <c:pt idx="35">
                  <c:v>-1.0899344454590593E-3</c:v>
                </c:pt>
                <c:pt idx="36">
                  <c:v>-5.5594610685543167E-3</c:v>
                </c:pt>
                <c:pt idx="37">
                  <c:v>-8.1015270649282684E-3</c:v>
                </c:pt>
                <c:pt idx="38">
                  <c:v>-8.1033454240100888E-3</c:v>
                </c:pt>
                <c:pt idx="39">
                  <c:v>-8.1124372194191496E-3</c:v>
                </c:pt>
                <c:pt idx="40">
                  <c:v>-8.1215290148282104E-3</c:v>
                </c:pt>
                <c:pt idx="41">
                  <c:v>-8.1215290148282104E-3</c:v>
                </c:pt>
                <c:pt idx="42">
                  <c:v>-8.123347373910017E-3</c:v>
                </c:pt>
                <c:pt idx="43">
                  <c:v>-8.1542594783008404E-3</c:v>
                </c:pt>
                <c:pt idx="44">
                  <c:v>-8.4633805222089631E-3</c:v>
                </c:pt>
                <c:pt idx="45">
                  <c:v>-8.4833824721089052E-3</c:v>
                </c:pt>
                <c:pt idx="46">
                  <c:v>-8.5924840170176625E-3</c:v>
                </c:pt>
                <c:pt idx="47">
                  <c:v>-1.2236475616970013E-2</c:v>
                </c:pt>
                <c:pt idx="48">
                  <c:v>-1.2807440368659162E-2</c:v>
                </c:pt>
                <c:pt idx="49">
                  <c:v>-1.2827442318559104E-2</c:v>
                </c:pt>
                <c:pt idx="50">
                  <c:v>-1.5344051287787666E-2</c:v>
                </c:pt>
                <c:pt idx="51">
                  <c:v>-1.5462244628105484E-2</c:v>
                </c:pt>
                <c:pt idx="52">
                  <c:v>-1.6064121484185442E-2</c:v>
                </c:pt>
                <c:pt idx="53">
                  <c:v>-1.6082305075003564E-2</c:v>
                </c:pt>
                <c:pt idx="54">
                  <c:v>-1.6084123434085384E-2</c:v>
                </c:pt>
                <c:pt idx="55">
                  <c:v>-1.6144129283785197E-2</c:v>
                </c:pt>
                <c:pt idx="56">
                  <c:v>-1.6182314824503261E-2</c:v>
                </c:pt>
                <c:pt idx="57">
                  <c:v>-1.9600829898310856E-2</c:v>
                </c:pt>
                <c:pt idx="58">
                  <c:v>-1.9619013489128992E-2</c:v>
                </c:pt>
                <c:pt idx="59">
                  <c:v>-2.2708405569128509E-2</c:v>
                </c:pt>
                <c:pt idx="60">
                  <c:v>-2.3410292174708164E-2</c:v>
                </c:pt>
                <c:pt idx="61">
                  <c:v>-2.4099450266715117E-2</c:v>
                </c:pt>
                <c:pt idx="62">
                  <c:v>-2.6517867845525817E-2</c:v>
                </c:pt>
                <c:pt idx="63">
                  <c:v>-2.6837899043924821E-2</c:v>
                </c:pt>
                <c:pt idx="64">
                  <c:v>-2.7368859895814085E-2</c:v>
                </c:pt>
                <c:pt idx="65">
                  <c:v>-2.7407045436532149E-2</c:v>
                </c:pt>
                <c:pt idx="66">
                  <c:v>-2.741795559102303E-2</c:v>
                </c:pt>
                <c:pt idx="67">
                  <c:v>-2.7419773950104837E-2</c:v>
                </c:pt>
                <c:pt idx="68">
                  <c:v>-2.7437957540922972E-2</c:v>
                </c:pt>
                <c:pt idx="69">
                  <c:v>-2.7439775900004779E-2</c:v>
                </c:pt>
                <c:pt idx="70">
                  <c:v>-2.7539785649504475E-2</c:v>
                </c:pt>
                <c:pt idx="71">
                  <c:v>-2.7550695803995343E-2</c:v>
                </c:pt>
                <c:pt idx="72">
                  <c:v>-2.7559787599404403E-2</c:v>
                </c:pt>
                <c:pt idx="73">
                  <c:v>-2.7561605958486224E-2</c:v>
                </c:pt>
                <c:pt idx="74">
                  <c:v>-2.7581607908386152E-2</c:v>
                </c:pt>
                <c:pt idx="75">
                  <c:v>-2.7601609858286094E-2</c:v>
                </c:pt>
                <c:pt idx="76">
                  <c:v>-2.7610701653695155E-2</c:v>
                </c:pt>
                <c:pt idx="77">
                  <c:v>-2.7612520012776975E-2</c:v>
                </c:pt>
                <c:pt idx="78">
                  <c:v>-2.7621611808186036E-2</c:v>
                </c:pt>
                <c:pt idx="79">
                  <c:v>-2.7630703603595097E-2</c:v>
                </c:pt>
                <c:pt idx="80">
                  <c:v>-2.7632521962676904E-2</c:v>
                </c:pt>
                <c:pt idx="81">
                  <c:v>-2.7641613758085978E-2</c:v>
                </c:pt>
                <c:pt idx="82">
                  <c:v>-2.7703437966867597E-2</c:v>
                </c:pt>
                <c:pt idx="83">
                  <c:v>-2.77325317121766E-2</c:v>
                </c:pt>
                <c:pt idx="84">
                  <c:v>-2.7783445766467352E-2</c:v>
                </c:pt>
                <c:pt idx="85">
                  <c:v>-2.7803447716367294E-2</c:v>
                </c:pt>
                <c:pt idx="86">
                  <c:v>-2.7814357870858161E-2</c:v>
                </c:pt>
                <c:pt idx="87">
                  <c:v>-2.7814357870858161E-2</c:v>
                </c:pt>
                <c:pt idx="88">
                  <c:v>-2.7814357870858161E-2</c:v>
                </c:pt>
                <c:pt idx="89">
                  <c:v>-2.7814357870858161E-2</c:v>
                </c:pt>
                <c:pt idx="90">
                  <c:v>-2.7823449666267222E-2</c:v>
                </c:pt>
                <c:pt idx="91">
                  <c:v>-2.7825268025349043E-2</c:v>
                </c:pt>
                <c:pt idx="92">
                  <c:v>-2.7834359820758103E-2</c:v>
                </c:pt>
                <c:pt idx="93">
                  <c:v>-2.7843451616167164E-2</c:v>
                </c:pt>
                <c:pt idx="94">
                  <c:v>-2.7845269975248985E-2</c:v>
                </c:pt>
                <c:pt idx="95">
                  <c:v>-2.7854361770658045E-2</c:v>
                </c:pt>
                <c:pt idx="96">
                  <c:v>-2.7865271925148913E-2</c:v>
                </c:pt>
                <c:pt idx="97">
                  <c:v>-2.7874363720557974E-2</c:v>
                </c:pt>
                <c:pt idx="98">
                  <c:v>-2.7885273875048855E-2</c:v>
                </c:pt>
                <c:pt idx="99">
                  <c:v>-2.7905275824948797E-2</c:v>
                </c:pt>
                <c:pt idx="100">
                  <c:v>-2.7914367620357858E-2</c:v>
                </c:pt>
                <c:pt idx="101">
                  <c:v>-2.7916185979439664E-2</c:v>
                </c:pt>
                <c:pt idx="102">
                  <c:v>-2.7925277774848725E-2</c:v>
                </c:pt>
                <c:pt idx="103">
                  <c:v>-2.7945279724748667E-2</c:v>
                </c:pt>
                <c:pt idx="104">
                  <c:v>-2.7956189879239549E-2</c:v>
                </c:pt>
                <c:pt idx="105">
                  <c:v>-2.7965281674648609E-2</c:v>
                </c:pt>
                <c:pt idx="106">
                  <c:v>-2.7976191829139477E-2</c:v>
                </c:pt>
                <c:pt idx="107">
                  <c:v>-2.7987101983630358E-2</c:v>
                </c:pt>
                <c:pt idx="108">
                  <c:v>-2.7996193779039419E-2</c:v>
                </c:pt>
                <c:pt idx="109">
                  <c:v>-2.80071039335303E-2</c:v>
                </c:pt>
                <c:pt idx="110">
                  <c:v>-3.0100035236696548E-2</c:v>
                </c:pt>
                <c:pt idx="111">
                  <c:v>-3.0110945391187416E-2</c:v>
                </c:pt>
                <c:pt idx="112">
                  <c:v>-3.0120037186596491E-2</c:v>
                </c:pt>
                <c:pt idx="113">
                  <c:v>-3.0121855545678297E-2</c:v>
                </c:pt>
                <c:pt idx="114">
                  <c:v>-3.0130947341087358E-2</c:v>
                </c:pt>
                <c:pt idx="115">
                  <c:v>-3.0263687554059671E-2</c:v>
                </c:pt>
                <c:pt idx="116">
                  <c:v>-3.0283689503959613E-2</c:v>
                </c:pt>
                <c:pt idx="117">
                  <c:v>-3.0292781299368673E-2</c:v>
                </c:pt>
                <c:pt idx="118">
                  <c:v>-3.0303691453859555E-2</c:v>
                </c:pt>
                <c:pt idx="119">
                  <c:v>-3.0312783249268616E-2</c:v>
                </c:pt>
                <c:pt idx="120">
                  <c:v>-3.0314601608350422E-2</c:v>
                </c:pt>
                <c:pt idx="121">
                  <c:v>-3.0323693403759483E-2</c:v>
                </c:pt>
                <c:pt idx="122">
                  <c:v>-3.0354605508150306E-2</c:v>
                </c:pt>
                <c:pt idx="123">
                  <c:v>-3.0363697303559367E-2</c:v>
                </c:pt>
                <c:pt idx="124">
                  <c:v>-3.0374607458050235E-2</c:v>
                </c:pt>
                <c:pt idx="125">
                  <c:v>-3.0381880894377489E-2</c:v>
                </c:pt>
                <c:pt idx="126">
                  <c:v>-3.0383699253459309E-2</c:v>
                </c:pt>
                <c:pt idx="127">
                  <c:v>-3.0385517612541116E-2</c:v>
                </c:pt>
                <c:pt idx="128">
                  <c:v>-3.0403701203359237E-2</c:v>
                </c:pt>
                <c:pt idx="129">
                  <c:v>-3.0414611357850119E-2</c:v>
                </c:pt>
                <c:pt idx="130">
                  <c:v>-3.046552541214087E-2</c:v>
                </c:pt>
                <c:pt idx="131">
                  <c:v>-3.0474617207549931E-2</c:v>
                </c:pt>
                <c:pt idx="132">
                  <c:v>-3.0476435566631738E-2</c:v>
                </c:pt>
                <c:pt idx="133">
                  <c:v>-3.0487345721122619E-2</c:v>
                </c:pt>
                <c:pt idx="134">
                  <c:v>-3.0556443366231492E-2</c:v>
                </c:pt>
                <c:pt idx="135">
                  <c:v>-3.0587355470622316E-2</c:v>
                </c:pt>
                <c:pt idx="136">
                  <c:v>-3.0694638656449252E-2</c:v>
                </c:pt>
                <c:pt idx="137">
                  <c:v>-3.073827927441275E-2</c:v>
                </c:pt>
                <c:pt idx="138">
                  <c:v>-3.074009763349457E-2</c:v>
                </c:pt>
                <c:pt idx="139">
                  <c:v>-3.0758281224312692E-2</c:v>
                </c:pt>
                <c:pt idx="140">
                  <c:v>-3.0760099583394498E-2</c:v>
                </c:pt>
                <c:pt idx="141">
                  <c:v>-3.0769191378803559E-2</c:v>
                </c:pt>
                <c:pt idx="142">
                  <c:v>-3.0820105433094311E-2</c:v>
                </c:pt>
                <c:pt idx="143">
                  <c:v>-3.0829197228503386E-2</c:v>
                </c:pt>
                <c:pt idx="144">
                  <c:v>-3.0831015587585192E-2</c:v>
                </c:pt>
                <c:pt idx="145">
                  <c:v>-3.0841925742076073E-2</c:v>
                </c:pt>
                <c:pt idx="146">
                  <c:v>-3.0891021437285004E-2</c:v>
                </c:pt>
                <c:pt idx="147">
                  <c:v>-3.0900113232694065E-2</c:v>
                </c:pt>
                <c:pt idx="148">
                  <c:v>-3.0901931591775886E-2</c:v>
                </c:pt>
                <c:pt idx="149">
                  <c:v>-3.0901931591775886E-2</c:v>
                </c:pt>
                <c:pt idx="150">
                  <c:v>-3.0920115182594007E-2</c:v>
                </c:pt>
                <c:pt idx="151">
                  <c:v>-3.0961937441475698E-2</c:v>
                </c:pt>
                <c:pt idx="152">
                  <c:v>-3.0971029236884759E-2</c:v>
                </c:pt>
                <c:pt idx="153">
                  <c:v>-3.0972847595966566E-2</c:v>
                </c:pt>
                <c:pt idx="154">
                  <c:v>-3.1031035086584571E-2</c:v>
                </c:pt>
                <c:pt idx="155">
                  <c:v>-3.1032853445666392E-2</c:v>
                </c:pt>
                <c:pt idx="156">
                  <c:v>-3.1041945241075453E-2</c:v>
                </c:pt>
                <c:pt idx="157">
                  <c:v>-3.1112861245266132E-2</c:v>
                </c:pt>
                <c:pt idx="158">
                  <c:v>-3.1114679604347953E-2</c:v>
                </c:pt>
                <c:pt idx="159">
                  <c:v>-3.1143773349656956E-2</c:v>
                </c:pt>
                <c:pt idx="160">
                  <c:v>-3.1194687403947707E-2</c:v>
                </c:pt>
                <c:pt idx="161">
                  <c:v>-3.1203779199356768E-2</c:v>
                </c:pt>
                <c:pt idx="162">
                  <c:v>-3.1205597558438575E-2</c:v>
                </c:pt>
                <c:pt idx="163">
                  <c:v>-3.128742371712015E-2</c:v>
                </c:pt>
                <c:pt idx="164">
                  <c:v>-3.129469715344739E-2</c:v>
                </c:pt>
                <c:pt idx="165">
                  <c:v>-3.129651551252921E-2</c:v>
                </c:pt>
                <c:pt idx="166">
                  <c:v>-3.1316517462429139E-2</c:v>
                </c:pt>
                <c:pt idx="167">
                  <c:v>-3.1325609257838213E-2</c:v>
                </c:pt>
                <c:pt idx="168">
                  <c:v>-3.1396525262028893E-2</c:v>
                </c:pt>
                <c:pt idx="169">
                  <c:v>-3.1398343621110714E-2</c:v>
                </c:pt>
                <c:pt idx="170">
                  <c:v>-3.1407435416519774E-2</c:v>
                </c:pt>
                <c:pt idx="171">
                  <c:v>-3.1478351420710468E-2</c:v>
                </c:pt>
                <c:pt idx="172">
                  <c:v>-3.1489261575201336E-2</c:v>
                </c:pt>
                <c:pt idx="173">
                  <c:v>-3.1498353370610396E-2</c:v>
                </c:pt>
                <c:pt idx="174">
                  <c:v>-3.1509263525101278E-2</c:v>
                </c:pt>
                <c:pt idx="175">
                  <c:v>-3.1518355320510338E-2</c:v>
                </c:pt>
                <c:pt idx="176">
                  <c:v>-3.1520173679592145E-2</c:v>
                </c:pt>
                <c:pt idx="177">
                  <c:v>-3.152926547500122E-2</c:v>
                </c:pt>
                <c:pt idx="178">
                  <c:v>-3.153835727041028E-2</c:v>
                </c:pt>
                <c:pt idx="179">
                  <c:v>-3.1540175629492087E-2</c:v>
                </c:pt>
                <c:pt idx="180">
                  <c:v>-3.156926937480109E-2</c:v>
                </c:pt>
                <c:pt idx="181">
                  <c:v>-3.1580179529291971E-2</c:v>
                </c:pt>
                <c:pt idx="182">
                  <c:v>-3.1589271324701032E-2</c:v>
                </c:pt>
                <c:pt idx="183">
                  <c:v>-3.1591089683782839E-2</c:v>
                </c:pt>
                <c:pt idx="184">
                  <c:v>-3.1671097483382593E-2</c:v>
                </c:pt>
                <c:pt idx="185">
                  <c:v>-3.1702009587773403E-2</c:v>
                </c:pt>
                <c:pt idx="186">
                  <c:v>-3.1722011537673345E-2</c:v>
                </c:pt>
                <c:pt idx="187">
                  <c:v>-3.3794940890939651E-2</c:v>
                </c:pt>
                <c:pt idx="188">
                  <c:v>-3.3907679154012035E-2</c:v>
                </c:pt>
                <c:pt idx="189">
                  <c:v>-3.3916770949421096E-2</c:v>
                </c:pt>
                <c:pt idx="190">
                  <c:v>-3.3936772899321038E-2</c:v>
                </c:pt>
                <c:pt idx="191">
                  <c:v>-3.3978595158202729E-2</c:v>
                </c:pt>
                <c:pt idx="192">
                  <c:v>-3.398768695361179E-2</c:v>
                </c:pt>
                <c:pt idx="193">
                  <c:v>-3.3989505312693596E-2</c:v>
                </c:pt>
                <c:pt idx="194">
                  <c:v>-3.3998597108102657E-2</c:v>
                </c:pt>
                <c:pt idx="195">
                  <c:v>-3.4007688903511718E-2</c:v>
                </c:pt>
                <c:pt idx="196">
                  <c:v>-3.4009507262593539E-2</c:v>
                </c:pt>
                <c:pt idx="197">
                  <c:v>-3.4038601007902541E-2</c:v>
                </c:pt>
                <c:pt idx="198">
                  <c:v>-3.4049511162393409E-2</c:v>
                </c:pt>
                <c:pt idx="199">
                  <c:v>-3.405860295780247E-2</c:v>
                </c:pt>
                <c:pt idx="200">
                  <c:v>-3.4069513112293351E-2</c:v>
                </c:pt>
                <c:pt idx="201">
                  <c:v>-3.4080423266784232E-2</c:v>
                </c:pt>
                <c:pt idx="202">
                  <c:v>-3.4089515062193293E-2</c:v>
                </c:pt>
                <c:pt idx="203">
                  <c:v>-3.4169522861793047E-2</c:v>
                </c:pt>
                <c:pt idx="204">
                  <c:v>-3.4171341220874854E-2</c:v>
                </c:pt>
                <c:pt idx="205">
                  <c:v>-3.4180433016283915E-2</c:v>
                </c:pt>
                <c:pt idx="206">
                  <c:v>-3.4182251375365735E-2</c:v>
                </c:pt>
                <c:pt idx="207">
                  <c:v>-3.4191343170774796E-2</c:v>
                </c:pt>
                <c:pt idx="208">
                  <c:v>-3.4211345120674724E-2</c:v>
                </c:pt>
                <c:pt idx="209">
                  <c:v>-3.4231347070574666E-2</c:v>
                </c:pt>
                <c:pt idx="210">
                  <c:v>-3.4233165429656487E-2</c:v>
                </c:pt>
                <c:pt idx="211">
                  <c:v>-3.4240438865983727E-2</c:v>
                </c:pt>
                <c:pt idx="212">
                  <c:v>-3.4242257225065548E-2</c:v>
                </c:pt>
                <c:pt idx="213">
                  <c:v>-3.4322265024665302E-2</c:v>
                </c:pt>
                <c:pt idx="214">
                  <c:v>-3.434226697456523E-2</c:v>
                </c:pt>
                <c:pt idx="215">
                  <c:v>-3.4353177129056112E-2</c:v>
                </c:pt>
                <c:pt idx="216">
                  <c:v>-3.4354995488137918E-2</c:v>
                </c:pt>
                <c:pt idx="217">
                  <c:v>-3.4362268924465172E-2</c:v>
                </c:pt>
                <c:pt idx="218">
                  <c:v>-3.4364087283546979E-2</c:v>
                </c:pt>
                <c:pt idx="219">
                  <c:v>-3.4420456415083178E-2</c:v>
                </c:pt>
                <c:pt idx="220">
                  <c:v>-3.4484098982946618E-2</c:v>
                </c:pt>
                <c:pt idx="221">
                  <c:v>-3.4485917342028424E-2</c:v>
                </c:pt>
                <c:pt idx="222">
                  <c:v>-3.4565925141628179E-2</c:v>
                </c:pt>
                <c:pt idx="223">
                  <c:v>-3.460774740050987E-2</c:v>
                </c:pt>
                <c:pt idx="224">
                  <c:v>-3.461502083683711E-2</c:v>
                </c:pt>
                <c:pt idx="225">
                  <c:v>-3.461683919591893E-2</c:v>
                </c:pt>
                <c:pt idx="226">
                  <c:v>-3.4625930991327991E-2</c:v>
                </c:pt>
                <c:pt idx="227">
                  <c:v>-3.4627749350409798E-2</c:v>
                </c:pt>
                <c:pt idx="228">
                  <c:v>-3.4635022786737052E-2</c:v>
                </c:pt>
                <c:pt idx="229">
                  <c:v>-3.4636841145818872E-2</c:v>
                </c:pt>
                <c:pt idx="230">
                  <c:v>-3.4645932941227933E-2</c:v>
                </c:pt>
                <c:pt idx="231">
                  <c:v>-3.464775130030974E-2</c:v>
                </c:pt>
                <c:pt idx="232">
                  <c:v>-3.4656843095718801E-2</c:v>
                </c:pt>
                <c:pt idx="233">
                  <c:v>-3.4707757150009552E-2</c:v>
                </c:pt>
                <c:pt idx="234">
                  <c:v>-3.4716848945418613E-2</c:v>
                </c:pt>
                <c:pt idx="235">
                  <c:v>-3.4718667304500433E-2</c:v>
                </c:pt>
                <c:pt idx="236">
                  <c:v>-3.4727759099909494E-2</c:v>
                </c:pt>
                <c:pt idx="237">
                  <c:v>-3.4744124331645809E-2</c:v>
                </c:pt>
                <c:pt idx="238">
                  <c:v>-3.4756852845218497E-2</c:v>
                </c:pt>
                <c:pt idx="239">
                  <c:v>-3.4769581358791185E-2</c:v>
                </c:pt>
                <c:pt idx="240">
                  <c:v>-3.4778673154200246E-2</c:v>
                </c:pt>
                <c:pt idx="241">
                  <c:v>-3.4840497362981879E-2</c:v>
                </c:pt>
                <c:pt idx="242">
                  <c:v>-3.4898684853599871E-2</c:v>
                </c:pt>
                <c:pt idx="243">
                  <c:v>-3.4900503212681691E-2</c:v>
                </c:pt>
                <c:pt idx="244">
                  <c:v>-3.4920505162581619E-2</c:v>
                </c:pt>
                <c:pt idx="245">
                  <c:v>-3.4929596957990694E-2</c:v>
                </c:pt>
                <c:pt idx="246">
                  <c:v>-3.4931415317072501E-2</c:v>
                </c:pt>
                <c:pt idx="247">
                  <c:v>-3.4980511012281446E-2</c:v>
                </c:pt>
                <c:pt idx="248">
                  <c:v>-3.4991421166772313E-2</c:v>
                </c:pt>
                <c:pt idx="249">
                  <c:v>-3.5002331321263194E-2</c:v>
                </c:pt>
                <c:pt idx="250">
                  <c:v>-3.5031425066572197E-2</c:v>
                </c:pt>
                <c:pt idx="251">
                  <c:v>-3.5033243425654004E-2</c:v>
                </c:pt>
                <c:pt idx="252">
                  <c:v>-3.5040516861981258E-2</c:v>
                </c:pt>
                <c:pt idx="253">
                  <c:v>-3.5042335221063065E-2</c:v>
                </c:pt>
                <c:pt idx="254">
                  <c:v>-3.5051427016472125E-2</c:v>
                </c:pt>
                <c:pt idx="255">
                  <c:v>-3.5053245375553946E-2</c:v>
                </c:pt>
                <c:pt idx="256">
                  <c:v>-3.5091430916272009E-2</c:v>
                </c:pt>
                <c:pt idx="257">
                  <c:v>-3.5102341070762877E-2</c:v>
                </c:pt>
                <c:pt idx="258">
                  <c:v>-3.5153255125053628E-2</c:v>
                </c:pt>
                <c:pt idx="259">
                  <c:v>-3.5162346920462689E-2</c:v>
                </c:pt>
                <c:pt idx="260">
                  <c:v>-3.516416527954451E-2</c:v>
                </c:pt>
                <c:pt idx="261">
                  <c:v>-3.5193259024853513E-2</c:v>
                </c:pt>
                <c:pt idx="262">
                  <c:v>-3.5195077383935319E-2</c:v>
                </c:pt>
                <c:pt idx="263">
                  <c:v>-3.5215079333835261E-2</c:v>
                </c:pt>
                <c:pt idx="264">
                  <c:v>-3.5264175029044192E-2</c:v>
                </c:pt>
                <c:pt idx="265">
                  <c:v>-3.5265993388126013E-2</c:v>
                </c:pt>
                <c:pt idx="266">
                  <c:v>-3.5285995338025955E-2</c:v>
                </c:pt>
                <c:pt idx="267">
                  <c:v>-3.5305997287925883E-2</c:v>
                </c:pt>
                <c:pt idx="268">
                  <c:v>-3.5315089083334944E-2</c:v>
                </c:pt>
                <c:pt idx="269">
                  <c:v>-3.5335091033234886E-2</c:v>
                </c:pt>
                <c:pt idx="270">
                  <c:v>-3.5346001187725767E-2</c:v>
                </c:pt>
                <c:pt idx="271">
                  <c:v>-3.5356911342216635E-2</c:v>
                </c:pt>
                <c:pt idx="272">
                  <c:v>-3.5366003137625696E-2</c:v>
                </c:pt>
                <c:pt idx="273">
                  <c:v>-3.5376913292116577E-2</c:v>
                </c:pt>
                <c:pt idx="274">
                  <c:v>-3.5386005087525638E-2</c:v>
                </c:pt>
                <c:pt idx="275">
                  <c:v>-3.5416917191916447E-2</c:v>
                </c:pt>
                <c:pt idx="276">
                  <c:v>-3.7551670753964386E-2</c:v>
                </c:pt>
                <c:pt idx="277">
                  <c:v>-3.758258285835521E-2</c:v>
                </c:pt>
                <c:pt idx="278">
                  <c:v>-3.7611676603664199E-2</c:v>
                </c:pt>
                <c:pt idx="279">
                  <c:v>-3.7631678553564141E-2</c:v>
                </c:pt>
                <c:pt idx="280">
                  <c:v>-3.7633496912645961E-2</c:v>
                </c:pt>
                <c:pt idx="281">
                  <c:v>-3.7653498862545889E-2</c:v>
                </c:pt>
                <c:pt idx="282">
                  <c:v>-3.7753508612045586E-2</c:v>
                </c:pt>
                <c:pt idx="283">
                  <c:v>-3.7755326971127393E-2</c:v>
                </c:pt>
                <c:pt idx="284">
                  <c:v>-3.7764418766536453E-2</c:v>
                </c:pt>
                <c:pt idx="285">
                  <c:v>-3.7773510561945528E-2</c:v>
                </c:pt>
                <c:pt idx="286">
                  <c:v>-3.7775328921027335E-2</c:v>
                </c:pt>
                <c:pt idx="287">
                  <c:v>-3.7784420716436395E-2</c:v>
                </c:pt>
                <c:pt idx="288">
                  <c:v>-3.7795330870927277E-2</c:v>
                </c:pt>
                <c:pt idx="289">
                  <c:v>-3.7818969538990832E-2</c:v>
                </c:pt>
                <c:pt idx="290">
                  <c:v>-3.7844426566136208E-2</c:v>
                </c:pt>
                <c:pt idx="291">
                  <c:v>-3.7855336720627089E-2</c:v>
                </c:pt>
                <c:pt idx="292">
                  <c:v>-3.7866246875117957E-2</c:v>
                </c:pt>
                <c:pt idx="293">
                  <c:v>-3.7895340620426959E-2</c:v>
                </c:pt>
                <c:pt idx="294">
                  <c:v>-3.7906250774917841E-2</c:v>
                </c:pt>
                <c:pt idx="295">
                  <c:v>-3.8028080833399286E-2</c:v>
                </c:pt>
                <c:pt idx="296">
                  <c:v>-3.8037172628808347E-2</c:v>
                </c:pt>
                <c:pt idx="297">
                  <c:v>-3.8038990987890153E-2</c:v>
                </c:pt>
                <c:pt idx="298">
                  <c:v>-3.8048082783299214E-2</c:v>
                </c:pt>
                <c:pt idx="299">
                  <c:v>-3.8049901142381035E-2</c:v>
                </c:pt>
                <c:pt idx="300">
                  <c:v>-3.8057174578708275E-2</c:v>
                </c:pt>
                <c:pt idx="301">
                  <c:v>-3.8088086683099098E-2</c:v>
                </c:pt>
                <c:pt idx="302">
                  <c:v>-3.8097178478508159E-2</c:v>
                </c:pt>
                <c:pt idx="303">
                  <c:v>-3.8098996837589966E-2</c:v>
                </c:pt>
                <c:pt idx="304">
                  <c:v>-3.8118998787489908E-2</c:v>
                </c:pt>
                <c:pt idx="305">
                  <c:v>-3.8120817146571714E-2</c:v>
                </c:pt>
                <c:pt idx="306">
                  <c:v>-3.820991674158053E-2</c:v>
                </c:pt>
                <c:pt idx="307">
                  <c:v>-3.821173510066235E-2</c:v>
                </c:pt>
                <c:pt idx="308">
                  <c:v>-3.8219008536989604E-2</c:v>
                </c:pt>
                <c:pt idx="309">
                  <c:v>-3.8220826896071411E-2</c:v>
                </c:pt>
                <c:pt idx="310">
                  <c:v>-3.8229918691480472E-2</c:v>
                </c:pt>
                <c:pt idx="311">
                  <c:v>-3.8231737050562292E-2</c:v>
                </c:pt>
                <c:pt idx="312">
                  <c:v>-3.8240828845971353E-2</c:v>
                </c:pt>
                <c:pt idx="313">
                  <c:v>-3.8249920641380414E-2</c:v>
                </c:pt>
                <c:pt idx="314">
                  <c:v>-3.825173900046222E-2</c:v>
                </c:pt>
                <c:pt idx="315">
                  <c:v>-3.8309926491080226E-2</c:v>
                </c:pt>
                <c:pt idx="316">
                  <c:v>-3.8311744850162033E-2</c:v>
                </c:pt>
                <c:pt idx="317">
                  <c:v>-3.8442666704052539E-2</c:v>
                </c:pt>
                <c:pt idx="318">
                  <c:v>-3.8444485063134359E-2</c:v>
                </c:pt>
                <c:pt idx="319">
                  <c:v>-3.84517584994616E-2</c:v>
                </c:pt>
                <c:pt idx="320">
                  <c:v>-3.845357685854342E-2</c:v>
                </c:pt>
                <c:pt idx="321">
                  <c:v>-3.8471760449361542E-2</c:v>
                </c:pt>
                <c:pt idx="322">
                  <c:v>-3.8473578808443362E-2</c:v>
                </c:pt>
                <c:pt idx="323">
                  <c:v>-3.8482670603852423E-2</c:v>
                </c:pt>
                <c:pt idx="324">
                  <c:v>-3.8604500662333854E-2</c:v>
                </c:pt>
                <c:pt idx="325">
                  <c:v>-3.8635412766724678E-2</c:v>
                </c:pt>
                <c:pt idx="326">
                  <c:v>-3.8646322921215545E-2</c:v>
                </c:pt>
                <c:pt idx="327">
                  <c:v>-3.8706328770915358E-2</c:v>
                </c:pt>
                <c:pt idx="328">
                  <c:v>-3.8746332670715242E-2</c:v>
                </c:pt>
                <c:pt idx="329">
                  <c:v>-3.8748151029797048E-2</c:v>
                </c:pt>
                <c:pt idx="330">
                  <c:v>-3.8808156879496861E-2</c:v>
                </c:pt>
                <c:pt idx="331">
                  <c:v>-3.8819067033987742E-2</c:v>
                </c:pt>
                <c:pt idx="332">
                  <c:v>-3.8868162729196673E-2</c:v>
                </c:pt>
                <c:pt idx="333">
                  <c:v>-3.8879072883687554E-2</c:v>
                </c:pt>
                <c:pt idx="334">
                  <c:v>-3.8909984988078364E-2</c:v>
                </c:pt>
                <c:pt idx="335">
                  <c:v>-3.8929986937978306E-2</c:v>
                </c:pt>
                <c:pt idx="336">
                  <c:v>-3.8939078733387367E-2</c:v>
                </c:pt>
                <c:pt idx="337">
                  <c:v>-3.8949988887878248E-2</c:v>
                </c:pt>
                <c:pt idx="338">
                  <c:v>-3.8959080683287309E-2</c:v>
                </c:pt>
                <c:pt idx="339">
                  <c:v>-3.8960899042369115E-2</c:v>
                </c:pt>
                <c:pt idx="340">
                  <c:v>-3.900999473757806E-2</c:v>
                </c:pt>
                <c:pt idx="341">
                  <c:v>-3.9029996687478002E-2</c:v>
                </c:pt>
                <c:pt idx="342">
                  <c:v>-3.9031815046559809E-2</c:v>
                </c:pt>
                <c:pt idx="343">
                  <c:v>-3.904090684196887E-2</c:v>
                </c:pt>
                <c:pt idx="344">
                  <c:v>-3.9051816996459751E-2</c:v>
                </c:pt>
                <c:pt idx="345">
                  <c:v>-3.9060908791868812E-2</c:v>
                </c:pt>
                <c:pt idx="346">
                  <c:v>-4.1226574458307561E-2</c:v>
                </c:pt>
                <c:pt idx="347">
                  <c:v>-4.1235666253716621E-2</c:v>
                </c:pt>
                <c:pt idx="348">
                  <c:v>-4.1246576408207503E-2</c:v>
                </c:pt>
                <c:pt idx="349">
                  <c:v>-4.1277488512598312E-2</c:v>
                </c:pt>
                <c:pt idx="350">
                  <c:v>-4.1286580308007373E-2</c:v>
                </c:pt>
                <c:pt idx="351">
                  <c:v>-4.1388408416588876E-2</c:v>
                </c:pt>
                <c:pt idx="352">
                  <c:v>-4.1397500211997937E-2</c:v>
                </c:pt>
                <c:pt idx="353">
                  <c:v>-4.1399318571079757E-2</c:v>
                </c:pt>
                <c:pt idx="354">
                  <c:v>-4.1408410366488818E-2</c:v>
                </c:pt>
                <c:pt idx="355">
                  <c:v>-4.1419320520979699E-2</c:v>
                </c:pt>
                <c:pt idx="356">
                  <c:v>-4.1470234575270451E-2</c:v>
                </c:pt>
                <c:pt idx="357">
                  <c:v>-4.1479326370679512E-2</c:v>
                </c:pt>
                <c:pt idx="358">
                  <c:v>-4.150114667966126E-2</c:v>
                </c:pt>
                <c:pt idx="359">
                  <c:v>-4.1513875193233948E-2</c:v>
                </c:pt>
                <c:pt idx="360">
                  <c:v>-4.1539332220379324E-2</c:v>
                </c:pt>
                <c:pt idx="361">
                  <c:v>-4.1541150579461131E-2</c:v>
                </c:pt>
                <c:pt idx="362">
                  <c:v>-4.1550242374870192E-2</c:v>
                </c:pt>
                <c:pt idx="363">
                  <c:v>-4.1552060733952012E-2</c:v>
                </c:pt>
                <c:pt idx="364">
                  <c:v>-4.1561152529361073E-2</c:v>
                </c:pt>
                <c:pt idx="365">
                  <c:v>-4.1570244324770134E-2</c:v>
                </c:pt>
                <c:pt idx="366">
                  <c:v>-4.1581154479261015E-2</c:v>
                </c:pt>
                <c:pt idx="367">
                  <c:v>-4.1641160328960827E-2</c:v>
                </c:pt>
                <c:pt idx="368">
                  <c:v>-4.1642978688042634E-2</c:v>
                </c:pt>
                <c:pt idx="369">
                  <c:v>-4.1652070483451695E-2</c:v>
                </c:pt>
                <c:pt idx="370">
                  <c:v>-4.1681164228760698E-2</c:v>
                </c:pt>
                <c:pt idx="371">
                  <c:v>-4.1682982587842518E-2</c:v>
                </c:pt>
                <c:pt idx="372">
                  <c:v>-4.1762990387442259E-2</c:v>
                </c:pt>
                <c:pt idx="373">
                  <c:v>-4.177390054193314E-2</c:v>
                </c:pt>
                <c:pt idx="374">
                  <c:v>-4.1824814596223892E-2</c:v>
                </c:pt>
                <c:pt idx="375">
                  <c:v>-4.1853908341532894E-2</c:v>
                </c:pt>
                <c:pt idx="376">
                  <c:v>-4.1855726700614701E-2</c:v>
                </c:pt>
                <c:pt idx="377">
                  <c:v>-4.1881183727760077E-2</c:v>
                </c:pt>
                <c:pt idx="378">
                  <c:v>-4.1915732550314513E-2</c:v>
                </c:pt>
                <c:pt idx="379">
                  <c:v>-4.1935734500214455E-2</c:v>
                </c:pt>
                <c:pt idx="380">
                  <c:v>-4.1944826295623516E-2</c:v>
                </c:pt>
                <c:pt idx="381">
                  <c:v>-4.1946644654705337E-2</c:v>
                </c:pt>
                <c:pt idx="382">
                  <c:v>-4.19848301954234E-2</c:v>
                </c:pt>
                <c:pt idx="383">
                  <c:v>-4.1986648554505207E-2</c:v>
                </c:pt>
                <c:pt idx="384">
                  <c:v>-4.1995740349914268E-2</c:v>
                </c:pt>
                <c:pt idx="385">
                  <c:v>-4.1997558708996088E-2</c:v>
                </c:pt>
                <c:pt idx="386">
                  <c:v>-4.2006650504405149E-2</c:v>
                </c:pt>
                <c:pt idx="387">
                  <c:v>-4.2026652454305091E-2</c:v>
                </c:pt>
                <c:pt idx="388">
                  <c:v>-4.2026652454305091E-2</c:v>
                </c:pt>
                <c:pt idx="389">
                  <c:v>-4.2026652454305091E-2</c:v>
                </c:pt>
                <c:pt idx="390">
                  <c:v>-4.2026652454305091E-2</c:v>
                </c:pt>
                <c:pt idx="391">
                  <c:v>-4.2026652454305091E-2</c:v>
                </c:pt>
                <c:pt idx="392">
                  <c:v>-4.2066656354104962E-2</c:v>
                </c:pt>
                <c:pt idx="393">
                  <c:v>-4.2068474713186768E-2</c:v>
                </c:pt>
                <c:pt idx="394">
                  <c:v>-4.2097568458495771E-2</c:v>
                </c:pt>
                <c:pt idx="395">
                  <c:v>-4.2117570408395713E-2</c:v>
                </c:pt>
                <c:pt idx="396">
                  <c:v>-4.211938876747752E-2</c:v>
                </c:pt>
                <c:pt idx="397">
                  <c:v>-4.2137572358295655E-2</c:v>
                </c:pt>
                <c:pt idx="398">
                  <c:v>-4.2139390717377462E-2</c:v>
                </c:pt>
                <c:pt idx="399">
                  <c:v>-4.2197578207995468E-2</c:v>
                </c:pt>
                <c:pt idx="400">
                  <c:v>-4.2208488362486335E-2</c:v>
                </c:pt>
                <c:pt idx="401">
                  <c:v>-4.2248492262286219E-2</c:v>
                </c:pt>
                <c:pt idx="402">
                  <c:v>-4.2250310621368026E-2</c:v>
                </c:pt>
                <c:pt idx="403">
                  <c:v>-4.2259402416777087E-2</c:v>
                </c:pt>
                <c:pt idx="404">
                  <c:v>-4.2261220775858907E-2</c:v>
                </c:pt>
                <c:pt idx="405">
                  <c:v>-4.2268494212186161E-2</c:v>
                </c:pt>
                <c:pt idx="406">
                  <c:v>-4.2270312571267968E-2</c:v>
                </c:pt>
                <c:pt idx="407">
                  <c:v>-4.2281222725758849E-2</c:v>
                </c:pt>
                <c:pt idx="408">
                  <c:v>-4.2288496162086089E-2</c:v>
                </c:pt>
                <c:pt idx="409">
                  <c:v>-4.229031452116791E-2</c:v>
                </c:pt>
                <c:pt idx="410">
                  <c:v>-4.2293951239331537E-2</c:v>
                </c:pt>
                <c:pt idx="411">
                  <c:v>-4.2299406316576971E-2</c:v>
                </c:pt>
                <c:pt idx="412">
                  <c:v>-4.2301224675658777E-2</c:v>
                </c:pt>
                <c:pt idx="413">
                  <c:v>-4.2310316471067838E-2</c:v>
                </c:pt>
                <c:pt idx="414">
                  <c:v>-4.2421236375058416E-2</c:v>
                </c:pt>
                <c:pt idx="415">
                  <c:v>-4.2423054734140223E-2</c:v>
                </c:pt>
                <c:pt idx="416">
                  <c:v>-4.2483060583840035E-2</c:v>
                </c:pt>
                <c:pt idx="417">
                  <c:v>-4.2492152379249096E-2</c:v>
                </c:pt>
                <c:pt idx="418">
                  <c:v>-4.2493970738330916E-2</c:v>
                </c:pt>
                <c:pt idx="419">
                  <c:v>-4.2503062533739977E-2</c:v>
                </c:pt>
                <c:pt idx="420">
                  <c:v>-4.2553976588030729E-2</c:v>
                </c:pt>
                <c:pt idx="421">
                  <c:v>-4.2563068383439789E-2</c:v>
                </c:pt>
                <c:pt idx="422">
                  <c:v>-4.2624892592221422E-2</c:v>
                </c:pt>
                <c:pt idx="423">
                  <c:v>-4.2633984387630483E-2</c:v>
                </c:pt>
                <c:pt idx="424">
                  <c:v>-4.264489454212135E-2</c:v>
                </c:pt>
                <c:pt idx="425">
                  <c:v>-4.2684898441921235E-2</c:v>
                </c:pt>
                <c:pt idx="426">
                  <c:v>-4.2695808596412102E-2</c:v>
                </c:pt>
                <c:pt idx="427">
                  <c:v>-4.2704900391821163E-2</c:v>
                </c:pt>
                <c:pt idx="428">
                  <c:v>-4.2746722650702854E-2</c:v>
                </c:pt>
                <c:pt idx="429">
                  <c:v>-4.2755814446111914E-2</c:v>
                </c:pt>
                <c:pt idx="430">
                  <c:v>-4.2775816396011856E-2</c:v>
                </c:pt>
                <c:pt idx="431">
                  <c:v>-4.4850564108359983E-2</c:v>
                </c:pt>
                <c:pt idx="432">
                  <c:v>-4.4870566058259925E-2</c:v>
                </c:pt>
                <c:pt idx="433">
                  <c:v>-4.4881476212750793E-2</c:v>
                </c:pt>
                <c:pt idx="434">
                  <c:v>-4.4901478162650735E-2</c:v>
                </c:pt>
                <c:pt idx="435">
                  <c:v>-4.4961484012350547E-2</c:v>
                </c:pt>
                <c:pt idx="436">
                  <c:v>-4.4972394166841428E-2</c:v>
                </c:pt>
                <c:pt idx="437">
                  <c:v>-4.4981485962250489E-2</c:v>
                </c:pt>
                <c:pt idx="438">
                  <c:v>-4.5012398066641299E-2</c:v>
                </c:pt>
                <c:pt idx="439">
                  <c:v>-4.502330822113218E-2</c:v>
                </c:pt>
                <c:pt idx="440">
                  <c:v>-4.5032400016541241E-2</c:v>
                </c:pt>
                <c:pt idx="441">
                  <c:v>-4.5043310171032108E-2</c:v>
                </c:pt>
                <c:pt idx="442">
                  <c:v>-4.506331212093205E-2</c:v>
                </c:pt>
                <c:pt idx="443">
                  <c:v>-4.509422422532286E-2</c:v>
                </c:pt>
                <c:pt idx="444">
                  <c:v>-4.5114226175222802E-2</c:v>
                </c:pt>
                <c:pt idx="445">
                  <c:v>-4.5123317970631863E-2</c:v>
                </c:pt>
                <c:pt idx="446">
                  <c:v>-4.5125136329713683E-2</c:v>
                </c:pt>
                <c:pt idx="447">
                  <c:v>-4.5134228125122744E-2</c:v>
                </c:pt>
                <c:pt idx="448">
                  <c:v>-4.5145138279613611E-2</c:v>
                </c:pt>
                <c:pt idx="449">
                  <c:v>-4.5154230075022672E-2</c:v>
                </c:pt>
                <c:pt idx="450">
                  <c:v>-4.526514997901325E-2</c:v>
                </c:pt>
                <c:pt idx="451">
                  <c:v>-4.5266968338095057E-2</c:v>
                </c:pt>
                <c:pt idx="452">
                  <c:v>-4.5276060133504117E-2</c:v>
                </c:pt>
                <c:pt idx="453">
                  <c:v>-4.5285151928913178E-2</c:v>
                </c:pt>
                <c:pt idx="454">
                  <c:v>-4.5286970287994999E-2</c:v>
                </c:pt>
                <c:pt idx="455">
                  <c:v>-4.5296062083404059E-2</c:v>
                </c:pt>
                <c:pt idx="456">
                  <c:v>-4.5297880442485866E-2</c:v>
                </c:pt>
                <c:pt idx="457">
                  <c:v>-4.530515387881312E-2</c:v>
                </c:pt>
                <c:pt idx="458">
                  <c:v>-4.5306972237894927E-2</c:v>
                </c:pt>
                <c:pt idx="459">
                  <c:v>-4.5346976137694811E-2</c:v>
                </c:pt>
                <c:pt idx="460">
                  <c:v>-4.5356067933103872E-2</c:v>
                </c:pt>
                <c:pt idx="461">
                  <c:v>-4.5357886292185678E-2</c:v>
                </c:pt>
                <c:pt idx="462">
                  <c:v>-4.5366978087594753E-2</c:v>
                </c:pt>
                <c:pt idx="463">
                  <c:v>-4.536879644667656E-2</c:v>
                </c:pt>
                <c:pt idx="464">
                  <c:v>-4.5376069883003814E-2</c:v>
                </c:pt>
                <c:pt idx="465">
                  <c:v>-4.5377888242085621E-2</c:v>
                </c:pt>
                <c:pt idx="466">
                  <c:v>-4.5446985887194494E-2</c:v>
                </c:pt>
                <c:pt idx="467">
                  <c:v>-4.5448804246276314E-2</c:v>
                </c:pt>
                <c:pt idx="468">
                  <c:v>-4.5459714400767182E-2</c:v>
                </c:pt>
                <c:pt idx="469">
                  <c:v>-4.5468806196176256E-2</c:v>
                </c:pt>
                <c:pt idx="470">
                  <c:v>-4.5528812045876069E-2</c:v>
                </c:pt>
                <c:pt idx="471">
                  <c:v>-4.5530630404957875E-2</c:v>
                </c:pt>
                <c:pt idx="472">
                  <c:v>-4.5537903841285129E-2</c:v>
                </c:pt>
                <c:pt idx="473">
                  <c:v>-4.5539722200366936E-2</c:v>
                </c:pt>
                <c:pt idx="474">
                  <c:v>-4.5548813995775997E-2</c:v>
                </c:pt>
                <c:pt idx="475">
                  <c:v>-4.5550632354857817E-2</c:v>
                </c:pt>
                <c:pt idx="476">
                  <c:v>-4.5559724150266878E-2</c:v>
                </c:pt>
                <c:pt idx="477">
                  <c:v>-4.557972610016682E-2</c:v>
                </c:pt>
                <c:pt idx="478">
                  <c:v>-4.5581544459248627E-2</c:v>
                </c:pt>
                <c:pt idx="479">
                  <c:v>-4.5588817895575881E-2</c:v>
                </c:pt>
                <c:pt idx="480">
                  <c:v>-4.5590636254657688E-2</c:v>
                </c:pt>
                <c:pt idx="481">
                  <c:v>-4.5599728050066748E-2</c:v>
                </c:pt>
                <c:pt idx="482">
                  <c:v>-4.5601546409148569E-2</c:v>
                </c:pt>
                <c:pt idx="483">
                  <c:v>-4.5619729999966691E-2</c:v>
                </c:pt>
                <c:pt idx="484">
                  <c:v>-4.5639731949866633E-2</c:v>
                </c:pt>
                <c:pt idx="485">
                  <c:v>-4.5641550308948439E-2</c:v>
                </c:pt>
                <c:pt idx="486">
                  <c:v>-4.56506421043575E-2</c:v>
                </c:pt>
                <c:pt idx="487">
                  <c:v>-4.5652460463439321E-2</c:v>
                </c:pt>
                <c:pt idx="488">
                  <c:v>-4.5661552258848381E-2</c:v>
                </c:pt>
                <c:pt idx="489">
                  <c:v>-4.5681554208748323E-2</c:v>
                </c:pt>
                <c:pt idx="490">
                  <c:v>-4.5721558108548194E-2</c:v>
                </c:pt>
                <c:pt idx="491">
                  <c:v>-4.5732468263039075E-2</c:v>
                </c:pt>
                <c:pt idx="492">
                  <c:v>-4.5741560058448136E-2</c:v>
                </c:pt>
                <c:pt idx="493">
                  <c:v>-4.5743378417529942E-2</c:v>
                </c:pt>
                <c:pt idx="494">
                  <c:v>-4.582156785804789E-2</c:v>
                </c:pt>
                <c:pt idx="495">
                  <c:v>-4.5823386217129697E-2</c:v>
                </c:pt>
                <c:pt idx="496">
                  <c:v>-4.58524799624387E-2</c:v>
                </c:pt>
                <c:pt idx="497">
                  <c:v>-4.5903394016729451E-2</c:v>
                </c:pt>
                <c:pt idx="498">
                  <c:v>-4.5905212375811258E-2</c:v>
                </c:pt>
                <c:pt idx="499">
                  <c:v>-4.5914304171220333E-2</c:v>
                </c:pt>
                <c:pt idx="500">
                  <c:v>-4.5943397916529322E-2</c:v>
                </c:pt>
                <c:pt idx="501">
                  <c:v>-4.5954308071020203E-2</c:v>
                </c:pt>
                <c:pt idx="502">
                  <c:v>-4.5956126430102009E-2</c:v>
                </c:pt>
                <c:pt idx="503">
                  <c:v>-4.5963399866429264E-2</c:v>
                </c:pt>
                <c:pt idx="504">
                  <c:v>-4.5965218225511084E-2</c:v>
                </c:pt>
                <c:pt idx="505">
                  <c:v>-4.613614397920146E-2</c:v>
                </c:pt>
                <c:pt idx="506">
                  <c:v>-4.6147054133692328E-2</c:v>
                </c:pt>
                <c:pt idx="507">
                  <c:v>-4.616705608359227E-2</c:v>
                </c:pt>
                <c:pt idx="508">
                  <c:v>-4.6217970137883022E-2</c:v>
                </c:pt>
                <c:pt idx="509">
                  <c:v>-4.6237972087782964E-2</c:v>
                </c:pt>
                <c:pt idx="510">
                  <c:v>-4.6248882242273831E-2</c:v>
                </c:pt>
                <c:pt idx="511">
                  <c:v>-4.6370712300755276E-2</c:v>
                </c:pt>
                <c:pt idx="512">
                  <c:v>-4.6379804096164337E-2</c:v>
                </c:pt>
                <c:pt idx="513">
                  <c:v>-4.6401624405146086E-2</c:v>
                </c:pt>
                <c:pt idx="514">
                  <c:v>-4.6410716200555147E-2</c:v>
                </c:pt>
                <c:pt idx="515">
                  <c:v>-4.6421626355046028E-2</c:v>
                </c:pt>
                <c:pt idx="516">
                  <c:v>-4.6461630254845898E-2</c:v>
                </c:pt>
                <c:pt idx="517">
                  <c:v>-4.6472540409336779E-2</c:v>
                </c:pt>
                <c:pt idx="518">
                  <c:v>-4.648163220474584E-2</c:v>
                </c:pt>
                <c:pt idx="519">
                  <c:v>-4.6492542359236722E-2</c:v>
                </c:pt>
                <c:pt idx="520">
                  <c:v>-4.6501634154645782E-2</c:v>
                </c:pt>
                <c:pt idx="521">
                  <c:v>-4.6532546259036592E-2</c:v>
                </c:pt>
                <c:pt idx="522">
                  <c:v>-4.6563458363427401E-2</c:v>
                </c:pt>
                <c:pt idx="523">
                  <c:v>-4.6572550158836476E-2</c:v>
                </c:pt>
                <c:pt idx="524">
                  <c:v>-4.8443641654021583E-2</c:v>
                </c:pt>
                <c:pt idx="525">
                  <c:v>-4.8454551808512464E-2</c:v>
                </c:pt>
                <c:pt idx="526">
                  <c:v>-4.8636387716693721E-2</c:v>
                </c:pt>
                <c:pt idx="527">
                  <c:v>-4.8647297871184589E-2</c:v>
                </c:pt>
                <c:pt idx="528">
                  <c:v>-4.8687301770984473E-2</c:v>
                </c:pt>
                <c:pt idx="529">
                  <c:v>-4.8696393566393534E-2</c:v>
                </c:pt>
                <c:pt idx="530">
                  <c:v>-4.869821192547534E-2</c:v>
                </c:pt>
                <c:pt idx="531">
                  <c:v>-4.8769127929666034E-2</c:v>
                </c:pt>
                <c:pt idx="532">
                  <c:v>-4.8778219725075095E-2</c:v>
                </c:pt>
                <c:pt idx="533">
                  <c:v>-4.8789129879565976E-2</c:v>
                </c:pt>
                <c:pt idx="534">
                  <c:v>-4.8909141578965601E-2</c:v>
                </c:pt>
                <c:pt idx="535">
                  <c:v>-4.8910959938047407E-2</c:v>
                </c:pt>
                <c:pt idx="536">
                  <c:v>-4.9192805595728362E-2</c:v>
                </c:pt>
                <c:pt idx="537">
                  <c:v>-4.9212807545628304E-2</c:v>
                </c:pt>
                <c:pt idx="538">
                  <c:v>-4.921462590471011E-2</c:v>
                </c:pt>
                <c:pt idx="539">
                  <c:v>-4.924553800910092E-2</c:v>
                </c:pt>
                <c:pt idx="540">
                  <c:v>-4.9254629804509981E-2</c:v>
                </c:pt>
                <c:pt idx="541">
                  <c:v>-4.9256448163591801E-2</c:v>
                </c:pt>
                <c:pt idx="542">
                  <c:v>-4.9263721599919055E-2</c:v>
                </c:pt>
                <c:pt idx="543">
                  <c:v>-4.9270995036246296E-2</c:v>
                </c:pt>
                <c:pt idx="544">
                  <c:v>-4.9294633704309865E-2</c:v>
                </c:pt>
                <c:pt idx="545">
                  <c:v>-4.9296452063391671E-2</c:v>
                </c:pt>
                <c:pt idx="546">
                  <c:v>-4.9343729399518796E-2</c:v>
                </c:pt>
                <c:pt idx="547">
                  <c:v>-4.9458286021672987E-2</c:v>
                </c:pt>
                <c:pt idx="548">
                  <c:v>-4.9498289921472871E-2</c:v>
                </c:pt>
                <c:pt idx="549">
                  <c:v>-4.9558295771172683E-2</c:v>
                </c:pt>
                <c:pt idx="550">
                  <c:v>-4.9587389516481686E-2</c:v>
                </c:pt>
                <c:pt idx="551">
                  <c:v>-4.9629211775363377E-2</c:v>
                </c:pt>
                <c:pt idx="552">
                  <c:v>-5.000379374621676E-2</c:v>
                </c:pt>
                <c:pt idx="553">
                  <c:v>-5.0014703900707641E-2</c:v>
                </c:pt>
                <c:pt idx="554">
                  <c:v>-5.0085619904898321E-2</c:v>
                </c:pt>
                <c:pt idx="555">
                  <c:v>-5.0105621854798263E-2</c:v>
                </c:pt>
                <c:pt idx="556">
                  <c:v>-5.0167446063579896E-2</c:v>
                </c:pt>
                <c:pt idx="557">
                  <c:v>-5.0196539808888885E-2</c:v>
                </c:pt>
                <c:pt idx="558">
                  <c:v>-5.031836986737033E-2</c:v>
                </c:pt>
                <c:pt idx="559">
                  <c:v>-5.3158646753161537E-2</c:v>
                </c:pt>
                <c:pt idx="560">
                  <c:v>-5.6844460611995579E-2</c:v>
                </c:pt>
                <c:pt idx="561">
                  <c:v>-5.6844460611995579E-2</c:v>
                </c:pt>
                <c:pt idx="562">
                  <c:v>-5.6844460611995579E-2</c:v>
                </c:pt>
                <c:pt idx="563">
                  <c:v>-6.505253350729745E-2</c:v>
                </c:pt>
                <c:pt idx="564">
                  <c:v>-7.1249501258114634E-2</c:v>
                </c:pt>
                <c:pt idx="565">
                  <c:v>-7.1249501258114634E-2</c:v>
                </c:pt>
                <c:pt idx="566">
                  <c:v>-7.1249501258114634E-2</c:v>
                </c:pt>
                <c:pt idx="567">
                  <c:v>-7.1442247320786773E-2</c:v>
                </c:pt>
                <c:pt idx="568">
                  <c:v>-7.1442247320786773E-2</c:v>
                </c:pt>
                <c:pt idx="569">
                  <c:v>-7.1442247320786773E-2</c:v>
                </c:pt>
                <c:pt idx="570">
                  <c:v>-7.173500313295858E-2</c:v>
                </c:pt>
                <c:pt idx="571">
                  <c:v>-7.1785917187249332E-2</c:v>
                </c:pt>
                <c:pt idx="572">
                  <c:v>-7.4478906987413745E-2</c:v>
                </c:pt>
                <c:pt idx="573">
                  <c:v>-7.4478906987413745E-2</c:v>
                </c:pt>
                <c:pt idx="574">
                  <c:v>-7.4762571004176492E-2</c:v>
                </c:pt>
                <c:pt idx="575">
                  <c:v>-7.4762571004176492E-2</c:v>
                </c:pt>
                <c:pt idx="576">
                  <c:v>-7.4762571004176492E-2</c:v>
                </c:pt>
                <c:pt idx="577">
                  <c:v>-7.8173812641656848E-2</c:v>
                </c:pt>
                <c:pt idx="578">
                  <c:v>-7.8173812641656848E-2</c:v>
                </c:pt>
                <c:pt idx="579">
                  <c:v>-7.8406562604128843E-2</c:v>
                </c:pt>
                <c:pt idx="580">
                  <c:v>-7.8406562604128843E-2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774-4026-9EC8-FA3839B8AD1D}"/>
            </c:ext>
          </c:extLst>
        </c:ser>
        <c:ser>
          <c:idx val="8"/>
          <c:order val="8"/>
          <c:tx>
            <c:strRef>
              <c:f>'Active 2'!$W$1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2'!$V$2:$V$19</c:f>
              <c:numCache>
                <c:formatCode>General</c:formatCode>
                <c:ptCount val="18"/>
                <c:pt idx="0">
                  <c:v>-5000</c:v>
                </c:pt>
                <c:pt idx="1">
                  <c:v>-2500</c:v>
                </c:pt>
                <c:pt idx="2">
                  <c:v>0</c:v>
                </c:pt>
                <c:pt idx="3">
                  <c:v>2500</c:v>
                </c:pt>
                <c:pt idx="4">
                  <c:v>5000</c:v>
                </c:pt>
                <c:pt idx="5">
                  <c:v>7500</c:v>
                </c:pt>
                <c:pt idx="6">
                  <c:v>10000</c:v>
                </c:pt>
                <c:pt idx="7">
                  <c:v>12500</c:v>
                </c:pt>
                <c:pt idx="8">
                  <c:v>15000</c:v>
                </c:pt>
                <c:pt idx="9">
                  <c:v>17500</c:v>
                </c:pt>
                <c:pt idx="10">
                  <c:v>20000</c:v>
                </c:pt>
                <c:pt idx="11">
                  <c:v>22500</c:v>
                </c:pt>
                <c:pt idx="12">
                  <c:v>25000</c:v>
                </c:pt>
                <c:pt idx="13">
                  <c:v>27500</c:v>
                </c:pt>
                <c:pt idx="14">
                  <c:v>30000</c:v>
                </c:pt>
                <c:pt idx="15">
                  <c:v>32500</c:v>
                </c:pt>
                <c:pt idx="16">
                  <c:v>35000</c:v>
                </c:pt>
                <c:pt idx="17">
                  <c:v>37500</c:v>
                </c:pt>
              </c:numCache>
            </c:numRef>
          </c:xVal>
          <c:yVal>
            <c:numRef>
              <c:f>'Active 2'!$W$2:$W$19</c:f>
              <c:numCache>
                <c:formatCode>0.00E+00</c:formatCode>
                <c:ptCount val="18"/>
                <c:pt idx="0">
                  <c:v>-1.8023488817320413E-2</c:v>
                </c:pt>
                <c:pt idx="1">
                  <c:v>-1.0863573605687999E-2</c:v>
                </c:pt>
                <c:pt idx="2">
                  <c:v>-4.9837390474862181E-3</c:v>
                </c:pt>
                <c:pt idx="3">
                  <c:v>-3.8398514271506859E-4</c:v>
                </c:pt>
                <c:pt idx="4">
                  <c:v>2.9356881086254494E-3</c:v>
                </c:pt>
                <c:pt idx="5">
                  <c:v>4.9752807065353375E-3</c:v>
                </c:pt>
                <c:pt idx="6">
                  <c:v>5.7347926510145919E-3</c:v>
                </c:pt>
                <c:pt idx="7">
                  <c:v>5.2142239420632161E-3</c:v>
                </c:pt>
                <c:pt idx="8">
                  <c:v>3.4135745796812084E-3</c:v>
                </c:pt>
                <c:pt idx="9">
                  <c:v>3.328445638685687E-4</c:v>
                </c:pt>
                <c:pt idx="10">
                  <c:v>-4.0279661053747029E-3</c:v>
                </c:pt>
                <c:pt idx="11">
                  <c:v>-9.6688574280485995E-3</c:v>
                </c:pt>
                <c:pt idx="12">
                  <c:v>-1.6589829404153135E-2</c:v>
                </c:pt>
                <c:pt idx="13">
                  <c:v>-2.4790882033688302E-2</c:v>
                </c:pt>
                <c:pt idx="14">
                  <c:v>-3.4272015316654102E-2</c:v>
                </c:pt>
                <c:pt idx="15">
                  <c:v>-4.5033229253050533E-2</c:v>
                </c:pt>
                <c:pt idx="16">
                  <c:v>-5.7074523842877589E-2</c:v>
                </c:pt>
                <c:pt idx="17">
                  <c:v>-7.0395899086135291E-2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774-4026-9EC8-FA3839B8A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364104"/>
        <c:axId val="1"/>
      </c:scatterChart>
      <c:valAx>
        <c:axId val="417364104"/>
        <c:scaling>
          <c:orientation val="minMax"/>
          <c:min val="-5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152154367800806"/>
              <c:y val="0.881656804733727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804915514592934E-3"/>
              <c:y val="0.3757396449704141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3641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8125992315476694"/>
          <c:y val="0.93195266272189348"/>
          <c:w val="0.72811172796948764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1c.  VZ Lib -- [44788.5950, 0.35825797].</a:t>
            </a:r>
          </a:p>
        </c:rich>
      </c:tx>
      <c:layout>
        <c:manualLayout>
          <c:xMode val="edge"/>
          <c:yMode val="edge"/>
          <c:x val="0.18987386070412082"/>
          <c:y val="1.9607843137254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046613443214011E-2"/>
          <c:y val="0.14117701124774529"/>
          <c:w val="0.8544321400978625"/>
          <c:h val="0.72157139082180921"/>
        </c:manualLayout>
      </c:layout>
      <c:scatterChart>
        <c:scatterStyle val="lineMarker"/>
        <c:varyColors val="0"/>
        <c:ser>
          <c:idx val="1"/>
          <c:order val="0"/>
          <c:tx>
            <c:strRef>
              <c:f>'Active 2'!$G$20</c:f>
              <c:strCache>
                <c:ptCount val="1"/>
                <c:pt idx="0">
                  <c:v>O-C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2'!$D$42:$D$53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4">
                    <c:v>1E-4</c:v>
                  </c:pt>
                  <c:pt idx="6">
                    <c:v>0</c:v>
                  </c:pt>
                  <c:pt idx="7">
                    <c:v>0</c:v>
                  </c:pt>
                  <c:pt idx="8">
                    <c:v>2E-3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2'!$F$21:$F$1000</c:f>
              <c:numCache>
                <c:formatCode>General</c:formatCode>
                <c:ptCount val="980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31493.5</c:v>
                </c:pt>
                <c:pt idx="393">
                  <c:v>31494</c:v>
                </c:pt>
                <c:pt idx="394">
                  <c:v>31502</c:v>
                </c:pt>
                <c:pt idx="395">
                  <c:v>31507.5</c:v>
                </c:pt>
                <c:pt idx="396">
                  <c:v>31508</c:v>
                </c:pt>
                <c:pt idx="397">
                  <c:v>31513</c:v>
                </c:pt>
                <c:pt idx="398">
                  <c:v>31513.5</c:v>
                </c:pt>
                <c:pt idx="399">
                  <c:v>31529.5</c:v>
                </c:pt>
                <c:pt idx="400">
                  <c:v>31532.5</c:v>
                </c:pt>
                <c:pt idx="401">
                  <c:v>31543.5</c:v>
                </c:pt>
                <c:pt idx="402">
                  <c:v>31544</c:v>
                </c:pt>
                <c:pt idx="403">
                  <c:v>31546.5</c:v>
                </c:pt>
                <c:pt idx="404">
                  <c:v>31547</c:v>
                </c:pt>
                <c:pt idx="405">
                  <c:v>31549</c:v>
                </c:pt>
                <c:pt idx="406">
                  <c:v>31549.5</c:v>
                </c:pt>
                <c:pt idx="407">
                  <c:v>31552.5</c:v>
                </c:pt>
                <c:pt idx="408">
                  <c:v>31554.5</c:v>
                </c:pt>
                <c:pt idx="409">
                  <c:v>31555</c:v>
                </c:pt>
                <c:pt idx="410">
                  <c:v>31556</c:v>
                </c:pt>
                <c:pt idx="411">
                  <c:v>31557.5</c:v>
                </c:pt>
                <c:pt idx="412">
                  <c:v>31558</c:v>
                </c:pt>
                <c:pt idx="413">
                  <c:v>31560.5</c:v>
                </c:pt>
                <c:pt idx="414">
                  <c:v>31591</c:v>
                </c:pt>
                <c:pt idx="415">
                  <c:v>31591.5</c:v>
                </c:pt>
                <c:pt idx="416">
                  <c:v>31608</c:v>
                </c:pt>
                <c:pt idx="417">
                  <c:v>31610.5</c:v>
                </c:pt>
                <c:pt idx="418">
                  <c:v>31611</c:v>
                </c:pt>
                <c:pt idx="419">
                  <c:v>31613.5</c:v>
                </c:pt>
                <c:pt idx="420">
                  <c:v>31627.5</c:v>
                </c:pt>
                <c:pt idx="421">
                  <c:v>31630</c:v>
                </c:pt>
                <c:pt idx="422">
                  <c:v>31647</c:v>
                </c:pt>
                <c:pt idx="423">
                  <c:v>31649.5</c:v>
                </c:pt>
                <c:pt idx="424">
                  <c:v>31652.5</c:v>
                </c:pt>
                <c:pt idx="425">
                  <c:v>31663.5</c:v>
                </c:pt>
                <c:pt idx="426">
                  <c:v>31666.5</c:v>
                </c:pt>
                <c:pt idx="427">
                  <c:v>31669</c:v>
                </c:pt>
                <c:pt idx="428">
                  <c:v>31680.5</c:v>
                </c:pt>
                <c:pt idx="429">
                  <c:v>31683</c:v>
                </c:pt>
                <c:pt idx="430">
                  <c:v>31688.5</c:v>
                </c:pt>
                <c:pt idx="431">
                  <c:v>32259</c:v>
                </c:pt>
                <c:pt idx="432">
                  <c:v>32264.5</c:v>
                </c:pt>
                <c:pt idx="433">
                  <c:v>32267.5</c:v>
                </c:pt>
                <c:pt idx="434">
                  <c:v>32273</c:v>
                </c:pt>
                <c:pt idx="435">
                  <c:v>32289.5</c:v>
                </c:pt>
                <c:pt idx="436">
                  <c:v>32292.5</c:v>
                </c:pt>
                <c:pt idx="437">
                  <c:v>32295</c:v>
                </c:pt>
                <c:pt idx="438">
                  <c:v>32303.5</c:v>
                </c:pt>
                <c:pt idx="439">
                  <c:v>32306.5</c:v>
                </c:pt>
                <c:pt idx="440">
                  <c:v>32309</c:v>
                </c:pt>
                <c:pt idx="441">
                  <c:v>32312</c:v>
                </c:pt>
                <c:pt idx="442">
                  <c:v>32317.5</c:v>
                </c:pt>
                <c:pt idx="443">
                  <c:v>32326</c:v>
                </c:pt>
                <c:pt idx="444">
                  <c:v>32331.5</c:v>
                </c:pt>
                <c:pt idx="445">
                  <c:v>32334</c:v>
                </c:pt>
                <c:pt idx="446">
                  <c:v>32334.5</c:v>
                </c:pt>
                <c:pt idx="447">
                  <c:v>32337</c:v>
                </c:pt>
                <c:pt idx="448">
                  <c:v>32340</c:v>
                </c:pt>
                <c:pt idx="449">
                  <c:v>32342.5</c:v>
                </c:pt>
                <c:pt idx="450">
                  <c:v>32373</c:v>
                </c:pt>
                <c:pt idx="451">
                  <c:v>32373.5</c:v>
                </c:pt>
                <c:pt idx="452">
                  <c:v>32376</c:v>
                </c:pt>
                <c:pt idx="453">
                  <c:v>32378.5</c:v>
                </c:pt>
                <c:pt idx="454">
                  <c:v>32379</c:v>
                </c:pt>
                <c:pt idx="455">
                  <c:v>32381.5</c:v>
                </c:pt>
                <c:pt idx="456">
                  <c:v>32382</c:v>
                </c:pt>
                <c:pt idx="457">
                  <c:v>32384</c:v>
                </c:pt>
                <c:pt idx="458">
                  <c:v>32384.5</c:v>
                </c:pt>
                <c:pt idx="459">
                  <c:v>32395.5</c:v>
                </c:pt>
                <c:pt idx="460">
                  <c:v>32398</c:v>
                </c:pt>
                <c:pt idx="461">
                  <c:v>32398.5</c:v>
                </c:pt>
                <c:pt idx="462">
                  <c:v>32401</c:v>
                </c:pt>
                <c:pt idx="463">
                  <c:v>32401.5</c:v>
                </c:pt>
                <c:pt idx="464">
                  <c:v>32403.5</c:v>
                </c:pt>
                <c:pt idx="465">
                  <c:v>32404</c:v>
                </c:pt>
                <c:pt idx="466">
                  <c:v>32423</c:v>
                </c:pt>
                <c:pt idx="467">
                  <c:v>32423.5</c:v>
                </c:pt>
                <c:pt idx="468">
                  <c:v>32426.5</c:v>
                </c:pt>
                <c:pt idx="469">
                  <c:v>32429</c:v>
                </c:pt>
                <c:pt idx="470">
                  <c:v>32445.5</c:v>
                </c:pt>
                <c:pt idx="471">
                  <c:v>32446</c:v>
                </c:pt>
                <c:pt idx="472">
                  <c:v>32448</c:v>
                </c:pt>
                <c:pt idx="473">
                  <c:v>32448.5</c:v>
                </c:pt>
                <c:pt idx="474">
                  <c:v>32451</c:v>
                </c:pt>
                <c:pt idx="475">
                  <c:v>32451.5</c:v>
                </c:pt>
                <c:pt idx="476">
                  <c:v>32454</c:v>
                </c:pt>
                <c:pt idx="477">
                  <c:v>32459.5</c:v>
                </c:pt>
                <c:pt idx="478">
                  <c:v>32460</c:v>
                </c:pt>
                <c:pt idx="479">
                  <c:v>32462</c:v>
                </c:pt>
                <c:pt idx="480">
                  <c:v>32462.5</c:v>
                </c:pt>
                <c:pt idx="481">
                  <c:v>32465</c:v>
                </c:pt>
                <c:pt idx="482">
                  <c:v>32465.5</c:v>
                </c:pt>
                <c:pt idx="483">
                  <c:v>32470.5</c:v>
                </c:pt>
                <c:pt idx="484">
                  <c:v>32476</c:v>
                </c:pt>
                <c:pt idx="485">
                  <c:v>32476.5</c:v>
                </c:pt>
                <c:pt idx="486">
                  <c:v>32479</c:v>
                </c:pt>
                <c:pt idx="487">
                  <c:v>32479.5</c:v>
                </c:pt>
                <c:pt idx="488">
                  <c:v>32482</c:v>
                </c:pt>
                <c:pt idx="489">
                  <c:v>32487.5</c:v>
                </c:pt>
                <c:pt idx="490">
                  <c:v>32498.5</c:v>
                </c:pt>
                <c:pt idx="491">
                  <c:v>32501.5</c:v>
                </c:pt>
                <c:pt idx="492">
                  <c:v>32504</c:v>
                </c:pt>
                <c:pt idx="493">
                  <c:v>32504.5</c:v>
                </c:pt>
                <c:pt idx="494">
                  <c:v>32526</c:v>
                </c:pt>
                <c:pt idx="495">
                  <c:v>32526.5</c:v>
                </c:pt>
                <c:pt idx="496">
                  <c:v>32534.5</c:v>
                </c:pt>
                <c:pt idx="497">
                  <c:v>32548.5</c:v>
                </c:pt>
                <c:pt idx="498">
                  <c:v>32549</c:v>
                </c:pt>
                <c:pt idx="499">
                  <c:v>32551.5</c:v>
                </c:pt>
                <c:pt idx="500">
                  <c:v>32559.5</c:v>
                </c:pt>
                <c:pt idx="501">
                  <c:v>32562.5</c:v>
                </c:pt>
                <c:pt idx="502">
                  <c:v>32563</c:v>
                </c:pt>
                <c:pt idx="503">
                  <c:v>32565</c:v>
                </c:pt>
                <c:pt idx="504">
                  <c:v>32565.5</c:v>
                </c:pt>
                <c:pt idx="505">
                  <c:v>32612.5</c:v>
                </c:pt>
                <c:pt idx="506">
                  <c:v>32615.5</c:v>
                </c:pt>
                <c:pt idx="507">
                  <c:v>32621</c:v>
                </c:pt>
                <c:pt idx="508">
                  <c:v>32635</c:v>
                </c:pt>
                <c:pt idx="509">
                  <c:v>32640.5</c:v>
                </c:pt>
                <c:pt idx="510">
                  <c:v>32643.5</c:v>
                </c:pt>
                <c:pt idx="511">
                  <c:v>32677</c:v>
                </c:pt>
                <c:pt idx="512">
                  <c:v>32679.5</c:v>
                </c:pt>
                <c:pt idx="513">
                  <c:v>32685.5</c:v>
                </c:pt>
                <c:pt idx="514">
                  <c:v>32688</c:v>
                </c:pt>
                <c:pt idx="515">
                  <c:v>32691</c:v>
                </c:pt>
                <c:pt idx="516">
                  <c:v>32702</c:v>
                </c:pt>
                <c:pt idx="517">
                  <c:v>32705</c:v>
                </c:pt>
                <c:pt idx="518">
                  <c:v>32707.5</c:v>
                </c:pt>
                <c:pt idx="519">
                  <c:v>32710.5</c:v>
                </c:pt>
                <c:pt idx="520">
                  <c:v>32713</c:v>
                </c:pt>
                <c:pt idx="521">
                  <c:v>32721.5</c:v>
                </c:pt>
                <c:pt idx="522">
                  <c:v>32730</c:v>
                </c:pt>
                <c:pt idx="523">
                  <c:v>32732.5</c:v>
                </c:pt>
                <c:pt idx="524">
                  <c:v>33247</c:v>
                </c:pt>
                <c:pt idx="525">
                  <c:v>33250</c:v>
                </c:pt>
                <c:pt idx="526">
                  <c:v>33300</c:v>
                </c:pt>
                <c:pt idx="527">
                  <c:v>33303</c:v>
                </c:pt>
                <c:pt idx="528">
                  <c:v>33314</c:v>
                </c:pt>
                <c:pt idx="529">
                  <c:v>33316.5</c:v>
                </c:pt>
                <c:pt idx="530">
                  <c:v>33317</c:v>
                </c:pt>
                <c:pt idx="531">
                  <c:v>33336.5</c:v>
                </c:pt>
                <c:pt idx="532">
                  <c:v>33339</c:v>
                </c:pt>
                <c:pt idx="533">
                  <c:v>33342</c:v>
                </c:pt>
                <c:pt idx="534">
                  <c:v>33375</c:v>
                </c:pt>
                <c:pt idx="535">
                  <c:v>33375.5</c:v>
                </c:pt>
                <c:pt idx="536">
                  <c:v>33453</c:v>
                </c:pt>
                <c:pt idx="537">
                  <c:v>33458.5</c:v>
                </c:pt>
                <c:pt idx="538">
                  <c:v>33459</c:v>
                </c:pt>
                <c:pt idx="539">
                  <c:v>33467.5</c:v>
                </c:pt>
                <c:pt idx="540">
                  <c:v>33470</c:v>
                </c:pt>
                <c:pt idx="541">
                  <c:v>33470.5</c:v>
                </c:pt>
                <c:pt idx="542">
                  <c:v>33472.5</c:v>
                </c:pt>
                <c:pt idx="543">
                  <c:v>33474.5</c:v>
                </c:pt>
                <c:pt idx="544">
                  <c:v>33481</c:v>
                </c:pt>
                <c:pt idx="545">
                  <c:v>33481.5</c:v>
                </c:pt>
                <c:pt idx="546">
                  <c:v>33494.5</c:v>
                </c:pt>
                <c:pt idx="547">
                  <c:v>33526</c:v>
                </c:pt>
                <c:pt idx="548">
                  <c:v>33537</c:v>
                </c:pt>
                <c:pt idx="549">
                  <c:v>33553.5</c:v>
                </c:pt>
                <c:pt idx="550">
                  <c:v>33561.5</c:v>
                </c:pt>
                <c:pt idx="551">
                  <c:v>33573</c:v>
                </c:pt>
                <c:pt idx="552">
                  <c:v>33676</c:v>
                </c:pt>
                <c:pt idx="553">
                  <c:v>33679</c:v>
                </c:pt>
                <c:pt idx="554">
                  <c:v>33698.5</c:v>
                </c:pt>
                <c:pt idx="555">
                  <c:v>33704</c:v>
                </c:pt>
                <c:pt idx="556">
                  <c:v>33721</c:v>
                </c:pt>
                <c:pt idx="557">
                  <c:v>33729</c:v>
                </c:pt>
                <c:pt idx="558">
                  <c:v>33762.5</c:v>
                </c:pt>
                <c:pt idx="559">
                  <c:v>34543.5</c:v>
                </c:pt>
                <c:pt idx="560">
                  <c:v>35557</c:v>
                </c:pt>
                <c:pt idx="561">
                  <c:v>35557</c:v>
                </c:pt>
                <c:pt idx="562">
                  <c:v>35557</c:v>
                </c:pt>
                <c:pt idx="563">
                  <c:v>37814</c:v>
                </c:pt>
                <c:pt idx="564">
                  <c:v>39518</c:v>
                </c:pt>
                <c:pt idx="565">
                  <c:v>39518</c:v>
                </c:pt>
                <c:pt idx="566">
                  <c:v>39518</c:v>
                </c:pt>
                <c:pt idx="567">
                  <c:v>39571</c:v>
                </c:pt>
                <c:pt idx="568">
                  <c:v>39571</c:v>
                </c:pt>
                <c:pt idx="569">
                  <c:v>39571</c:v>
                </c:pt>
                <c:pt idx="570">
                  <c:v>39651.5</c:v>
                </c:pt>
                <c:pt idx="571">
                  <c:v>39665.5</c:v>
                </c:pt>
                <c:pt idx="572">
                  <c:v>40406</c:v>
                </c:pt>
                <c:pt idx="573">
                  <c:v>40406</c:v>
                </c:pt>
                <c:pt idx="574">
                  <c:v>40484</c:v>
                </c:pt>
                <c:pt idx="575">
                  <c:v>40484</c:v>
                </c:pt>
                <c:pt idx="576">
                  <c:v>40484</c:v>
                </c:pt>
                <c:pt idx="577">
                  <c:v>41422</c:v>
                </c:pt>
                <c:pt idx="578">
                  <c:v>41422</c:v>
                </c:pt>
                <c:pt idx="579">
                  <c:v>41486</c:v>
                </c:pt>
                <c:pt idx="580">
                  <c:v>41486</c:v>
                </c:pt>
              </c:numCache>
            </c:numRef>
          </c:xVal>
          <c:yVal>
            <c:numRef>
              <c:f>'Active 2'!$G$21:$G$1000</c:f>
              <c:numCache>
                <c:formatCode>0.0000</c:formatCode>
                <c:ptCount val="980"/>
                <c:pt idx="0">
                  <c:v>-0.5230425700028718</c:v>
                </c:pt>
                <c:pt idx="1">
                  <c:v>-0.53217155500533408</c:v>
                </c:pt>
                <c:pt idx="2">
                  <c:v>-0.52479820000371546</c:v>
                </c:pt>
                <c:pt idx="3">
                  <c:v>-0.51392718500574119</c:v>
                </c:pt>
                <c:pt idx="4">
                  <c:v>-0.52535815499868477</c:v>
                </c:pt>
                <c:pt idx="5">
                  <c:v>-0.5579950550054491</c:v>
                </c:pt>
                <c:pt idx="6">
                  <c:v>-0.45773903000372229</c:v>
                </c:pt>
                <c:pt idx="7">
                  <c:v>-0.44986801500272122</c:v>
                </c:pt>
                <c:pt idx="8">
                  <c:v>-0.43001904000266222</c:v>
                </c:pt>
                <c:pt idx="9">
                  <c:v>-0.43014802500329097</c:v>
                </c:pt>
                <c:pt idx="10">
                  <c:v>-0.41408614499960095</c:v>
                </c:pt>
                <c:pt idx="11">
                  <c:v>-0.40721513000244158</c:v>
                </c:pt>
                <c:pt idx="12">
                  <c:v>-0.3777685900022334</c:v>
                </c:pt>
                <c:pt idx="13">
                  <c:v>-1.0940325002593454E-2</c:v>
                </c:pt>
                <c:pt idx="14">
                  <c:v>-1.1222815002838615E-2</c:v>
                </c:pt>
                <c:pt idx="15">
                  <c:v>-5.8785149958566763E-3</c:v>
                </c:pt>
                <c:pt idx="16">
                  <c:v>-5.0260900025023147E-3</c:v>
                </c:pt>
                <c:pt idx="17">
                  <c:v>-5.0000000046566129E-3</c:v>
                </c:pt>
                <c:pt idx="18">
                  <c:v>-4.6739099998376332E-3</c:v>
                </c:pt>
                <c:pt idx="19">
                  <c:v>-5.1188350043958053E-3</c:v>
                </c:pt>
                <c:pt idx="20">
                  <c:v>-5.1188350043958053E-3</c:v>
                </c:pt>
                <c:pt idx="21">
                  <c:v>-3.968925004301127E-3</c:v>
                </c:pt>
                <c:pt idx="22">
                  <c:v>-2.4181750050047413E-3</c:v>
                </c:pt>
                <c:pt idx="23">
                  <c:v>-3.5398350009927526E-3</c:v>
                </c:pt>
                <c:pt idx="24">
                  <c:v>1.8294104993401561E-2</c:v>
                </c:pt>
                <c:pt idx="25">
                  <c:v>1.0301814996637404E-2</c:v>
                </c:pt>
                <c:pt idx="26">
                  <c:v>2.2337900009006262E-3</c:v>
                </c:pt>
                <c:pt idx="27">
                  <c:v>-9.902399979182519E-4</c:v>
                </c:pt>
                <c:pt idx="28">
                  <c:v>3.3981800006586127E-3</c:v>
                </c:pt>
                <c:pt idx="29">
                  <c:v>-7.1815199989941902E-3</c:v>
                </c:pt>
                <c:pt idx="30">
                  <c:v>8.7865999958012253E-3</c:v>
                </c:pt>
                <c:pt idx="31">
                  <c:v>-1.0481400022399612E-3</c:v>
                </c:pt>
                <c:pt idx="32">
                  <c:v>-7.7471000258810818E-4</c:v>
                </c:pt>
                <c:pt idx="33">
                  <c:v>3.8165000296430662E-4</c:v>
                </c:pt>
                <c:pt idx="34">
                  <c:v>-5.322155004250817E-3</c:v>
                </c:pt>
                <c:pt idx="35">
                  <c:v>-9.7012199985329062E-3</c:v>
                </c:pt>
                <c:pt idx="36">
                  <c:v>-7.7463499983423389E-3</c:v>
                </c:pt>
                <c:pt idx="37">
                  <c:v>-7.5673799947253428E-3</c:v>
                </c:pt>
                <c:pt idx="38">
                  <c:v>-7.6963649989920668E-3</c:v>
                </c:pt>
                <c:pt idx="39">
                  <c:v>-7.1412899997085333E-3</c:v>
                </c:pt>
                <c:pt idx="40">
                  <c:v>-7.7862149992142804E-3</c:v>
                </c:pt>
                <c:pt idx="41">
                  <c:v>-7.4862149995169602E-3</c:v>
                </c:pt>
                <c:pt idx="42">
                  <c:v>-6.9151999996392988E-3</c:v>
                </c:pt>
                <c:pt idx="43">
                  <c:v>-6.407945002138149E-3</c:v>
                </c:pt>
                <c:pt idx="44">
                  <c:v>-8.1353950008633547E-3</c:v>
                </c:pt>
                <c:pt idx="45">
                  <c:v>-9.1542299996945076E-3</c:v>
                </c:pt>
                <c:pt idx="46">
                  <c:v>-7.893330002843868E-3</c:v>
                </c:pt>
                <c:pt idx="47">
                  <c:v>-1.8379270004516002E-2</c:v>
                </c:pt>
                <c:pt idx="48">
                  <c:v>-1.7680560005828738E-2</c:v>
                </c:pt>
                <c:pt idx="49">
                  <c:v>-2.0699395005067345E-2</c:v>
                </c:pt>
                <c:pt idx="50">
                  <c:v>-1.7614634998608381E-2</c:v>
                </c:pt>
                <c:pt idx="51">
                  <c:v>-1.7498660003184341E-2</c:v>
                </c:pt>
                <c:pt idx="52">
                  <c:v>-1.8192695002653636E-2</c:v>
                </c:pt>
                <c:pt idx="53">
                  <c:v>-1.8782544997520745E-2</c:v>
                </c:pt>
                <c:pt idx="54">
                  <c:v>-1.9811530000879429E-2</c:v>
                </c:pt>
                <c:pt idx="55">
                  <c:v>-1.826803499716334E-2</c:v>
                </c:pt>
                <c:pt idx="56">
                  <c:v>-1.6276720001769718E-2</c:v>
                </c:pt>
                <c:pt idx="57">
                  <c:v>-1.2368520001473371E-2</c:v>
                </c:pt>
                <c:pt idx="58">
                  <c:v>-1.3958370000182185E-2</c:v>
                </c:pt>
                <c:pt idx="59">
                  <c:v>-2.0203885003866162E-2</c:v>
                </c:pt>
                <c:pt idx="60">
                  <c:v>-2.6992095001332927E-2</c:v>
                </c:pt>
                <c:pt idx="61">
                  <c:v>-2.8377410002576653E-2</c:v>
                </c:pt>
                <c:pt idx="62">
                  <c:v>-2.6927459999569692E-2</c:v>
                </c:pt>
                <c:pt idx="63">
                  <c:v>-2.702881999721285E-2</c:v>
                </c:pt>
                <c:pt idx="64">
                  <c:v>-2.7592440019361675E-2</c:v>
                </c:pt>
                <c:pt idx="65">
                  <c:v>-2.7801125004771166E-2</c:v>
                </c:pt>
                <c:pt idx="66">
                  <c:v>-2.9275035187311005E-2</c:v>
                </c:pt>
                <c:pt idx="67">
                  <c:v>-2.4504020126187243E-2</c:v>
                </c:pt>
                <c:pt idx="68">
                  <c:v>-2.4593869798991363E-2</c:v>
                </c:pt>
                <c:pt idx="69">
                  <c:v>-2.7422854866017587E-2</c:v>
                </c:pt>
                <c:pt idx="70">
                  <c:v>-2.8617029900487978E-2</c:v>
                </c:pt>
                <c:pt idx="71">
                  <c:v>-2.699094023409998E-2</c:v>
                </c:pt>
                <c:pt idx="72">
                  <c:v>-2.7935865167819429E-2</c:v>
                </c:pt>
                <c:pt idx="73">
                  <c:v>-2.7964849869022146E-2</c:v>
                </c:pt>
                <c:pt idx="74">
                  <c:v>-2.6883685000939295E-2</c:v>
                </c:pt>
                <c:pt idx="75">
                  <c:v>-2.6302520003810059E-2</c:v>
                </c:pt>
                <c:pt idx="76">
                  <c:v>-2.9247444777865894E-2</c:v>
                </c:pt>
                <c:pt idx="77">
                  <c:v>-2.677643000788521E-2</c:v>
                </c:pt>
                <c:pt idx="78">
                  <c:v>-2.6821355073479936E-2</c:v>
                </c:pt>
                <c:pt idx="79">
                  <c:v>-2.8166279793367721E-2</c:v>
                </c:pt>
                <c:pt idx="80">
                  <c:v>-2.9695265206100885E-2</c:v>
                </c:pt>
                <c:pt idx="81">
                  <c:v>-2.6640189957106486E-2</c:v>
                </c:pt>
                <c:pt idx="82">
                  <c:v>-2.6025679995655082E-2</c:v>
                </c:pt>
                <c:pt idx="83">
                  <c:v>-2.6489439806027804E-2</c:v>
                </c:pt>
                <c:pt idx="84">
                  <c:v>-2.6101019975612871E-2</c:v>
                </c:pt>
                <c:pt idx="85">
                  <c:v>-2.6719854897237383E-2</c:v>
                </c:pt>
                <c:pt idx="86">
                  <c:v>-2.719376500317594E-2</c:v>
                </c:pt>
                <c:pt idx="87">
                  <c:v>-2.719376500317594E-2</c:v>
                </c:pt>
                <c:pt idx="88">
                  <c:v>-2.679376513697207E-2</c:v>
                </c:pt>
                <c:pt idx="89">
                  <c:v>-2.629376500408398E-2</c:v>
                </c:pt>
                <c:pt idx="90">
                  <c:v>-2.6438689950737171E-2</c:v>
                </c:pt>
                <c:pt idx="91">
                  <c:v>-3.2367674873967189E-2</c:v>
                </c:pt>
                <c:pt idx="92">
                  <c:v>-2.5712600152473897E-2</c:v>
                </c:pt>
                <c:pt idx="93">
                  <c:v>-2.3857525186031125E-2</c:v>
                </c:pt>
                <c:pt idx="94">
                  <c:v>-3.0586510147259105E-2</c:v>
                </c:pt>
                <c:pt idx="95">
                  <c:v>-2.6731434852990787E-2</c:v>
                </c:pt>
                <c:pt idx="96">
                  <c:v>-2.8605344828974921E-2</c:v>
                </c:pt>
                <c:pt idx="97">
                  <c:v>-2.6350270076363813E-2</c:v>
                </c:pt>
                <c:pt idx="98">
                  <c:v>-2.6424179850437213E-2</c:v>
                </c:pt>
                <c:pt idx="99">
                  <c:v>-2.6443014852702618E-2</c:v>
                </c:pt>
                <c:pt idx="100">
                  <c:v>-3.1787939769856166E-2</c:v>
                </c:pt>
                <c:pt idx="101">
                  <c:v>-2.6016925010480918E-2</c:v>
                </c:pt>
                <c:pt idx="102">
                  <c:v>-2.506184991216287E-2</c:v>
                </c:pt>
                <c:pt idx="103">
                  <c:v>-2.6580685167573392E-2</c:v>
                </c:pt>
                <c:pt idx="104">
                  <c:v>-2.655459511152003E-2</c:v>
                </c:pt>
                <c:pt idx="105">
                  <c:v>-2.6099520095158368E-2</c:v>
                </c:pt>
                <c:pt idx="106">
                  <c:v>-2.6673429951188155E-2</c:v>
                </c:pt>
                <c:pt idx="107">
                  <c:v>-2.5047339811862912E-2</c:v>
                </c:pt>
                <c:pt idx="108">
                  <c:v>-2.6792264790856279E-2</c:v>
                </c:pt>
                <c:pt idx="109">
                  <c:v>-2.7266174809483346E-2</c:v>
                </c:pt>
                <c:pt idx="110">
                  <c:v>-2.4427910153463017E-2</c:v>
                </c:pt>
                <c:pt idx="111">
                  <c:v>-2.4101820134092122E-2</c:v>
                </c:pt>
                <c:pt idx="112">
                  <c:v>-2.6846744811336976E-2</c:v>
                </c:pt>
                <c:pt idx="113">
                  <c:v>-2.5475730006291997E-2</c:v>
                </c:pt>
                <c:pt idx="114">
                  <c:v>-2.5520655093714595E-2</c:v>
                </c:pt>
                <c:pt idx="115">
                  <c:v>-2.4336560134543106E-2</c:v>
                </c:pt>
                <c:pt idx="116">
                  <c:v>-2.4455394974211231E-2</c:v>
                </c:pt>
                <c:pt idx="117">
                  <c:v>-2.5300320077803917E-2</c:v>
                </c:pt>
                <c:pt idx="118">
                  <c:v>-2.5074229895835742E-2</c:v>
                </c:pt>
                <c:pt idx="119">
                  <c:v>-2.6419155081384815E-2</c:v>
                </c:pt>
                <c:pt idx="120">
                  <c:v>-2.6648139908502344E-2</c:v>
                </c:pt>
                <c:pt idx="121">
                  <c:v>-2.6893065107287839E-2</c:v>
                </c:pt>
                <c:pt idx="122">
                  <c:v>-2.4885810191335622E-2</c:v>
                </c:pt>
                <c:pt idx="123">
                  <c:v>-2.6330735214287415E-2</c:v>
                </c:pt>
                <c:pt idx="124">
                  <c:v>-2.600464519491652E-2</c:v>
                </c:pt>
                <c:pt idx="125">
                  <c:v>-2.64205849962309E-2</c:v>
                </c:pt>
                <c:pt idx="126">
                  <c:v>-2.5249570229789242E-2</c:v>
                </c:pt>
                <c:pt idx="127">
                  <c:v>-2.1878555111470632E-2</c:v>
                </c:pt>
                <c:pt idx="128">
                  <c:v>-2.7268405094218906E-2</c:v>
                </c:pt>
                <c:pt idx="129">
                  <c:v>-2.5742314792296384E-2</c:v>
                </c:pt>
                <c:pt idx="130">
                  <c:v>-2.6153894999879412E-2</c:v>
                </c:pt>
                <c:pt idx="131">
                  <c:v>-2.5298820197349414E-2</c:v>
                </c:pt>
                <c:pt idx="132">
                  <c:v>-2.5927804817911237E-2</c:v>
                </c:pt>
                <c:pt idx="133">
                  <c:v>-3.1601714850694407E-2</c:v>
                </c:pt>
                <c:pt idx="134">
                  <c:v>-2.6803144886798691E-2</c:v>
                </c:pt>
                <c:pt idx="135">
                  <c:v>-2.6995889958925545E-2</c:v>
                </c:pt>
                <c:pt idx="136">
                  <c:v>-2.6906005005002953E-2</c:v>
                </c:pt>
                <c:pt idx="137">
                  <c:v>-2.6801645006344188E-2</c:v>
                </c:pt>
                <c:pt idx="138">
                  <c:v>-2.7830629871459678E-2</c:v>
                </c:pt>
                <c:pt idx="139">
                  <c:v>-2.7620480053883512E-2</c:v>
                </c:pt>
                <c:pt idx="140">
                  <c:v>-2.7449465094832703E-2</c:v>
                </c:pt>
                <c:pt idx="141">
                  <c:v>-2.8094390072510578E-2</c:v>
                </c:pt>
                <c:pt idx="142">
                  <c:v>-2.7405969827668741E-2</c:v>
                </c:pt>
                <c:pt idx="143">
                  <c:v>-2.7350895063136704E-2</c:v>
                </c:pt>
                <c:pt idx="144">
                  <c:v>-2.8979879840335343E-2</c:v>
                </c:pt>
                <c:pt idx="145">
                  <c:v>-2.8253790042072069E-2</c:v>
                </c:pt>
                <c:pt idx="146">
                  <c:v>-2.773638521466637E-2</c:v>
                </c:pt>
                <c:pt idx="147">
                  <c:v>-2.8581309859873727E-2</c:v>
                </c:pt>
                <c:pt idx="148">
                  <c:v>-2.8110294937505387E-2</c:v>
                </c:pt>
                <c:pt idx="149">
                  <c:v>-2.6410294995002914E-2</c:v>
                </c:pt>
                <c:pt idx="150">
                  <c:v>-2.9300145077286288E-2</c:v>
                </c:pt>
                <c:pt idx="151">
                  <c:v>-2.8466799922171049E-2</c:v>
                </c:pt>
                <c:pt idx="152">
                  <c:v>-2.7611725126917008E-2</c:v>
                </c:pt>
                <c:pt idx="153">
                  <c:v>-2.8540710161905736E-2</c:v>
                </c:pt>
                <c:pt idx="154">
                  <c:v>-2.9468229884514585E-2</c:v>
                </c:pt>
                <c:pt idx="155">
                  <c:v>-2.8597215183253866E-2</c:v>
                </c:pt>
                <c:pt idx="156">
                  <c:v>-2.9042140042292885E-2</c:v>
                </c:pt>
                <c:pt idx="157">
                  <c:v>-2.9172554837714415E-2</c:v>
                </c:pt>
                <c:pt idx="158">
                  <c:v>-2.9401540130493231E-2</c:v>
                </c:pt>
                <c:pt idx="159">
                  <c:v>-2.8365300211589783E-2</c:v>
                </c:pt>
                <c:pt idx="160">
                  <c:v>-2.867688013066072E-2</c:v>
                </c:pt>
                <c:pt idx="161">
                  <c:v>-2.8421804774552584E-2</c:v>
                </c:pt>
                <c:pt idx="162">
                  <c:v>-2.8950790023372974E-2</c:v>
                </c:pt>
                <c:pt idx="163">
                  <c:v>-2.7755115108448081E-2</c:v>
                </c:pt>
                <c:pt idx="164">
                  <c:v>-2.4571054855186958E-2</c:v>
                </c:pt>
                <c:pt idx="165">
                  <c:v>-2.9100039828335866E-2</c:v>
                </c:pt>
                <c:pt idx="166">
                  <c:v>-2.9218875133665279E-2</c:v>
                </c:pt>
                <c:pt idx="167">
                  <c:v>-2.886379994743038E-2</c:v>
                </c:pt>
                <c:pt idx="168">
                  <c:v>-3.0594214826123789E-2</c:v>
                </c:pt>
                <c:pt idx="169">
                  <c:v>-2.9823199947713874E-2</c:v>
                </c:pt>
                <c:pt idx="170">
                  <c:v>-3.1268124970665667E-2</c:v>
                </c:pt>
                <c:pt idx="171">
                  <c:v>-3.0798539854004048E-2</c:v>
                </c:pt>
                <c:pt idx="172">
                  <c:v>-2.9972450225614011E-2</c:v>
                </c:pt>
                <c:pt idx="173">
                  <c:v>-2.9817375165293925E-2</c:v>
                </c:pt>
                <c:pt idx="174">
                  <c:v>-3.0791284807492048E-2</c:v>
                </c:pt>
                <c:pt idx="175">
                  <c:v>-3.0236209961003624E-2</c:v>
                </c:pt>
                <c:pt idx="176">
                  <c:v>-3.0665194914035965E-2</c:v>
                </c:pt>
                <c:pt idx="177">
                  <c:v>-3.0110120074823499E-2</c:v>
                </c:pt>
                <c:pt idx="178">
                  <c:v>-2.5255045082303695E-2</c:v>
                </c:pt>
                <c:pt idx="179">
                  <c:v>-2.9984030181367416E-2</c:v>
                </c:pt>
                <c:pt idx="180">
                  <c:v>-3.0747789998713415E-2</c:v>
                </c:pt>
                <c:pt idx="181">
                  <c:v>-3.0921700068574864E-2</c:v>
                </c:pt>
                <c:pt idx="182">
                  <c:v>-3.1766625172167551E-2</c:v>
                </c:pt>
                <c:pt idx="183">
                  <c:v>-3.0095609967247583E-2</c:v>
                </c:pt>
                <c:pt idx="184">
                  <c:v>-2.9970949879498221E-2</c:v>
                </c:pt>
                <c:pt idx="185">
                  <c:v>-3.186369485774776E-2</c:v>
                </c:pt>
                <c:pt idx="186">
                  <c:v>-3.0482529917208012E-2</c:v>
                </c:pt>
                <c:pt idx="187">
                  <c:v>-3.5625430165964644E-2</c:v>
                </c:pt>
                <c:pt idx="188">
                  <c:v>-3.7122499801625963E-2</c:v>
                </c:pt>
                <c:pt idx="189">
                  <c:v>-3.7467424823262263E-2</c:v>
                </c:pt>
                <c:pt idx="190">
                  <c:v>-3.6786260090593714E-2</c:v>
                </c:pt>
                <c:pt idx="191">
                  <c:v>-3.6752914980752394E-2</c:v>
                </c:pt>
                <c:pt idx="192">
                  <c:v>-3.6697840216220357E-2</c:v>
                </c:pt>
                <c:pt idx="193">
                  <c:v>-4.0126825195329729E-2</c:v>
                </c:pt>
                <c:pt idx="194">
                  <c:v>-3.6671750160166994E-2</c:v>
                </c:pt>
                <c:pt idx="195">
                  <c:v>-3.8016674880054779E-2</c:v>
                </c:pt>
                <c:pt idx="196">
                  <c:v>-3.6145660014881287E-2</c:v>
                </c:pt>
                <c:pt idx="197">
                  <c:v>-3.3609419857384637E-2</c:v>
                </c:pt>
                <c:pt idx="198">
                  <c:v>-3.6983330071961973E-2</c:v>
                </c:pt>
                <c:pt idx="199">
                  <c:v>-3.7028255144832656E-2</c:v>
                </c:pt>
                <c:pt idx="200">
                  <c:v>-3.2702164935471956E-2</c:v>
                </c:pt>
                <c:pt idx="201">
                  <c:v>-3.7176075144088827E-2</c:v>
                </c:pt>
                <c:pt idx="202">
                  <c:v>-3.722100021695951E-2</c:v>
                </c:pt>
                <c:pt idx="203">
                  <c:v>-3.6996339826146141E-2</c:v>
                </c:pt>
                <c:pt idx="204">
                  <c:v>-3.7025325000286102E-2</c:v>
                </c:pt>
                <c:pt idx="205">
                  <c:v>-3.7070250065880828E-2</c:v>
                </c:pt>
                <c:pt idx="206">
                  <c:v>-3.8499235182825942E-2</c:v>
                </c:pt>
                <c:pt idx="207">
                  <c:v>-3.6944160172424745E-2</c:v>
                </c:pt>
                <c:pt idx="208">
                  <c:v>-3.6762995056051295E-2</c:v>
                </c:pt>
                <c:pt idx="209">
                  <c:v>-3.6381829813763034E-2</c:v>
                </c:pt>
                <c:pt idx="210">
                  <c:v>-3.9310815176577307E-2</c:v>
                </c:pt>
                <c:pt idx="211">
                  <c:v>-3.7126755094504915E-2</c:v>
                </c:pt>
                <c:pt idx="212">
                  <c:v>-3.5855740134138614E-2</c:v>
                </c:pt>
                <c:pt idx="213">
                  <c:v>-3.6631079914513975E-2</c:v>
                </c:pt>
                <c:pt idx="214">
                  <c:v>-3.7249914836138487E-2</c:v>
                </c:pt>
                <c:pt idx="215">
                  <c:v>-3.7123824949958362E-2</c:v>
                </c:pt>
                <c:pt idx="216">
                  <c:v>-3.9252809801837429E-2</c:v>
                </c:pt>
                <c:pt idx="217">
                  <c:v>-3.6868750059511513E-2</c:v>
                </c:pt>
                <c:pt idx="218">
                  <c:v>-3.7397734842670616E-2</c:v>
                </c:pt>
                <c:pt idx="219">
                  <c:v>-3.6696269999083597E-2</c:v>
                </c:pt>
                <c:pt idx="220">
                  <c:v>-3.7710745018557645E-2</c:v>
                </c:pt>
                <c:pt idx="221">
                  <c:v>-3.6139730116701685E-2</c:v>
                </c:pt>
                <c:pt idx="222">
                  <c:v>-3.6815070059674326E-2</c:v>
                </c:pt>
                <c:pt idx="223">
                  <c:v>-3.7281725031789392E-2</c:v>
                </c:pt>
                <c:pt idx="224">
                  <c:v>-3.7697665189625695E-2</c:v>
                </c:pt>
                <c:pt idx="225">
                  <c:v>-3.6726650185300969E-2</c:v>
                </c:pt>
                <c:pt idx="226">
                  <c:v>-3.8271575038379524E-2</c:v>
                </c:pt>
                <c:pt idx="227">
                  <c:v>-3.6400560173206031E-2</c:v>
                </c:pt>
                <c:pt idx="228">
                  <c:v>-3.6716500027978327E-2</c:v>
                </c:pt>
                <c:pt idx="229">
                  <c:v>-3.7645485062967055E-2</c:v>
                </c:pt>
                <c:pt idx="230">
                  <c:v>-3.639041001588339E-2</c:v>
                </c:pt>
                <c:pt idx="231">
                  <c:v>-3.4719394810963422E-2</c:v>
                </c:pt>
                <c:pt idx="232">
                  <c:v>-3.6264320122427307E-2</c:v>
                </c:pt>
                <c:pt idx="233">
                  <c:v>-3.7175899953581393E-2</c:v>
                </c:pt>
                <c:pt idx="234">
                  <c:v>-3.7920825227047317E-2</c:v>
                </c:pt>
                <c:pt idx="235">
                  <c:v>-3.6949810229998548E-2</c:v>
                </c:pt>
                <c:pt idx="236">
                  <c:v>-3.8194735119759571E-2</c:v>
                </c:pt>
                <c:pt idx="237">
                  <c:v>-3.6355600008391775E-2</c:v>
                </c:pt>
                <c:pt idx="238">
                  <c:v>-3.7358494868385606E-2</c:v>
                </c:pt>
                <c:pt idx="239">
                  <c:v>-3.7861390053876676E-2</c:v>
                </c:pt>
                <c:pt idx="240">
                  <c:v>-3.8306314905639738E-2</c:v>
                </c:pt>
                <c:pt idx="241">
                  <c:v>-3.8391805101127829E-2</c:v>
                </c:pt>
                <c:pt idx="242">
                  <c:v>-3.7819325050804764E-2</c:v>
                </c:pt>
                <c:pt idx="243">
                  <c:v>-3.37483101975522E-2</c:v>
                </c:pt>
                <c:pt idx="244">
                  <c:v>-3.7767144931422081E-2</c:v>
                </c:pt>
                <c:pt idx="245">
                  <c:v>-3.7212070092209615E-2</c:v>
                </c:pt>
                <c:pt idx="246">
                  <c:v>-3.7641055037965998E-2</c:v>
                </c:pt>
                <c:pt idx="247">
                  <c:v>-3.6823649796133395E-2</c:v>
                </c:pt>
                <c:pt idx="248">
                  <c:v>-3.7197559984633699E-2</c:v>
                </c:pt>
                <c:pt idx="249">
                  <c:v>-3.757147018040996E-2</c:v>
                </c:pt>
                <c:pt idx="250">
                  <c:v>-3.7735230085672811E-2</c:v>
                </c:pt>
                <c:pt idx="251">
                  <c:v>-3.9764215114701074E-2</c:v>
                </c:pt>
                <c:pt idx="252">
                  <c:v>-3.948015505739022E-2</c:v>
                </c:pt>
                <c:pt idx="253">
                  <c:v>-3.7509139896428678E-2</c:v>
                </c:pt>
                <c:pt idx="254">
                  <c:v>-3.815406488138251E-2</c:v>
                </c:pt>
                <c:pt idx="255">
                  <c:v>-3.7283050180121791E-2</c:v>
                </c:pt>
                <c:pt idx="256">
                  <c:v>-3.8991734938463196E-2</c:v>
                </c:pt>
                <c:pt idx="257">
                  <c:v>-3.7365644799137954E-2</c:v>
                </c:pt>
                <c:pt idx="258">
                  <c:v>-3.8477225214592181E-2</c:v>
                </c:pt>
                <c:pt idx="259">
                  <c:v>-3.4422149801685009E-2</c:v>
                </c:pt>
                <c:pt idx="260">
                  <c:v>-3.9051135070621967E-2</c:v>
                </c:pt>
                <c:pt idx="261">
                  <c:v>-3.8514894768013619E-2</c:v>
                </c:pt>
                <c:pt idx="262">
                  <c:v>-3.7743879896879662E-2</c:v>
                </c:pt>
                <c:pt idx="263">
                  <c:v>-3.9362714982416946E-2</c:v>
                </c:pt>
                <c:pt idx="264">
                  <c:v>-3.8045310117013287E-2</c:v>
                </c:pt>
                <c:pt idx="265">
                  <c:v>-3.6974294824176468E-2</c:v>
                </c:pt>
                <c:pt idx="266">
                  <c:v>-3.9493129777838476E-2</c:v>
                </c:pt>
                <c:pt idx="267">
                  <c:v>-3.891196487529669E-2</c:v>
                </c:pt>
                <c:pt idx="268">
                  <c:v>-3.8056890072766691E-2</c:v>
                </c:pt>
                <c:pt idx="269">
                  <c:v>-3.7075724918395281E-2</c:v>
                </c:pt>
                <c:pt idx="270">
                  <c:v>-3.8849635064252652E-2</c:v>
                </c:pt>
                <c:pt idx="271">
                  <c:v>-3.8423545214754995E-2</c:v>
                </c:pt>
                <c:pt idx="272">
                  <c:v>-3.7768470079754479E-2</c:v>
                </c:pt>
                <c:pt idx="273">
                  <c:v>-3.7542379890510347E-2</c:v>
                </c:pt>
                <c:pt idx="274">
                  <c:v>-3.8687304957420565E-2</c:v>
                </c:pt>
                <c:pt idx="275">
                  <c:v>-3.7580049909593072E-2</c:v>
                </c:pt>
                <c:pt idx="276">
                  <c:v>-3.790843983006198E-2</c:v>
                </c:pt>
                <c:pt idx="277">
                  <c:v>-3.8401184858230408E-2</c:v>
                </c:pt>
                <c:pt idx="278">
                  <c:v>-3.6164945115160663E-2</c:v>
                </c:pt>
                <c:pt idx="279">
                  <c:v>-3.7283780118741561E-2</c:v>
                </c:pt>
                <c:pt idx="280">
                  <c:v>-4.0012764889979735E-2</c:v>
                </c:pt>
                <c:pt idx="281">
                  <c:v>-3.8131599867483601E-2</c:v>
                </c:pt>
                <c:pt idx="282">
                  <c:v>-3.8425775041105226E-2</c:v>
                </c:pt>
                <c:pt idx="283">
                  <c:v>-3.7854759822948836E-2</c:v>
                </c:pt>
                <c:pt idx="284">
                  <c:v>-3.7999685191607568E-2</c:v>
                </c:pt>
                <c:pt idx="285">
                  <c:v>-3.8244609924731776E-2</c:v>
                </c:pt>
                <c:pt idx="286">
                  <c:v>-3.7173595090280287E-2</c:v>
                </c:pt>
                <c:pt idx="287">
                  <c:v>-3.7718519779446069E-2</c:v>
                </c:pt>
                <c:pt idx="288">
                  <c:v>-3.6092430105782114E-2</c:v>
                </c:pt>
                <c:pt idx="289">
                  <c:v>-3.7969235003401991E-2</c:v>
                </c:pt>
                <c:pt idx="290">
                  <c:v>-3.8375025185814593E-2</c:v>
                </c:pt>
                <c:pt idx="291">
                  <c:v>-3.8648935078526847E-2</c:v>
                </c:pt>
                <c:pt idx="292">
                  <c:v>-3.8022845110390335E-2</c:v>
                </c:pt>
                <c:pt idx="293">
                  <c:v>-3.848660497169476E-2</c:v>
                </c:pt>
                <c:pt idx="294">
                  <c:v>-3.7360514914325904E-2</c:v>
                </c:pt>
                <c:pt idx="295">
                  <c:v>-3.6602509804652072E-2</c:v>
                </c:pt>
                <c:pt idx="296">
                  <c:v>-3.7447434908244759E-2</c:v>
                </c:pt>
                <c:pt idx="297">
                  <c:v>-3.647641991119599E-2</c:v>
                </c:pt>
                <c:pt idx="298">
                  <c:v>-3.7921344934147783E-2</c:v>
                </c:pt>
                <c:pt idx="299">
                  <c:v>-3.7050330225611106E-2</c:v>
                </c:pt>
                <c:pt idx="300">
                  <c:v>-3.6466270219534636E-2</c:v>
                </c:pt>
                <c:pt idx="301">
                  <c:v>-3.8459015035186894E-2</c:v>
                </c:pt>
                <c:pt idx="302">
                  <c:v>-3.420393995475024E-2</c:v>
                </c:pt>
                <c:pt idx="303">
                  <c:v>-3.7932924889901187E-2</c:v>
                </c:pt>
                <c:pt idx="304">
                  <c:v>-3.6451760119234677E-2</c:v>
                </c:pt>
                <c:pt idx="305">
                  <c:v>-4.1580745004466735E-2</c:v>
                </c:pt>
                <c:pt idx="306">
                  <c:v>-3.6401009798282757E-2</c:v>
                </c:pt>
                <c:pt idx="307">
                  <c:v>-3.7429995129059535E-2</c:v>
                </c:pt>
                <c:pt idx="308">
                  <c:v>-3.7145935071748681E-2</c:v>
                </c:pt>
                <c:pt idx="309">
                  <c:v>-3.6674920156656299E-2</c:v>
                </c:pt>
                <c:pt idx="310">
                  <c:v>-3.6719845229526982E-2</c:v>
                </c:pt>
                <c:pt idx="311">
                  <c:v>-3.6248829848773312E-2</c:v>
                </c:pt>
                <c:pt idx="312">
                  <c:v>-3.7493755204195622E-2</c:v>
                </c:pt>
                <c:pt idx="313">
                  <c:v>-3.6038680031197146E-2</c:v>
                </c:pt>
                <c:pt idx="314">
                  <c:v>-3.7167665184824727E-2</c:v>
                </c:pt>
                <c:pt idx="315">
                  <c:v>-3.799518509185873E-2</c:v>
                </c:pt>
                <c:pt idx="316">
                  <c:v>-3.742416987370234E-2</c:v>
                </c:pt>
                <c:pt idx="317">
                  <c:v>-3.7111090081452858E-2</c:v>
                </c:pt>
                <c:pt idx="318">
                  <c:v>-3.5740074832574464E-2</c:v>
                </c:pt>
                <c:pt idx="319">
                  <c:v>-3.6956015028408729E-2</c:v>
                </c:pt>
                <c:pt idx="320">
                  <c:v>-3.7484999811567832E-2</c:v>
                </c:pt>
                <c:pt idx="321">
                  <c:v>-3.8674849944072776E-2</c:v>
                </c:pt>
                <c:pt idx="322">
                  <c:v>-3.4803835209459066E-2</c:v>
                </c:pt>
                <c:pt idx="323">
                  <c:v>-3.7448760056577157E-2</c:v>
                </c:pt>
                <c:pt idx="324">
                  <c:v>-3.7290754858986475E-2</c:v>
                </c:pt>
                <c:pt idx="325">
                  <c:v>-3.7383500100986566E-2</c:v>
                </c:pt>
                <c:pt idx="326">
                  <c:v>-3.7357410037657246E-2</c:v>
                </c:pt>
                <c:pt idx="327">
                  <c:v>-3.7113915110239759E-2</c:v>
                </c:pt>
                <c:pt idx="328">
                  <c:v>-3.4951585141243413E-2</c:v>
                </c:pt>
                <c:pt idx="329">
                  <c:v>-3.6680570214230102E-2</c:v>
                </c:pt>
                <c:pt idx="330">
                  <c:v>-3.6037075027707033E-2</c:v>
                </c:pt>
                <c:pt idx="331">
                  <c:v>-3.6810985009651631E-2</c:v>
                </c:pt>
                <c:pt idx="332">
                  <c:v>-3.6693579968414269E-2</c:v>
                </c:pt>
                <c:pt idx="333">
                  <c:v>-3.6967489868402481E-2</c:v>
                </c:pt>
                <c:pt idx="334">
                  <c:v>-3.6760235154360998E-2</c:v>
                </c:pt>
                <c:pt idx="335">
                  <c:v>-3.6679069868114311E-2</c:v>
                </c:pt>
                <c:pt idx="336">
                  <c:v>-3.7023994897026569E-2</c:v>
                </c:pt>
                <c:pt idx="337">
                  <c:v>-3.6897905003570486E-2</c:v>
                </c:pt>
                <c:pt idx="338">
                  <c:v>-3.6542829817335587E-2</c:v>
                </c:pt>
                <c:pt idx="339">
                  <c:v>-3.5371815160033293E-2</c:v>
                </c:pt>
                <c:pt idx="340">
                  <c:v>-3.5654409904964268E-2</c:v>
                </c:pt>
                <c:pt idx="341">
                  <c:v>-3.2573245058301836E-2</c:v>
                </c:pt>
                <c:pt idx="342">
                  <c:v>-4.2802230127563234E-2</c:v>
                </c:pt>
                <c:pt idx="343">
                  <c:v>-3.7047154808533378E-2</c:v>
                </c:pt>
                <c:pt idx="344">
                  <c:v>-3.6321065002994146E-2</c:v>
                </c:pt>
                <c:pt idx="345">
                  <c:v>-3.5465990207740106E-2</c:v>
                </c:pt>
                <c:pt idx="346">
                  <c:v>-3.5587124948506244E-2</c:v>
                </c:pt>
                <c:pt idx="347">
                  <c:v>-3.5132049932144582E-2</c:v>
                </c:pt>
                <c:pt idx="348">
                  <c:v>-3.4505959964008071E-2</c:v>
                </c:pt>
                <c:pt idx="349">
                  <c:v>-3.6198704816342797E-2</c:v>
                </c:pt>
                <c:pt idx="350">
                  <c:v>-3.4543629975814838E-2</c:v>
                </c:pt>
                <c:pt idx="351">
                  <c:v>-3.3566790196346119E-2</c:v>
                </c:pt>
                <c:pt idx="352">
                  <c:v>-3.7711714816396125E-2</c:v>
                </c:pt>
                <c:pt idx="353">
                  <c:v>-3.4940700083097909E-2</c:v>
                </c:pt>
                <c:pt idx="354">
                  <c:v>-3.6785624892218038E-2</c:v>
                </c:pt>
                <c:pt idx="355">
                  <c:v>-3.6659534998761956E-2</c:v>
                </c:pt>
                <c:pt idx="356">
                  <c:v>-3.6071115042432211E-2</c:v>
                </c:pt>
                <c:pt idx="357">
                  <c:v>-3.571603986347327E-2</c:v>
                </c:pt>
                <c:pt idx="358">
                  <c:v>-3.4763859875965863E-2</c:v>
                </c:pt>
                <c:pt idx="359">
                  <c:v>-3.6466755002038553E-2</c:v>
                </c:pt>
                <c:pt idx="360">
                  <c:v>-3.5272544810140971E-2</c:v>
                </c:pt>
                <c:pt idx="361">
                  <c:v>-3.560152993304655E-2</c:v>
                </c:pt>
                <c:pt idx="362">
                  <c:v>-3.6546454866765998E-2</c:v>
                </c:pt>
                <c:pt idx="363">
                  <c:v>-3.5675440165505279E-2</c:v>
                </c:pt>
                <c:pt idx="364">
                  <c:v>-3.6520364810712636E-2</c:v>
                </c:pt>
                <c:pt idx="365">
                  <c:v>-3.5365290052141063E-2</c:v>
                </c:pt>
                <c:pt idx="366">
                  <c:v>-3.5639199952129275E-2</c:v>
                </c:pt>
                <c:pt idx="367">
                  <c:v>-3.6595704841602128E-2</c:v>
                </c:pt>
                <c:pt idx="368">
                  <c:v>-3.5824689970468171E-2</c:v>
                </c:pt>
                <c:pt idx="369">
                  <c:v>-3.7269614986144006E-2</c:v>
                </c:pt>
                <c:pt idx="370">
                  <c:v>-3.7533375194470864E-2</c:v>
                </c:pt>
                <c:pt idx="371">
                  <c:v>-3.5862359989550896E-2</c:v>
                </c:pt>
                <c:pt idx="372">
                  <c:v>-3.6137700153631158E-2</c:v>
                </c:pt>
                <c:pt idx="373">
                  <c:v>-3.7111609788553324E-2</c:v>
                </c:pt>
                <c:pt idx="374">
                  <c:v>-3.6923190084053203E-2</c:v>
                </c:pt>
                <c:pt idx="375">
                  <c:v>-3.6686950210423674E-2</c:v>
                </c:pt>
                <c:pt idx="376">
                  <c:v>-3.7215934993582778E-2</c:v>
                </c:pt>
                <c:pt idx="377">
                  <c:v>-3.8321724998240825E-2</c:v>
                </c:pt>
                <c:pt idx="378">
                  <c:v>-3.5572440108808223E-2</c:v>
                </c:pt>
                <c:pt idx="379">
                  <c:v>-3.6991275068430696E-2</c:v>
                </c:pt>
                <c:pt idx="380">
                  <c:v>-3.7536200223257765E-2</c:v>
                </c:pt>
                <c:pt idx="381">
                  <c:v>-3.6765184879186563E-2</c:v>
                </c:pt>
                <c:pt idx="382">
                  <c:v>-3.7573869776679203E-2</c:v>
                </c:pt>
                <c:pt idx="383">
                  <c:v>-3.8302855144138448E-2</c:v>
                </c:pt>
                <c:pt idx="384">
                  <c:v>-3.744777988322312E-2</c:v>
                </c:pt>
                <c:pt idx="385">
                  <c:v>-3.8176764792297035E-2</c:v>
                </c:pt>
                <c:pt idx="386">
                  <c:v>-3.8221689857891761E-2</c:v>
                </c:pt>
                <c:pt idx="387">
                  <c:v>-3.9440525157260709E-2</c:v>
                </c:pt>
                <c:pt idx="388">
                  <c:v>-3.7740524996479508E-2</c:v>
                </c:pt>
                <c:pt idx="389">
                  <c:v>-3.7680524997995235E-2</c:v>
                </c:pt>
                <c:pt idx="390">
                  <c:v>-3.749052499915706E-2</c:v>
                </c:pt>
                <c:pt idx="391">
                  <c:v>-3.690052499587182E-2</c:v>
                </c:pt>
                <c:pt idx="392">
                  <c:v>-3.8178195056389086E-2</c:v>
                </c:pt>
                <c:pt idx="393">
                  <c:v>-3.7707180141296703E-2</c:v>
                </c:pt>
                <c:pt idx="394">
                  <c:v>-3.7970939883962274E-2</c:v>
                </c:pt>
                <c:pt idx="395">
                  <c:v>-3.9289775006182026E-2</c:v>
                </c:pt>
                <c:pt idx="396">
                  <c:v>-3.8118759883218445E-2</c:v>
                </c:pt>
                <c:pt idx="397">
                  <c:v>-3.8008609895769041E-2</c:v>
                </c:pt>
                <c:pt idx="398">
                  <c:v>-3.9637595138628967E-2</c:v>
                </c:pt>
                <c:pt idx="399">
                  <c:v>-3.8565115006349515E-2</c:v>
                </c:pt>
                <c:pt idx="400">
                  <c:v>-3.963902493705973E-2</c:v>
                </c:pt>
                <c:pt idx="401">
                  <c:v>-3.9476694830227643E-2</c:v>
                </c:pt>
                <c:pt idx="402">
                  <c:v>-3.9005679915135261E-2</c:v>
                </c:pt>
                <c:pt idx="403">
                  <c:v>-3.9650604900089093E-2</c:v>
                </c:pt>
                <c:pt idx="404">
                  <c:v>-3.9779589889803901E-2</c:v>
                </c:pt>
                <c:pt idx="405">
                  <c:v>-3.8195530185475945E-2</c:v>
                </c:pt>
                <c:pt idx="406">
                  <c:v>-3.952451500663301E-2</c:v>
                </c:pt>
                <c:pt idx="407">
                  <c:v>-4.1098425019299611E-2</c:v>
                </c:pt>
                <c:pt idx="408">
                  <c:v>-4.0314364887308329E-2</c:v>
                </c:pt>
                <c:pt idx="409">
                  <c:v>-3.8243349896220025E-2</c:v>
                </c:pt>
                <c:pt idx="410">
                  <c:v>-3.9501320003182627E-2</c:v>
                </c:pt>
                <c:pt idx="411">
                  <c:v>-4.0188275001128204E-2</c:v>
                </c:pt>
                <c:pt idx="412">
                  <c:v>-3.8417259958805516E-2</c:v>
                </c:pt>
                <c:pt idx="413">
                  <c:v>-3.9762185151630547E-2</c:v>
                </c:pt>
                <c:pt idx="414">
                  <c:v>-3.8830269972095266E-2</c:v>
                </c:pt>
                <c:pt idx="415">
                  <c:v>-3.9659255176957231E-2</c:v>
                </c:pt>
                <c:pt idx="416">
                  <c:v>-3.8715760034392588E-2</c:v>
                </c:pt>
                <c:pt idx="417">
                  <c:v>-3.9960684931429569E-2</c:v>
                </c:pt>
                <c:pt idx="418">
                  <c:v>-3.6489669990260154E-2</c:v>
                </c:pt>
                <c:pt idx="419">
                  <c:v>-4.1134595157927833E-2</c:v>
                </c:pt>
                <c:pt idx="420">
                  <c:v>-4.0146174957044423E-2</c:v>
                </c:pt>
                <c:pt idx="421">
                  <c:v>-3.5791100046481006E-2</c:v>
                </c:pt>
                <c:pt idx="422">
                  <c:v>-3.9276590054214466E-2</c:v>
                </c:pt>
                <c:pt idx="423">
                  <c:v>-4.1021515033207834E-2</c:v>
                </c:pt>
                <c:pt idx="424">
                  <c:v>-4.1195425095793325E-2</c:v>
                </c:pt>
                <c:pt idx="425">
                  <c:v>-4.0533094907004852E-2</c:v>
                </c:pt>
                <c:pt idx="426">
                  <c:v>-4.260700500162784E-2</c:v>
                </c:pt>
                <c:pt idx="427">
                  <c:v>-3.9551930211018771E-2</c:v>
                </c:pt>
                <c:pt idx="428">
                  <c:v>-4.0018585183133837E-2</c:v>
                </c:pt>
                <c:pt idx="429">
                  <c:v>-4.0163510086131282E-2</c:v>
                </c:pt>
                <c:pt idx="430">
                  <c:v>-3.8082344937720336E-2</c:v>
                </c:pt>
                <c:pt idx="431">
                  <c:v>-4.6354230202268809E-2</c:v>
                </c:pt>
                <c:pt idx="432">
                  <c:v>-4.8673065030016005E-2</c:v>
                </c:pt>
                <c:pt idx="433">
                  <c:v>-4.7546974979923107E-2</c:v>
                </c:pt>
                <c:pt idx="434">
                  <c:v>-4.6365810165298171E-2</c:v>
                </c:pt>
                <c:pt idx="435">
                  <c:v>-4.8122315100044943E-2</c:v>
                </c:pt>
                <c:pt idx="436">
                  <c:v>-4.8696224948798772E-2</c:v>
                </c:pt>
                <c:pt idx="437">
                  <c:v>-4.7541150190227199E-2</c:v>
                </c:pt>
                <c:pt idx="438">
                  <c:v>-5.39338949820376E-2</c:v>
                </c:pt>
                <c:pt idx="439">
                  <c:v>-4.8507804778637365E-2</c:v>
                </c:pt>
                <c:pt idx="440">
                  <c:v>-4.7952729932148941E-2</c:v>
                </c:pt>
                <c:pt idx="441">
                  <c:v>-4.7426639794139192E-2</c:v>
                </c:pt>
                <c:pt idx="442">
                  <c:v>-4.94454751315061E-2</c:v>
                </c:pt>
                <c:pt idx="443">
                  <c:v>-4.8338220083678607E-2</c:v>
                </c:pt>
                <c:pt idx="444">
                  <c:v>-4.8657055049261544E-2</c:v>
                </c:pt>
                <c:pt idx="445">
                  <c:v>-4.8501979996217415E-2</c:v>
                </c:pt>
                <c:pt idx="446">
                  <c:v>-4.903096477210056E-2</c:v>
                </c:pt>
                <c:pt idx="447">
                  <c:v>-4.8475889932888094E-2</c:v>
                </c:pt>
                <c:pt idx="448">
                  <c:v>-4.8049800083390437E-2</c:v>
                </c:pt>
                <c:pt idx="449">
                  <c:v>-4.8294724816514645E-2</c:v>
                </c:pt>
                <c:pt idx="450">
                  <c:v>-4.8162810140638612E-2</c:v>
                </c:pt>
                <c:pt idx="451">
                  <c:v>-4.9391795131668914E-2</c:v>
                </c:pt>
                <c:pt idx="452">
                  <c:v>-4.8236719914712012E-2</c:v>
                </c:pt>
                <c:pt idx="453">
                  <c:v>-4.9181644848431461E-2</c:v>
                </c:pt>
                <c:pt idx="454">
                  <c:v>-4.7910629895341117E-2</c:v>
                </c:pt>
                <c:pt idx="455">
                  <c:v>-5.0055555118888151E-2</c:v>
                </c:pt>
                <c:pt idx="456">
                  <c:v>-5.0884539858088829E-2</c:v>
                </c:pt>
                <c:pt idx="457">
                  <c:v>-5.0600479808053933E-2</c:v>
                </c:pt>
                <c:pt idx="458">
                  <c:v>-5.02294651887496E-2</c:v>
                </c:pt>
                <c:pt idx="459">
                  <c:v>-4.9267135036643595E-2</c:v>
                </c:pt>
                <c:pt idx="460">
                  <c:v>-4.7612060203391593E-2</c:v>
                </c:pt>
                <c:pt idx="461">
                  <c:v>-4.9541044936631806E-2</c:v>
                </c:pt>
                <c:pt idx="462">
                  <c:v>-4.8685970134101808E-2</c:v>
                </c:pt>
                <c:pt idx="463">
                  <c:v>-4.9114955094410107E-2</c:v>
                </c:pt>
                <c:pt idx="464">
                  <c:v>-4.8130894829228055E-2</c:v>
                </c:pt>
                <c:pt idx="465">
                  <c:v>-4.8359880122006871E-2</c:v>
                </c:pt>
                <c:pt idx="466">
                  <c:v>-5.0161310122348368E-2</c:v>
                </c:pt>
                <c:pt idx="467">
                  <c:v>-4.8890295169258025E-2</c:v>
                </c:pt>
                <c:pt idx="468">
                  <c:v>-4.9464205018011853E-2</c:v>
                </c:pt>
                <c:pt idx="469">
                  <c:v>-4.8709130052884575E-2</c:v>
                </c:pt>
                <c:pt idx="470">
                  <c:v>-5.0365635157504585E-2</c:v>
                </c:pt>
                <c:pt idx="471">
                  <c:v>-4.8094620040501468E-2</c:v>
                </c:pt>
                <c:pt idx="472">
                  <c:v>-4.4410560170945246E-2</c:v>
                </c:pt>
                <c:pt idx="473">
                  <c:v>-4.5939545118017122E-2</c:v>
                </c:pt>
                <c:pt idx="474">
                  <c:v>-4.9384470003133174E-2</c:v>
                </c:pt>
                <c:pt idx="475">
                  <c:v>-5.0413454868248664E-2</c:v>
                </c:pt>
                <c:pt idx="476">
                  <c:v>-4.9358379939803854E-2</c:v>
                </c:pt>
                <c:pt idx="477">
                  <c:v>-4.887721486738883E-2</c:v>
                </c:pt>
                <c:pt idx="478">
                  <c:v>-4.930619982042117E-2</c:v>
                </c:pt>
                <c:pt idx="479">
                  <c:v>-4.9422140014939941E-2</c:v>
                </c:pt>
                <c:pt idx="480">
                  <c:v>-4.9551125019206665E-2</c:v>
                </c:pt>
                <c:pt idx="481">
                  <c:v>-4.879605004680343E-2</c:v>
                </c:pt>
                <c:pt idx="482">
                  <c:v>-4.9325034829962533E-2</c:v>
                </c:pt>
                <c:pt idx="483">
                  <c:v>-5.2714884950546548E-2</c:v>
                </c:pt>
                <c:pt idx="484">
                  <c:v>-4.9233719852054492E-2</c:v>
                </c:pt>
                <c:pt idx="485">
                  <c:v>-4.9062704893003684E-2</c:v>
                </c:pt>
                <c:pt idx="486">
                  <c:v>-4.8207630090473685E-2</c:v>
                </c:pt>
                <c:pt idx="487">
                  <c:v>-4.8236614791676402E-2</c:v>
                </c:pt>
                <c:pt idx="488">
                  <c:v>-5.0981539927306585E-2</c:v>
                </c:pt>
                <c:pt idx="489">
                  <c:v>-4.9400374860852025E-2</c:v>
                </c:pt>
                <c:pt idx="490">
                  <c:v>-4.95380451757228E-2</c:v>
                </c:pt>
                <c:pt idx="491">
                  <c:v>-4.9311954993754625E-2</c:v>
                </c:pt>
                <c:pt idx="492">
                  <c:v>-4.8456880191224627E-2</c:v>
                </c:pt>
                <c:pt idx="493">
                  <c:v>-4.9585864886466879E-2</c:v>
                </c:pt>
                <c:pt idx="494">
                  <c:v>-4.9832219883683138E-2</c:v>
                </c:pt>
                <c:pt idx="495">
                  <c:v>-5.1061204874713439E-2</c:v>
                </c:pt>
                <c:pt idx="496">
                  <c:v>-5.0224965081724804E-2</c:v>
                </c:pt>
                <c:pt idx="497">
                  <c:v>-4.8936544917523861E-2</c:v>
                </c:pt>
                <c:pt idx="498">
                  <c:v>-5.00655300784274E-2</c:v>
                </c:pt>
                <c:pt idx="499">
                  <c:v>-5.1110454849549569E-2</c:v>
                </c:pt>
                <c:pt idx="500">
                  <c:v>-4.937421518843621E-2</c:v>
                </c:pt>
                <c:pt idx="501">
                  <c:v>-4.7048124848515727E-2</c:v>
                </c:pt>
                <c:pt idx="502">
                  <c:v>-4.8377110128058121E-2</c:v>
                </c:pt>
                <c:pt idx="503">
                  <c:v>-4.8093050078023225E-2</c:v>
                </c:pt>
                <c:pt idx="504">
                  <c:v>-4.9422034899180289E-2</c:v>
                </c:pt>
                <c:pt idx="505">
                  <c:v>-5.0846625032136217E-2</c:v>
                </c:pt>
                <c:pt idx="506">
                  <c:v>-4.752053498668829E-2</c:v>
                </c:pt>
                <c:pt idx="507">
                  <c:v>-5.1839370142261032E-2</c:v>
                </c:pt>
                <c:pt idx="508">
                  <c:v>-4.8950949902064167E-2</c:v>
                </c:pt>
                <c:pt idx="509">
                  <c:v>-5.3969784799846821E-2</c:v>
                </c:pt>
                <c:pt idx="510">
                  <c:v>-4.9343695107381791E-2</c:v>
                </c:pt>
                <c:pt idx="511">
                  <c:v>-4.8785690116346814E-2</c:v>
                </c:pt>
                <c:pt idx="512">
                  <c:v>-4.9430615101300646E-2</c:v>
                </c:pt>
                <c:pt idx="513">
                  <c:v>-5.1178435183828697E-2</c:v>
                </c:pt>
                <c:pt idx="514">
                  <c:v>-4.8923359965556301E-2</c:v>
                </c:pt>
                <c:pt idx="515">
                  <c:v>-4.9897270073415712E-2</c:v>
                </c:pt>
                <c:pt idx="516">
                  <c:v>-4.8934939921309706E-2</c:v>
                </c:pt>
                <c:pt idx="517">
                  <c:v>-5.1208850149123464E-2</c:v>
                </c:pt>
                <c:pt idx="518">
                  <c:v>-4.9053775226639118E-2</c:v>
                </c:pt>
                <c:pt idx="519">
                  <c:v>-4.9927685031434521E-2</c:v>
                </c:pt>
                <c:pt idx="520">
                  <c:v>-4.8872610110265668E-2</c:v>
                </c:pt>
                <c:pt idx="521">
                  <c:v>-5.5765354976756498E-2</c:v>
                </c:pt>
                <c:pt idx="522">
                  <c:v>-4.9058100135880522E-2</c:v>
                </c:pt>
                <c:pt idx="523">
                  <c:v>-5.1003024767851457E-2</c:v>
                </c:pt>
                <c:pt idx="524">
                  <c:v>-5.0028590005240403E-2</c:v>
                </c:pt>
                <c:pt idx="525">
                  <c:v>-5.0202500075101852E-2</c:v>
                </c:pt>
                <c:pt idx="526">
                  <c:v>-5.0700999810942449E-2</c:v>
                </c:pt>
                <c:pt idx="527">
                  <c:v>-5.5974910057557281E-2</c:v>
                </c:pt>
                <c:pt idx="528">
                  <c:v>-5.1012580188398715E-2</c:v>
                </c:pt>
                <c:pt idx="529">
                  <c:v>-4.8057505227916408E-2</c:v>
                </c:pt>
                <c:pt idx="530">
                  <c:v>-5.1486490207025781E-2</c:v>
                </c:pt>
                <c:pt idx="531">
                  <c:v>-5.0016904926451389E-2</c:v>
                </c:pt>
                <c:pt idx="532">
                  <c:v>-5.0861830037320033E-2</c:v>
                </c:pt>
                <c:pt idx="533">
                  <c:v>-5.0335739892034326E-2</c:v>
                </c:pt>
                <c:pt idx="534">
                  <c:v>-5.2748750233149622E-2</c:v>
                </c:pt>
                <c:pt idx="535">
                  <c:v>-5.1277735154144466E-2</c:v>
                </c:pt>
                <c:pt idx="536">
                  <c:v>-4.8970410207402892E-2</c:v>
                </c:pt>
                <c:pt idx="537">
                  <c:v>-5.0889244776044507E-2</c:v>
                </c:pt>
                <c:pt idx="538">
                  <c:v>-5.0918229942908511E-2</c:v>
                </c:pt>
                <c:pt idx="539">
                  <c:v>-5.0510975110228173E-2</c:v>
                </c:pt>
                <c:pt idx="540">
                  <c:v>-4.9955899798078462E-2</c:v>
                </c:pt>
                <c:pt idx="541">
                  <c:v>-4.8384884888946544E-2</c:v>
                </c:pt>
                <c:pt idx="542">
                  <c:v>-4.9200824825675227E-2</c:v>
                </c:pt>
                <c:pt idx="543">
                  <c:v>-5.0316765191382729E-2</c:v>
                </c:pt>
                <c:pt idx="544">
                  <c:v>-4.9993569817161188E-2</c:v>
                </c:pt>
                <c:pt idx="545">
                  <c:v>-4.922255494602723E-2</c:v>
                </c:pt>
                <c:pt idx="546">
                  <c:v>-4.9376165159628727E-2</c:v>
                </c:pt>
                <c:pt idx="547">
                  <c:v>-4.9202220056031365E-2</c:v>
                </c:pt>
                <c:pt idx="548">
                  <c:v>-4.923989007511409E-2</c:v>
                </c:pt>
                <c:pt idx="549">
                  <c:v>-4.8496395065740217E-2</c:v>
                </c:pt>
                <c:pt idx="550">
                  <c:v>-4.8660154971003067E-2</c:v>
                </c:pt>
                <c:pt idx="551">
                  <c:v>-4.902681011299137E-2</c:v>
                </c:pt>
                <c:pt idx="552">
                  <c:v>-4.8497720214072615E-2</c:v>
                </c:pt>
                <c:pt idx="553">
                  <c:v>-4.8971630232699681E-2</c:v>
                </c:pt>
                <c:pt idx="554">
                  <c:v>-5.1002045060158707E-2</c:v>
                </c:pt>
                <c:pt idx="555">
                  <c:v>-4.9720879949745722E-2</c:v>
                </c:pt>
                <c:pt idx="556">
                  <c:v>-4.8306369899364654E-2</c:v>
                </c:pt>
                <c:pt idx="557">
                  <c:v>-4.817012984858593E-2</c:v>
                </c:pt>
                <c:pt idx="558">
                  <c:v>-4.9612125192652456E-2</c:v>
                </c:pt>
                <c:pt idx="559">
                  <c:v>-5.1786695003102068E-2</c:v>
                </c:pt>
                <c:pt idx="560">
                  <c:v>-6.1739289994875435E-2</c:v>
                </c:pt>
                <c:pt idx="561">
                  <c:v>-6.1039289998007007E-2</c:v>
                </c:pt>
                <c:pt idx="562">
                  <c:v>-6.0339290001138579E-2</c:v>
                </c:pt>
                <c:pt idx="563">
                  <c:v>-7.0277580001857132E-2</c:v>
                </c:pt>
                <c:pt idx="564">
                  <c:v>-7.4458460003370419E-2</c:v>
                </c:pt>
                <c:pt idx="565">
                  <c:v>-7.2458460002962966E-2</c:v>
                </c:pt>
                <c:pt idx="566">
                  <c:v>-7.2458460002962966E-2</c:v>
                </c:pt>
                <c:pt idx="567">
                  <c:v>-7.3930869999458082E-2</c:v>
                </c:pt>
                <c:pt idx="568">
                  <c:v>-7.3730869997234549E-2</c:v>
                </c:pt>
                <c:pt idx="569">
                  <c:v>-7.1030869999958668E-2</c:v>
                </c:pt>
                <c:pt idx="570">
                  <c:v>-6.8897454999387264E-2</c:v>
                </c:pt>
                <c:pt idx="571">
                  <c:v>-6.9509035005467013E-2</c:v>
                </c:pt>
                <c:pt idx="572">
                  <c:v>-7.0535819912038278E-2</c:v>
                </c:pt>
                <c:pt idx="573">
                  <c:v>-6.8535820049874019E-2</c:v>
                </c:pt>
                <c:pt idx="574">
                  <c:v>-7.1657479944406077E-2</c:v>
                </c:pt>
                <c:pt idx="575">
                  <c:v>-7.0657479780493304E-2</c:v>
                </c:pt>
                <c:pt idx="576">
                  <c:v>-6.7657480220077559E-2</c:v>
                </c:pt>
                <c:pt idx="577">
                  <c:v>-7.9633340232248884E-2</c:v>
                </c:pt>
                <c:pt idx="578">
                  <c:v>-7.8633340068336111E-2</c:v>
                </c:pt>
                <c:pt idx="579">
                  <c:v>-8.9143420002073981E-2</c:v>
                </c:pt>
                <c:pt idx="580">
                  <c:v>-8.5143419812084176E-2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F55-403C-B148-928C94041655}"/>
            </c:ext>
          </c:extLst>
        </c:ser>
        <c:ser>
          <c:idx val="8"/>
          <c:order val="1"/>
          <c:tx>
            <c:strRef>
              <c:f>'Active 2'!$W$1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2'!$V$2:$V$19</c:f>
              <c:numCache>
                <c:formatCode>General</c:formatCode>
                <c:ptCount val="18"/>
                <c:pt idx="0">
                  <c:v>-5000</c:v>
                </c:pt>
                <c:pt idx="1">
                  <c:v>-2500</c:v>
                </c:pt>
                <c:pt idx="2">
                  <c:v>0</c:v>
                </c:pt>
                <c:pt idx="3">
                  <c:v>2500</c:v>
                </c:pt>
                <c:pt idx="4">
                  <c:v>5000</c:v>
                </c:pt>
                <c:pt idx="5">
                  <c:v>7500</c:v>
                </c:pt>
                <c:pt idx="6">
                  <c:v>10000</c:v>
                </c:pt>
                <c:pt idx="7">
                  <c:v>12500</c:v>
                </c:pt>
                <c:pt idx="8">
                  <c:v>15000</c:v>
                </c:pt>
                <c:pt idx="9">
                  <c:v>17500</c:v>
                </c:pt>
                <c:pt idx="10">
                  <c:v>20000</c:v>
                </c:pt>
                <c:pt idx="11">
                  <c:v>22500</c:v>
                </c:pt>
                <c:pt idx="12">
                  <c:v>25000</c:v>
                </c:pt>
                <c:pt idx="13">
                  <c:v>27500</c:v>
                </c:pt>
                <c:pt idx="14">
                  <c:v>30000</c:v>
                </c:pt>
                <c:pt idx="15">
                  <c:v>32500</c:v>
                </c:pt>
                <c:pt idx="16">
                  <c:v>35000</c:v>
                </c:pt>
                <c:pt idx="17">
                  <c:v>37500</c:v>
                </c:pt>
              </c:numCache>
            </c:numRef>
          </c:xVal>
          <c:yVal>
            <c:numRef>
              <c:f>'Active 2'!$W$2:$W$19</c:f>
              <c:numCache>
                <c:formatCode>0.00E+00</c:formatCode>
                <c:ptCount val="18"/>
                <c:pt idx="0">
                  <c:v>-1.8023488817320413E-2</c:v>
                </c:pt>
                <c:pt idx="1">
                  <c:v>-1.0863573605687999E-2</c:v>
                </c:pt>
                <c:pt idx="2">
                  <c:v>-4.9837390474862181E-3</c:v>
                </c:pt>
                <c:pt idx="3">
                  <c:v>-3.8398514271506859E-4</c:v>
                </c:pt>
                <c:pt idx="4">
                  <c:v>2.9356881086254494E-3</c:v>
                </c:pt>
                <c:pt idx="5">
                  <c:v>4.9752807065353375E-3</c:v>
                </c:pt>
                <c:pt idx="6">
                  <c:v>5.7347926510145919E-3</c:v>
                </c:pt>
                <c:pt idx="7">
                  <c:v>5.2142239420632161E-3</c:v>
                </c:pt>
                <c:pt idx="8">
                  <c:v>3.4135745796812084E-3</c:v>
                </c:pt>
                <c:pt idx="9">
                  <c:v>3.328445638685687E-4</c:v>
                </c:pt>
                <c:pt idx="10">
                  <c:v>-4.0279661053747029E-3</c:v>
                </c:pt>
                <c:pt idx="11">
                  <c:v>-9.6688574280485995E-3</c:v>
                </c:pt>
                <c:pt idx="12">
                  <c:v>-1.6589829404153135E-2</c:v>
                </c:pt>
                <c:pt idx="13">
                  <c:v>-2.4790882033688302E-2</c:v>
                </c:pt>
                <c:pt idx="14">
                  <c:v>-3.4272015316654102E-2</c:v>
                </c:pt>
                <c:pt idx="15">
                  <c:v>-4.5033229253050533E-2</c:v>
                </c:pt>
                <c:pt idx="16">
                  <c:v>-5.7074523842877589E-2</c:v>
                </c:pt>
                <c:pt idx="17">
                  <c:v>-7.0395899086135291E-2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F55-403C-B148-928C94041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361808"/>
        <c:axId val="1"/>
      </c:scatterChart>
      <c:valAx>
        <c:axId val="41736180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36180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1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VZ Lib -- Residuals from quadratic fit - </a:t>
            </a:r>
            <a:r>
              <a:rPr lang="en-AU" sz="11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Nothing there</a:t>
            </a:r>
          </a:p>
        </c:rich>
      </c:tx>
      <c:layout>
        <c:manualLayout>
          <c:xMode val="edge"/>
          <c:yMode val="edge"/>
          <c:x val="0.11368443155131923"/>
          <c:y val="1.9531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42204813121724E-2"/>
          <c:y val="0.14062526822141308"/>
          <c:w val="0.85473772074190046"/>
          <c:h val="0.72265762836003944"/>
        </c:manualLayout>
      </c:layout>
      <c:scatterChart>
        <c:scatterStyle val="lineMarker"/>
        <c:varyColors val="0"/>
        <c:ser>
          <c:idx val="1"/>
          <c:order val="0"/>
          <c:tx>
            <c:strRef>
              <c:f>'Active 2'!$X$20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2'!$D$42:$D$53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4">
                    <c:v>1E-4</c:v>
                  </c:pt>
                  <c:pt idx="6">
                    <c:v>0</c:v>
                  </c:pt>
                  <c:pt idx="7">
                    <c:v>0</c:v>
                  </c:pt>
                  <c:pt idx="8">
                    <c:v>2E-3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2'!$F$21:$F$1000</c:f>
              <c:numCache>
                <c:formatCode>General</c:formatCode>
                <c:ptCount val="980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31493.5</c:v>
                </c:pt>
                <c:pt idx="393">
                  <c:v>31494</c:v>
                </c:pt>
                <c:pt idx="394">
                  <c:v>31502</c:v>
                </c:pt>
                <c:pt idx="395">
                  <c:v>31507.5</c:v>
                </c:pt>
                <c:pt idx="396">
                  <c:v>31508</c:v>
                </c:pt>
                <c:pt idx="397">
                  <c:v>31513</c:v>
                </c:pt>
                <c:pt idx="398">
                  <c:v>31513.5</c:v>
                </c:pt>
                <c:pt idx="399">
                  <c:v>31529.5</c:v>
                </c:pt>
                <c:pt idx="400">
                  <c:v>31532.5</c:v>
                </c:pt>
                <c:pt idx="401">
                  <c:v>31543.5</c:v>
                </c:pt>
                <c:pt idx="402">
                  <c:v>31544</c:v>
                </c:pt>
                <c:pt idx="403">
                  <c:v>31546.5</c:v>
                </c:pt>
                <c:pt idx="404">
                  <c:v>31547</c:v>
                </c:pt>
                <c:pt idx="405">
                  <c:v>31549</c:v>
                </c:pt>
                <c:pt idx="406">
                  <c:v>31549.5</c:v>
                </c:pt>
                <c:pt idx="407">
                  <c:v>31552.5</c:v>
                </c:pt>
                <c:pt idx="408">
                  <c:v>31554.5</c:v>
                </c:pt>
                <c:pt idx="409">
                  <c:v>31555</c:v>
                </c:pt>
                <c:pt idx="410">
                  <c:v>31556</c:v>
                </c:pt>
                <c:pt idx="411">
                  <c:v>31557.5</c:v>
                </c:pt>
                <c:pt idx="412">
                  <c:v>31558</c:v>
                </c:pt>
                <c:pt idx="413">
                  <c:v>31560.5</c:v>
                </c:pt>
                <c:pt idx="414">
                  <c:v>31591</c:v>
                </c:pt>
                <c:pt idx="415">
                  <c:v>31591.5</c:v>
                </c:pt>
                <c:pt idx="416">
                  <c:v>31608</c:v>
                </c:pt>
                <c:pt idx="417">
                  <c:v>31610.5</c:v>
                </c:pt>
                <c:pt idx="418">
                  <c:v>31611</c:v>
                </c:pt>
                <c:pt idx="419">
                  <c:v>31613.5</c:v>
                </c:pt>
                <c:pt idx="420">
                  <c:v>31627.5</c:v>
                </c:pt>
                <c:pt idx="421">
                  <c:v>31630</c:v>
                </c:pt>
                <c:pt idx="422">
                  <c:v>31647</c:v>
                </c:pt>
                <c:pt idx="423">
                  <c:v>31649.5</c:v>
                </c:pt>
                <c:pt idx="424">
                  <c:v>31652.5</c:v>
                </c:pt>
                <c:pt idx="425">
                  <c:v>31663.5</c:v>
                </c:pt>
                <c:pt idx="426">
                  <c:v>31666.5</c:v>
                </c:pt>
                <c:pt idx="427">
                  <c:v>31669</c:v>
                </c:pt>
                <c:pt idx="428">
                  <c:v>31680.5</c:v>
                </c:pt>
                <c:pt idx="429">
                  <c:v>31683</c:v>
                </c:pt>
                <c:pt idx="430">
                  <c:v>31688.5</c:v>
                </c:pt>
                <c:pt idx="431">
                  <c:v>32259</c:v>
                </c:pt>
                <c:pt idx="432">
                  <c:v>32264.5</c:v>
                </c:pt>
                <c:pt idx="433">
                  <c:v>32267.5</c:v>
                </c:pt>
                <c:pt idx="434">
                  <c:v>32273</c:v>
                </c:pt>
                <c:pt idx="435">
                  <c:v>32289.5</c:v>
                </c:pt>
                <c:pt idx="436">
                  <c:v>32292.5</c:v>
                </c:pt>
                <c:pt idx="437">
                  <c:v>32295</c:v>
                </c:pt>
                <c:pt idx="438">
                  <c:v>32303.5</c:v>
                </c:pt>
                <c:pt idx="439">
                  <c:v>32306.5</c:v>
                </c:pt>
                <c:pt idx="440">
                  <c:v>32309</c:v>
                </c:pt>
                <c:pt idx="441">
                  <c:v>32312</c:v>
                </c:pt>
                <c:pt idx="442">
                  <c:v>32317.5</c:v>
                </c:pt>
                <c:pt idx="443">
                  <c:v>32326</c:v>
                </c:pt>
                <c:pt idx="444">
                  <c:v>32331.5</c:v>
                </c:pt>
                <c:pt idx="445">
                  <c:v>32334</c:v>
                </c:pt>
                <c:pt idx="446">
                  <c:v>32334.5</c:v>
                </c:pt>
                <c:pt idx="447">
                  <c:v>32337</c:v>
                </c:pt>
                <c:pt idx="448">
                  <c:v>32340</c:v>
                </c:pt>
                <c:pt idx="449">
                  <c:v>32342.5</c:v>
                </c:pt>
                <c:pt idx="450">
                  <c:v>32373</c:v>
                </c:pt>
                <c:pt idx="451">
                  <c:v>32373.5</c:v>
                </c:pt>
                <c:pt idx="452">
                  <c:v>32376</c:v>
                </c:pt>
                <c:pt idx="453">
                  <c:v>32378.5</c:v>
                </c:pt>
                <c:pt idx="454">
                  <c:v>32379</c:v>
                </c:pt>
                <c:pt idx="455">
                  <c:v>32381.5</c:v>
                </c:pt>
                <c:pt idx="456">
                  <c:v>32382</c:v>
                </c:pt>
                <c:pt idx="457">
                  <c:v>32384</c:v>
                </c:pt>
                <c:pt idx="458">
                  <c:v>32384.5</c:v>
                </c:pt>
                <c:pt idx="459">
                  <c:v>32395.5</c:v>
                </c:pt>
                <c:pt idx="460">
                  <c:v>32398</c:v>
                </c:pt>
                <c:pt idx="461">
                  <c:v>32398.5</c:v>
                </c:pt>
                <c:pt idx="462">
                  <c:v>32401</c:v>
                </c:pt>
                <c:pt idx="463">
                  <c:v>32401.5</c:v>
                </c:pt>
                <c:pt idx="464">
                  <c:v>32403.5</c:v>
                </c:pt>
                <c:pt idx="465">
                  <c:v>32404</c:v>
                </c:pt>
                <c:pt idx="466">
                  <c:v>32423</c:v>
                </c:pt>
                <c:pt idx="467">
                  <c:v>32423.5</c:v>
                </c:pt>
                <c:pt idx="468">
                  <c:v>32426.5</c:v>
                </c:pt>
                <c:pt idx="469">
                  <c:v>32429</c:v>
                </c:pt>
                <c:pt idx="470">
                  <c:v>32445.5</c:v>
                </c:pt>
                <c:pt idx="471">
                  <c:v>32446</c:v>
                </c:pt>
                <c:pt idx="472">
                  <c:v>32448</c:v>
                </c:pt>
                <c:pt idx="473">
                  <c:v>32448.5</c:v>
                </c:pt>
                <c:pt idx="474">
                  <c:v>32451</c:v>
                </c:pt>
                <c:pt idx="475">
                  <c:v>32451.5</c:v>
                </c:pt>
                <c:pt idx="476">
                  <c:v>32454</c:v>
                </c:pt>
                <c:pt idx="477">
                  <c:v>32459.5</c:v>
                </c:pt>
                <c:pt idx="478">
                  <c:v>32460</c:v>
                </c:pt>
                <c:pt idx="479">
                  <c:v>32462</c:v>
                </c:pt>
                <c:pt idx="480">
                  <c:v>32462.5</c:v>
                </c:pt>
                <c:pt idx="481">
                  <c:v>32465</c:v>
                </c:pt>
                <c:pt idx="482">
                  <c:v>32465.5</c:v>
                </c:pt>
                <c:pt idx="483">
                  <c:v>32470.5</c:v>
                </c:pt>
                <c:pt idx="484">
                  <c:v>32476</c:v>
                </c:pt>
                <c:pt idx="485">
                  <c:v>32476.5</c:v>
                </c:pt>
                <c:pt idx="486">
                  <c:v>32479</c:v>
                </c:pt>
                <c:pt idx="487">
                  <c:v>32479.5</c:v>
                </c:pt>
                <c:pt idx="488">
                  <c:v>32482</c:v>
                </c:pt>
                <c:pt idx="489">
                  <c:v>32487.5</c:v>
                </c:pt>
                <c:pt idx="490">
                  <c:v>32498.5</c:v>
                </c:pt>
                <c:pt idx="491">
                  <c:v>32501.5</c:v>
                </c:pt>
                <c:pt idx="492">
                  <c:v>32504</c:v>
                </c:pt>
                <c:pt idx="493">
                  <c:v>32504.5</c:v>
                </c:pt>
                <c:pt idx="494">
                  <c:v>32526</c:v>
                </c:pt>
                <c:pt idx="495">
                  <c:v>32526.5</c:v>
                </c:pt>
                <c:pt idx="496">
                  <c:v>32534.5</c:v>
                </c:pt>
                <c:pt idx="497">
                  <c:v>32548.5</c:v>
                </c:pt>
                <c:pt idx="498">
                  <c:v>32549</c:v>
                </c:pt>
                <c:pt idx="499">
                  <c:v>32551.5</c:v>
                </c:pt>
                <c:pt idx="500">
                  <c:v>32559.5</c:v>
                </c:pt>
                <c:pt idx="501">
                  <c:v>32562.5</c:v>
                </c:pt>
                <c:pt idx="502">
                  <c:v>32563</c:v>
                </c:pt>
                <c:pt idx="503">
                  <c:v>32565</c:v>
                </c:pt>
                <c:pt idx="504">
                  <c:v>32565.5</c:v>
                </c:pt>
                <c:pt idx="505">
                  <c:v>32612.5</c:v>
                </c:pt>
                <c:pt idx="506">
                  <c:v>32615.5</c:v>
                </c:pt>
                <c:pt idx="507">
                  <c:v>32621</c:v>
                </c:pt>
                <c:pt idx="508">
                  <c:v>32635</c:v>
                </c:pt>
                <c:pt idx="509">
                  <c:v>32640.5</c:v>
                </c:pt>
                <c:pt idx="510">
                  <c:v>32643.5</c:v>
                </c:pt>
                <c:pt idx="511">
                  <c:v>32677</c:v>
                </c:pt>
                <c:pt idx="512">
                  <c:v>32679.5</c:v>
                </c:pt>
                <c:pt idx="513">
                  <c:v>32685.5</c:v>
                </c:pt>
                <c:pt idx="514">
                  <c:v>32688</c:v>
                </c:pt>
                <c:pt idx="515">
                  <c:v>32691</c:v>
                </c:pt>
                <c:pt idx="516">
                  <c:v>32702</c:v>
                </c:pt>
                <c:pt idx="517">
                  <c:v>32705</c:v>
                </c:pt>
                <c:pt idx="518">
                  <c:v>32707.5</c:v>
                </c:pt>
                <c:pt idx="519">
                  <c:v>32710.5</c:v>
                </c:pt>
                <c:pt idx="520">
                  <c:v>32713</c:v>
                </c:pt>
                <c:pt idx="521">
                  <c:v>32721.5</c:v>
                </c:pt>
                <c:pt idx="522">
                  <c:v>32730</c:v>
                </c:pt>
                <c:pt idx="523">
                  <c:v>32732.5</c:v>
                </c:pt>
                <c:pt idx="524">
                  <c:v>33247</c:v>
                </c:pt>
                <c:pt idx="525">
                  <c:v>33250</c:v>
                </c:pt>
                <c:pt idx="526">
                  <c:v>33300</c:v>
                </c:pt>
                <c:pt idx="527">
                  <c:v>33303</c:v>
                </c:pt>
                <c:pt idx="528">
                  <c:v>33314</c:v>
                </c:pt>
                <c:pt idx="529">
                  <c:v>33316.5</c:v>
                </c:pt>
                <c:pt idx="530">
                  <c:v>33317</c:v>
                </c:pt>
                <c:pt idx="531">
                  <c:v>33336.5</c:v>
                </c:pt>
                <c:pt idx="532">
                  <c:v>33339</c:v>
                </c:pt>
                <c:pt idx="533">
                  <c:v>33342</c:v>
                </c:pt>
                <c:pt idx="534">
                  <c:v>33375</c:v>
                </c:pt>
                <c:pt idx="535">
                  <c:v>33375.5</c:v>
                </c:pt>
                <c:pt idx="536">
                  <c:v>33453</c:v>
                </c:pt>
                <c:pt idx="537">
                  <c:v>33458.5</c:v>
                </c:pt>
                <c:pt idx="538">
                  <c:v>33459</c:v>
                </c:pt>
                <c:pt idx="539">
                  <c:v>33467.5</c:v>
                </c:pt>
                <c:pt idx="540">
                  <c:v>33470</c:v>
                </c:pt>
                <c:pt idx="541">
                  <c:v>33470.5</c:v>
                </c:pt>
                <c:pt idx="542">
                  <c:v>33472.5</c:v>
                </c:pt>
                <c:pt idx="543">
                  <c:v>33474.5</c:v>
                </c:pt>
                <c:pt idx="544">
                  <c:v>33481</c:v>
                </c:pt>
                <c:pt idx="545">
                  <c:v>33481.5</c:v>
                </c:pt>
                <c:pt idx="546">
                  <c:v>33494.5</c:v>
                </c:pt>
                <c:pt idx="547">
                  <c:v>33526</c:v>
                </c:pt>
                <c:pt idx="548">
                  <c:v>33537</c:v>
                </c:pt>
                <c:pt idx="549">
                  <c:v>33553.5</c:v>
                </c:pt>
                <c:pt idx="550">
                  <c:v>33561.5</c:v>
                </c:pt>
                <c:pt idx="551">
                  <c:v>33573</c:v>
                </c:pt>
                <c:pt idx="552">
                  <c:v>33676</c:v>
                </c:pt>
                <c:pt idx="553">
                  <c:v>33679</c:v>
                </c:pt>
                <c:pt idx="554">
                  <c:v>33698.5</c:v>
                </c:pt>
                <c:pt idx="555">
                  <c:v>33704</c:v>
                </c:pt>
                <c:pt idx="556">
                  <c:v>33721</c:v>
                </c:pt>
                <c:pt idx="557">
                  <c:v>33729</c:v>
                </c:pt>
                <c:pt idx="558">
                  <c:v>33762.5</c:v>
                </c:pt>
                <c:pt idx="559">
                  <c:v>34543.5</c:v>
                </c:pt>
                <c:pt idx="560">
                  <c:v>35557</c:v>
                </c:pt>
                <c:pt idx="561">
                  <c:v>35557</c:v>
                </c:pt>
                <c:pt idx="562">
                  <c:v>35557</c:v>
                </c:pt>
                <c:pt idx="563">
                  <c:v>37814</c:v>
                </c:pt>
                <c:pt idx="564">
                  <c:v>39518</c:v>
                </c:pt>
                <c:pt idx="565">
                  <c:v>39518</c:v>
                </c:pt>
                <c:pt idx="566">
                  <c:v>39518</c:v>
                </c:pt>
                <c:pt idx="567">
                  <c:v>39571</c:v>
                </c:pt>
                <c:pt idx="568">
                  <c:v>39571</c:v>
                </c:pt>
                <c:pt idx="569">
                  <c:v>39571</c:v>
                </c:pt>
                <c:pt idx="570">
                  <c:v>39651.5</c:v>
                </c:pt>
                <c:pt idx="571">
                  <c:v>39665.5</c:v>
                </c:pt>
                <c:pt idx="572">
                  <c:v>40406</c:v>
                </c:pt>
                <c:pt idx="573">
                  <c:v>40406</c:v>
                </c:pt>
                <c:pt idx="574">
                  <c:v>40484</c:v>
                </c:pt>
                <c:pt idx="575">
                  <c:v>40484</c:v>
                </c:pt>
                <c:pt idx="576">
                  <c:v>40484</c:v>
                </c:pt>
                <c:pt idx="577">
                  <c:v>41422</c:v>
                </c:pt>
                <c:pt idx="578">
                  <c:v>41422</c:v>
                </c:pt>
                <c:pt idx="579">
                  <c:v>41486</c:v>
                </c:pt>
                <c:pt idx="580">
                  <c:v>41486</c:v>
                </c:pt>
              </c:numCache>
            </c:numRef>
          </c:xVal>
          <c:yVal>
            <c:numRef>
              <c:f>'Active 2'!$X$21:$X$1000</c:f>
              <c:numCache>
                <c:formatCode>General</c:formatCode>
                <c:ptCount val="980"/>
                <c:pt idx="13" formatCode="0.0000">
                  <c:v>-3.3466556859582577E-3</c:v>
                </c:pt>
                <c:pt idx="14" formatCode="0.0000">
                  <c:v>-3.9011827761392419E-3</c:v>
                </c:pt>
                <c:pt idx="15" formatCode="0.0000">
                  <c:v>-3.6332253589367938E-4</c:v>
                </c:pt>
                <c:pt idx="16" formatCode="0.0000">
                  <c:v>-3.6062280280242491E-5</c:v>
                </c:pt>
                <c:pt idx="17" formatCode="0.0000">
                  <c:v>-1.6260957170394739E-5</c:v>
                </c:pt>
                <c:pt idx="18" formatCode="0.0000">
                  <c:v>3.0354221622887114E-4</c:v>
                </c:pt>
                <c:pt idx="19" formatCode="0.0000">
                  <c:v>-1.4662040642367605E-4</c:v>
                </c:pt>
                <c:pt idx="20" formatCode="0.0000">
                  <c:v>-1.4662040642367605E-4</c:v>
                </c:pt>
                <c:pt idx="21" formatCode="0.0000">
                  <c:v>-9.6004750655621467E-3</c:v>
                </c:pt>
                <c:pt idx="22" formatCode="0.0000">
                  <c:v>-8.0549392356951723E-3</c:v>
                </c:pt>
                <c:pt idx="23" formatCode="0.0000">
                  <c:v>-9.1920447068653734E-3</c:v>
                </c:pt>
                <c:pt idx="24" formatCode="0.0000">
                  <c:v>1.256487758131785E-2</c:v>
                </c:pt>
                <c:pt idx="25" formatCode="0.0000">
                  <c:v>4.5631033064804528E-3</c:v>
                </c:pt>
                <c:pt idx="26" formatCode="0.0000">
                  <c:v>2.0402438071798201E-3</c:v>
                </c:pt>
                <c:pt idx="27" formatCode="0.0000">
                  <c:v>-2.4413656761312907E-4</c:v>
                </c:pt>
                <c:pt idx="28" formatCode="0.0000">
                  <c:v>4.1671240439658044E-3</c:v>
                </c:pt>
                <c:pt idx="29" formatCode="0.0000">
                  <c:v>-6.3962366545655402E-3</c:v>
                </c:pt>
                <c:pt idx="30" formatCode="0.0000">
                  <c:v>9.5784247954397855E-3</c:v>
                </c:pt>
                <c:pt idx="31" formatCode="0.0000">
                  <c:v>-1.8743207363156739E-4</c:v>
                </c:pt>
                <c:pt idx="32" formatCode="0.0000">
                  <c:v>1.2139933816381759E-4</c:v>
                </c:pt>
                <c:pt idx="33" formatCode="0.0000">
                  <c:v>2.6107459539090605E-3</c:v>
                </c:pt>
                <c:pt idx="34" formatCode="0.0000">
                  <c:v>-9.3793862715857435E-4</c:v>
                </c:pt>
                <c:pt idx="35" formatCode="0.0000">
                  <c:v>-5.2159464511671791E-3</c:v>
                </c:pt>
                <c:pt idx="36" formatCode="0.0000">
                  <c:v>-5.9109159369342273E-4</c:v>
                </c:pt>
                <c:pt idx="37" formatCode="0.0000">
                  <c:v>1.2444561838882845E-3</c:v>
                </c:pt>
                <c:pt idx="38" formatCode="0.0000">
                  <c:v>1.116691958920564E-3</c:v>
                </c:pt>
                <c:pt idx="39" formatCode="0.0000">
                  <c:v>1.6778716227475107E-3</c:v>
                </c:pt>
                <c:pt idx="40" formatCode="0.0000">
                  <c:v>1.0390525678658225E-3</c:v>
                </c:pt>
                <c:pt idx="41" formatCode="0.0000">
                  <c:v>1.3390525675631426E-3</c:v>
                </c:pt>
                <c:pt idx="42" formatCode="0.0000">
                  <c:v>1.9112889099752936E-3</c:v>
                </c:pt>
                <c:pt idx="43" formatCode="0.0000">
                  <c:v>2.439314564656403E-3</c:v>
                </c:pt>
                <c:pt idx="44" formatCode="0.0000">
                  <c:v>9.2038501301018594E-4</c:v>
                </c:pt>
                <c:pt idx="45" formatCode="0.0000">
                  <c:v>-8.4906513492473412E-5</c:v>
                </c:pt>
                <c:pt idx="46" formatCode="0.0000">
                  <c:v>1.2499760316579955E-3</c:v>
                </c:pt>
                <c:pt idx="47" formatCode="0.0000">
                  <c:v>-6.6590520311351209E-3</c:v>
                </c:pt>
                <c:pt idx="48" formatCode="0.0000">
                  <c:v>-5.5379402080468834E-3</c:v>
                </c:pt>
                <c:pt idx="49" formatCode="0.0000">
                  <c:v>-8.5418861653773354E-3</c:v>
                </c:pt>
                <c:pt idx="50" formatCode="0.0000">
                  <c:v>-3.534385454700216E-3</c:v>
                </c:pt>
                <c:pt idx="51" formatCode="0.0000">
                  <c:v>-3.3256970428997626E-3</c:v>
                </c:pt>
                <c:pt idx="52" formatCode="0.0000">
                  <c:v>-3.5442510419407061E-3</c:v>
                </c:pt>
                <c:pt idx="53" formatCode="0.0000">
                  <c:v>-4.1196487504000512E-3</c:v>
                </c:pt>
                <c:pt idx="54" formatCode="0.0000">
                  <c:v>-5.147188243500217E-3</c:v>
                </c:pt>
                <c:pt idx="55" formatCode="0.0000">
                  <c:v>-3.5559626762430921E-3</c:v>
                </c:pt>
                <c:pt idx="56" formatCode="0.0000">
                  <c:v>-1.5342446536395979E-3</c:v>
                </c:pt>
                <c:pt idx="57" formatCode="0.0000">
                  <c:v>5.1872472564545094E-3</c:v>
                </c:pt>
                <c:pt idx="58" formatCode="0.0000">
                  <c:v>3.6128454469018245E-3</c:v>
                </c:pt>
                <c:pt idx="59" formatCode="0.0000">
                  <c:v>6.631439413649215E-5</c:v>
                </c:pt>
                <c:pt idx="60" formatCode="0.0000">
                  <c:v>-6.0881023491903205E-3</c:v>
                </c:pt>
                <c:pt idx="61" formatCode="0.0000">
                  <c:v>-6.8436949526582413E-3</c:v>
                </c:pt>
                <c:pt idx="62" formatCode="0.0000">
                  <c:v>-3.1257094806357646E-3</c:v>
                </c:pt>
                <c:pt idx="63" formatCode="0.0000">
                  <c:v>-2.9201526076917811E-3</c:v>
                </c:pt>
                <c:pt idx="64" formatCode="0.0000">
                  <c:v>-2.9710710259673312E-3</c:v>
                </c:pt>
                <c:pt idx="65" formatCode="0.0000">
                  <c:v>-3.1427153563531041E-3</c:v>
                </c:pt>
                <c:pt idx="66" formatCode="0.0000">
                  <c:v>-4.6060383471391367E-3</c:v>
                </c:pt>
                <c:pt idx="67" formatCode="0.0000">
                  <c:v>1.6674142515488849E-4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2DC-4A98-AA4F-56E962BF0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1585088"/>
        <c:axId val="1"/>
      </c:scatterChart>
      <c:valAx>
        <c:axId val="371585088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0.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71585088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Fig. 18c.  VZ Lib -- [44788.5950, 0.35825797].</a:t>
            </a:r>
          </a:p>
        </c:rich>
      </c:tx>
      <c:layout>
        <c:manualLayout>
          <c:xMode val="edge"/>
          <c:yMode val="edge"/>
          <c:x val="0.17381996778299708"/>
          <c:y val="1.945525291828793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712549784307296E-2"/>
          <c:y val="0.14007782101167315"/>
          <c:w val="0.85193222313847816"/>
          <c:h val="0.723735408560311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2'!$F$21:$F$1000</c:f>
              <c:numCache>
                <c:formatCode>General</c:formatCode>
                <c:ptCount val="980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31493.5</c:v>
                </c:pt>
                <c:pt idx="393">
                  <c:v>31494</c:v>
                </c:pt>
                <c:pt idx="394">
                  <c:v>31502</c:v>
                </c:pt>
                <c:pt idx="395">
                  <c:v>31507.5</c:v>
                </c:pt>
                <c:pt idx="396">
                  <c:v>31508</c:v>
                </c:pt>
                <c:pt idx="397">
                  <c:v>31513</c:v>
                </c:pt>
                <c:pt idx="398">
                  <c:v>31513.5</c:v>
                </c:pt>
                <c:pt idx="399">
                  <c:v>31529.5</c:v>
                </c:pt>
                <c:pt idx="400">
                  <c:v>31532.5</c:v>
                </c:pt>
                <c:pt idx="401">
                  <c:v>31543.5</c:v>
                </c:pt>
                <c:pt idx="402">
                  <c:v>31544</c:v>
                </c:pt>
                <c:pt idx="403">
                  <c:v>31546.5</c:v>
                </c:pt>
                <c:pt idx="404">
                  <c:v>31547</c:v>
                </c:pt>
                <c:pt idx="405">
                  <c:v>31549</c:v>
                </c:pt>
                <c:pt idx="406">
                  <c:v>31549.5</c:v>
                </c:pt>
                <c:pt idx="407">
                  <c:v>31552.5</c:v>
                </c:pt>
                <c:pt idx="408">
                  <c:v>31554.5</c:v>
                </c:pt>
                <c:pt idx="409">
                  <c:v>31555</c:v>
                </c:pt>
                <c:pt idx="410">
                  <c:v>31556</c:v>
                </c:pt>
                <c:pt idx="411">
                  <c:v>31557.5</c:v>
                </c:pt>
                <c:pt idx="412">
                  <c:v>31558</c:v>
                </c:pt>
                <c:pt idx="413">
                  <c:v>31560.5</c:v>
                </c:pt>
                <c:pt idx="414">
                  <c:v>31591</c:v>
                </c:pt>
                <c:pt idx="415">
                  <c:v>31591.5</c:v>
                </c:pt>
                <c:pt idx="416">
                  <c:v>31608</c:v>
                </c:pt>
                <c:pt idx="417">
                  <c:v>31610.5</c:v>
                </c:pt>
                <c:pt idx="418">
                  <c:v>31611</c:v>
                </c:pt>
                <c:pt idx="419">
                  <c:v>31613.5</c:v>
                </c:pt>
                <c:pt idx="420">
                  <c:v>31627.5</c:v>
                </c:pt>
                <c:pt idx="421">
                  <c:v>31630</c:v>
                </c:pt>
                <c:pt idx="422">
                  <c:v>31647</c:v>
                </c:pt>
                <c:pt idx="423">
                  <c:v>31649.5</c:v>
                </c:pt>
                <c:pt idx="424">
                  <c:v>31652.5</c:v>
                </c:pt>
                <c:pt idx="425">
                  <c:v>31663.5</c:v>
                </c:pt>
                <c:pt idx="426">
                  <c:v>31666.5</c:v>
                </c:pt>
                <c:pt idx="427">
                  <c:v>31669</c:v>
                </c:pt>
                <c:pt idx="428">
                  <c:v>31680.5</c:v>
                </c:pt>
                <c:pt idx="429">
                  <c:v>31683</c:v>
                </c:pt>
                <c:pt idx="430">
                  <c:v>31688.5</c:v>
                </c:pt>
                <c:pt idx="431">
                  <c:v>32259</c:v>
                </c:pt>
                <c:pt idx="432">
                  <c:v>32264.5</c:v>
                </c:pt>
                <c:pt idx="433">
                  <c:v>32267.5</c:v>
                </c:pt>
                <c:pt idx="434">
                  <c:v>32273</c:v>
                </c:pt>
                <c:pt idx="435">
                  <c:v>32289.5</c:v>
                </c:pt>
                <c:pt idx="436">
                  <c:v>32292.5</c:v>
                </c:pt>
                <c:pt idx="437">
                  <c:v>32295</c:v>
                </c:pt>
                <c:pt idx="438">
                  <c:v>32303.5</c:v>
                </c:pt>
                <c:pt idx="439">
                  <c:v>32306.5</c:v>
                </c:pt>
                <c:pt idx="440">
                  <c:v>32309</c:v>
                </c:pt>
                <c:pt idx="441">
                  <c:v>32312</c:v>
                </c:pt>
                <c:pt idx="442">
                  <c:v>32317.5</c:v>
                </c:pt>
                <c:pt idx="443">
                  <c:v>32326</c:v>
                </c:pt>
                <c:pt idx="444">
                  <c:v>32331.5</c:v>
                </c:pt>
                <c:pt idx="445">
                  <c:v>32334</c:v>
                </c:pt>
                <c:pt idx="446">
                  <c:v>32334.5</c:v>
                </c:pt>
                <c:pt idx="447">
                  <c:v>32337</c:v>
                </c:pt>
                <c:pt idx="448">
                  <c:v>32340</c:v>
                </c:pt>
                <c:pt idx="449">
                  <c:v>32342.5</c:v>
                </c:pt>
                <c:pt idx="450">
                  <c:v>32373</c:v>
                </c:pt>
                <c:pt idx="451">
                  <c:v>32373.5</c:v>
                </c:pt>
                <c:pt idx="452">
                  <c:v>32376</c:v>
                </c:pt>
                <c:pt idx="453">
                  <c:v>32378.5</c:v>
                </c:pt>
                <c:pt idx="454">
                  <c:v>32379</c:v>
                </c:pt>
                <c:pt idx="455">
                  <c:v>32381.5</c:v>
                </c:pt>
                <c:pt idx="456">
                  <c:v>32382</c:v>
                </c:pt>
                <c:pt idx="457">
                  <c:v>32384</c:v>
                </c:pt>
                <c:pt idx="458">
                  <c:v>32384.5</c:v>
                </c:pt>
                <c:pt idx="459">
                  <c:v>32395.5</c:v>
                </c:pt>
                <c:pt idx="460">
                  <c:v>32398</c:v>
                </c:pt>
                <c:pt idx="461">
                  <c:v>32398.5</c:v>
                </c:pt>
                <c:pt idx="462">
                  <c:v>32401</c:v>
                </c:pt>
                <c:pt idx="463">
                  <c:v>32401.5</c:v>
                </c:pt>
                <c:pt idx="464">
                  <c:v>32403.5</c:v>
                </c:pt>
                <c:pt idx="465">
                  <c:v>32404</c:v>
                </c:pt>
                <c:pt idx="466">
                  <c:v>32423</c:v>
                </c:pt>
                <c:pt idx="467">
                  <c:v>32423.5</c:v>
                </c:pt>
                <c:pt idx="468">
                  <c:v>32426.5</c:v>
                </c:pt>
                <c:pt idx="469">
                  <c:v>32429</c:v>
                </c:pt>
                <c:pt idx="470">
                  <c:v>32445.5</c:v>
                </c:pt>
                <c:pt idx="471">
                  <c:v>32446</c:v>
                </c:pt>
                <c:pt idx="472">
                  <c:v>32448</c:v>
                </c:pt>
                <c:pt idx="473">
                  <c:v>32448.5</c:v>
                </c:pt>
                <c:pt idx="474">
                  <c:v>32451</c:v>
                </c:pt>
                <c:pt idx="475">
                  <c:v>32451.5</c:v>
                </c:pt>
                <c:pt idx="476">
                  <c:v>32454</c:v>
                </c:pt>
                <c:pt idx="477">
                  <c:v>32459.5</c:v>
                </c:pt>
                <c:pt idx="478">
                  <c:v>32460</c:v>
                </c:pt>
                <c:pt idx="479">
                  <c:v>32462</c:v>
                </c:pt>
                <c:pt idx="480">
                  <c:v>32462.5</c:v>
                </c:pt>
                <c:pt idx="481">
                  <c:v>32465</c:v>
                </c:pt>
                <c:pt idx="482">
                  <c:v>32465.5</c:v>
                </c:pt>
                <c:pt idx="483">
                  <c:v>32470.5</c:v>
                </c:pt>
                <c:pt idx="484">
                  <c:v>32476</c:v>
                </c:pt>
                <c:pt idx="485">
                  <c:v>32476.5</c:v>
                </c:pt>
                <c:pt idx="486">
                  <c:v>32479</c:v>
                </c:pt>
                <c:pt idx="487">
                  <c:v>32479.5</c:v>
                </c:pt>
                <c:pt idx="488">
                  <c:v>32482</c:v>
                </c:pt>
                <c:pt idx="489">
                  <c:v>32487.5</c:v>
                </c:pt>
                <c:pt idx="490">
                  <c:v>32498.5</c:v>
                </c:pt>
                <c:pt idx="491">
                  <c:v>32501.5</c:v>
                </c:pt>
                <c:pt idx="492">
                  <c:v>32504</c:v>
                </c:pt>
                <c:pt idx="493">
                  <c:v>32504.5</c:v>
                </c:pt>
                <c:pt idx="494">
                  <c:v>32526</c:v>
                </c:pt>
                <c:pt idx="495">
                  <c:v>32526.5</c:v>
                </c:pt>
                <c:pt idx="496">
                  <c:v>32534.5</c:v>
                </c:pt>
                <c:pt idx="497">
                  <c:v>32548.5</c:v>
                </c:pt>
                <c:pt idx="498">
                  <c:v>32549</c:v>
                </c:pt>
                <c:pt idx="499">
                  <c:v>32551.5</c:v>
                </c:pt>
                <c:pt idx="500">
                  <c:v>32559.5</c:v>
                </c:pt>
                <c:pt idx="501">
                  <c:v>32562.5</c:v>
                </c:pt>
                <c:pt idx="502">
                  <c:v>32563</c:v>
                </c:pt>
                <c:pt idx="503">
                  <c:v>32565</c:v>
                </c:pt>
                <c:pt idx="504">
                  <c:v>32565.5</c:v>
                </c:pt>
                <c:pt idx="505">
                  <c:v>32612.5</c:v>
                </c:pt>
                <c:pt idx="506">
                  <c:v>32615.5</c:v>
                </c:pt>
                <c:pt idx="507">
                  <c:v>32621</c:v>
                </c:pt>
                <c:pt idx="508">
                  <c:v>32635</c:v>
                </c:pt>
                <c:pt idx="509">
                  <c:v>32640.5</c:v>
                </c:pt>
                <c:pt idx="510">
                  <c:v>32643.5</c:v>
                </c:pt>
                <c:pt idx="511">
                  <c:v>32677</c:v>
                </c:pt>
                <c:pt idx="512">
                  <c:v>32679.5</c:v>
                </c:pt>
                <c:pt idx="513">
                  <c:v>32685.5</c:v>
                </c:pt>
                <c:pt idx="514">
                  <c:v>32688</c:v>
                </c:pt>
                <c:pt idx="515">
                  <c:v>32691</c:v>
                </c:pt>
                <c:pt idx="516">
                  <c:v>32702</c:v>
                </c:pt>
                <c:pt idx="517">
                  <c:v>32705</c:v>
                </c:pt>
                <c:pt idx="518">
                  <c:v>32707.5</c:v>
                </c:pt>
                <c:pt idx="519">
                  <c:v>32710.5</c:v>
                </c:pt>
                <c:pt idx="520">
                  <c:v>32713</c:v>
                </c:pt>
                <c:pt idx="521">
                  <c:v>32721.5</c:v>
                </c:pt>
                <c:pt idx="522">
                  <c:v>32730</c:v>
                </c:pt>
                <c:pt idx="523">
                  <c:v>32732.5</c:v>
                </c:pt>
                <c:pt idx="524">
                  <c:v>33247</c:v>
                </c:pt>
                <c:pt idx="525">
                  <c:v>33250</c:v>
                </c:pt>
                <c:pt idx="526">
                  <c:v>33300</c:v>
                </c:pt>
                <c:pt idx="527">
                  <c:v>33303</c:v>
                </c:pt>
                <c:pt idx="528">
                  <c:v>33314</c:v>
                </c:pt>
                <c:pt idx="529">
                  <c:v>33316.5</c:v>
                </c:pt>
                <c:pt idx="530">
                  <c:v>33317</c:v>
                </c:pt>
                <c:pt idx="531">
                  <c:v>33336.5</c:v>
                </c:pt>
                <c:pt idx="532">
                  <c:v>33339</c:v>
                </c:pt>
                <c:pt idx="533">
                  <c:v>33342</c:v>
                </c:pt>
                <c:pt idx="534">
                  <c:v>33375</c:v>
                </c:pt>
                <c:pt idx="535">
                  <c:v>33375.5</c:v>
                </c:pt>
                <c:pt idx="536">
                  <c:v>33453</c:v>
                </c:pt>
                <c:pt idx="537">
                  <c:v>33458.5</c:v>
                </c:pt>
                <c:pt idx="538">
                  <c:v>33459</c:v>
                </c:pt>
                <c:pt idx="539">
                  <c:v>33467.5</c:v>
                </c:pt>
                <c:pt idx="540">
                  <c:v>33470</c:v>
                </c:pt>
                <c:pt idx="541">
                  <c:v>33470.5</c:v>
                </c:pt>
                <c:pt idx="542">
                  <c:v>33472.5</c:v>
                </c:pt>
                <c:pt idx="543">
                  <c:v>33474.5</c:v>
                </c:pt>
                <c:pt idx="544">
                  <c:v>33481</c:v>
                </c:pt>
                <c:pt idx="545">
                  <c:v>33481.5</c:v>
                </c:pt>
                <c:pt idx="546">
                  <c:v>33494.5</c:v>
                </c:pt>
                <c:pt idx="547">
                  <c:v>33526</c:v>
                </c:pt>
                <c:pt idx="548">
                  <c:v>33537</c:v>
                </c:pt>
                <c:pt idx="549">
                  <c:v>33553.5</c:v>
                </c:pt>
                <c:pt idx="550">
                  <c:v>33561.5</c:v>
                </c:pt>
                <c:pt idx="551">
                  <c:v>33573</c:v>
                </c:pt>
                <c:pt idx="552">
                  <c:v>33676</c:v>
                </c:pt>
                <c:pt idx="553">
                  <c:v>33679</c:v>
                </c:pt>
                <c:pt idx="554">
                  <c:v>33698.5</c:v>
                </c:pt>
                <c:pt idx="555">
                  <c:v>33704</c:v>
                </c:pt>
                <c:pt idx="556">
                  <c:v>33721</c:v>
                </c:pt>
                <c:pt idx="557">
                  <c:v>33729</c:v>
                </c:pt>
                <c:pt idx="558">
                  <c:v>33762.5</c:v>
                </c:pt>
                <c:pt idx="559">
                  <c:v>34543.5</c:v>
                </c:pt>
                <c:pt idx="560">
                  <c:v>35557</c:v>
                </c:pt>
                <c:pt idx="561">
                  <c:v>35557</c:v>
                </c:pt>
                <c:pt idx="562">
                  <c:v>35557</c:v>
                </c:pt>
                <c:pt idx="563">
                  <c:v>37814</c:v>
                </c:pt>
                <c:pt idx="564">
                  <c:v>39518</c:v>
                </c:pt>
                <c:pt idx="565">
                  <c:v>39518</c:v>
                </c:pt>
                <c:pt idx="566">
                  <c:v>39518</c:v>
                </c:pt>
                <c:pt idx="567">
                  <c:v>39571</c:v>
                </c:pt>
                <c:pt idx="568">
                  <c:v>39571</c:v>
                </c:pt>
                <c:pt idx="569">
                  <c:v>39571</c:v>
                </c:pt>
                <c:pt idx="570">
                  <c:v>39651.5</c:v>
                </c:pt>
                <c:pt idx="571">
                  <c:v>39665.5</c:v>
                </c:pt>
                <c:pt idx="572">
                  <c:v>40406</c:v>
                </c:pt>
                <c:pt idx="573">
                  <c:v>40406</c:v>
                </c:pt>
                <c:pt idx="574">
                  <c:v>40484</c:v>
                </c:pt>
                <c:pt idx="575">
                  <c:v>40484</c:v>
                </c:pt>
                <c:pt idx="576">
                  <c:v>40484</c:v>
                </c:pt>
                <c:pt idx="577">
                  <c:v>41422</c:v>
                </c:pt>
                <c:pt idx="578">
                  <c:v>41422</c:v>
                </c:pt>
                <c:pt idx="579">
                  <c:v>41486</c:v>
                </c:pt>
                <c:pt idx="580">
                  <c:v>41486</c:v>
                </c:pt>
              </c:numCache>
            </c:numRef>
          </c:xVal>
          <c:yVal>
            <c:numRef>
              <c:f>'Active 2'!$H$21:$H$1000</c:f>
              <c:numCache>
                <c:formatCode>0.0000</c:formatCode>
                <c:ptCount val="980"/>
                <c:pt idx="29">
                  <c:v>-7.1815199989941902E-3</c:v>
                </c:pt>
                <c:pt idx="32">
                  <c:v>-7.7471000258810818E-4</c:v>
                </c:pt>
                <c:pt idx="33">
                  <c:v>3.8165000296430662E-4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3B-4565-B206-79FCA6800E55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2'!$D$42:$D$53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4">
                    <c:v>1E-4</c:v>
                  </c:pt>
                  <c:pt idx="6">
                    <c:v>0</c:v>
                  </c:pt>
                  <c:pt idx="7">
                    <c:v>0</c:v>
                  </c:pt>
                  <c:pt idx="8">
                    <c:v>2E-3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2'!$F$21:$F$1000</c:f>
              <c:numCache>
                <c:formatCode>General</c:formatCode>
                <c:ptCount val="980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31493.5</c:v>
                </c:pt>
                <c:pt idx="393">
                  <c:v>31494</c:v>
                </c:pt>
                <c:pt idx="394">
                  <c:v>31502</c:v>
                </c:pt>
                <c:pt idx="395">
                  <c:v>31507.5</c:v>
                </c:pt>
                <c:pt idx="396">
                  <c:v>31508</c:v>
                </c:pt>
                <c:pt idx="397">
                  <c:v>31513</c:v>
                </c:pt>
                <c:pt idx="398">
                  <c:v>31513.5</c:v>
                </c:pt>
                <c:pt idx="399">
                  <c:v>31529.5</c:v>
                </c:pt>
                <c:pt idx="400">
                  <c:v>31532.5</c:v>
                </c:pt>
                <c:pt idx="401">
                  <c:v>31543.5</c:v>
                </c:pt>
                <c:pt idx="402">
                  <c:v>31544</c:v>
                </c:pt>
                <c:pt idx="403">
                  <c:v>31546.5</c:v>
                </c:pt>
                <c:pt idx="404">
                  <c:v>31547</c:v>
                </c:pt>
                <c:pt idx="405">
                  <c:v>31549</c:v>
                </c:pt>
                <c:pt idx="406">
                  <c:v>31549.5</c:v>
                </c:pt>
                <c:pt idx="407">
                  <c:v>31552.5</c:v>
                </c:pt>
                <c:pt idx="408">
                  <c:v>31554.5</c:v>
                </c:pt>
                <c:pt idx="409">
                  <c:v>31555</c:v>
                </c:pt>
                <c:pt idx="410">
                  <c:v>31556</c:v>
                </c:pt>
                <c:pt idx="411">
                  <c:v>31557.5</c:v>
                </c:pt>
                <c:pt idx="412">
                  <c:v>31558</c:v>
                </c:pt>
                <c:pt idx="413">
                  <c:v>31560.5</c:v>
                </c:pt>
                <c:pt idx="414">
                  <c:v>31591</c:v>
                </c:pt>
                <c:pt idx="415">
                  <c:v>31591.5</c:v>
                </c:pt>
                <c:pt idx="416">
                  <c:v>31608</c:v>
                </c:pt>
                <c:pt idx="417">
                  <c:v>31610.5</c:v>
                </c:pt>
                <c:pt idx="418">
                  <c:v>31611</c:v>
                </c:pt>
                <c:pt idx="419">
                  <c:v>31613.5</c:v>
                </c:pt>
                <c:pt idx="420">
                  <c:v>31627.5</c:v>
                </c:pt>
                <c:pt idx="421">
                  <c:v>31630</c:v>
                </c:pt>
                <c:pt idx="422">
                  <c:v>31647</c:v>
                </c:pt>
                <c:pt idx="423">
                  <c:v>31649.5</c:v>
                </c:pt>
                <c:pt idx="424">
                  <c:v>31652.5</c:v>
                </c:pt>
                <c:pt idx="425">
                  <c:v>31663.5</c:v>
                </c:pt>
                <c:pt idx="426">
                  <c:v>31666.5</c:v>
                </c:pt>
                <c:pt idx="427">
                  <c:v>31669</c:v>
                </c:pt>
                <c:pt idx="428">
                  <c:v>31680.5</c:v>
                </c:pt>
                <c:pt idx="429">
                  <c:v>31683</c:v>
                </c:pt>
                <c:pt idx="430">
                  <c:v>31688.5</c:v>
                </c:pt>
                <c:pt idx="431">
                  <c:v>32259</c:v>
                </c:pt>
                <c:pt idx="432">
                  <c:v>32264.5</c:v>
                </c:pt>
                <c:pt idx="433">
                  <c:v>32267.5</c:v>
                </c:pt>
                <c:pt idx="434">
                  <c:v>32273</c:v>
                </c:pt>
                <c:pt idx="435">
                  <c:v>32289.5</c:v>
                </c:pt>
                <c:pt idx="436">
                  <c:v>32292.5</c:v>
                </c:pt>
                <c:pt idx="437">
                  <c:v>32295</c:v>
                </c:pt>
                <c:pt idx="438">
                  <c:v>32303.5</c:v>
                </c:pt>
                <c:pt idx="439">
                  <c:v>32306.5</c:v>
                </c:pt>
                <c:pt idx="440">
                  <c:v>32309</c:v>
                </c:pt>
                <c:pt idx="441">
                  <c:v>32312</c:v>
                </c:pt>
                <c:pt idx="442">
                  <c:v>32317.5</c:v>
                </c:pt>
                <c:pt idx="443">
                  <c:v>32326</c:v>
                </c:pt>
                <c:pt idx="444">
                  <c:v>32331.5</c:v>
                </c:pt>
                <c:pt idx="445">
                  <c:v>32334</c:v>
                </c:pt>
                <c:pt idx="446">
                  <c:v>32334.5</c:v>
                </c:pt>
                <c:pt idx="447">
                  <c:v>32337</c:v>
                </c:pt>
                <c:pt idx="448">
                  <c:v>32340</c:v>
                </c:pt>
                <c:pt idx="449">
                  <c:v>32342.5</c:v>
                </c:pt>
                <c:pt idx="450">
                  <c:v>32373</c:v>
                </c:pt>
                <c:pt idx="451">
                  <c:v>32373.5</c:v>
                </c:pt>
                <c:pt idx="452">
                  <c:v>32376</c:v>
                </c:pt>
                <c:pt idx="453">
                  <c:v>32378.5</c:v>
                </c:pt>
                <c:pt idx="454">
                  <c:v>32379</c:v>
                </c:pt>
                <c:pt idx="455">
                  <c:v>32381.5</c:v>
                </c:pt>
                <c:pt idx="456">
                  <c:v>32382</c:v>
                </c:pt>
                <c:pt idx="457">
                  <c:v>32384</c:v>
                </c:pt>
                <c:pt idx="458">
                  <c:v>32384.5</c:v>
                </c:pt>
                <c:pt idx="459">
                  <c:v>32395.5</c:v>
                </c:pt>
                <c:pt idx="460">
                  <c:v>32398</c:v>
                </c:pt>
                <c:pt idx="461">
                  <c:v>32398.5</c:v>
                </c:pt>
                <c:pt idx="462">
                  <c:v>32401</c:v>
                </c:pt>
                <c:pt idx="463">
                  <c:v>32401.5</c:v>
                </c:pt>
                <c:pt idx="464">
                  <c:v>32403.5</c:v>
                </c:pt>
                <c:pt idx="465">
                  <c:v>32404</c:v>
                </c:pt>
                <c:pt idx="466">
                  <c:v>32423</c:v>
                </c:pt>
                <c:pt idx="467">
                  <c:v>32423.5</c:v>
                </c:pt>
                <c:pt idx="468">
                  <c:v>32426.5</c:v>
                </c:pt>
                <c:pt idx="469">
                  <c:v>32429</c:v>
                </c:pt>
                <c:pt idx="470">
                  <c:v>32445.5</c:v>
                </c:pt>
                <c:pt idx="471">
                  <c:v>32446</c:v>
                </c:pt>
                <c:pt idx="472">
                  <c:v>32448</c:v>
                </c:pt>
                <c:pt idx="473">
                  <c:v>32448.5</c:v>
                </c:pt>
                <c:pt idx="474">
                  <c:v>32451</c:v>
                </c:pt>
                <c:pt idx="475">
                  <c:v>32451.5</c:v>
                </c:pt>
                <c:pt idx="476">
                  <c:v>32454</c:v>
                </c:pt>
                <c:pt idx="477">
                  <c:v>32459.5</c:v>
                </c:pt>
                <c:pt idx="478">
                  <c:v>32460</c:v>
                </c:pt>
                <c:pt idx="479">
                  <c:v>32462</c:v>
                </c:pt>
                <c:pt idx="480">
                  <c:v>32462.5</c:v>
                </c:pt>
                <c:pt idx="481">
                  <c:v>32465</c:v>
                </c:pt>
                <c:pt idx="482">
                  <c:v>32465.5</c:v>
                </c:pt>
                <c:pt idx="483">
                  <c:v>32470.5</c:v>
                </c:pt>
                <c:pt idx="484">
                  <c:v>32476</c:v>
                </c:pt>
                <c:pt idx="485">
                  <c:v>32476.5</c:v>
                </c:pt>
                <c:pt idx="486">
                  <c:v>32479</c:v>
                </c:pt>
                <c:pt idx="487">
                  <c:v>32479.5</c:v>
                </c:pt>
                <c:pt idx="488">
                  <c:v>32482</c:v>
                </c:pt>
                <c:pt idx="489">
                  <c:v>32487.5</c:v>
                </c:pt>
                <c:pt idx="490">
                  <c:v>32498.5</c:v>
                </c:pt>
                <c:pt idx="491">
                  <c:v>32501.5</c:v>
                </c:pt>
                <c:pt idx="492">
                  <c:v>32504</c:v>
                </c:pt>
                <c:pt idx="493">
                  <c:v>32504.5</c:v>
                </c:pt>
                <c:pt idx="494">
                  <c:v>32526</c:v>
                </c:pt>
                <c:pt idx="495">
                  <c:v>32526.5</c:v>
                </c:pt>
                <c:pt idx="496">
                  <c:v>32534.5</c:v>
                </c:pt>
                <c:pt idx="497">
                  <c:v>32548.5</c:v>
                </c:pt>
                <c:pt idx="498">
                  <c:v>32549</c:v>
                </c:pt>
                <c:pt idx="499">
                  <c:v>32551.5</c:v>
                </c:pt>
                <c:pt idx="500">
                  <c:v>32559.5</c:v>
                </c:pt>
                <c:pt idx="501">
                  <c:v>32562.5</c:v>
                </c:pt>
                <c:pt idx="502">
                  <c:v>32563</c:v>
                </c:pt>
                <c:pt idx="503">
                  <c:v>32565</c:v>
                </c:pt>
                <c:pt idx="504">
                  <c:v>32565.5</c:v>
                </c:pt>
                <c:pt idx="505">
                  <c:v>32612.5</c:v>
                </c:pt>
                <c:pt idx="506">
                  <c:v>32615.5</c:v>
                </c:pt>
                <c:pt idx="507">
                  <c:v>32621</c:v>
                </c:pt>
                <c:pt idx="508">
                  <c:v>32635</c:v>
                </c:pt>
                <c:pt idx="509">
                  <c:v>32640.5</c:v>
                </c:pt>
                <c:pt idx="510">
                  <c:v>32643.5</c:v>
                </c:pt>
                <c:pt idx="511">
                  <c:v>32677</c:v>
                </c:pt>
                <c:pt idx="512">
                  <c:v>32679.5</c:v>
                </c:pt>
                <c:pt idx="513">
                  <c:v>32685.5</c:v>
                </c:pt>
                <c:pt idx="514">
                  <c:v>32688</c:v>
                </c:pt>
                <c:pt idx="515">
                  <c:v>32691</c:v>
                </c:pt>
                <c:pt idx="516">
                  <c:v>32702</c:v>
                </c:pt>
                <c:pt idx="517">
                  <c:v>32705</c:v>
                </c:pt>
                <c:pt idx="518">
                  <c:v>32707.5</c:v>
                </c:pt>
                <c:pt idx="519">
                  <c:v>32710.5</c:v>
                </c:pt>
                <c:pt idx="520">
                  <c:v>32713</c:v>
                </c:pt>
                <c:pt idx="521">
                  <c:v>32721.5</c:v>
                </c:pt>
                <c:pt idx="522">
                  <c:v>32730</c:v>
                </c:pt>
                <c:pt idx="523">
                  <c:v>32732.5</c:v>
                </c:pt>
                <c:pt idx="524">
                  <c:v>33247</c:v>
                </c:pt>
                <c:pt idx="525">
                  <c:v>33250</c:v>
                </c:pt>
                <c:pt idx="526">
                  <c:v>33300</c:v>
                </c:pt>
                <c:pt idx="527">
                  <c:v>33303</c:v>
                </c:pt>
                <c:pt idx="528">
                  <c:v>33314</c:v>
                </c:pt>
                <c:pt idx="529">
                  <c:v>33316.5</c:v>
                </c:pt>
                <c:pt idx="530">
                  <c:v>33317</c:v>
                </c:pt>
                <c:pt idx="531">
                  <c:v>33336.5</c:v>
                </c:pt>
                <c:pt idx="532">
                  <c:v>33339</c:v>
                </c:pt>
                <c:pt idx="533">
                  <c:v>33342</c:v>
                </c:pt>
                <c:pt idx="534">
                  <c:v>33375</c:v>
                </c:pt>
                <c:pt idx="535">
                  <c:v>33375.5</c:v>
                </c:pt>
                <c:pt idx="536">
                  <c:v>33453</c:v>
                </c:pt>
                <c:pt idx="537">
                  <c:v>33458.5</c:v>
                </c:pt>
                <c:pt idx="538">
                  <c:v>33459</c:v>
                </c:pt>
                <c:pt idx="539">
                  <c:v>33467.5</c:v>
                </c:pt>
                <c:pt idx="540">
                  <c:v>33470</c:v>
                </c:pt>
                <c:pt idx="541">
                  <c:v>33470.5</c:v>
                </c:pt>
                <c:pt idx="542">
                  <c:v>33472.5</c:v>
                </c:pt>
                <c:pt idx="543">
                  <c:v>33474.5</c:v>
                </c:pt>
                <c:pt idx="544">
                  <c:v>33481</c:v>
                </c:pt>
                <c:pt idx="545">
                  <c:v>33481.5</c:v>
                </c:pt>
                <c:pt idx="546">
                  <c:v>33494.5</c:v>
                </c:pt>
                <c:pt idx="547">
                  <c:v>33526</c:v>
                </c:pt>
                <c:pt idx="548">
                  <c:v>33537</c:v>
                </c:pt>
                <c:pt idx="549">
                  <c:v>33553.5</c:v>
                </c:pt>
                <c:pt idx="550">
                  <c:v>33561.5</c:v>
                </c:pt>
                <c:pt idx="551">
                  <c:v>33573</c:v>
                </c:pt>
                <c:pt idx="552">
                  <c:v>33676</c:v>
                </c:pt>
                <c:pt idx="553">
                  <c:v>33679</c:v>
                </c:pt>
                <c:pt idx="554">
                  <c:v>33698.5</c:v>
                </c:pt>
                <c:pt idx="555">
                  <c:v>33704</c:v>
                </c:pt>
                <c:pt idx="556">
                  <c:v>33721</c:v>
                </c:pt>
                <c:pt idx="557">
                  <c:v>33729</c:v>
                </c:pt>
                <c:pt idx="558">
                  <c:v>33762.5</c:v>
                </c:pt>
                <c:pt idx="559">
                  <c:v>34543.5</c:v>
                </c:pt>
                <c:pt idx="560">
                  <c:v>35557</c:v>
                </c:pt>
                <c:pt idx="561">
                  <c:v>35557</c:v>
                </c:pt>
                <c:pt idx="562">
                  <c:v>35557</c:v>
                </c:pt>
                <c:pt idx="563">
                  <c:v>37814</c:v>
                </c:pt>
                <c:pt idx="564">
                  <c:v>39518</c:v>
                </c:pt>
                <c:pt idx="565">
                  <c:v>39518</c:v>
                </c:pt>
                <c:pt idx="566">
                  <c:v>39518</c:v>
                </c:pt>
                <c:pt idx="567">
                  <c:v>39571</c:v>
                </c:pt>
                <c:pt idx="568">
                  <c:v>39571</c:v>
                </c:pt>
                <c:pt idx="569">
                  <c:v>39571</c:v>
                </c:pt>
                <c:pt idx="570">
                  <c:v>39651.5</c:v>
                </c:pt>
                <c:pt idx="571">
                  <c:v>39665.5</c:v>
                </c:pt>
                <c:pt idx="572">
                  <c:v>40406</c:v>
                </c:pt>
                <c:pt idx="573">
                  <c:v>40406</c:v>
                </c:pt>
                <c:pt idx="574">
                  <c:v>40484</c:v>
                </c:pt>
                <c:pt idx="575">
                  <c:v>40484</c:v>
                </c:pt>
                <c:pt idx="576">
                  <c:v>40484</c:v>
                </c:pt>
                <c:pt idx="577">
                  <c:v>41422</c:v>
                </c:pt>
                <c:pt idx="578">
                  <c:v>41422</c:v>
                </c:pt>
                <c:pt idx="579">
                  <c:v>41486</c:v>
                </c:pt>
                <c:pt idx="580">
                  <c:v>41486</c:v>
                </c:pt>
              </c:numCache>
            </c:numRef>
          </c:xVal>
          <c:yVal>
            <c:numRef>
              <c:f>'Active 2'!$I$21:$I$1000</c:f>
              <c:numCache>
                <c:formatCode>0.0000</c:formatCode>
                <c:ptCount val="980"/>
                <c:pt idx="0">
                  <c:v>-0.5230425700028718</c:v>
                </c:pt>
                <c:pt idx="1">
                  <c:v>-0.53217155500533408</c:v>
                </c:pt>
                <c:pt idx="2">
                  <c:v>-0.52479820000371546</c:v>
                </c:pt>
                <c:pt idx="3">
                  <c:v>-0.51392718500574119</c:v>
                </c:pt>
                <c:pt idx="4">
                  <c:v>-0.52535815499868477</c:v>
                </c:pt>
                <c:pt idx="5">
                  <c:v>-0.5579950550054491</c:v>
                </c:pt>
                <c:pt idx="6">
                  <c:v>-0.45773903000372229</c:v>
                </c:pt>
                <c:pt idx="7">
                  <c:v>-0.44986801500272122</c:v>
                </c:pt>
                <c:pt idx="8">
                  <c:v>-0.43001904000266222</c:v>
                </c:pt>
                <c:pt idx="9">
                  <c:v>-0.43014802500329097</c:v>
                </c:pt>
                <c:pt idx="10">
                  <c:v>-0.41408614499960095</c:v>
                </c:pt>
                <c:pt idx="11">
                  <c:v>-0.40721513000244158</c:v>
                </c:pt>
                <c:pt idx="12">
                  <c:v>-0.3777685900022334</c:v>
                </c:pt>
                <c:pt idx="21">
                  <c:v>-3.968925004301127E-3</c:v>
                </c:pt>
                <c:pt idx="22">
                  <c:v>-2.4181750050047413E-3</c:v>
                </c:pt>
                <c:pt idx="23">
                  <c:v>-3.5398350009927526E-3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D3B-4565-B206-79FCA6800E55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2'!$F$21:$F$1000</c:f>
              <c:numCache>
                <c:formatCode>General</c:formatCode>
                <c:ptCount val="980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31493.5</c:v>
                </c:pt>
                <c:pt idx="393">
                  <c:v>31494</c:v>
                </c:pt>
                <c:pt idx="394">
                  <c:v>31502</c:v>
                </c:pt>
                <c:pt idx="395">
                  <c:v>31507.5</c:v>
                </c:pt>
                <c:pt idx="396">
                  <c:v>31508</c:v>
                </c:pt>
                <c:pt idx="397">
                  <c:v>31513</c:v>
                </c:pt>
                <c:pt idx="398">
                  <c:v>31513.5</c:v>
                </c:pt>
                <c:pt idx="399">
                  <c:v>31529.5</c:v>
                </c:pt>
                <c:pt idx="400">
                  <c:v>31532.5</c:v>
                </c:pt>
                <c:pt idx="401">
                  <c:v>31543.5</c:v>
                </c:pt>
                <c:pt idx="402">
                  <c:v>31544</c:v>
                </c:pt>
                <c:pt idx="403">
                  <c:v>31546.5</c:v>
                </c:pt>
                <c:pt idx="404">
                  <c:v>31547</c:v>
                </c:pt>
                <c:pt idx="405">
                  <c:v>31549</c:v>
                </c:pt>
                <c:pt idx="406">
                  <c:v>31549.5</c:v>
                </c:pt>
                <c:pt idx="407">
                  <c:v>31552.5</c:v>
                </c:pt>
                <c:pt idx="408">
                  <c:v>31554.5</c:v>
                </c:pt>
                <c:pt idx="409">
                  <c:v>31555</c:v>
                </c:pt>
                <c:pt idx="410">
                  <c:v>31556</c:v>
                </c:pt>
                <c:pt idx="411">
                  <c:v>31557.5</c:v>
                </c:pt>
                <c:pt idx="412">
                  <c:v>31558</c:v>
                </c:pt>
                <c:pt idx="413">
                  <c:v>31560.5</c:v>
                </c:pt>
                <c:pt idx="414">
                  <c:v>31591</c:v>
                </c:pt>
                <c:pt idx="415">
                  <c:v>31591.5</c:v>
                </c:pt>
                <c:pt idx="416">
                  <c:v>31608</c:v>
                </c:pt>
                <c:pt idx="417">
                  <c:v>31610.5</c:v>
                </c:pt>
                <c:pt idx="418">
                  <c:v>31611</c:v>
                </c:pt>
                <c:pt idx="419">
                  <c:v>31613.5</c:v>
                </c:pt>
                <c:pt idx="420">
                  <c:v>31627.5</c:v>
                </c:pt>
                <c:pt idx="421">
                  <c:v>31630</c:v>
                </c:pt>
                <c:pt idx="422">
                  <c:v>31647</c:v>
                </c:pt>
                <c:pt idx="423">
                  <c:v>31649.5</c:v>
                </c:pt>
                <c:pt idx="424">
                  <c:v>31652.5</c:v>
                </c:pt>
                <c:pt idx="425">
                  <c:v>31663.5</c:v>
                </c:pt>
                <c:pt idx="426">
                  <c:v>31666.5</c:v>
                </c:pt>
                <c:pt idx="427">
                  <c:v>31669</c:v>
                </c:pt>
                <c:pt idx="428">
                  <c:v>31680.5</c:v>
                </c:pt>
                <c:pt idx="429">
                  <c:v>31683</c:v>
                </c:pt>
                <c:pt idx="430">
                  <c:v>31688.5</c:v>
                </c:pt>
                <c:pt idx="431">
                  <c:v>32259</c:v>
                </c:pt>
                <c:pt idx="432">
                  <c:v>32264.5</c:v>
                </c:pt>
                <c:pt idx="433">
                  <c:v>32267.5</c:v>
                </c:pt>
                <c:pt idx="434">
                  <c:v>32273</c:v>
                </c:pt>
                <c:pt idx="435">
                  <c:v>32289.5</c:v>
                </c:pt>
                <c:pt idx="436">
                  <c:v>32292.5</c:v>
                </c:pt>
                <c:pt idx="437">
                  <c:v>32295</c:v>
                </c:pt>
                <c:pt idx="438">
                  <c:v>32303.5</c:v>
                </c:pt>
                <c:pt idx="439">
                  <c:v>32306.5</c:v>
                </c:pt>
                <c:pt idx="440">
                  <c:v>32309</c:v>
                </c:pt>
                <c:pt idx="441">
                  <c:v>32312</c:v>
                </c:pt>
                <c:pt idx="442">
                  <c:v>32317.5</c:v>
                </c:pt>
                <c:pt idx="443">
                  <c:v>32326</c:v>
                </c:pt>
                <c:pt idx="444">
                  <c:v>32331.5</c:v>
                </c:pt>
                <c:pt idx="445">
                  <c:v>32334</c:v>
                </c:pt>
                <c:pt idx="446">
                  <c:v>32334.5</c:v>
                </c:pt>
                <c:pt idx="447">
                  <c:v>32337</c:v>
                </c:pt>
                <c:pt idx="448">
                  <c:v>32340</c:v>
                </c:pt>
                <c:pt idx="449">
                  <c:v>32342.5</c:v>
                </c:pt>
                <c:pt idx="450">
                  <c:v>32373</c:v>
                </c:pt>
                <c:pt idx="451">
                  <c:v>32373.5</c:v>
                </c:pt>
                <c:pt idx="452">
                  <c:v>32376</c:v>
                </c:pt>
                <c:pt idx="453">
                  <c:v>32378.5</c:v>
                </c:pt>
                <c:pt idx="454">
                  <c:v>32379</c:v>
                </c:pt>
                <c:pt idx="455">
                  <c:v>32381.5</c:v>
                </c:pt>
                <c:pt idx="456">
                  <c:v>32382</c:v>
                </c:pt>
                <c:pt idx="457">
                  <c:v>32384</c:v>
                </c:pt>
                <c:pt idx="458">
                  <c:v>32384.5</c:v>
                </c:pt>
                <c:pt idx="459">
                  <c:v>32395.5</c:v>
                </c:pt>
                <c:pt idx="460">
                  <c:v>32398</c:v>
                </c:pt>
                <c:pt idx="461">
                  <c:v>32398.5</c:v>
                </c:pt>
                <c:pt idx="462">
                  <c:v>32401</c:v>
                </c:pt>
                <c:pt idx="463">
                  <c:v>32401.5</c:v>
                </c:pt>
                <c:pt idx="464">
                  <c:v>32403.5</c:v>
                </c:pt>
                <c:pt idx="465">
                  <c:v>32404</c:v>
                </c:pt>
                <c:pt idx="466">
                  <c:v>32423</c:v>
                </c:pt>
                <c:pt idx="467">
                  <c:v>32423.5</c:v>
                </c:pt>
                <c:pt idx="468">
                  <c:v>32426.5</c:v>
                </c:pt>
                <c:pt idx="469">
                  <c:v>32429</c:v>
                </c:pt>
                <c:pt idx="470">
                  <c:v>32445.5</c:v>
                </c:pt>
                <c:pt idx="471">
                  <c:v>32446</c:v>
                </c:pt>
                <c:pt idx="472">
                  <c:v>32448</c:v>
                </c:pt>
                <c:pt idx="473">
                  <c:v>32448.5</c:v>
                </c:pt>
                <c:pt idx="474">
                  <c:v>32451</c:v>
                </c:pt>
                <c:pt idx="475">
                  <c:v>32451.5</c:v>
                </c:pt>
                <c:pt idx="476">
                  <c:v>32454</c:v>
                </c:pt>
                <c:pt idx="477">
                  <c:v>32459.5</c:v>
                </c:pt>
                <c:pt idx="478">
                  <c:v>32460</c:v>
                </c:pt>
                <c:pt idx="479">
                  <c:v>32462</c:v>
                </c:pt>
                <c:pt idx="480">
                  <c:v>32462.5</c:v>
                </c:pt>
                <c:pt idx="481">
                  <c:v>32465</c:v>
                </c:pt>
                <c:pt idx="482">
                  <c:v>32465.5</c:v>
                </c:pt>
                <c:pt idx="483">
                  <c:v>32470.5</c:v>
                </c:pt>
                <c:pt idx="484">
                  <c:v>32476</c:v>
                </c:pt>
                <c:pt idx="485">
                  <c:v>32476.5</c:v>
                </c:pt>
                <c:pt idx="486">
                  <c:v>32479</c:v>
                </c:pt>
                <c:pt idx="487">
                  <c:v>32479.5</c:v>
                </c:pt>
                <c:pt idx="488">
                  <c:v>32482</c:v>
                </c:pt>
                <c:pt idx="489">
                  <c:v>32487.5</c:v>
                </c:pt>
                <c:pt idx="490">
                  <c:v>32498.5</c:v>
                </c:pt>
                <c:pt idx="491">
                  <c:v>32501.5</c:v>
                </c:pt>
                <c:pt idx="492">
                  <c:v>32504</c:v>
                </c:pt>
                <c:pt idx="493">
                  <c:v>32504.5</c:v>
                </c:pt>
                <c:pt idx="494">
                  <c:v>32526</c:v>
                </c:pt>
                <c:pt idx="495">
                  <c:v>32526.5</c:v>
                </c:pt>
                <c:pt idx="496">
                  <c:v>32534.5</c:v>
                </c:pt>
                <c:pt idx="497">
                  <c:v>32548.5</c:v>
                </c:pt>
                <c:pt idx="498">
                  <c:v>32549</c:v>
                </c:pt>
                <c:pt idx="499">
                  <c:v>32551.5</c:v>
                </c:pt>
                <c:pt idx="500">
                  <c:v>32559.5</c:v>
                </c:pt>
                <c:pt idx="501">
                  <c:v>32562.5</c:v>
                </c:pt>
                <c:pt idx="502">
                  <c:v>32563</c:v>
                </c:pt>
                <c:pt idx="503">
                  <c:v>32565</c:v>
                </c:pt>
                <c:pt idx="504">
                  <c:v>32565.5</c:v>
                </c:pt>
                <c:pt idx="505">
                  <c:v>32612.5</c:v>
                </c:pt>
                <c:pt idx="506">
                  <c:v>32615.5</c:v>
                </c:pt>
                <c:pt idx="507">
                  <c:v>32621</c:v>
                </c:pt>
                <c:pt idx="508">
                  <c:v>32635</c:v>
                </c:pt>
                <c:pt idx="509">
                  <c:v>32640.5</c:v>
                </c:pt>
                <c:pt idx="510">
                  <c:v>32643.5</c:v>
                </c:pt>
                <c:pt idx="511">
                  <c:v>32677</c:v>
                </c:pt>
                <c:pt idx="512">
                  <c:v>32679.5</c:v>
                </c:pt>
                <c:pt idx="513">
                  <c:v>32685.5</c:v>
                </c:pt>
                <c:pt idx="514">
                  <c:v>32688</c:v>
                </c:pt>
                <c:pt idx="515">
                  <c:v>32691</c:v>
                </c:pt>
                <c:pt idx="516">
                  <c:v>32702</c:v>
                </c:pt>
                <c:pt idx="517">
                  <c:v>32705</c:v>
                </c:pt>
                <c:pt idx="518">
                  <c:v>32707.5</c:v>
                </c:pt>
                <c:pt idx="519">
                  <c:v>32710.5</c:v>
                </c:pt>
                <c:pt idx="520">
                  <c:v>32713</c:v>
                </c:pt>
                <c:pt idx="521">
                  <c:v>32721.5</c:v>
                </c:pt>
                <c:pt idx="522">
                  <c:v>32730</c:v>
                </c:pt>
                <c:pt idx="523">
                  <c:v>32732.5</c:v>
                </c:pt>
                <c:pt idx="524">
                  <c:v>33247</c:v>
                </c:pt>
                <c:pt idx="525">
                  <c:v>33250</c:v>
                </c:pt>
                <c:pt idx="526">
                  <c:v>33300</c:v>
                </c:pt>
                <c:pt idx="527">
                  <c:v>33303</c:v>
                </c:pt>
                <c:pt idx="528">
                  <c:v>33314</c:v>
                </c:pt>
                <c:pt idx="529">
                  <c:v>33316.5</c:v>
                </c:pt>
                <c:pt idx="530">
                  <c:v>33317</c:v>
                </c:pt>
                <c:pt idx="531">
                  <c:v>33336.5</c:v>
                </c:pt>
                <c:pt idx="532">
                  <c:v>33339</c:v>
                </c:pt>
                <c:pt idx="533">
                  <c:v>33342</c:v>
                </c:pt>
                <c:pt idx="534">
                  <c:v>33375</c:v>
                </c:pt>
                <c:pt idx="535">
                  <c:v>33375.5</c:v>
                </c:pt>
                <c:pt idx="536">
                  <c:v>33453</c:v>
                </c:pt>
                <c:pt idx="537">
                  <c:v>33458.5</c:v>
                </c:pt>
                <c:pt idx="538">
                  <c:v>33459</c:v>
                </c:pt>
                <c:pt idx="539">
                  <c:v>33467.5</c:v>
                </c:pt>
                <c:pt idx="540">
                  <c:v>33470</c:v>
                </c:pt>
                <c:pt idx="541">
                  <c:v>33470.5</c:v>
                </c:pt>
                <c:pt idx="542">
                  <c:v>33472.5</c:v>
                </c:pt>
                <c:pt idx="543">
                  <c:v>33474.5</c:v>
                </c:pt>
                <c:pt idx="544">
                  <c:v>33481</c:v>
                </c:pt>
                <c:pt idx="545">
                  <c:v>33481.5</c:v>
                </c:pt>
                <c:pt idx="546">
                  <c:v>33494.5</c:v>
                </c:pt>
                <c:pt idx="547">
                  <c:v>33526</c:v>
                </c:pt>
                <c:pt idx="548">
                  <c:v>33537</c:v>
                </c:pt>
                <c:pt idx="549">
                  <c:v>33553.5</c:v>
                </c:pt>
                <c:pt idx="550">
                  <c:v>33561.5</c:v>
                </c:pt>
                <c:pt idx="551">
                  <c:v>33573</c:v>
                </c:pt>
                <c:pt idx="552">
                  <c:v>33676</c:v>
                </c:pt>
                <c:pt idx="553">
                  <c:v>33679</c:v>
                </c:pt>
                <c:pt idx="554">
                  <c:v>33698.5</c:v>
                </c:pt>
                <c:pt idx="555">
                  <c:v>33704</c:v>
                </c:pt>
                <c:pt idx="556">
                  <c:v>33721</c:v>
                </c:pt>
                <c:pt idx="557">
                  <c:v>33729</c:v>
                </c:pt>
                <c:pt idx="558">
                  <c:v>33762.5</c:v>
                </c:pt>
                <c:pt idx="559">
                  <c:v>34543.5</c:v>
                </c:pt>
                <c:pt idx="560">
                  <c:v>35557</c:v>
                </c:pt>
                <c:pt idx="561">
                  <c:v>35557</c:v>
                </c:pt>
                <c:pt idx="562">
                  <c:v>35557</c:v>
                </c:pt>
                <c:pt idx="563">
                  <c:v>37814</c:v>
                </c:pt>
                <c:pt idx="564">
                  <c:v>39518</c:v>
                </c:pt>
                <c:pt idx="565">
                  <c:v>39518</c:v>
                </c:pt>
                <c:pt idx="566">
                  <c:v>39518</c:v>
                </c:pt>
                <c:pt idx="567">
                  <c:v>39571</c:v>
                </c:pt>
                <c:pt idx="568">
                  <c:v>39571</c:v>
                </c:pt>
                <c:pt idx="569">
                  <c:v>39571</c:v>
                </c:pt>
                <c:pt idx="570">
                  <c:v>39651.5</c:v>
                </c:pt>
                <c:pt idx="571">
                  <c:v>39665.5</c:v>
                </c:pt>
                <c:pt idx="572">
                  <c:v>40406</c:v>
                </c:pt>
                <c:pt idx="573">
                  <c:v>40406</c:v>
                </c:pt>
                <c:pt idx="574">
                  <c:v>40484</c:v>
                </c:pt>
                <c:pt idx="575">
                  <c:v>40484</c:v>
                </c:pt>
                <c:pt idx="576">
                  <c:v>40484</c:v>
                </c:pt>
                <c:pt idx="577">
                  <c:v>41422</c:v>
                </c:pt>
                <c:pt idx="578">
                  <c:v>41422</c:v>
                </c:pt>
                <c:pt idx="579">
                  <c:v>41486</c:v>
                </c:pt>
                <c:pt idx="580">
                  <c:v>41486</c:v>
                </c:pt>
              </c:numCache>
            </c:numRef>
          </c:xVal>
          <c:yVal>
            <c:numRef>
              <c:f>'Active 2'!$J$21:$J$1000</c:f>
              <c:numCache>
                <c:formatCode>0.0000</c:formatCode>
                <c:ptCount val="980"/>
                <c:pt idx="13">
                  <c:v>-1.0940325002593454E-2</c:v>
                </c:pt>
                <c:pt idx="14">
                  <c:v>-1.1222815002838615E-2</c:v>
                </c:pt>
                <c:pt idx="15">
                  <c:v>-5.8785149958566763E-3</c:v>
                </c:pt>
                <c:pt idx="16">
                  <c:v>-5.0260900025023147E-3</c:v>
                </c:pt>
                <c:pt idx="17">
                  <c:v>-5.0000000046566129E-3</c:v>
                </c:pt>
                <c:pt idx="18">
                  <c:v>-4.6739099998376332E-3</c:v>
                </c:pt>
                <c:pt idx="19">
                  <c:v>-5.1188350043958053E-3</c:v>
                </c:pt>
                <c:pt idx="20">
                  <c:v>-5.1188350043958053E-3</c:v>
                </c:pt>
                <c:pt idx="24">
                  <c:v>1.8294104993401561E-2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D3B-4565-B206-79FCA6800E55}"/>
            </c:ext>
          </c:extLst>
        </c:ser>
        <c:ser>
          <c:idx val="2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2'!$F$21:$F$1000</c:f>
              <c:numCache>
                <c:formatCode>General</c:formatCode>
                <c:ptCount val="980"/>
                <c:pt idx="0">
                  <c:v>-44819</c:v>
                </c:pt>
                <c:pt idx="1">
                  <c:v>-44818.5</c:v>
                </c:pt>
                <c:pt idx="2">
                  <c:v>-43940</c:v>
                </c:pt>
                <c:pt idx="3">
                  <c:v>-43939.5</c:v>
                </c:pt>
                <c:pt idx="4">
                  <c:v>-43038.5</c:v>
                </c:pt>
                <c:pt idx="5">
                  <c:v>-42268.5</c:v>
                </c:pt>
                <c:pt idx="6">
                  <c:v>-39901</c:v>
                </c:pt>
                <c:pt idx="7">
                  <c:v>-39900.5</c:v>
                </c:pt>
                <c:pt idx="8">
                  <c:v>-38768</c:v>
                </c:pt>
                <c:pt idx="9">
                  <c:v>-38767.5</c:v>
                </c:pt>
                <c:pt idx="10">
                  <c:v>-37771.5</c:v>
                </c:pt>
                <c:pt idx="11">
                  <c:v>-37771</c:v>
                </c:pt>
                <c:pt idx="12">
                  <c:v>-34753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31493.5</c:v>
                </c:pt>
                <c:pt idx="393">
                  <c:v>31494</c:v>
                </c:pt>
                <c:pt idx="394">
                  <c:v>31502</c:v>
                </c:pt>
                <c:pt idx="395">
                  <c:v>31507.5</c:v>
                </c:pt>
                <c:pt idx="396">
                  <c:v>31508</c:v>
                </c:pt>
                <c:pt idx="397">
                  <c:v>31513</c:v>
                </c:pt>
                <c:pt idx="398">
                  <c:v>31513.5</c:v>
                </c:pt>
                <c:pt idx="399">
                  <c:v>31529.5</c:v>
                </c:pt>
                <c:pt idx="400">
                  <c:v>31532.5</c:v>
                </c:pt>
                <c:pt idx="401">
                  <c:v>31543.5</c:v>
                </c:pt>
                <c:pt idx="402">
                  <c:v>31544</c:v>
                </c:pt>
                <c:pt idx="403">
                  <c:v>31546.5</c:v>
                </c:pt>
                <c:pt idx="404">
                  <c:v>31547</c:v>
                </c:pt>
                <c:pt idx="405">
                  <c:v>31549</c:v>
                </c:pt>
                <c:pt idx="406">
                  <c:v>31549.5</c:v>
                </c:pt>
                <c:pt idx="407">
                  <c:v>31552.5</c:v>
                </c:pt>
                <c:pt idx="408">
                  <c:v>31554.5</c:v>
                </c:pt>
                <c:pt idx="409">
                  <c:v>31555</c:v>
                </c:pt>
                <c:pt idx="410">
                  <c:v>31556</c:v>
                </c:pt>
                <c:pt idx="411">
                  <c:v>31557.5</c:v>
                </c:pt>
                <c:pt idx="412">
                  <c:v>31558</c:v>
                </c:pt>
                <c:pt idx="413">
                  <c:v>31560.5</c:v>
                </c:pt>
                <c:pt idx="414">
                  <c:v>31591</c:v>
                </c:pt>
                <c:pt idx="415">
                  <c:v>31591.5</c:v>
                </c:pt>
                <c:pt idx="416">
                  <c:v>31608</c:v>
                </c:pt>
                <c:pt idx="417">
                  <c:v>31610.5</c:v>
                </c:pt>
                <c:pt idx="418">
                  <c:v>31611</c:v>
                </c:pt>
                <c:pt idx="419">
                  <c:v>31613.5</c:v>
                </c:pt>
                <c:pt idx="420">
                  <c:v>31627.5</c:v>
                </c:pt>
                <c:pt idx="421">
                  <c:v>31630</c:v>
                </c:pt>
                <c:pt idx="422">
                  <c:v>31647</c:v>
                </c:pt>
                <c:pt idx="423">
                  <c:v>31649.5</c:v>
                </c:pt>
                <c:pt idx="424">
                  <c:v>31652.5</c:v>
                </c:pt>
                <c:pt idx="425">
                  <c:v>31663.5</c:v>
                </c:pt>
                <c:pt idx="426">
                  <c:v>31666.5</c:v>
                </c:pt>
                <c:pt idx="427">
                  <c:v>31669</c:v>
                </c:pt>
                <c:pt idx="428">
                  <c:v>31680.5</c:v>
                </c:pt>
                <c:pt idx="429">
                  <c:v>31683</c:v>
                </c:pt>
                <c:pt idx="430">
                  <c:v>31688.5</c:v>
                </c:pt>
                <c:pt idx="431">
                  <c:v>32259</c:v>
                </c:pt>
                <c:pt idx="432">
                  <c:v>32264.5</c:v>
                </c:pt>
                <c:pt idx="433">
                  <c:v>32267.5</c:v>
                </c:pt>
                <c:pt idx="434">
                  <c:v>32273</c:v>
                </c:pt>
                <c:pt idx="435">
                  <c:v>32289.5</c:v>
                </c:pt>
                <c:pt idx="436">
                  <c:v>32292.5</c:v>
                </c:pt>
                <c:pt idx="437">
                  <c:v>32295</c:v>
                </c:pt>
                <c:pt idx="438">
                  <c:v>32303.5</c:v>
                </c:pt>
                <c:pt idx="439">
                  <c:v>32306.5</c:v>
                </c:pt>
                <c:pt idx="440">
                  <c:v>32309</c:v>
                </c:pt>
                <c:pt idx="441">
                  <c:v>32312</c:v>
                </c:pt>
                <c:pt idx="442">
                  <c:v>32317.5</c:v>
                </c:pt>
                <c:pt idx="443">
                  <c:v>32326</c:v>
                </c:pt>
                <c:pt idx="444">
                  <c:v>32331.5</c:v>
                </c:pt>
                <c:pt idx="445">
                  <c:v>32334</c:v>
                </c:pt>
                <c:pt idx="446">
                  <c:v>32334.5</c:v>
                </c:pt>
                <c:pt idx="447">
                  <c:v>32337</c:v>
                </c:pt>
                <c:pt idx="448">
                  <c:v>32340</c:v>
                </c:pt>
                <c:pt idx="449">
                  <c:v>32342.5</c:v>
                </c:pt>
                <c:pt idx="450">
                  <c:v>32373</c:v>
                </c:pt>
                <c:pt idx="451">
                  <c:v>32373.5</c:v>
                </c:pt>
                <c:pt idx="452">
                  <c:v>32376</c:v>
                </c:pt>
                <c:pt idx="453">
                  <c:v>32378.5</c:v>
                </c:pt>
                <c:pt idx="454">
                  <c:v>32379</c:v>
                </c:pt>
                <c:pt idx="455">
                  <c:v>32381.5</c:v>
                </c:pt>
                <c:pt idx="456">
                  <c:v>32382</c:v>
                </c:pt>
                <c:pt idx="457">
                  <c:v>32384</c:v>
                </c:pt>
                <c:pt idx="458">
                  <c:v>32384.5</c:v>
                </c:pt>
                <c:pt idx="459">
                  <c:v>32395.5</c:v>
                </c:pt>
                <c:pt idx="460">
                  <c:v>32398</c:v>
                </c:pt>
                <c:pt idx="461">
                  <c:v>32398.5</c:v>
                </c:pt>
                <c:pt idx="462">
                  <c:v>32401</c:v>
                </c:pt>
                <c:pt idx="463">
                  <c:v>32401.5</c:v>
                </c:pt>
                <c:pt idx="464">
                  <c:v>32403.5</c:v>
                </c:pt>
                <c:pt idx="465">
                  <c:v>32404</c:v>
                </c:pt>
                <c:pt idx="466">
                  <c:v>32423</c:v>
                </c:pt>
                <c:pt idx="467">
                  <c:v>32423.5</c:v>
                </c:pt>
                <c:pt idx="468">
                  <c:v>32426.5</c:v>
                </c:pt>
                <c:pt idx="469">
                  <c:v>32429</c:v>
                </c:pt>
                <c:pt idx="470">
                  <c:v>32445.5</c:v>
                </c:pt>
                <c:pt idx="471">
                  <c:v>32446</c:v>
                </c:pt>
                <c:pt idx="472">
                  <c:v>32448</c:v>
                </c:pt>
                <c:pt idx="473">
                  <c:v>32448.5</c:v>
                </c:pt>
                <c:pt idx="474">
                  <c:v>32451</c:v>
                </c:pt>
                <c:pt idx="475">
                  <c:v>32451.5</c:v>
                </c:pt>
                <c:pt idx="476">
                  <c:v>32454</c:v>
                </c:pt>
                <c:pt idx="477">
                  <c:v>32459.5</c:v>
                </c:pt>
                <c:pt idx="478">
                  <c:v>32460</c:v>
                </c:pt>
                <c:pt idx="479">
                  <c:v>32462</c:v>
                </c:pt>
                <c:pt idx="480">
                  <c:v>32462.5</c:v>
                </c:pt>
                <c:pt idx="481">
                  <c:v>32465</c:v>
                </c:pt>
                <c:pt idx="482">
                  <c:v>32465.5</c:v>
                </c:pt>
                <c:pt idx="483">
                  <c:v>32470.5</c:v>
                </c:pt>
                <c:pt idx="484">
                  <c:v>32476</c:v>
                </c:pt>
                <c:pt idx="485">
                  <c:v>32476.5</c:v>
                </c:pt>
                <c:pt idx="486">
                  <c:v>32479</c:v>
                </c:pt>
                <c:pt idx="487">
                  <c:v>32479.5</c:v>
                </c:pt>
                <c:pt idx="488">
                  <c:v>32482</c:v>
                </c:pt>
                <c:pt idx="489">
                  <c:v>32487.5</c:v>
                </c:pt>
                <c:pt idx="490">
                  <c:v>32498.5</c:v>
                </c:pt>
                <c:pt idx="491">
                  <c:v>32501.5</c:v>
                </c:pt>
                <c:pt idx="492">
                  <c:v>32504</c:v>
                </c:pt>
                <c:pt idx="493">
                  <c:v>32504.5</c:v>
                </c:pt>
                <c:pt idx="494">
                  <c:v>32526</c:v>
                </c:pt>
                <c:pt idx="495">
                  <c:v>32526.5</c:v>
                </c:pt>
                <c:pt idx="496">
                  <c:v>32534.5</c:v>
                </c:pt>
                <c:pt idx="497">
                  <c:v>32548.5</c:v>
                </c:pt>
                <c:pt idx="498">
                  <c:v>32549</c:v>
                </c:pt>
                <c:pt idx="499">
                  <c:v>32551.5</c:v>
                </c:pt>
                <c:pt idx="500">
                  <c:v>32559.5</c:v>
                </c:pt>
                <c:pt idx="501">
                  <c:v>32562.5</c:v>
                </c:pt>
                <c:pt idx="502">
                  <c:v>32563</c:v>
                </c:pt>
                <c:pt idx="503">
                  <c:v>32565</c:v>
                </c:pt>
                <c:pt idx="504">
                  <c:v>32565.5</c:v>
                </c:pt>
                <c:pt idx="505">
                  <c:v>32612.5</c:v>
                </c:pt>
                <c:pt idx="506">
                  <c:v>32615.5</c:v>
                </c:pt>
                <c:pt idx="507">
                  <c:v>32621</c:v>
                </c:pt>
                <c:pt idx="508">
                  <c:v>32635</c:v>
                </c:pt>
                <c:pt idx="509">
                  <c:v>32640.5</c:v>
                </c:pt>
                <c:pt idx="510">
                  <c:v>32643.5</c:v>
                </c:pt>
                <c:pt idx="511">
                  <c:v>32677</c:v>
                </c:pt>
                <c:pt idx="512">
                  <c:v>32679.5</c:v>
                </c:pt>
                <c:pt idx="513">
                  <c:v>32685.5</c:v>
                </c:pt>
                <c:pt idx="514">
                  <c:v>32688</c:v>
                </c:pt>
                <c:pt idx="515">
                  <c:v>32691</c:v>
                </c:pt>
                <c:pt idx="516">
                  <c:v>32702</c:v>
                </c:pt>
                <c:pt idx="517">
                  <c:v>32705</c:v>
                </c:pt>
                <c:pt idx="518">
                  <c:v>32707.5</c:v>
                </c:pt>
                <c:pt idx="519">
                  <c:v>32710.5</c:v>
                </c:pt>
                <c:pt idx="520">
                  <c:v>32713</c:v>
                </c:pt>
                <c:pt idx="521">
                  <c:v>32721.5</c:v>
                </c:pt>
                <c:pt idx="522">
                  <c:v>32730</c:v>
                </c:pt>
                <c:pt idx="523">
                  <c:v>32732.5</c:v>
                </c:pt>
                <c:pt idx="524">
                  <c:v>33247</c:v>
                </c:pt>
                <c:pt idx="525">
                  <c:v>33250</c:v>
                </c:pt>
                <c:pt idx="526">
                  <c:v>33300</c:v>
                </c:pt>
                <c:pt idx="527">
                  <c:v>33303</c:v>
                </c:pt>
                <c:pt idx="528">
                  <c:v>33314</c:v>
                </c:pt>
                <c:pt idx="529">
                  <c:v>33316.5</c:v>
                </c:pt>
                <c:pt idx="530">
                  <c:v>33317</c:v>
                </c:pt>
                <c:pt idx="531">
                  <c:v>33336.5</c:v>
                </c:pt>
                <c:pt idx="532">
                  <c:v>33339</c:v>
                </c:pt>
                <c:pt idx="533">
                  <c:v>33342</c:v>
                </c:pt>
                <c:pt idx="534">
                  <c:v>33375</c:v>
                </c:pt>
                <c:pt idx="535">
                  <c:v>33375.5</c:v>
                </c:pt>
                <c:pt idx="536">
                  <c:v>33453</c:v>
                </c:pt>
                <c:pt idx="537">
                  <c:v>33458.5</c:v>
                </c:pt>
                <c:pt idx="538">
                  <c:v>33459</c:v>
                </c:pt>
                <c:pt idx="539">
                  <c:v>33467.5</c:v>
                </c:pt>
                <c:pt idx="540">
                  <c:v>33470</c:v>
                </c:pt>
                <c:pt idx="541">
                  <c:v>33470.5</c:v>
                </c:pt>
                <c:pt idx="542">
                  <c:v>33472.5</c:v>
                </c:pt>
                <c:pt idx="543">
                  <c:v>33474.5</c:v>
                </c:pt>
                <c:pt idx="544">
                  <c:v>33481</c:v>
                </c:pt>
                <c:pt idx="545">
                  <c:v>33481.5</c:v>
                </c:pt>
                <c:pt idx="546">
                  <c:v>33494.5</c:v>
                </c:pt>
                <c:pt idx="547">
                  <c:v>33526</c:v>
                </c:pt>
                <c:pt idx="548">
                  <c:v>33537</c:v>
                </c:pt>
                <c:pt idx="549">
                  <c:v>33553.5</c:v>
                </c:pt>
                <c:pt idx="550">
                  <c:v>33561.5</c:v>
                </c:pt>
                <c:pt idx="551">
                  <c:v>33573</c:v>
                </c:pt>
                <c:pt idx="552">
                  <c:v>33676</c:v>
                </c:pt>
                <c:pt idx="553">
                  <c:v>33679</c:v>
                </c:pt>
                <c:pt idx="554">
                  <c:v>33698.5</c:v>
                </c:pt>
                <c:pt idx="555">
                  <c:v>33704</c:v>
                </c:pt>
                <c:pt idx="556">
                  <c:v>33721</c:v>
                </c:pt>
                <c:pt idx="557">
                  <c:v>33729</c:v>
                </c:pt>
                <c:pt idx="558">
                  <c:v>33762.5</c:v>
                </c:pt>
                <c:pt idx="559">
                  <c:v>34543.5</c:v>
                </c:pt>
                <c:pt idx="560">
                  <c:v>35557</c:v>
                </c:pt>
                <c:pt idx="561">
                  <c:v>35557</c:v>
                </c:pt>
                <c:pt idx="562">
                  <c:v>35557</c:v>
                </c:pt>
                <c:pt idx="563">
                  <c:v>37814</c:v>
                </c:pt>
                <c:pt idx="564">
                  <c:v>39518</c:v>
                </c:pt>
                <c:pt idx="565">
                  <c:v>39518</c:v>
                </c:pt>
                <c:pt idx="566">
                  <c:v>39518</c:v>
                </c:pt>
                <c:pt idx="567">
                  <c:v>39571</c:v>
                </c:pt>
                <c:pt idx="568">
                  <c:v>39571</c:v>
                </c:pt>
                <c:pt idx="569">
                  <c:v>39571</c:v>
                </c:pt>
                <c:pt idx="570">
                  <c:v>39651.5</c:v>
                </c:pt>
                <c:pt idx="571">
                  <c:v>39665.5</c:v>
                </c:pt>
                <c:pt idx="572">
                  <c:v>40406</c:v>
                </c:pt>
                <c:pt idx="573">
                  <c:v>40406</c:v>
                </c:pt>
                <c:pt idx="574">
                  <c:v>40484</c:v>
                </c:pt>
                <c:pt idx="575">
                  <c:v>40484</c:v>
                </c:pt>
                <c:pt idx="576">
                  <c:v>40484</c:v>
                </c:pt>
                <c:pt idx="577">
                  <c:v>41422</c:v>
                </c:pt>
                <c:pt idx="578">
                  <c:v>41422</c:v>
                </c:pt>
                <c:pt idx="579">
                  <c:v>41486</c:v>
                </c:pt>
                <c:pt idx="580">
                  <c:v>41486</c:v>
                </c:pt>
              </c:numCache>
            </c:numRef>
          </c:xVal>
          <c:yVal>
            <c:numRef>
              <c:f>'Active 2'!$K$21:$K$1000</c:f>
              <c:numCache>
                <c:formatCode>0.0000</c:formatCode>
                <c:ptCount val="980"/>
                <c:pt idx="25">
                  <c:v>1.0301814996637404E-2</c:v>
                </c:pt>
                <c:pt idx="26">
                  <c:v>2.2337900009006262E-3</c:v>
                </c:pt>
                <c:pt idx="27">
                  <c:v>-9.902399979182519E-4</c:v>
                </c:pt>
                <c:pt idx="28">
                  <c:v>3.3981800006586127E-3</c:v>
                </c:pt>
                <c:pt idx="30">
                  <c:v>8.7865999958012253E-3</c:v>
                </c:pt>
                <c:pt idx="31">
                  <c:v>-1.0481400022399612E-3</c:v>
                </c:pt>
                <c:pt idx="34">
                  <c:v>-5.322155004250817E-3</c:v>
                </c:pt>
                <c:pt idx="35">
                  <c:v>-9.7012199985329062E-3</c:v>
                </c:pt>
                <c:pt idx="36">
                  <c:v>-7.7463499983423389E-3</c:v>
                </c:pt>
                <c:pt idx="37">
                  <c:v>-7.5673799947253428E-3</c:v>
                </c:pt>
                <c:pt idx="38">
                  <c:v>-7.6963649989920668E-3</c:v>
                </c:pt>
                <c:pt idx="39">
                  <c:v>-7.1412899997085333E-3</c:v>
                </c:pt>
                <c:pt idx="40">
                  <c:v>-7.7862149992142804E-3</c:v>
                </c:pt>
                <c:pt idx="41">
                  <c:v>-7.4862149995169602E-3</c:v>
                </c:pt>
                <c:pt idx="42">
                  <c:v>-6.9151999996392988E-3</c:v>
                </c:pt>
                <c:pt idx="43">
                  <c:v>-6.407945002138149E-3</c:v>
                </c:pt>
                <c:pt idx="44">
                  <c:v>-8.1353950008633547E-3</c:v>
                </c:pt>
                <c:pt idx="45">
                  <c:v>-9.1542299996945076E-3</c:v>
                </c:pt>
                <c:pt idx="46">
                  <c:v>-7.893330002843868E-3</c:v>
                </c:pt>
                <c:pt idx="47">
                  <c:v>-1.8379270004516002E-2</c:v>
                </c:pt>
                <c:pt idx="48">
                  <c:v>-1.7680560005828738E-2</c:v>
                </c:pt>
                <c:pt idx="49">
                  <c:v>-2.0699395005067345E-2</c:v>
                </c:pt>
                <c:pt idx="50">
                  <c:v>-1.7614634998608381E-2</c:v>
                </c:pt>
                <c:pt idx="51">
                  <c:v>-1.7498660003184341E-2</c:v>
                </c:pt>
                <c:pt idx="52">
                  <c:v>-1.8192695002653636E-2</c:v>
                </c:pt>
                <c:pt idx="53">
                  <c:v>-1.8782544997520745E-2</c:v>
                </c:pt>
                <c:pt idx="54">
                  <c:v>-1.9811530000879429E-2</c:v>
                </c:pt>
                <c:pt idx="55">
                  <c:v>-1.826803499716334E-2</c:v>
                </c:pt>
                <c:pt idx="56">
                  <c:v>-1.6276720001769718E-2</c:v>
                </c:pt>
                <c:pt idx="57">
                  <c:v>-1.2368520001473371E-2</c:v>
                </c:pt>
                <c:pt idx="58">
                  <c:v>-1.3958370000182185E-2</c:v>
                </c:pt>
                <c:pt idx="59">
                  <c:v>-2.0203885003866162E-2</c:v>
                </c:pt>
                <c:pt idx="60">
                  <c:v>-2.6992095001332927E-2</c:v>
                </c:pt>
                <c:pt idx="61">
                  <c:v>-2.8377410002576653E-2</c:v>
                </c:pt>
                <c:pt idx="62">
                  <c:v>-2.6927459999569692E-2</c:v>
                </c:pt>
                <c:pt idx="63">
                  <c:v>-2.702881999721285E-2</c:v>
                </c:pt>
                <c:pt idx="74">
                  <c:v>-2.6883685000939295E-2</c:v>
                </c:pt>
                <c:pt idx="75">
                  <c:v>-2.6302520003810059E-2</c:v>
                </c:pt>
                <c:pt idx="82">
                  <c:v>-2.6025679995655082E-2</c:v>
                </c:pt>
                <c:pt idx="86">
                  <c:v>-2.719376500317594E-2</c:v>
                </c:pt>
                <c:pt idx="87">
                  <c:v>-2.719376500317594E-2</c:v>
                </c:pt>
                <c:pt idx="89">
                  <c:v>-2.629376500408398E-2</c:v>
                </c:pt>
                <c:pt idx="113">
                  <c:v>-2.5475730006291997E-2</c:v>
                </c:pt>
                <c:pt idx="125">
                  <c:v>-2.64205849962309E-2</c:v>
                </c:pt>
                <c:pt idx="136">
                  <c:v>-2.6906005005002953E-2</c:v>
                </c:pt>
                <c:pt idx="149">
                  <c:v>-2.6410294995002914E-2</c:v>
                </c:pt>
                <c:pt idx="219">
                  <c:v>-3.6696269999083597E-2</c:v>
                </c:pt>
                <c:pt idx="237">
                  <c:v>-3.6355600008391775E-2</c:v>
                </c:pt>
                <c:pt idx="289">
                  <c:v>-3.7969235003401991E-2</c:v>
                </c:pt>
                <c:pt idx="359">
                  <c:v>-3.6466755002038553E-2</c:v>
                </c:pt>
                <c:pt idx="377">
                  <c:v>-3.8321724998240825E-2</c:v>
                </c:pt>
                <c:pt idx="388">
                  <c:v>-3.7740524996479508E-2</c:v>
                </c:pt>
                <c:pt idx="389">
                  <c:v>-3.7680524997995235E-2</c:v>
                </c:pt>
                <c:pt idx="390">
                  <c:v>-3.749052499915706E-2</c:v>
                </c:pt>
                <c:pt idx="391">
                  <c:v>-3.690052499587182E-2</c:v>
                </c:pt>
                <c:pt idx="410">
                  <c:v>-3.9501320003182627E-2</c:v>
                </c:pt>
                <c:pt idx="543">
                  <c:v>-5.0316765191382729E-2</c:v>
                </c:pt>
                <c:pt idx="546">
                  <c:v>-4.9376165159628727E-2</c:v>
                </c:pt>
                <c:pt idx="559">
                  <c:v>-5.1786695003102068E-2</c:v>
                </c:pt>
                <c:pt idx="560">
                  <c:v>-6.1739289994875435E-2</c:v>
                </c:pt>
                <c:pt idx="561">
                  <c:v>-6.1039289998007007E-2</c:v>
                </c:pt>
                <c:pt idx="562">
                  <c:v>-6.0339290001138579E-2</c:v>
                </c:pt>
                <c:pt idx="563">
                  <c:v>-7.0277580001857132E-2</c:v>
                </c:pt>
                <c:pt idx="564">
                  <c:v>-7.4458460003370419E-2</c:v>
                </c:pt>
                <c:pt idx="565">
                  <c:v>-7.2458460002962966E-2</c:v>
                </c:pt>
                <c:pt idx="566">
                  <c:v>-7.2458460002962966E-2</c:v>
                </c:pt>
                <c:pt idx="567">
                  <c:v>-7.3930869999458082E-2</c:v>
                </c:pt>
                <c:pt idx="568">
                  <c:v>-7.3730869997234549E-2</c:v>
                </c:pt>
                <c:pt idx="569">
                  <c:v>-7.1030869999958668E-2</c:v>
                </c:pt>
                <c:pt idx="570">
                  <c:v>-6.8897454999387264E-2</c:v>
                </c:pt>
                <c:pt idx="571">
                  <c:v>-6.9509035005467013E-2</c:v>
                </c:pt>
                <c:pt idx="572">
                  <c:v>-7.0535819912038278E-2</c:v>
                </c:pt>
                <c:pt idx="573">
                  <c:v>-6.8535820049874019E-2</c:v>
                </c:pt>
                <c:pt idx="574">
                  <c:v>-7.1657479944406077E-2</c:v>
                </c:pt>
                <c:pt idx="575">
                  <c:v>-7.0657479780493304E-2</c:v>
                </c:pt>
                <c:pt idx="576">
                  <c:v>-6.7657480220077559E-2</c:v>
                </c:pt>
                <c:pt idx="577">
                  <c:v>-7.9633340232248884E-2</c:v>
                </c:pt>
                <c:pt idx="578">
                  <c:v>-7.8633340068336111E-2</c:v>
                </c:pt>
                <c:pt idx="579">
                  <c:v>-8.9143420002073981E-2</c:v>
                </c:pt>
                <c:pt idx="580">
                  <c:v>-8.5143419812084176E-2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D3B-4565-B206-79FCA6800E55}"/>
            </c:ext>
          </c:extLst>
        </c:ser>
        <c:ser>
          <c:idx val="8"/>
          <c:order val="4"/>
          <c:tx>
            <c:strRef>
              <c:f>'Active 2'!$W$1</c:f>
              <c:strCache>
                <c:ptCount val="1"/>
                <c:pt idx="0">
                  <c:v>Q.fit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2'!$V$2:$V$19</c:f>
              <c:numCache>
                <c:formatCode>General</c:formatCode>
                <c:ptCount val="18"/>
                <c:pt idx="0">
                  <c:v>-5000</c:v>
                </c:pt>
                <c:pt idx="1">
                  <c:v>-2500</c:v>
                </c:pt>
                <c:pt idx="2">
                  <c:v>0</c:v>
                </c:pt>
                <c:pt idx="3">
                  <c:v>2500</c:v>
                </c:pt>
                <c:pt idx="4">
                  <c:v>5000</c:v>
                </c:pt>
                <c:pt idx="5">
                  <c:v>7500</c:v>
                </c:pt>
                <c:pt idx="6">
                  <c:v>10000</c:v>
                </c:pt>
                <c:pt idx="7">
                  <c:v>12500</c:v>
                </c:pt>
                <c:pt idx="8">
                  <c:v>15000</c:v>
                </c:pt>
                <c:pt idx="9">
                  <c:v>17500</c:v>
                </c:pt>
                <c:pt idx="10">
                  <c:v>20000</c:v>
                </c:pt>
                <c:pt idx="11">
                  <c:v>22500</c:v>
                </c:pt>
                <c:pt idx="12">
                  <c:v>25000</c:v>
                </c:pt>
                <c:pt idx="13">
                  <c:v>27500</c:v>
                </c:pt>
                <c:pt idx="14">
                  <c:v>30000</c:v>
                </c:pt>
                <c:pt idx="15">
                  <c:v>32500</c:v>
                </c:pt>
                <c:pt idx="16">
                  <c:v>35000</c:v>
                </c:pt>
                <c:pt idx="17">
                  <c:v>37500</c:v>
                </c:pt>
              </c:numCache>
            </c:numRef>
          </c:xVal>
          <c:yVal>
            <c:numRef>
              <c:f>'Active 2'!$W$2:$W$19</c:f>
              <c:numCache>
                <c:formatCode>0.00E+00</c:formatCode>
                <c:ptCount val="18"/>
                <c:pt idx="0">
                  <c:v>-1.8023488817320413E-2</c:v>
                </c:pt>
                <c:pt idx="1">
                  <c:v>-1.0863573605687999E-2</c:v>
                </c:pt>
                <c:pt idx="2">
                  <c:v>-4.9837390474862181E-3</c:v>
                </c:pt>
                <c:pt idx="3">
                  <c:v>-3.8398514271506859E-4</c:v>
                </c:pt>
                <c:pt idx="4">
                  <c:v>2.9356881086254494E-3</c:v>
                </c:pt>
                <c:pt idx="5">
                  <c:v>4.9752807065353375E-3</c:v>
                </c:pt>
                <c:pt idx="6">
                  <c:v>5.7347926510145919E-3</c:v>
                </c:pt>
                <c:pt idx="7">
                  <c:v>5.2142239420632161E-3</c:v>
                </c:pt>
                <c:pt idx="8">
                  <c:v>3.4135745796812084E-3</c:v>
                </c:pt>
                <c:pt idx="9">
                  <c:v>3.328445638685687E-4</c:v>
                </c:pt>
                <c:pt idx="10">
                  <c:v>-4.0279661053747029E-3</c:v>
                </c:pt>
                <c:pt idx="11">
                  <c:v>-9.6688574280485995E-3</c:v>
                </c:pt>
                <c:pt idx="12">
                  <c:v>-1.6589829404153135E-2</c:v>
                </c:pt>
                <c:pt idx="13">
                  <c:v>-2.4790882033688302E-2</c:v>
                </c:pt>
                <c:pt idx="14">
                  <c:v>-3.4272015316654102E-2</c:v>
                </c:pt>
                <c:pt idx="15">
                  <c:v>-4.5033229253050533E-2</c:v>
                </c:pt>
                <c:pt idx="16">
                  <c:v>-5.7074523842877589E-2</c:v>
                </c:pt>
                <c:pt idx="17">
                  <c:v>-7.0395899086135291E-2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D3B-4565-B206-79FCA6800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7362792"/>
        <c:axId val="1"/>
      </c:scatterChart>
      <c:valAx>
        <c:axId val="417362792"/>
        <c:scaling>
          <c:orientation val="minMax"/>
          <c:max val="35000"/>
          <c:min val="-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"/>
      </c:valAx>
      <c:valAx>
        <c:axId val="1"/>
        <c:scaling>
          <c:orientation val="minMax"/>
          <c:max val="0.02"/>
          <c:min val="-0.0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7362792"/>
        <c:crosses val="autoZero"/>
        <c:crossBetween val="midCat"/>
      </c:valAx>
      <c:spPr>
        <a:noFill/>
        <a:ln w="25400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VZ Lib -- O-C Diagr.</a:t>
            </a:r>
          </a:p>
        </c:rich>
      </c:tx>
      <c:layout>
        <c:manualLayout>
          <c:xMode val="edge"/>
          <c:yMode val="edge"/>
          <c:x val="0.38556132096391171"/>
          <c:y val="1.479289940828402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702137490005596E-2"/>
          <c:y val="0.10650887573964497"/>
          <c:w val="0.87096904847267498"/>
          <c:h val="0.7189349112426035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5"/>
            <c:spPr>
              <a:solidFill>
                <a:srgbClr val="800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6'!$F$21:$F$994</c:f>
              <c:numCache>
                <c:formatCode>General</c:formatCode>
                <c:ptCount val="974"/>
                <c:pt idx="0">
                  <c:v>-44819.5</c:v>
                </c:pt>
                <c:pt idx="1">
                  <c:v>-44819</c:v>
                </c:pt>
                <c:pt idx="2">
                  <c:v>-43940.5</c:v>
                </c:pt>
                <c:pt idx="3">
                  <c:v>-43940</c:v>
                </c:pt>
                <c:pt idx="4">
                  <c:v>-43039</c:v>
                </c:pt>
                <c:pt idx="5">
                  <c:v>-42269</c:v>
                </c:pt>
                <c:pt idx="6">
                  <c:v>-39901.5</c:v>
                </c:pt>
                <c:pt idx="7">
                  <c:v>-39901</c:v>
                </c:pt>
                <c:pt idx="8">
                  <c:v>-38768.5</c:v>
                </c:pt>
                <c:pt idx="9">
                  <c:v>-38768</c:v>
                </c:pt>
                <c:pt idx="10">
                  <c:v>-37772</c:v>
                </c:pt>
                <c:pt idx="11">
                  <c:v>-37771.5</c:v>
                </c:pt>
                <c:pt idx="12">
                  <c:v>-34753.5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6'!$H$21:$H$994</c:f>
              <c:numCache>
                <c:formatCode>0.0000</c:formatCode>
                <c:ptCount val="974"/>
                <c:pt idx="0">
                  <c:v>-0.34391358500215574</c:v>
                </c:pt>
                <c:pt idx="1">
                  <c:v>-0.35304257000461803</c:v>
                </c:pt>
                <c:pt idx="2">
                  <c:v>-0.34566921500299941</c:v>
                </c:pt>
                <c:pt idx="3">
                  <c:v>-0.33479820000502514</c:v>
                </c:pt>
                <c:pt idx="4">
                  <c:v>-0.34622917000160669</c:v>
                </c:pt>
                <c:pt idx="5">
                  <c:v>-0.37886607000473305</c:v>
                </c:pt>
                <c:pt idx="6">
                  <c:v>-0.27861004500300623</c:v>
                </c:pt>
                <c:pt idx="7">
                  <c:v>-0.27073903000200517</c:v>
                </c:pt>
                <c:pt idx="8">
                  <c:v>-0.25089005500194617</c:v>
                </c:pt>
                <c:pt idx="9">
                  <c:v>-0.25101904000257491</c:v>
                </c:pt>
                <c:pt idx="10">
                  <c:v>-0.23495716000252287</c:v>
                </c:pt>
                <c:pt idx="11">
                  <c:v>-0.22808614500172553</c:v>
                </c:pt>
                <c:pt idx="12">
                  <c:v>-0.19863960500151734</c:v>
                </c:pt>
                <c:pt idx="29">
                  <c:v>-7.1815199989941902E-3</c:v>
                </c:pt>
                <c:pt idx="32">
                  <c:v>-7.7471000258810818E-4</c:v>
                </c:pt>
                <c:pt idx="33">
                  <c:v>3.8165000296430662E-4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D9-4456-9206-79C20C364A3B}"/>
            </c:ext>
          </c:extLst>
        </c:ser>
        <c:ser>
          <c:idx val="1"/>
          <c:order val="1"/>
          <c:tx>
            <c:strRef>
              <c:f>'Active 6'!$I$20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FFFFFF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6'!$D$42:$D$53</c:f>
                <c:numCache>
                  <c:formatCode>General</c:formatCode>
                  <c:ptCount val="12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4">
                    <c:v>1E-4</c:v>
                  </c:pt>
                  <c:pt idx="6">
                    <c:v>0</c:v>
                  </c:pt>
                  <c:pt idx="7">
                    <c:v>0</c:v>
                  </c:pt>
                  <c:pt idx="8">
                    <c:v>2E-3</c:v>
                  </c:pt>
                  <c:pt idx="9">
                    <c:v>0</c:v>
                  </c:pt>
                  <c:pt idx="10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6'!$F$21:$F$994</c:f>
              <c:numCache>
                <c:formatCode>General</c:formatCode>
                <c:ptCount val="974"/>
                <c:pt idx="0">
                  <c:v>-44819.5</c:v>
                </c:pt>
                <c:pt idx="1">
                  <c:v>-44819</c:v>
                </c:pt>
                <c:pt idx="2">
                  <c:v>-43940.5</c:v>
                </c:pt>
                <c:pt idx="3">
                  <c:v>-43940</c:v>
                </c:pt>
                <c:pt idx="4">
                  <c:v>-43039</c:v>
                </c:pt>
                <c:pt idx="5">
                  <c:v>-42269</c:v>
                </c:pt>
                <c:pt idx="6">
                  <c:v>-39901.5</c:v>
                </c:pt>
                <c:pt idx="7">
                  <c:v>-39901</c:v>
                </c:pt>
                <c:pt idx="8">
                  <c:v>-38768.5</c:v>
                </c:pt>
                <c:pt idx="9">
                  <c:v>-38768</c:v>
                </c:pt>
                <c:pt idx="10">
                  <c:v>-37772</c:v>
                </c:pt>
                <c:pt idx="11">
                  <c:v>-37771.5</c:v>
                </c:pt>
                <c:pt idx="12">
                  <c:v>-34753.5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6'!$I$21:$I$994</c:f>
              <c:numCache>
                <c:formatCode>0.0000</c:formatCode>
                <c:ptCount val="974"/>
                <c:pt idx="21">
                  <c:v>-3.968925004301127E-3</c:v>
                </c:pt>
                <c:pt idx="22">
                  <c:v>-2.4181750050047413E-3</c:v>
                </c:pt>
                <c:pt idx="23">
                  <c:v>-3.5398350009927526E-3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D9-4456-9206-79C20C364A3B}"/>
            </c:ext>
          </c:extLst>
        </c:ser>
        <c:ser>
          <c:idx val="3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6'!$F$21:$F$994</c:f>
              <c:numCache>
                <c:formatCode>General</c:formatCode>
                <c:ptCount val="974"/>
                <c:pt idx="0">
                  <c:v>-44819.5</c:v>
                </c:pt>
                <c:pt idx="1">
                  <c:v>-44819</c:v>
                </c:pt>
                <c:pt idx="2">
                  <c:v>-43940.5</c:v>
                </c:pt>
                <c:pt idx="3">
                  <c:v>-43940</c:v>
                </c:pt>
                <c:pt idx="4">
                  <c:v>-43039</c:v>
                </c:pt>
                <c:pt idx="5">
                  <c:v>-42269</c:v>
                </c:pt>
                <c:pt idx="6">
                  <c:v>-39901.5</c:v>
                </c:pt>
                <c:pt idx="7">
                  <c:v>-39901</c:v>
                </c:pt>
                <c:pt idx="8">
                  <c:v>-38768.5</c:v>
                </c:pt>
                <c:pt idx="9">
                  <c:v>-38768</c:v>
                </c:pt>
                <c:pt idx="10">
                  <c:v>-37772</c:v>
                </c:pt>
                <c:pt idx="11">
                  <c:v>-37771.5</c:v>
                </c:pt>
                <c:pt idx="12">
                  <c:v>-34753.5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6'!$J$21:$J$994</c:f>
              <c:numCache>
                <c:formatCode>0.0000</c:formatCode>
                <c:ptCount val="974"/>
                <c:pt idx="13">
                  <c:v>-1.0940325002593454E-2</c:v>
                </c:pt>
                <c:pt idx="14">
                  <c:v>-1.1222815002838615E-2</c:v>
                </c:pt>
                <c:pt idx="15">
                  <c:v>-5.8785149958566763E-3</c:v>
                </c:pt>
                <c:pt idx="16">
                  <c:v>-5.0260900025023147E-3</c:v>
                </c:pt>
                <c:pt idx="17">
                  <c:v>-5.0000000046566129E-3</c:v>
                </c:pt>
                <c:pt idx="18">
                  <c:v>-4.6739099998376332E-3</c:v>
                </c:pt>
                <c:pt idx="19">
                  <c:v>-5.1188350043958053E-3</c:v>
                </c:pt>
                <c:pt idx="20">
                  <c:v>-5.1188350043958053E-3</c:v>
                </c:pt>
                <c:pt idx="24">
                  <c:v>1.8294104993401561E-2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6D9-4456-9206-79C20C364A3B}"/>
            </c:ext>
          </c:extLst>
        </c:ser>
        <c:ser>
          <c:idx val="2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6'!$F$21:$F$994</c:f>
              <c:numCache>
                <c:formatCode>General</c:formatCode>
                <c:ptCount val="974"/>
                <c:pt idx="0">
                  <c:v>-44819.5</c:v>
                </c:pt>
                <c:pt idx="1">
                  <c:v>-44819</c:v>
                </c:pt>
                <c:pt idx="2">
                  <c:v>-43940.5</c:v>
                </c:pt>
                <c:pt idx="3">
                  <c:v>-43940</c:v>
                </c:pt>
                <c:pt idx="4">
                  <c:v>-43039</c:v>
                </c:pt>
                <c:pt idx="5">
                  <c:v>-42269</c:v>
                </c:pt>
                <c:pt idx="6">
                  <c:v>-39901.5</c:v>
                </c:pt>
                <c:pt idx="7">
                  <c:v>-39901</c:v>
                </c:pt>
                <c:pt idx="8">
                  <c:v>-38768.5</c:v>
                </c:pt>
                <c:pt idx="9">
                  <c:v>-38768</c:v>
                </c:pt>
                <c:pt idx="10">
                  <c:v>-37772</c:v>
                </c:pt>
                <c:pt idx="11">
                  <c:v>-37771.5</c:v>
                </c:pt>
                <c:pt idx="12">
                  <c:v>-34753.5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6'!$K$21:$K$994</c:f>
              <c:numCache>
                <c:formatCode>0.0000</c:formatCode>
                <c:ptCount val="974"/>
                <c:pt idx="25">
                  <c:v>1.0301814996637404E-2</c:v>
                </c:pt>
                <c:pt idx="26">
                  <c:v>2.2337900009006262E-3</c:v>
                </c:pt>
                <c:pt idx="27">
                  <c:v>-9.902399979182519E-4</c:v>
                </c:pt>
                <c:pt idx="28">
                  <c:v>3.3981800006586127E-3</c:v>
                </c:pt>
                <c:pt idx="30">
                  <c:v>8.7865999958012253E-3</c:v>
                </c:pt>
                <c:pt idx="31">
                  <c:v>-1.0481400022399612E-3</c:v>
                </c:pt>
                <c:pt idx="34">
                  <c:v>-5.322155004250817E-3</c:v>
                </c:pt>
                <c:pt idx="35">
                  <c:v>-9.7012199985329062E-3</c:v>
                </c:pt>
                <c:pt idx="36">
                  <c:v>-7.7463499983423389E-3</c:v>
                </c:pt>
                <c:pt idx="37">
                  <c:v>-7.5673799947253428E-3</c:v>
                </c:pt>
                <c:pt idx="38">
                  <c:v>-7.6963649989920668E-3</c:v>
                </c:pt>
                <c:pt idx="39">
                  <c:v>-7.1412899997085333E-3</c:v>
                </c:pt>
                <c:pt idx="40">
                  <c:v>-7.7862149992142804E-3</c:v>
                </c:pt>
                <c:pt idx="41">
                  <c:v>-7.4862149995169602E-3</c:v>
                </c:pt>
                <c:pt idx="42">
                  <c:v>-6.9151999996392988E-3</c:v>
                </c:pt>
                <c:pt idx="43">
                  <c:v>-6.407945002138149E-3</c:v>
                </c:pt>
                <c:pt idx="44">
                  <c:v>-8.1353950008633547E-3</c:v>
                </c:pt>
                <c:pt idx="45">
                  <c:v>-9.1542299996945076E-3</c:v>
                </c:pt>
                <c:pt idx="46">
                  <c:v>-7.893330002843868E-3</c:v>
                </c:pt>
                <c:pt idx="47">
                  <c:v>-1.8379270004516002E-2</c:v>
                </c:pt>
                <c:pt idx="48">
                  <c:v>-1.7680560005828738E-2</c:v>
                </c:pt>
                <c:pt idx="49">
                  <c:v>-2.0699395005067345E-2</c:v>
                </c:pt>
                <c:pt idx="50">
                  <c:v>-1.7614634998608381E-2</c:v>
                </c:pt>
                <c:pt idx="51">
                  <c:v>-1.7498660003184341E-2</c:v>
                </c:pt>
                <c:pt idx="52">
                  <c:v>-1.8192695002653636E-2</c:v>
                </c:pt>
                <c:pt idx="53">
                  <c:v>-1.8782544997520745E-2</c:v>
                </c:pt>
                <c:pt idx="54">
                  <c:v>-1.9811530000879429E-2</c:v>
                </c:pt>
                <c:pt idx="55">
                  <c:v>-1.826803499716334E-2</c:v>
                </c:pt>
                <c:pt idx="56">
                  <c:v>-1.6276720001769718E-2</c:v>
                </c:pt>
                <c:pt idx="57">
                  <c:v>-1.2368520001473371E-2</c:v>
                </c:pt>
                <c:pt idx="58">
                  <c:v>-1.3958370000182185E-2</c:v>
                </c:pt>
                <c:pt idx="59">
                  <c:v>-2.0203885003866162E-2</c:v>
                </c:pt>
                <c:pt idx="60">
                  <c:v>-2.6992095001332927E-2</c:v>
                </c:pt>
                <c:pt idx="61">
                  <c:v>-2.8377410002576653E-2</c:v>
                </c:pt>
                <c:pt idx="62">
                  <c:v>-2.6927459999569692E-2</c:v>
                </c:pt>
                <c:pt idx="63">
                  <c:v>-2.702881999721285E-2</c:v>
                </c:pt>
                <c:pt idx="74">
                  <c:v>-2.6883685000939295E-2</c:v>
                </c:pt>
                <c:pt idx="75">
                  <c:v>-2.6302520003810059E-2</c:v>
                </c:pt>
                <c:pt idx="82">
                  <c:v>-2.6025679995655082E-2</c:v>
                </c:pt>
                <c:pt idx="86">
                  <c:v>-2.719376500317594E-2</c:v>
                </c:pt>
                <c:pt idx="87">
                  <c:v>-2.719376500317594E-2</c:v>
                </c:pt>
                <c:pt idx="89">
                  <c:v>-2.629376500408398E-2</c:v>
                </c:pt>
                <c:pt idx="113">
                  <c:v>-2.5475730006291997E-2</c:v>
                </c:pt>
                <c:pt idx="125">
                  <c:v>-2.64205849962309E-2</c:v>
                </c:pt>
                <c:pt idx="136">
                  <c:v>-2.6906005005002953E-2</c:v>
                </c:pt>
                <c:pt idx="149">
                  <c:v>-2.6410294995002914E-2</c:v>
                </c:pt>
                <c:pt idx="219">
                  <c:v>-3.6696269999083597E-2</c:v>
                </c:pt>
                <c:pt idx="237">
                  <c:v>-3.6355600008391775E-2</c:v>
                </c:pt>
                <c:pt idx="289">
                  <c:v>-3.7969235003401991E-2</c:v>
                </c:pt>
                <c:pt idx="359">
                  <c:v>-3.6466755002038553E-2</c:v>
                </c:pt>
                <c:pt idx="377">
                  <c:v>-3.8321724998240825E-2</c:v>
                </c:pt>
                <c:pt idx="388">
                  <c:v>-3.7740524996479508E-2</c:v>
                </c:pt>
                <c:pt idx="389">
                  <c:v>-3.7740524996479508E-2</c:v>
                </c:pt>
                <c:pt idx="390">
                  <c:v>-3.7680524997995235E-2</c:v>
                </c:pt>
                <c:pt idx="391">
                  <c:v>-3.7680524997995235E-2</c:v>
                </c:pt>
                <c:pt idx="392">
                  <c:v>-3.749052499915706E-2</c:v>
                </c:pt>
                <c:pt idx="393">
                  <c:v>-3.749052499915706E-2</c:v>
                </c:pt>
                <c:pt idx="394">
                  <c:v>-3.690052499587182E-2</c:v>
                </c:pt>
                <c:pt idx="395">
                  <c:v>-3.690052499587182E-2</c:v>
                </c:pt>
                <c:pt idx="414">
                  <c:v>-3.9501320003182627E-2</c:v>
                </c:pt>
                <c:pt idx="415">
                  <c:v>-3.9501320003182627E-2</c:v>
                </c:pt>
                <c:pt idx="548">
                  <c:v>-5.0316765191382729E-2</c:v>
                </c:pt>
                <c:pt idx="551">
                  <c:v>-4.9376165159628727E-2</c:v>
                </c:pt>
                <c:pt idx="564">
                  <c:v>-5.1786695003102068E-2</c:v>
                </c:pt>
                <c:pt idx="565">
                  <c:v>-6.1739289994875435E-2</c:v>
                </c:pt>
                <c:pt idx="566">
                  <c:v>-6.1039289998007007E-2</c:v>
                </c:pt>
                <c:pt idx="567">
                  <c:v>-6.0339290001138579E-2</c:v>
                </c:pt>
                <c:pt idx="568">
                  <c:v>-7.0277580001857132E-2</c:v>
                </c:pt>
                <c:pt idx="569">
                  <c:v>-7.4458460003370419E-2</c:v>
                </c:pt>
                <c:pt idx="570">
                  <c:v>-7.2458460002962966E-2</c:v>
                </c:pt>
                <c:pt idx="571">
                  <c:v>-7.2458460002962966E-2</c:v>
                </c:pt>
                <c:pt idx="572">
                  <c:v>-7.3930869999458082E-2</c:v>
                </c:pt>
                <c:pt idx="573">
                  <c:v>-7.3730869997234549E-2</c:v>
                </c:pt>
                <c:pt idx="574">
                  <c:v>-7.1030869999958668E-2</c:v>
                </c:pt>
                <c:pt idx="575">
                  <c:v>-6.8897454999387264E-2</c:v>
                </c:pt>
                <c:pt idx="576">
                  <c:v>-6.9509035005467013E-2</c:v>
                </c:pt>
                <c:pt idx="577">
                  <c:v>-7.0535819912038278E-2</c:v>
                </c:pt>
                <c:pt idx="578">
                  <c:v>-6.8535820049874019E-2</c:v>
                </c:pt>
                <c:pt idx="579">
                  <c:v>-7.1657479944406077E-2</c:v>
                </c:pt>
                <c:pt idx="580">
                  <c:v>-7.0657479780493304E-2</c:v>
                </c:pt>
                <c:pt idx="581">
                  <c:v>-6.7657480220077559E-2</c:v>
                </c:pt>
                <c:pt idx="582">
                  <c:v>-7.9633340232248884E-2</c:v>
                </c:pt>
                <c:pt idx="583">
                  <c:v>-7.8633340068336111E-2</c:v>
                </c:pt>
                <c:pt idx="584">
                  <c:v>-8.9143420002073981E-2</c:v>
                </c:pt>
                <c:pt idx="585">
                  <c:v>-8.5143419812084176E-2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6D9-4456-9206-79C20C364A3B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WASP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70C0"/>
              </a:solidFill>
              <a:ln>
                <a:solidFill>
                  <a:srgbClr val="0070C0"/>
                </a:solidFill>
                <a:prstDash val="solid"/>
              </a:ln>
            </c:spPr>
          </c:marker>
          <c:xVal>
            <c:numRef>
              <c:f>'Active 6'!$F$21:$F$994</c:f>
              <c:numCache>
                <c:formatCode>General</c:formatCode>
                <c:ptCount val="974"/>
                <c:pt idx="0">
                  <c:v>-44819.5</c:v>
                </c:pt>
                <c:pt idx="1">
                  <c:v>-44819</c:v>
                </c:pt>
                <c:pt idx="2">
                  <c:v>-43940.5</c:v>
                </c:pt>
                <c:pt idx="3">
                  <c:v>-43940</c:v>
                </c:pt>
                <c:pt idx="4">
                  <c:v>-43039</c:v>
                </c:pt>
                <c:pt idx="5">
                  <c:v>-42269</c:v>
                </c:pt>
                <c:pt idx="6">
                  <c:v>-39901.5</c:v>
                </c:pt>
                <c:pt idx="7">
                  <c:v>-39901</c:v>
                </c:pt>
                <c:pt idx="8">
                  <c:v>-38768.5</c:v>
                </c:pt>
                <c:pt idx="9">
                  <c:v>-38768</c:v>
                </c:pt>
                <c:pt idx="10">
                  <c:v>-37772</c:v>
                </c:pt>
                <c:pt idx="11">
                  <c:v>-37771.5</c:v>
                </c:pt>
                <c:pt idx="12">
                  <c:v>-34753.5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6'!$L$21:$L$994</c:f>
              <c:numCache>
                <c:formatCode>0.0000</c:formatCode>
                <c:ptCount val="974"/>
                <c:pt idx="64">
                  <c:v>-2.7592440019361675E-2</c:v>
                </c:pt>
                <c:pt idx="65">
                  <c:v>-2.7801125004771166E-2</c:v>
                </c:pt>
                <c:pt idx="66">
                  <c:v>-2.9275035187311005E-2</c:v>
                </c:pt>
                <c:pt idx="67">
                  <c:v>-2.4504020126187243E-2</c:v>
                </c:pt>
                <c:pt idx="68">
                  <c:v>-2.4593869798991363E-2</c:v>
                </c:pt>
                <c:pt idx="69">
                  <c:v>-2.7422854866017587E-2</c:v>
                </c:pt>
                <c:pt idx="70">
                  <c:v>-2.8617029900487978E-2</c:v>
                </c:pt>
                <c:pt idx="71">
                  <c:v>-2.699094023409998E-2</c:v>
                </c:pt>
                <c:pt idx="72">
                  <c:v>-2.7935865167819429E-2</c:v>
                </c:pt>
                <c:pt idx="73">
                  <c:v>-2.7964849869022146E-2</c:v>
                </c:pt>
                <c:pt idx="76">
                  <c:v>-2.9247444777865894E-2</c:v>
                </c:pt>
                <c:pt idx="77">
                  <c:v>-2.677643000788521E-2</c:v>
                </c:pt>
                <c:pt idx="78">
                  <c:v>-2.6821355073479936E-2</c:v>
                </c:pt>
                <c:pt idx="79">
                  <c:v>-2.8166279793367721E-2</c:v>
                </c:pt>
                <c:pt idx="80">
                  <c:v>-2.9695265206100885E-2</c:v>
                </c:pt>
                <c:pt idx="81">
                  <c:v>-2.6640189957106486E-2</c:v>
                </c:pt>
                <c:pt idx="83">
                  <c:v>-2.6489439806027804E-2</c:v>
                </c:pt>
                <c:pt idx="84">
                  <c:v>-2.6101019975612871E-2</c:v>
                </c:pt>
                <c:pt idx="85">
                  <c:v>-2.6719854897237383E-2</c:v>
                </c:pt>
                <c:pt idx="88">
                  <c:v>-2.679376513697207E-2</c:v>
                </c:pt>
                <c:pt idx="90">
                  <c:v>-2.6438689950737171E-2</c:v>
                </c:pt>
                <c:pt idx="91">
                  <c:v>-3.2367674873967189E-2</c:v>
                </c:pt>
                <c:pt idx="92">
                  <c:v>-2.5712600152473897E-2</c:v>
                </c:pt>
                <c:pt idx="93">
                  <c:v>-2.3857525186031125E-2</c:v>
                </c:pt>
                <c:pt idx="94">
                  <c:v>-3.0586510147259105E-2</c:v>
                </c:pt>
                <c:pt idx="95">
                  <c:v>-2.6731434852990787E-2</c:v>
                </c:pt>
                <c:pt idx="96">
                  <c:v>-2.8605344828974921E-2</c:v>
                </c:pt>
                <c:pt idx="97">
                  <c:v>-2.6350270076363813E-2</c:v>
                </c:pt>
                <c:pt idx="98">
                  <c:v>-2.6424179850437213E-2</c:v>
                </c:pt>
                <c:pt idx="99">
                  <c:v>-2.6443014852702618E-2</c:v>
                </c:pt>
                <c:pt idx="100">
                  <c:v>-3.1787939769856166E-2</c:v>
                </c:pt>
                <c:pt idx="101">
                  <c:v>-2.6016925010480918E-2</c:v>
                </c:pt>
                <c:pt idx="102">
                  <c:v>-2.506184991216287E-2</c:v>
                </c:pt>
                <c:pt idx="103">
                  <c:v>-2.6580685167573392E-2</c:v>
                </c:pt>
                <c:pt idx="104">
                  <c:v>-2.655459511152003E-2</c:v>
                </c:pt>
                <c:pt idx="105">
                  <c:v>-2.6099520095158368E-2</c:v>
                </c:pt>
                <c:pt idx="106">
                  <c:v>-2.6673429951188155E-2</c:v>
                </c:pt>
                <c:pt idx="107">
                  <c:v>-2.5047339811862912E-2</c:v>
                </c:pt>
                <c:pt idx="108">
                  <c:v>-2.6792264790856279E-2</c:v>
                </c:pt>
                <c:pt idx="109">
                  <c:v>-2.7266174809483346E-2</c:v>
                </c:pt>
                <c:pt idx="110">
                  <c:v>-2.4427910153463017E-2</c:v>
                </c:pt>
                <c:pt idx="111">
                  <c:v>-2.4101820134092122E-2</c:v>
                </c:pt>
                <c:pt idx="112">
                  <c:v>-2.6846744811336976E-2</c:v>
                </c:pt>
                <c:pt idx="114">
                  <c:v>-2.5520655093714595E-2</c:v>
                </c:pt>
                <c:pt idx="115">
                  <c:v>-2.4336560134543106E-2</c:v>
                </c:pt>
                <c:pt idx="116">
                  <c:v>-2.4455394974211231E-2</c:v>
                </c:pt>
                <c:pt idx="117">
                  <c:v>-2.5300320077803917E-2</c:v>
                </c:pt>
                <c:pt idx="118">
                  <c:v>-2.5074229895835742E-2</c:v>
                </c:pt>
                <c:pt idx="119">
                  <c:v>-2.6419155081384815E-2</c:v>
                </c:pt>
                <c:pt idx="120">
                  <c:v>-2.6648139908502344E-2</c:v>
                </c:pt>
                <c:pt idx="121">
                  <c:v>-2.6893065107287839E-2</c:v>
                </c:pt>
                <c:pt idx="122">
                  <c:v>-2.4885810191335622E-2</c:v>
                </c:pt>
                <c:pt idx="123">
                  <c:v>-2.6330735214287415E-2</c:v>
                </c:pt>
                <c:pt idx="124">
                  <c:v>-2.600464519491652E-2</c:v>
                </c:pt>
                <c:pt idx="126">
                  <c:v>-2.5249570229789242E-2</c:v>
                </c:pt>
                <c:pt idx="127">
                  <c:v>-2.1878555111470632E-2</c:v>
                </c:pt>
                <c:pt idx="128">
                  <c:v>-2.7268405094218906E-2</c:v>
                </c:pt>
                <c:pt idx="129">
                  <c:v>-2.5742314792296384E-2</c:v>
                </c:pt>
                <c:pt idx="130">
                  <c:v>-2.6153894999879412E-2</c:v>
                </c:pt>
                <c:pt idx="131">
                  <c:v>-2.5298820197349414E-2</c:v>
                </c:pt>
                <c:pt idx="132">
                  <c:v>-2.5927804817911237E-2</c:v>
                </c:pt>
                <c:pt idx="133">
                  <c:v>-3.1601714850694407E-2</c:v>
                </c:pt>
                <c:pt idx="134">
                  <c:v>-2.6803144886798691E-2</c:v>
                </c:pt>
                <c:pt idx="135">
                  <c:v>-2.6995889958925545E-2</c:v>
                </c:pt>
                <c:pt idx="137">
                  <c:v>-2.6801645006344188E-2</c:v>
                </c:pt>
                <c:pt idx="138">
                  <c:v>-2.7830629871459678E-2</c:v>
                </c:pt>
                <c:pt idx="139">
                  <c:v>-2.7620480053883512E-2</c:v>
                </c:pt>
                <c:pt idx="140">
                  <c:v>-2.7449465094832703E-2</c:v>
                </c:pt>
                <c:pt idx="141">
                  <c:v>-2.8094390072510578E-2</c:v>
                </c:pt>
                <c:pt idx="142">
                  <c:v>-2.7405969827668741E-2</c:v>
                </c:pt>
                <c:pt idx="143">
                  <c:v>-2.7350895063136704E-2</c:v>
                </c:pt>
                <c:pt idx="144">
                  <c:v>-2.8979879840335343E-2</c:v>
                </c:pt>
                <c:pt idx="145">
                  <c:v>-2.8253790042072069E-2</c:v>
                </c:pt>
                <c:pt idx="146">
                  <c:v>-2.773638521466637E-2</c:v>
                </c:pt>
                <c:pt idx="147">
                  <c:v>-2.8581309859873727E-2</c:v>
                </c:pt>
                <c:pt idx="148">
                  <c:v>-2.8110294937505387E-2</c:v>
                </c:pt>
                <c:pt idx="150">
                  <c:v>-2.9300145077286288E-2</c:v>
                </c:pt>
                <c:pt idx="151">
                  <c:v>-2.8466799922171049E-2</c:v>
                </c:pt>
                <c:pt idx="152">
                  <c:v>-2.7611725126917008E-2</c:v>
                </c:pt>
                <c:pt idx="153">
                  <c:v>-2.8540710161905736E-2</c:v>
                </c:pt>
                <c:pt idx="154">
                  <c:v>-2.9468229884514585E-2</c:v>
                </c:pt>
                <c:pt idx="155">
                  <c:v>-2.8597215183253866E-2</c:v>
                </c:pt>
                <c:pt idx="156">
                  <c:v>-2.9042140042292885E-2</c:v>
                </c:pt>
                <c:pt idx="157">
                  <c:v>-2.9172554837714415E-2</c:v>
                </c:pt>
                <c:pt idx="158">
                  <c:v>-2.9401540130493231E-2</c:v>
                </c:pt>
                <c:pt idx="159">
                  <c:v>-2.8365300211589783E-2</c:v>
                </c:pt>
                <c:pt idx="160">
                  <c:v>-2.867688013066072E-2</c:v>
                </c:pt>
                <c:pt idx="161">
                  <c:v>-2.8421804774552584E-2</c:v>
                </c:pt>
                <c:pt idx="162">
                  <c:v>-2.8950790023372974E-2</c:v>
                </c:pt>
                <c:pt idx="163">
                  <c:v>-2.7755115108448081E-2</c:v>
                </c:pt>
                <c:pt idx="164">
                  <c:v>-2.4571054855186958E-2</c:v>
                </c:pt>
                <c:pt idx="165">
                  <c:v>-2.9100039828335866E-2</c:v>
                </c:pt>
                <c:pt idx="166">
                  <c:v>-2.9218875133665279E-2</c:v>
                </c:pt>
                <c:pt idx="167">
                  <c:v>-2.886379994743038E-2</c:v>
                </c:pt>
                <c:pt idx="168">
                  <c:v>-3.0594214826123789E-2</c:v>
                </c:pt>
                <c:pt idx="169">
                  <c:v>-2.9823199947713874E-2</c:v>
                </c:pt>
                <c:pt idx="170">
                  <c:v>-3.1268124970665667E-2</c:v>
                </c:pt>
                <c:pt idx="171">
                  <c:v>-3.0798539854004048E-2</c:v>
                </c:pt>
                <c:pt idx="172">
                  <c:v>-2.9972450225614011E-2</c:v>
                </c:pt>
                <c:pt idx="173">
                  <c:v>-2.9817375165293925E-2</c:v>
                </c:pt>
                <c:pt idx="174">
                  <c:v>-3.0791284807492048E-2</c:v>
                </c:pt>
                <c:pt idx="175">
                  <c:v>-3.0236209961003624E-2</c:v>
                </c:pt>
                <c:pt idx="176">
                  <c:v>-3.0665194914035965E-2</c:v>
                </c:pt>
                <c:pt idx="177">
                  <c:v>-3.0110120074823499E-2</c:v>
                </c:pt>
                <c:pt idx="178">
                  <c:v>-2.5255045082303695E-2</c:v>
                </c:pt>
                <c:pt idx="179">
                  <c:v>-2.9984030181367416E-2</c:v>
                </c:pt>
                <c:pt idx="180">
                  <c:v>-3.0747789998713415E-2</c:v>
                </c:pt>
                <c:pt idx="181">
                  <c:v>-3.0921700068574864E-2</c:v>
                </c:pt>
                <c:pt idx="182">
                  <c:v>-3.1766625172167551E-2</c:v>
                </c:pt>
                <c:pt idx="183">
                  <c:v>-3.0095609967247583E-2</c:v>
                </c:pt>
                <c:pt idx="184">
                  <c:v>-2.9970949879498221E-2</c:v>
                </c:pt>
                <c:pt idx="185">
                  <c:v>-3.186369485774776E-2</c:v>
                </c:pt>
                <c:pt idx="186">
                  <c:v>-3.0482529917208012E-2</c:v>
                </c:pt>
                <c:pt idx="187">
                  <c:v>-3.5625430165964644E-2</c:v>
                </c:pt>
                <c:pt idx="188">
                  <c:v>-3.7122499801625963E-2</c:v>
                </c:pt>
                <c:pt idx="189">
                  <c:v>-3.7467424823262263E-2</c:v>
                </c:pt>
                <c:pt idx="190">
                  <c:v>-3.6786260090593714E-2</c:v>
                </c:pt>
                <c:pt idx="191">
                  <c:v>-3.6752914980752394E-2</c:v>
                </c:pt>
                <c:pt idx="192">
                  <c:v>-3.6697840216220357E-2</c:v>
                </c:pt>
                <c:pt idx="193">
                  <c:v>-4.0126825195329729E-2</c:v>
                </c:pt>
                <c:pt idx="194">
                  <c:v>-3.6671750160166994E-2</c:v>
                </c:pt>
                <c:pt idx="195">
                  <c:v>-3.8016674880054779E-2</c:v>
                </c:pt>
                <c:pt idx="196">
                  <c:v>-3.6145660014881287E-2</c:v>
                </c:pt>
                <c:pt idx="197">
                  <c:v>-3.3609419857384637E-2</c:v>
                </c:pt>
                <c:pt idx="198">
                  <c:v>-3.6983330071961973E-2</c:v>
                </c:pt>
                <c:pt idx="199">
                  <c:v>-3.7028255144832656E-2</c:v>
                </c:pt>
                <c:pt idx="200">
                  <c:v>-3.2702164935471956E-2</c:v>
                </c:pt>
                <c:pt idx="201">
                  <c:v>-3.7176075144088827E-2</c:v>
                </c:pt>
                <c:pt idx="202">
                  <c:v>-3.722100021695951E-2</c:v>
                </c:pt>
                <c:pt idx="203">
                  <c:v>-3.6996339826146141E-2</c:v>
                </c:pt>
                <c:pt idx="204">
                  <c:v>-3.7025325000286102E-2</c:v>
                </c:pt>
                <c:pt idx="205">
                  <c:v>-3.7070250065880828E-2</c:v>
                </c:pt>
                <c:pt idx="206">
                  <c:v>-3.8499235182825942E-2</c:v>
                </c:pt>
                <c:pt idx="207">
                  <c:v>-3.6944160172424745E-2</c:v>
                </c:pt>
                <c:pt idx="208">
                  <c:v>-3.6762995056051295E-2</c:v>
                </c:pt>
                <c:pt idx="209">
                  <c:v>-3.6381829813763034E-2</c:v>
                </c:pt>
                <c:pt idx="210">
                  <c:v>-3.9310815176577307E-2</c:v>
                </c:pt>
                <c:pt idx="211">
                  <c:v>-3.7126755094504915E-2</c:v>
                </c:pt>
                <c:pt idx="212">
                  <c:v>-3.5855740134138614E-2</c:v>
                </c:pt>
                <c:pt idx="213">
                  <c:v>-3.6631079914513975E-2</c:v>
                </c:pt>
                <c:pt idx="214">
                  <c:v>-3.7249914836138487E-2</c:v>
                </c:pt>
                <c:pt idx="215">
                  <c:v>-3.7123824949958362E-2</c:v>
                </c:pt>
                <c:pt idx="216">
                  <c:v>-3.9252809801837429E-2</c:v>
                </c:pt>
                <c:pt idx="217">
                  <c:v>-3.6868750059511513E-2</c:v>
                </c:pt>
                <c:pt idx="218">
                  <c:v>-3.7397734842670616E-2</c:v>
                </c:pt>
                <c:pt idx="220">
                  <c:v>-3.7710745018557645E-2</c:v>
                </c:pt>
                <c:pt idx="221">
                  <c:v>-3.6139730116701685E-2</c:v>
                </c:pt>
                <c:pt idx="222">
                  <c:v>-3.6815070059674326E-2</c:v>
                </c:pt>
                <c:pt idx="223">
                  <c:v>-3.7281725031789392E-2</c:v>
                </c:pt>
                <c:pt idx="224">
                  <c:v>-3.7697665189625695E-2</c:v>
                </c:pt>
                <c:pt idx="225">
                  <c:v>-3.6726650185300969E-2</c:v>
                </c:pt>
                <c:pt idx="226">
                  <c:v>-3.8271575038379524E-2</c:v>
                </c:pt>
                <c:pt idx="227">
                  <c:v>-3.6400560173206031E-2</c:v>
                </c:pt>
                <c:pt idx="228">
                  <c:v>-3.6716500027978327E-2</c:v>
                </c:pt>
                <c:pt idx="229">
                  <c:v>-3.7645485062967055E-2</c:v>
                </c:pt>
                <c:pt idx="230">
                  <c:v>-3.639041001588339E-2</c:v>
                </c:pt>
                <c:pt idx="231">
                  <c:v>-3.4719394810963422E-2</c:v>
                </c:pt>
                <c:pt idx="232">
                  <c:v>-3.6264320122427307E-2</c:v>
                </c:pt>
                <c:pt idx="233">
                  <c:v>-3.7175899953581393E-2</c:v>
                </c:pt>
                <c:pt idx="234">
                  <c:v>-3.7920825227047317E-2</c:v>
                </c:pt>
                <c:pt idx="235">
                  <c:v>-3.6949810229998548E-2</c:v>
                </c:pt>
                <c:pt idx="236">
                  <c:v>-3.8194735119759571E-2</c:v>
                </c:pt>
                <c:pt idx="238">
                  <c:v>-3.7358494868385606E-2</c:v>
                </c:pt>
                <c:pt idx="239">
                  <c:v>-3.7861390053876676E-2</c:v>
                </c:pt>
                <c:pt idx="240">
                  <c:v>-3.8306314905639738E-2</c:v>
                </c:pt>
                <c:pt idx="241">
                  <c:v>-3.8391805101127829E-2</c:v>
                </c:pt>
                <c:pt idx="242">
                  <c:v>-3.7819325050804764E-2</c:v>
                </c:pt>
                <c:pt idx="243">
                  <c:v>-3.37483101975522E-2</c:v>
                </c:pt>
                <c:pt idx="244">
                  <c:v>-3.7767144931422081E-2</c:v>
                </c:pt>
                <c:pt idx="245">
                  <c:v>-3.7212070092209615E-2</c:v>
                </c:pt>
                <c:pt idx="246">
                  <c:v>-3.7641055037965998E-2</c:v>
                </c:pt>
                <c:pt idx="247">
                  <c:v>-3.6823649796133395E-2</c:v>
                </c:pt>
                <c:pt idx="248">
                  <c:v>-3.7197559984633699E-2</c:v>
                </c:pt>
                <c:pt idx="249">
                  <c:v>-3.757147018040996E-2</c:v>
                </c:pt>
                <c:pt idx="250">
                  <c:v>-3.7735230085672811E-2</c:v>
                </c:pt>
                <c:pt idx="251">
                  <c:v>-3.9764215114701074E-2</c:v>
                </c:pt>
                <c:pt idx="252">
                  <c:v>-3.948015505739022E-2</c:v>
                </c:pt>
                <c:pt idx="253">
                  <c:v>-3.7509139896428678E-2</c:v>
                </c:pt>
                <c:pt idx="254">
                  <c:v>-3.815406488138251E-2</c:v>
                </c:pt>
                <c:pt idx="255">
                  <c:v>-3.7283050180121791E-2</c:v>
                </c:pt>
                <c:pt idx="256">
                  <c:v>-3.8991734938463196E-2</c:v>
                </c:pt>
                <c:pt idx="257">
                  <c:v>-3.7365644799137954E-2</c:v>
                </c:pt>
                <c:pt idx="258">
                  <c:v>-3.8477225214592181E-2</c:v>
                </c:pt>
                <c:pt idx="259">
                  <c:v>-3.4422149801685009E-2</c:v>
                </c:pt>
                <c:pt idx="260">
                  <c:v>-3.9051135070621967E-2</c:v>
                </c:pt>
                <c:pt idx="261">
                  <c:v>-3.8514894768013619E-2</c:v>
                </c:pt>
                <c:pt idx="262">
                  <c:v>-3.7743879896879662E-2</c:v>
                </c:pt>
                <c:pt idx="263">
                  <c:v>-3.9362714982416946E-2</c:v>
                </c:pt>
                <c:pt idx="264">
                  <c:v>-3.8045310117013287E-2</c:v>
                </c:pt>
                <c:pt idx="265">
                  <c:v>-3.6974294824176468E-2</c:v>
                </c:pt>
                <c:pt idx="266">
                  <c:v>-3.9493129777838476E-2</c:v>
                </c:pt>
                <c:pt idx="267">
                  <c:v>-3.891196487529669E-2</c:v>
                </c:pt>
                <c:pt idx="268">
                  <c:v>-3.8056890072766691E-2</c:v>
                </c:pt>
                <c:pt idx="269">
                  <c:v>-3.7075724918395281E-2</c:v>
                </c:pt>
                <c:pt idx="270">
                  <c:v>-3.8849635064252652E-2</c:v>
                </c:pt>
                <c:pt idx="271">
                  <c:v>-3.8423545214754995E-2</c:v>
                </c:pt>
                <c:pt idx="272">
                  <c:v>-3.7768470079754479E-2</c:v>
                </c:pt>
                <c:pt idx="273">
                  <c:v>-3.7542379890510347E-2</c:v>
                </c:pt>
                <c:pt idx="274">
                  <c:v>-3.8687304957420565E-2</c:v>
                </c:pt>
                <c:pt idx="275">
                  <c:v>-3.7580049909593072E-2</c:v>
                </c:pt>
                <c:pt idx="276">
                  <c:v>-3.790843983006198E-2</c:v>
                </c:pt>
                <c:pt idx="277">
                  <c:v>-3.8401184858230408E-2</c:v>
                </c:pt>
                <c:pt idx="278">
                  <c:v>-3.6164945115160663E-2</c:v>
                </c:pt>
                <c:pt idx="279">
                  <c:v>-3.7283780118741561E-2</c:v>
                </c:pt>
                <c:pt idx="280">
                  <c:v>-4.0012764889979735E-2</c:v>
                </c:pt>
                <c:pt idx="281">
                  <c:v>-3.8131599867483601E-2</c:v>
                </c:pt>
                <c:pt idx="282">
                  <c:v>-3.8425775041105226E-2</c:v>
                </c:pt>
                <c:pt idx="283">
                  <c:v>-3.7854759822948836E-2</c:v>
                </c:pt>
                <c:pt idx="284">
                  <c:v>-3.7999685191607568E-2</c:v>
                </c:pt>
                <c:pt idx="285">
                  <c:v>-3.8244609924731776E-2</c:v>
                </c:pt>
                <c:pt idx="286">
                  <c:v>-3.7173595090280287E-2</c:v>
                </c:pt>
                <c:pt idx="287">
                  <c:v>-3.7718519779446069E-2</c:v>
                </c:pt>
                <c:pt idx="288">
                  <c:v>-3.6092430105782114E-2</c:v>
                </c:pt>
                <c:pt idx="290">
                  <c:v>-3.8375025185814593E-2</c:v>
                </c:pt>
                <c:pt idx="291">
                  <c:v>-3.8648935078526847E-2</c:v>
                </c:pt>
                <c:pt idx="292">
                  <c:v>-3.8022845110390335E-2</c:v>
                </c:pt>
                <c:pt idx="293">
                  <c:v>-3.848660497169476E-2</c:v>
                </c:pt>
                <c:pt idx="294">
                  <c:v>-3.7360514914325904E-2</c:v>
                </c:pt>
                <c:pt idx="295">
                  <c:v>-3.6602509804652072E-2</c:v>
                </c:pt>
                <c:pt idx="296">
                  <c:v>-3.7447434908244759E-2</c:v>
                </c:pt>
                <c:pt idx="297">
                  <c:v>-3.647641991119599E-2</c:v>
                </c:pt>
                <c:pt idx="298">
                  <c:v>-3.7921344934147783E-2</c:v>
                </c:pt>
                <c:pt idx="299">
                  <c:v>-3.7050330225611106E-2</c:v>
                </c:pt>
                <c:pt idx="300">
                  <c:v>-3.6466270219534636E-2</c:v>
                </c:pt>
                <c:pt idx="301">
                  <c:v>-3.8459015035186894E-2</c:v>
                </c:pt>
                <c:pt idx="302">
                  <c:v>-3.420393995475024E-2</c:v>
                </c:pt>
                <c:pt idx="303">
                  <c:v>-3.7932924889901187E-2</c:v>
                </c:pt>
                <c:pt idx="304">
                  <c:v>-3.6451760119234677E-2</c:v>
                </c:pt>
                <c:pt idx="305">
                  <c:v>-4.1580745004466735E-2</c:v>
                </c:pt>
                <c:pt idx="306">
                  <c:v>-3.6401009798282757E-2</c:v>
                </c:pt>
                <c:pt idx="307">
                  <c:v>-3.7429995129059535E-2</c:v>
                </c:pt>
                <c:pt idx="308">
                  <c:v>-3.7145935071748681E-2</c:v>
                </c:pt>
                <c:pt idx="309">
                  <c:v>-3.6674920156656299E-2</c:v>
                </c:pt>
                <c:pt idx="310">
                  <c:v>-3.6719845229526982E-2</c:v>
                </c:pt>
                <c:pt idx="311">
                  <c:v>-3.6248829848773312E-2</c:v>
                </c:pt>
                <c:pt idx="312">
                  <c:v>-3.7493755204195622E-2</c:v>
                </c:pt>
                <c:pt idx="313">
                  <c:v>-3.6038680031197146E-2</c:v>
                </c:pt>
                <c:pt idx="314">
                  <c:v>-3.7167665184824727E-2</c:v>
                </c:pt>
                <c:pt idx="315">
                  <c:v>-3.799518509185873E-2</c:v>
                </c:pt>
                <c:pt idx="316">
                  <c:v>-3.742416987370234E-2</c:v>
                </c:pt>
                <c:pt idx="317">
                  <c:v>-3.7111090081452858E-2</c:v>
                </c:pt>
                <c:pt idx="318">
                  <c:v>-3.5740074832574464E-2</c:v>
                </c:pt>
                <c:pt idx="319">
                  <c:v>-3.6956015028408729E-2</c:v>
                </c:pt>
                <c:pt idx="320">
                  <c:v>-3.7484999811567832E-2</c:v>
                </c:pt>
                <c:pt idx="321">
                  <c:v>-3.8674849944072776E-2</c:v>
                </c:pt>
                <c:pt idx="322">
                  <c:v>-3.4803835209459066E-2</c:v>
                </c:pt>
                <c:pt idx="323">
                  <c:v>-3.7448760056577157E-2</c:v>
                </c:pt>
                <c:pt idx="324">
                  <c:v>-3.7290754858986475E-2</c:v>
                </c:pt>
                <c:pt idx="325">
                  <c:v>-3.7383500100986566E-2</c:v>
                </c:pt>
                <c:pt idx="326">
                  <c:v>-3.7357410037657246E-2</c:v>
                </c:pt>
                <c:pt idx="327">
                  <c:v>-3.7113915110239759E-2</c:v>
                </c:pt>
                <c:pt idx="328">
                  <c:v>-3.4951585141243413E-2</c:v>
                </c:pt>
                <c:pt idx="329">
                  <c:v>-3.6680570214230102E-2</c:v>
                </c:pt>
                <c:pt idx="330">
                  <c:v>-3.6037075027707033E-2</c:v>
                </c:pt>
                <c:pt idx="331">
                  <c:v>-3.6810985009651631E-2</c:v>
                </c:pt>
                <c:pt idx="332">
                  <c:v>-3.6693579968414269E-2</c:v>
                </c:pt>
                <c:pt idx="333">
                  <c:v>-3.6967489868402481E-2</c:v>
                </c:pt>
                <c:pt idx="334">
                  <c:v>-3.6760235154360998E-2</c:v>
                </c:pt>
                <c:pt idx="335">
                  <c:v>-3.6679069868114311E-2</c:v>
                </c:pt>
                <c:pt idx="336">
                  <c:v>-3.7023994897026569E-2</c:v>
                </c:pt>
                <c:pt idx="337">
                  <c:v>-3.6897905003570486E-2</c:v>
                </c:pt>
                <c:pt idx="338">
                  <c:v>-3.6542829817335587E-2</c:v>
                </c:pt>
                <c:pt idx="339">
                  <c:v>-3.5371815160033293E-2</c:v>
                </c:pt>
                <c:pt idx="340">
                  <c:v>-3.5654409904964268E-2</c:v>
                </c:pt>
                <c:pt idx="341">
                  <c:v>-3.2573245058301836E-2</c:v>
                </c:pt>
                <c:pt idx="342">
                  <c:v>-4.2802230127563234E-2</c:v>
                </c:pt>
                <c:pt idx="343">
                  <c:v>-3.7047154808533378E-2</c:v>
                </c:pt>
                <c:pt idx="344">
                  <c:v>-3.6321065002994146E-2</c:v>
                </c:pt>
                <c:pt idx="345">
                  <c:v>-3.5465990207740106E-2</c:v>
                </c:pt>
                <c:pt idx="346">
                  <c:v>-3.5587124948506244E-2</c:v>
                </c:pt>
                <c:pt idx="347">
                  <c:v>-3.5132049932144582E-2</c:v>
                </c:pt>
                <c:pt idx="348">
                  <c:v>-3.4505959964008071E-2</c:v>
                </c:pt>
                <c:pt idx="349">
                  <c:v>-3.6198704816342797E-2</c:v>
                </c:pt>
                <c:pt idx="350">
                  <c:v>-3.4543629975814838E-2</c:v>
                </c:pt>
                <c:pt idx="351">
                  <c:v>-3.3566790196346119E-2</c:v>
                </c:pt>
                <c:pt idx="352">
                  <c:v>-3.7711714816396125E-2</c:v>
                </c:pt>
                <c:pt idx="353">
                  <c:v>-3.4940700083097909E-2</c:v>
                </c:pt>
                <c:pt idx="354">
                  <c:v>-3.6785624892218038E-2</c:v>
                </c:pt>
                <c:pt idx="355">
                  <c:v>-3.6659534998761956E-2</c:v>
                </c:pt>
                <c:pt idx="356">
                  <c:v>-3.6071115042432211E-2</c:v>
                </c:pt>
                <c:pt idx="357">
                  <c:v>-3.571603986347327E-2</c:v>
                </c:pt>
                <c:pt idx="358">
                  <c:v>-3.4763859875965863E-2</c:v>
                </c:pt>
                <c:pt idx="360">
                  <c:v>-3.5272544810140971E-2</c:v>
                </c:pt>
                <c:pt idx="361">
                  <c:v>-3.560152993304655E-2</c:v>
                </c:pt>
                <c:pt idx="362">
                  <c:v>-3.6546454866765998E-2</c:v>
                </c:pt>
                <c:pt idx="363">
                  <c:v>-3.5675440165505279E-2</c:v>
                </c:pt>
                <c:pt idx="364">
                  <c:v>-3.6520364810712636E-2</c:v>
                </c:pt>
                <c:pt idx="365">
                  <c:v>-3.5365290052141063E-2</c:v>
                </c:pt>
                <c:pt idx="366">
                  <c:v>-3.5639199952129275E-2</c:v>
                </c:pt>
                <c:pt idx="367">
                  <c:v>-3.6595704841602128E-2</c:v>
                </c:pt>
                <c:pt idx="368">
                  <c:v>-3.5824689970468171E-2</c:v>
                </c:pt>
                <c:pt idx="369">
                  <c:v>-3.7269614986144006E-2</c:v>
                </c:pt>
                <c:pt idx="370">
                  <c:v>-3.7533375194470864E-2</c:v>
                </c:pt>
                <c:pt idx="371">
                  <c:v>-3.5862359989550896E-2</c:v>
                </c:pt>
                <c:pt idx="372">
                  <c:v>-3.6137700153631158E-2</c:v>
                </c:pt>
                <c:pt idx="373">
                  <c:v>-3.7111609788553324E-2</c:v>
                </c:pt>
                <c:pt idx="374">
                  <c:v>-3.6923190084053203E-2</c:v>
                </c:pt>
                <c:pt idx="375">
                  <c:v>-3.6686950210423674E-2</c:v>
                </c:pt>
                <c:pt idx="376">
                  <c:v>-3.7215934993582778E-2</c:v>
                </c:pt>
                <c:pt idx="378">
                  <c:v>-3.5572440108808223E-2</c:v>
                </c:pt>
                <c:pt idx="379">
                  <c:v>-3.6991275068430696E-2</c:v>
                </c:pt>
                <c:pt idx="380">
                  <c:v>-3.7536200223257765E-2</c:v>
                </c:pt>
                <c:pt idx="381">
                  <c:v>-3.6765184879186563E-2</c:v>
                </c:pt>
                <c:pt idx="382">
                  <c:v>-3.7573869776679203E-2</c:v>
                </c:pt>
                <c:pt idx="383">
                  <c:v>-3.8302855144138448E-2</c:v>
                </c:pt>
                <c:pt idx="384">
                  <c:v>-3.744777988322312E-2</c:v>
                </c:pt>
                <c:pt idx="385">
                  <c:v>-3.8176764792297035E-2</c:v>
                </c:pt>
                <c:pt idx="386">
                  <c:v>-3.8221689857891761E-2</c:v>
                </c:pt>
                <c:pt idx="387">
                  <c:v>-3.9440525157260709E-2</c:v>
                </c:pt>
                <c:pt idx="396">
                  <c:v>-3.8178195056389086E-2</c:v>
                </c:pt>
                <c:pt idx="397">
                  <c:v>-3.7707180141296703E-2</c:v>
                </c:pt>
                <c:pt idx="398">
                  <c:v>-3.7970939883962274E-2</c:v>
                </c:pt>
                <c:pt idx="399">
                  <c:v>-3.9289775006182026E-2</c:v>
                </c:pt>
                <c:pt idx="400">
                  <c:v>-3.8118759883218445E-2</c:v>
                </c:pt>
                <c:pt idx="401">
                  <c:v>-3.8008609895769041E-2</c:v>
                </c:pt>
                <c:pt idx="402">
                  <c:v>-3.9637595138628967E-2</c:v>
                </c:pt>
                <c:pt idx="403">
                  <c:v>-3.8565115006349515E-2</c:v>
                </c:pt>
                <c:pt idx="404">
                  <c:v>-3.963902493705973E-2</c:v>
                </c:pt>
                <c:pt idx="405">
                  <c:v>-3.9476694830227643E-2</c:v>
                </c:pt>
                <c:pt idx="406">
                  <c:v>-3.9005679915135261E-2</c:v>
                </c:pt>
                <c:pt idx="407">
                  <c:v>-3.9650604900089093E-2</c:v>
                </c:pt>
                <c:pt idx="408">
                  <c:v>-3.9779589889803901E-2</c:v>
                </c:pt>
                <c:pt idx="409">
                  <c:v>-3.8195530185475945E-2</c:v>
                </c:pt>
                <c:pt idx="410">
                  <c:v>-3.952451500663301E-2</c:v>
                </c:pt>
                <c:pt idx="411">
                  <c:v>-4.1098425019299611E-2</c:v>
                </c:pt>
                <c:pt idx="412">
                  <c:v>-4.0314364887308329E-2</c:v>
                </c:pt>
                <c:pt idx="413">
                  <c:v>-3.8243349896220025E-2</c:v>
                </c:pt>
                <c:pt idx="416">
                  <c:v>-4.0188275001128204E-2</c:v>
                </c:pt>
                <c:pt idx="417">
                  <c:v>-3.8417259958805516E-2</c:v>
                </c:pt>
                <c:pt idx="418">
                  <c:v>-3.9762185151630547E-2</c:v>
                </c:pt>
                <c:pt idx="419">
                  <c:v>-3.8830269972095266E-2</c:v>
                </c:pt>
                <c:pt idx="420">
                  <c:v>-3.9659255176957231E-2</c:v>
                </c:pt>
                <c:pt idx="421">
                  <c:v>-3.8715760034392588E-2</c:v>
                </c:pt>
                <c:pt idx="422">
                  <c:v>-3.9960684931429569E-2</c:v>
                </c:pt>
                <c:pt idx="423">
                  <c:v>-3.6489669990260154E-2</c:v>
                </c:pt>
                <c:pt idx="424">
                  <c:v>-4.1134595157927833E-2</c:v>
                </c:pt>
                <c:pt idx="425">
                  <c:v>-4.0146174957044423E-2</c:v>
                </c:pt>
                <c:pt idx="426">
                  <c:v>-3.5791100046481006E-2</c:v>
                </c:pt>
                <c:pt idx="427">
                  <c:v>-3.9276590054214466E-2</c:v>
                </c:pt>
                <c:pt idx="428">
                  <c:v>-4.1021515033207834E-2</c:v>
                </c:pt>
                <c:pt idx="429">
                  <c:v>-4.1195425095793325E-2</c:v>
                </c:pt>
                <c:pt idx="430">
                  <c:v>-4.0533094907004852E-2</c:v>
                </c:pt>
                <c:pt idx="431">
                  <c:v>-4.260700500162784E-2</c:v>
                </c:pt>
                <c:pt idx="432">
                  <c:v>-3.9551930211018771E-2</c:v>
                </c:pt>
                <c:pt idx="433">
                  <c:v>-4.0018585183133837E-2</c:v>
                </c:pt>
                <c:pt idx="434">
                  <c:v>-4.0163510086131282E-2</c:v>
                </c:pt>
                <c:pt idx="435">
                  <c:v>-3.8082344937720336E-2</c:v>
                </c:pt>
                <c:pt idx="436">
                  <c:v>-4.6354230202268809E-2</c:v>
                </c:pt>
                <c:pt idx="437">
                  <c:v>-4.8673065030016005E-2</c:v>
                </c:pt>
                <c:pt idx="438">
                  <c:v>-4.7546974979923107E-2</c:v>
                </c:pt>
                <c:pt idx="439">
                  <c:v>-4.6365810165298171E-2</c:v>
                </c:pt>
                <c:pt idx="440">
                  <c:v>-4.8122315100044943E-2</c:v>
                </c:pt>
                <c:pt idx="441">
                  <c:v>-4.8696224948798772E-2</c:v>
                </c:pt>
                <c:pt idx="442">
                  <c:v>-4.7541150190227199E-2</c:v>
                </c:pt>
                <c:pt idx="443">
                  <c:v>-5.39338949820376E-2</c:v>
                </c:pt>
                <c:pt idx="444">
                  <c:v>-4.8507804778637365E-2</c:v>
                </c:pt>
                <c:pt idx="445">
                  <c:v>-4.7952729932148941E-2</c:v>
                </c:pt>
                <c:pt idx="446">
                  <c:v>-4.7426639794139192E-2</c:v>
                </c:pt>
                <c:pt idx="447">
                  <c:v>-4.94454751315061E-2</c:v>
                </c:pt>
                <c:pt idx="448">
                  <c:v>-4.8338220083678607E-2</c:v>
                </c:pt>
                <c:pt idx="449">
                  <c:v>-4.8657055049261544E-2</c:v>
                </c:pt>
                <c:pt idx="450">
                  <c:v>-4.8501979996217415E-2</c:v>
                </c:pt>
                <c:pt idx="451">
                  <c:v>-4.903096477210056E-2</c:v>
                </c:pt>
                <c:pt idx="452">
                  <c:v>-4.8475889932888094E-2</c:v>
                </c:pt>
                <c:pt idx="453">
                  <c:v>-4.8049800083390437E-2</c:v>
                </c:pt>
                <c:pt idx="454">
                  <c:v>-4.8294724816514645E-2</c:v>
                </c:pt>
                <c:pt idx="455">
                  <c:v>-4.8162810140638612E-2</c:v>
                </c:pt>
                <c:pt idx="456">
                  <c:v>-4.9391795131668914E-2</c:v>
                </c:pt>
                <c:pt idx="457">
                  <c:v>-4.8236719914712012E-2</c:v>
                </c:pt>
                <c:pt idx="458">
                  <c:v>-4.9181644848431461E-2</c:v>
                </c:pt>
                <c:pt idx="459">
                  <c:v>-4.7910629895341117E-2</c:v>
                </c:pt>
                <c:pt idx="460">
                  <c:v>-5.0055555118888151E-2</c:v>
                </c:pt>
                <c:pt idx="461">
                  <c:v>-5.0884539858088829E-2</c:v>
                </c:pt>
                <c:pt idx="462">
                  <c:v>-5.0600479808053933E-2</c:v>
                </c:pt>
                <c:pt idx="463">
                  <c:v>-5.02294651887496E-2</c:v>
                </c:pt>
                <c:pt idx="464">
                  <c:v>-4.9267135036643595E-2</c:v>
                </c:pt>
                <c:pt idx="465">
                  <c:v>-4.7612060203391593E-2</c:v>
                </c:pt>
                <c:pt idx="466">
                  <c:v>-4.9541044936631806E-2</c:v>
                </c:pt>
                <c:pt idx="467">
                  <c:v>-4.8685970134101808E-2</c:v>
                </c:pt>
                <c:pt idx="468">
                  <c:v>-4.9114955094410107E-2</c:v>
                </c:pt>
                <c:pt idx="469">
                  <c:v>-4.8130894829228055E-2</c:v>
                </c:pt>
                <c:pt idx="470">
                  <c:v>-4.8359880122006871E-2</c:v>
                </c:pt>
                <c:pt idx="471">
                  <c:v>-5.0161310122348368E-2</c:v>
                </c:pt>
                <c:pt idx="472">
                  <c:v>-4.8890295169258025E-2</c:v>
                </c:pt>
                <c:pt idx="473">
                  <c:v>-4.9464205018011853E-2</c:v>
                </c:pt>
                <c:pt idx="474">
                  <c:v>-4.8709130052884575E-2</c:v>
                </c:pt>
                <c:pt idx="475">
                  <c:v>-5.0365635157504585E-2</c:v>
                </c:pt>
                <c:pt idx="476">
                  <c:v>-4.8094620040501468E-2</c:v>
                </c:pt>
                <c:pt idx="477">
                  <c:v>-4.4410560170945246E-2</c:v>
                </c:pt>
                <c:pt idx="478">
                  <c:v>-4.5939545118017122E-2</c:v>
                </c:pt>
                <c:pt idx="479">
                  <c:v>-4.9384470003133174E-2</c:v>
                </c:pt>
                <c:pt idx="480">
                  <c:v>-5.0413454868248664E-2</c:v>
                </c:pt>
                <c:pt idx="481">
                  <c:v>-4.9358379939803854E-2</c:v>
                </c:pt>
                <c:pt idx="482">
                  <c:v>-4.887721486738883E-2</c:v>
                </c:pt>
                <c:pt idx="483">
                  <c:v>-4.930619982042117E-2</c:v>
                </c:pt>
                <c:pt idx="484">
                  <c:v>-4.9422140014939941E-2</c:v>
                </c:pt>
                <c:pt idx="485">
                  <c:v>-4.9551125019206665E-2</c:v>
                </c:pt>
                <c:pt idx="486">
                  <c:v>-4.879605004680343E-2</c:v>
                </c:pt>
                <c:pt idx="487">
                  <c:v>-4.9325034829962533E-2</c:v>
                </c:pt>
                <c:pt idx="488">
                  <c:v>-5.2714884950546548E-2</c:v>
                </c:pt>
                <c:pt idx="489">
                  <c:v>-4.9233719852054492E-2</c:v>
                </c:pt>
                <c:pt idx="490">
                  <c:v>-4.9062704893003684E-2</c:v>
                </c:pt>
                <c:pt idx="491">
                  <c:v>-4.8207630090473685E-2</c:v>
                </c:pt>
                <c:pt idx="492">
                  <c:v>-4.8236614791676402E-2</c:v>
                </c:pt>
                <c:pt idx="493">
                  <c:v>-5.0981539927306585E-2</c:v>
                </c:pt>
                <c:pt idx="494">
                  <c:v>-4.9400374860852025E-2</c:v>
                </c:pt>
                <c:pt idx="495">
                  <c:v>-4.95380451757228E-2</c:v>
                </c:pt>
                <c:pt idx="496">
                  <c:v>-4.9311954993754625E-2</c:v>
                </c:pt>
                <c:pt idx="497">
                  <c:v>-4.8456880191224627E-2</c:v>
                </c:pt>
                <c:pt idx="498">
                  <c:v>-4.9585864886466879E-2</c:v>
                </c:pt>
                <c:pt idx="499">
                  <c:v>-4.9832219883683138E-2</c:v>
                </c:pt>
                <c:pt idx="500">
                  <c:v>-5.1061204874713439E-2</c:v>
                </c:pt>
                <c:pt idx="501">
                  <c:v>-5.0224965081724804E-2</c:v>
                </c:pt>
                <c:pt idx="502">
                  <c:v>-4.8936544917523861E-2</c:v>
                </c:pt>
                <c:pt idx="503">
                  <c:v>-5.00655300784274E-2</c:v>
                </c:pt>
                <c:pt idx="504">
                  <c:v>-5.1110454849549569E-2</c:v>
                </c:pt>
                <c:pt idx="505">
                  <c:v>-4.937421518843621E-2</c:v>
                </c:pt>
                <c:pt idx="506">
                  <c:v>-4.7048124848515727E-2</c:v>
                </c:pt>
                <c:pt idx="507">
                  <c:v>-4.8377110128058121E-2</c:v>
                </c:pt>
                <c:pt idx="508">
                  <c:v>-4.8093050078023225E-2</c:v>
                </c:pt>
                <c:pt idx="509">
                  <c:v>-4.9422034899180289E-2</c:v>
                </c:pt>
                <c:pt idx="510">
                  <c:v>-5.0846625032136217E-2</c:v>
                </c:pt>
                <c:pt idx="511">
                  <c:v>-4.752053498668829E-2</c:v>
                </c:pt>
                <c:pt idx="512">
                  <c:v>-5.1839370142261032E-2</c:v>
                </c:pt>
                <c:pt idx="513">
                  <c:v>-4.8950949902064167E-2</c:v>
                </c:pt>
                <c:pt idx="514">
                  <c:v>-5.3969784799846821E-2</c:v>
                </c:pt>
                <c:pt idx="515">
                  <c:v>-4.9343695107381791E-2</c:v>
                </c:pt>
                <c:pt idx="516">
                  <c:v>-4.8785690116346814E-2</c:v>
                </c:pt>
                <c:pt idx="517">
                  <c:v>-4.9430615101300646E-2</c:v>
                </c:pt>
                <c:pt idx="518">
                  <c:v>-5.1178435183828697E-2</c:v>
                </c:pt>
                <c:pt idx="519">
                  <c:v>-4.8923359965556301E-2</c:v>
                </c:pt>
                <c:pt idx="520">
                  <c:v>-4.9897270073415712E-2</c:v>
                </c:pt>
                <c:pt idx="521">
                  <c:v>-4.8934939921309706E-2</c:v>
                </c:pt>
                <c:pt idx="522">
                  <c:v>-5.1208850149123464E-2</c:v>
                </c:pt>
                <c:pt idx="523">
                  <c:v>-4.9053775226639118E-2</c:v>
                </c:pt>
                <c:pt idx="524">
                  <c:v>-4.9927685031434521E-2</c:v>
                </c:pt>
                <c:pt idx="525">
                  <c:v>-4.8872610110265668E-2</c:v>
                </c:pt>
                <c:pt idx="526">
                  <c:v>-5.5765354976756498E-2</c:v>
                </c:pt>
                <c:pt idx="527">
                  <c:v>-4.9058100135880522E-2</c:v>
                </c:pt>
                <c:pt idx="528">
                  <c:v>-5.1003024767851457E-2</c:v>
                </c:pt>
                <c:pt idx="529">
                  <c:v>-5.0028590005240403E-2</c:v>
                </c:pt>
                <c:pt idx="530">
                  <c:v>-5.0202500075101852E-2</c:v>
                </c:pt>
                <c:pt idx="531">
                  <c:v>-5.0700999810942449E-2</c:v>
                </c:pt>
                <c:pt idx="532">
                  <c:v>-5.5974910057557281E-2</c:v>
                </c:pt>
                <c:pt idx="533">
                  <c:v>-5.1012580188398715E-2</c:v>
                </c:pt>
                <c:pt idx="534">
                  <c:v>-4.8057505227916408E-2</c:v>
                </c:pt>
                <c:pt idx="535">
                  <c:v>-5.1486490207025781E-2</c:v>
                </c:pt>
                <c:pt idx="536">
                  <c:v>-5.0016904926451389E-2</c:v>
                </c:pt>
                <c:pt idx="537">
                  <c:v>-5.0861830037320033E-2</c:v>
                </c:pt>
                <c:pt idx="538">
                  <c:v>-5.0335739892034326E-2</c:v>
                </c:pt>
                <c:pt idx="539">
                  <c:v>-5.2748750233149622E-2</c:v>
                </c:pt>
                <c:pt idx="540">
                  <c:v>-5.1277735154144466E-2</c:v>
                </c:pt>
                <c:pt idx="541">
                  <c:v>-4.8970410207402892E-2</c:v>
                </c:pt>
                <c:pt idx="542">
                  <c:v>-5.0889244776044507E-2</c:v>
                </c:pt>
                <c:pt idx="543">
                  <c:v>-5.0918229942908511E-2</c:v>
                </c:pt>
                <c:pt idx="544">
                  <c:v>-5.0510975110228173E-2</c:v>
                </c:pt>
                <c:pt idx="545">
                  <c:v>-4.9955899798078462E-2</c:v>
                </c:pt>
                <c:pt idx="546">
                  <c:v>-4.8384884888946544E-2</c:v>
                </c:pt>
                <c:pt idx="547">
                  <c:v>-4.9200824825675227E-2</c:v>
                </c:pt>
                <c:pt idx="549">
                  <c:v>-4.9993569817161188E-2</c:v>
                </c:pt>
                <c:pt idx="550">
                  <c:v>-4.922255494602723E-2</c:v>
                </c:pt>
                <c:pt idx="552">
                  <c:v>-4.9202220056031365E-2</c:v>
                </c:pt>
                <c:pt idx="553">
                  <c:v>-4.923989007511409E-2</c:v>
                </c:pt>
                <c:pt idx="554">
                  <c:v>-4.8496395065740217E-2</c:v>
                </c:pt>
                <c:pt idx="555">
                  <c:v>-4.8660154971003067E-2</c:v>
                </c:pt>
                <c:pt idx="556">
                  <c:v>-4.902681011299137E-2</c:v>
                </c:pt>
                <c:pt idx="557">
                  <c:v>-4.8497720214072615E-2</c:v>
                </c:pt>
                <c:pt idx="558">
                  <c:v>-4.8971630232699681E-2</c:v>
                </c:pt>
                <c:pt idx="559">
                  <c:v>-5.1002045060158707E-2</c:v>
                </c:pt>
                <c:pt idx="560">
                  <c:v>-4.9720879949745722E-2</c:v>
                </c:pt>
                <c:pt idx="561">
                  <c:v>-4.8306369899364654E-2</c:v>
                </c:pt>
                <c:pt idx="562">
                  <c:v>-4.817012984858593E-2</c:v>
                </c:pt>
                <c:pt idx="563">
                  <c:v>-4.9612125192652456E-2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6D9-4456-9206-79C20C364A3B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6'!$F$21:$F$994</c:f>
              <c:numCache>
                <c:formatCode>General</c:formatCode>
                <c:ptCount val="974"/>
                <c:pt idx="0">
                  <c:v>-44819.5</c:v>
                </c:pt>
                <c:pt idx="1">
                  <c:v>-44819</c:v>
                </c:pt>
                <c:pt idx="2">
                  <c:v>-43940.5</c:v>
                </c:pt>
                <c:pt idx="3">
                  <c:v>-43940</c:v>
                </c:pt>
                <c:pt idx="4">
                  <c:v>-43039</c:v>
                </c:pt>
                <c:pt idx="5">
                  <c:v>-42269</c:v>
                </c:pt>
                <c:pt idx="6">
                  <c:v>-39901.5</c:v>
                </c:pt>
                <c:pt idx="7">
                  <c:v>-39901</c:v>
                </c:pt>
                <c:pt idx="8">
                  <c:v>-38768.5</c:v>
                </c:pt>
                <c:pt idx="9">
                  <c:v>-38768</c:v>
                </c:pt>
                <c:pt idx="10">
                  <c:v>-37772</c:v>
                </c:pt>
                <c:pt idx="11">
                  <c:v>-37771.5</c:v>
                </c:pt>
                <c:pt idx="12">
                  <c:v>-34753.5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6'!$M$21:$M$994</c:f>
              <c:numCache>
                <c:formatCode>0.0000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6D9-4456-9206-79C20C364A3B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6'!$F$21:$F$994</c:f>
              <c:numCache>
                <c:formatCode>General</c:formatCode>
                <c:ptCount val="974"/>
                <c:pt idx="0">
                  <c:v>-44819.5</c:v>
                </c:pt>
                <c:pt idx="1">
                  <c:v>-44819</c:v>
                </c:pt>
                <c:pt idx="2">
                  <c:v>-43940.5</c:v>
                </c:pt>
                <c:pt idx="3">
                  <c:v>-43940</c:v>
                </c:pt>
                <c:pt idx="4">
                  <c:v>-43039</c:v>
                </c:pt>
                <c:pt idx="5">
                  <c:v>-42269</c:v>
                </c:pt>
                <c:pt idx="6">
                  <c:v>-39901.5</c:v>
                </c:pt>
                <c:pt idx="7">
                  <c:v>-39901</c:v>
                </c:pt>
                <c:pt idx="8">
                  <c:v>-38768.5</c:v>
                </c:pt>
                <c:pt idx="9">
                  <c:v>-38768</c:v>
                </c:pt>
                <c:pt idx="10">
                  <c:v>-37772</c:v>
                </c:pt>
                <c:pt idx="11">
                  <c:v>-37771.5</c:v>
                </c:pt>
                <c:pt idx="12">
                  <c:v>-34753.5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6'!$N$21:$N$994</c:f>
              <c:numCache>
                <c:formatCode>0.0000</c:formatCode>
                <c:ptCount val="974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6D9-4456-9206-79C20C364A3B}"/>
            </c:ext>
          </c:extLst>
        </c:ser>
        <c:ser>
          <c:idx val="7"/>
          <c:order val="7"/>
          <c:tx>
            <c:strRef>
              <c:f>'Active 6'!$O$20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6'!$F$21:$F$994</c:f>
              <c:numCache>
                <c:formatCode>General</c:formatCode>
                <c:ptCount val="974"/>
                <c:pt idx="0">
                  <c:v>-44819.5</c:v>
                </c:pt>
                <c:pt idx="1">
                  <c:v>-44819</c:v>
                </c:pt>
                <c:pt idx="2">
                  <c:v>-43940.5</c:v>
                </c:pt>
                <c:pt idx="3">
                  <c:v>-43940</c:v>
                </c:pt>
                <c:pt idx="4">
                  <c:v>-43039</c:v>
                </c:pt>
                <c:pt idx="5">
                  <c:v>-42269</c:v>
                </c:pt>
                <c:pt idx="6">
                  <c:v>-39901.5</c:v>
                </c:pt>
                <c:pt idx="7">
                  <c:v>-39901</c:v>
                </c:pt>
                <c:pt idx="8">
                  <c:v>-38768.5</c:v>
                </c:pt>
                <c:pt idx="9">
                  <c:v>-38768</c:v>
                </c:pt>
                <c:pt idx="10">
                  <c:v>-37772</c:v>
                </c:pt>
                <c:pt idx="11">
                  <c:v>-37771.5</c:v>
                </c:pt>
                <c:pt idx="12">
                  <c:v>-34753.5</c:v>
                </c:pt>
                <c:pt idx="13">
                  <c:v>-1177.5</c:v>
                </c:pt>
                <c:pt idx="14">
                  <c:v>-1060.5</c:v>
                </c:pt>
                <c:pt idx="15">
                  <c:v>-250.5</c:v>
                </c:pt>
                <c:pt idx="16">
                  <c:v>-3</c:v>
                </c:pt>
                <c:pt idx="17">
                  <c:v>0</c:v>
                </c:pt>
                <c:pt idx="18">
                  <c:v>3</c:v>
                </c:pt>
                <c:pt idx="19">
                  <c:v>5.5</c:v>
                </c:pt>
                <c:pt idx="20">
                  <c:v>5.5</c:v>
                </c:pt>
                <c:pt idx="21">
                  <c:v>9202.5</c:v>
                </c:pt>
                <c:pt idx="22">
                  <c:v>9227.5</c:v>
                </c:pt>
                <c:pt idx="23">
                  <c:v>9305.5</c:v>
                </c:pt>
                <c:pt idx="24">
                  <c:v>9903.5</c:v>
                </c:pt>
                <c:pt idx="25">
                  <c:v>10360.5</c:v>
                </c:pt>
                <c:pt idx="26">
                  <c:v>17593</c:v>
                </c:pt>
                <c:pt idx="27">
                  <c:v>18192</c:v>
                </c:pt>
                <c:pt idx="28">
                  <c:v>18206</c:v>
                </c:pt>
                <c:pt idx="29">
                  <c:v>18216</c:v>
                </c:pt>
                <c:pt idx="30">
                  <c:v>18220</c:v>
                </c:pt>
                <c:pt idx="31">
                  <c:v>18262</c:v>
                </c:pt>
                <c:pt idx="32">
                  <c:v>18283.5</c:v>
                </c:pt>
                <c:pt idx="33">
                  <c:v>19055</c:v>
                </c:pt>
                <c:pt idx="34">
                  <c:v>20176.5</c:v>
                </c:pt>
                <c:pt idx="35">
                  <c:v>20226</c:v>
                </c:pt>
                <c:pt idx="36">
                  <c:v>21455</c:v>
                </c:pt>
                <c:pt idx="37">
                  <c:v>22154</c:v>
                </c:pt>
                <c:pt idx="38">
                  <c:v>22154.5</c:v>
                </c:pt>
                <c:pt idx="39">
                  <c:v>22157</c:v>
                </c:pt>
                <c:pt idx="40">
                  <c:v>22159.5</c:v>
                </c:pt>
                <c:pt idx="41">
                  <c:v>22159.5</c:v>
                </c:pt>
                <c:pt idx="42">
                  <c:v>22160</c:v>
                </c:pt>
                <c:pt idx="43">
                  <c:v>22168.5</c:v>
                </c:pt>
                <c:pt idx="44">
                  <c:v>22253.5</c:v>
                </c:pt>
                <c:pt idx="45">
                  <c:v>22259</c:v>
                </c:pt>
                <c:pt idx="46">
                  <c:v>22289</c:v>
                </c:pt>
                <c:pt idx="47">
                  <c:v>23291</c:v>
                </c:pt>
                <c:pt idx="48">
                  <c:v>23448</c:v>
                </c:pt>
                <c:pt idx="49">
                  <c:v>23453.5</c:v>
                </c:pt>
                <c:pt idx="50">
                  <c:v>24145.5</c:v>
                </c:pt>
                <c:pt idx="51">
                  <c:v>24178</c:v>
                </c:pt>
                <c:pt idx="52">
                  <c:v>24343.5</c:v>
                </c:pt>
                <c:pt idx="53">
                  <c:v>24348.5</c:v>
                </c:pt>
                <c:pt idx="54">
                  <c:v>24349</c:v>
                </c:pt>
                <c:pt idx="55">
                  <c:v>24365.5</c:v>
                </c:pt>
                <c:pt idx="56">
                  <c:v>24376</c:v>
                </c:pt>
                <c:pt idx="57">
                  <c:v>25316</c:v>
                </c:pt>
                <c:pt idx="58">
                  <c:v>25321</c:v>
                </c:pt>
                <c:pt idx="59">
                  <c:v>26170.5</c:v>
                </c:pt>
                <c:pt idx="60">
                  <c:v>26363.5</c:v>
                </c:pt>
                <c:pt idx="61">
                  <c:v>26553</c:v>
                </c:pt>
                <c:pt idx="62">
                  <c:v>27218</c:v>
                </c:pt>
                <c:pt idx="63">
                  <c:v>27306</c:v>
                </c:pt>
                <c:pt idx="64">
                  <c:v>27452</c:v>
                </c:pt>
                <c:pt idx="65">
                  <c:v>27462.5</c:v>
                </c:pt>
                <c:pt idx="66">
                  <c:v>27465.5</c:v>
                </c:pt>
                <c:pt idx="67">
                  <c:v>27466</c:v>
                </c:pt>
                <c:pt idx="68">
                  <c:v>27471</c:v>
                </c:pt>
                <c:pt idx="69">
                  <c:v>27471.5</c:v>
                </c:pt>
                <c:pt idx="70">
                  <c:v>27499</c:v>
                </c:pt>
                <c:pt idx="71">
                  <c:v>27502</c:v>
                </c:pt>
                <c:pt idx="72">
                  <c:v>27504.5</c:v>
                </c:pt>
                <c:pt idx="73">
                  <c:v>27505</c:v>
                </c:pt>
                <c:pt idx="74">
                  <c:v>27510.5</c:v>
                </c:pt>
                <c:pt idx="75">
                  <c:v>27516</c:v>
                </c:pt>
                <c:pt idx="76">
                  <c:v>27518.5</c:v>
                </c:pt>
                <c:pt idx="77">
                  <c:v>27519</c:v>
                </c:pt>
                <c:pt idx="78">
                  <c:v>27521.5</c:v>
                </c:pt>
                <c:pt idx="79">
                  <c:v>27524</c:v>
                </c:pt>
                <c:pt idx="80">
                  <c:v>27524.5</c:v>
                </c:pt>
                <c:pt idx="81">
                  <c:v>27527</c:v>
                </c:pt>
                <c:pt idx="82">
                  <c:v>27544</c:v>
                </c:pt>
                <c:pt idx="83">
                  <c:v>27552</c:v>
                </c:pt>
                <c:pt idx="84">
                  <c:v>27566</c:v>
                </c:pt>
                <c:pt idx="85">
                  <c:v>27571.5</c:v>
                </c:pt>
                <c:pt idx="86">
                  <c:v>27574.5</c:v>
                </c:pt>
                <c:pt idx="87">
                  <c:v>27574.5</c:v>
                </c:pt>
                <c:pt idx="88">
                  <c:v>27574.5</c:v>
                </c:pt>
                <c:pt idx="89">
                  <c:v>27574.5</c:v>
                </c:pt>
                <c:pt idx="90">
                  <c:v>27577</c:v>
                </c:pt>
                <c:pt idx="91">
                  <c:v>27577.5</c:v>
                </c:pt>
                <c:pt idx="92">
                  <c:v>27580</c:v>
                </c:pt>
                <c:pt idx="93">
                  <c:v>27582.5</c:v>
                </c:pt>
                <c:pt idx="94">
                  <c:v>27583</c:v>
                </c:pt>
                <c:pt idx="95">
                  <c:v>27585.5</c:v>
                </c:pt>
                <c:pt idx="96">
                  <c:v>27588.5</c:v>
                </c:pt>
                <c:pt idx="97">
                  <c:v>27591</c:v>
                </c:pt>
                <c:pt idx="98">
                  <c:v>27594</c:v>
                </c:pt>
                <c:pt idx="99">
                  <c:v>27599.5</c:v>
                </c:pt>
                <c:pt idx="100">
                  <c:v>27602</c:v>
                </c:pt>
                <c:pt idx="101">
                  <c:v>27602.5</c:v>
                </c:pt>
                <c:pt idx="102">
                  <c:v>27605</c:v>
                </c:pt>
                <c:pt idx="103">
                  <c:v>27610.5</c:v>
                </c:pt>
                <c:pt idx="104">
                  <c:v>27613.5</c:v>
                </c:pt>
                <c:pt idx="105">
                  <c:v>27616</c:v>
                </c:pt>
                <c:pt idx="106">
                  <c:v>27619</c:v>
                </c:pt>
                <c:pt idx="107">
                  <c:v>27622</c:v>
                </c:pt>
                <c:pt idx="108">
                  <c:v>27624.5</c:v>
                </c:pt>
                <c:pt idx="109">
                  <c:v>27627.5</c:v>
                </c:pt>
                <c:pt idx="110">
                  <c:v>28203</c:v>
                </c:pt>
                <c:pt idx="111">
                  <c:v>28206</c:v>
                </c:pt>
                <c:pt idx="112">
                  <c:v>28208.5</c:v>
                </c:pt>
                <c:pt idx="113">
                  <c:v>28209</c:v>
                </c:pt>
                <c:pt idx="114">
                  <c:v>28211.5</c:v>
                </c:pt>
                <c:pt idx="115">
                  <c:v>28248</c:v>
                </c:pt>
                <c:pt idx="116">
                  <c:v>28253.5</c:v>
                </c:pt>
                <c:pt idx="117">
                  <c:v>28256</c:v>
                </c:pt>
                <c:pt idx="118">
                  <c:v>28259</c:v>
                </c:pt>
                <c:pt idx="119">
                  <c:v>28261.5</c:v>
                </c:pt>
                <c:pt idx="120">
                  <c:v>28262</c:v>
                </c:pt>
                <c:pt idx="121">
                  <c:v>28264.5</c:v>
                </c:pt>
                <c:pt idx="122">
                  <c:v>28273</c:v>
                </c:pt>
                <c:pt idx="123">
                  <c:v>28275.5</c:v>
                </c:pt>
                <c:pt idx="124">
                  <c:v>28278.5</c:v>
                </c:pt>
                <c:pt idx="125">
                  <c:v>28280.5</c:v>
                </c:pt>
                <c:pt idx="126">
                  <c:v>28281</c:v>
                </c:pt>
                <c:pt idx="127">
                  <c:v>28281.5</c:v>
                </c:pt>
                <c:pt idx="128">
                  <c:v>28286.5</c:v>
                </c:pt>
                <c:pt idx="129">
                  <c:v>28289.5</c:v>
                </c:pt>
                <c:pt idx="130">
                  <c:v>28303.5</c:v>
                </c:pt>
                <c:pt idx="131">
                  <c:v>28306</c:v>
                </c:pt>
                <c:pt idx="132">
                  <c:v>28306.5</c:v>
                </c:pt>
                <c:pt idx="133">
                  <c:v>28309.5</c:v>
                </c:pt>
                <c:pt idx="134">
                  <c:v>28328.5</c:v>
                </c:pt>
                <c:pt idx="135">
                  <c:v>28337</c:v>
                </c:pt>
                <c:pt idx="136">
                  <c:v>28366.5</c:v>
                </c:pt>
                <c:pt idx="137">
                  <c:v>28378.5</c:v>
                </c:pt>
                <c:pt idx="138">
                  <c:v>28379</c:v>
                </c:pt>
                <c:pt idx="139">
                  <c:v>28384</c:v>
                </c:pt>
                <c:pt idx="140">
                  <c:v>28384.5</c:v>
                </c:pt>
                <c:pt idx="141">
                  <c:v>28387</c:v>
                </c:pt>
                <c:pt idx="142">
                  <c:v>28401</c:v>
                </c:pt>
                <c:pt idx="143">
                  <c:v>28403.5</c:v>
                </c:pt>
                <c:pt idx="144">
                  <c:v>28404</c:v>
                </c:pt>
                <c:pt idx="145">
                  <c:v>28407</c:v>
                </c:pt>
                <c:pt idx="146">
                  <c:v>28420.5</c:v>
                </c:pt>
                <c:pt idx="147">
                  <c:v>28423</c:v>
                </c:pt>
                <c:pt idx="148">
                  <c:v>28423.5</c:v>
                </c:pt>
                <c:pt idx="149">
                  <c:v>28423.5</c:v>
                </c:pt>
                <c:pt idx="150">
                  <c:v>28428.5</c:v>
                </c:pt>
                <c:pt idx="151">
                  <c:v>28440</c:v>
                </c:pt>
                <c:pt idx="152">
                  <c:v>28442.5</c:v>
                </c:pt>
                <c:pt idx="153">
                  <c:v>28443</c:v>
                </c:pt>
                <c:pt idx="154">
                  <c:v>28459</c:v>
                </c:pt>
                <c:pt idx="155">
                  <c:v>28459.5</c:v>
                </c:pt>
                <c:pt idx="156">
                  <c:v>28462</c:v>
                </c:pt>
                <c:pt idx="157">
                  <c:v>28481.5</c:v>
                </c:pt>
                <c:pt idx="158">
                  <c:v>28482</c:v>
                </c:pt>
                <c:pt idx="159">
                  <c:v>28490</c:v>
                </c:pt>
                <c:pt idx="160">
                  <c:v>28504</c:v>
                </c:pt>
                <c:pt idx="161">
                  <c:v>28506.5</c:v>
                </c:pt>
                <c:pt idx="162">
                  <c:v>28507</c:v>
                </c:pt>
                <c:pt idx="163">
                  <c:v>28529.5</c:v>
                </c:pt>
                <c:pt idx="164">
                  <c:v>28531.5</c:v>
                </c:pt>
                <c:pt idx="165">
                  <c:v>28532</c:v>
                </c:pt>
                <c:pt idx="166">
                  <c:v>28537.5</c:v>
                </c:pt>
                <c:pt idx="167">
                  <c:v>28540</c:v>
                </c:pt>
                <c:pt idx="168">
                  <c:v>28559.5</c:v>
                </c:pt>
                <c:pt idx="169">
                  <c:v>28560</c:v>
                </c:pt>
                <c:pt idx="170">
                  <c:v>28562.5</c:v>
                </c:pt>
                <c:pt idx="171">
                  <c:v>28582</c:v>
                </c:pt>
                <c:pt idx="172">
                  <c:v>28585</c:v>
                </c:pt>
                <c:pt idx="173">
                  <c:v>28587.5</c:v>
                </c:pt>
                <c:pt idx="174">
                  <c:v>28590.5</c:v>
                </c:pt>
                <c:pt idx="175">
                  <c:v>28593</c:v>
                </c:pt>
                <c:pt idx="176">
                  <c:v>28593.5</c:v>
                </c:pt>
                <c:pt idx="177">
                  <c:v>28596</c:v>
                </c:pt>
                <c:pt idx="178">
                  <c:v>28598.5</c:v>
                </c:pt>
                <c:pt idx="179">
                  <c:v>28599</c:v>
                </c:pt>
                <c:pt idx="180">
                  <c:v>28607</c:v>
                </c:pt>
                <c:pt idx="181">
                  <c:v>28610</c:v>
                </c:pt>
                <c:pt idx="182">
                  <c:v>28612.5</c:v>
                </c:pt>
                <c:pt idx="183">
                  <c:v>28613</c:v>
                </c:pt>
                <c:pt idx="184">
                  <c:v>28635</c:v>
                </c:pt>
                <c:pt idx="185">
                  <c:v>28643.5</c:v>
                </c:pt>
                <c:pt idx="186">
                  <c:v>28649</c:v>
                </c:pt>
                <c:pt idx="187">
                  <c:v>29219</c:v>
                </c:pt>
                <c:pt idx="188">
                  <c:v>29250</c:v>
                </c:pt>
                <c:pt idx="189">
                  <c:v>29252.5</c:v>
                </c:pt>
                <c:pt idx="190">
                  <c:v>29258</c:v>
                </c:pt>
                <c:pt idx="191">
                  <c:v>29269.5</c:v>
                </c:pt>
                <c:pt idx="192">
                  <c:v>29272</c:v>
                </c:pt>
                <c:pt idx="193">
                  <c:v>29272.5</c:v>
                </c:pt>
                <c:pt idx="194">
                  <c:v>29275</c:v>
                </c:pt>
                <c:pt idx="195">
                  <c:v>29277.5</c:v>
                </c:pt>
                <c:pt idx="196">
                  <c:v>29278</c:v>
                </c:pt>
                <c:pt idx="197">
                  <c:v>29286</c:v>
                </c:pt>
                <c:pt idx="198">
                  <c:v>29289</c:v>
                </c:pt>
                <c:pt idx="199">
                  <c:v>29291.5</c:v>
                </c:pt>
                <c:pt idx="200">
                  <c:v>29294.5</c:v>
                </c:pt>
                <c:pt idx="201">
                  <c:v>29297.5</c:v>
                </c:pt>
                <c:pt idx="202">
                  <c:v>29300</c:v>
                </c:pt>
                <c:pt idx="203">
                  <c:v>29322</c:v>
                </c:pt>
                <c:pt idx="204">
                  <c:v>29322.5</c:v>
                </c:pt>
                <c:pt idx="205">
                  <c:v>29325</c:v>
                </c:pt>
                <c:pt idx="206">
                  <c:v>29325.5</c:v>
                </c:pt>
                <c:pt idx="207">
                  <c:v>29328</c:v>
                </c:pt>
                <c:pt idx="208">
                  <c:v>29333.5</c:v>
                </c:pt>
                <c:pt idx="209">
                  <c:v>29339</c:v>
                </c:pt>
                <c:pt idx="210">
                  <c:v>29339.5</c:v>
                </c:pt>
                <c:pt idx="211">
                  <c:v>29341.5</c:v>
                </c:pt>
                <c:pt idx="212">
                  <c:v>29342</c:v>
                </c:pt>
                <c:pt idx="213">
                  <c:v>29364</c:v>
                </c:pt>
                <c:pt idx="214">
                  <c:v>29369.5</c:v>
                </c:pt>
                <c:pt idx="215">
                  <c:v>29372.5</c:v>
                </c:pt>
                <c:pt idx="216">
                  <c:v>29373</c:v>
                </c:pt>
                <c:pt idx="217">
                  <c:v>29375</c:v>
                </c:pt>
                <c:pt idx="218">
                  <c:v>29375.5</c:v>
                </c:pt>
                <c:pt idx="219">
                  <c:v>29391</c:v>
                </c:pt>
                <c:pt idx="220">
                  <c:v>29408.5</c:v>
                </c:pt>
                <c:pt idx="221">
                  <c:v>29409</c:v>
                </c:pt>
                <c:pt idx="222">
                  <c:v>29431</c:v>
                </c:pt>
                <c:pt idx="223">
                  <c:v>29442.5</c:v>
                </c:pt>
                <c:pt idx="224">
                  <c:v>29444.5</c:v>
                </c:pt>
                <c:pt idx="225">
                  <c:v>29445</c:v>
                </c:pt>
                <c:pt idx="226">
                  <c:v>29447.5</c:v>
                </c:pt>
                <c:pt idx="227">
                  <c:v>29448</c:v>
                </c:pt>
                <c:pt idx="228">
                  <c:v>29450</c:v>
                </c:pt>
                <c:pt idx="229">
                  <c:v>29450.5</c:v>
                </c:pt>
                <c:pt idx="230">
                  <c:v>29453</c:v>
                </c:pt>
                <c:pt idx="231">
                  <c:v>29453.5</c:v>
                </c:pt>
                <c:pt idx="232">
                  <c:v>29456</c:v>
                </c:pt>
                <c:pt idx="233">
                  <c:v>29470</c:v>
                </c:pt>
                <c:pt idx="234">
                  <c:v>29472.5</c:v>
                </c:pt>
                <c:pt idx="235">
                  <c:v>29473</c:v>
                </c:pt>
                <c:pt idx="236">
                  <c:v>29475.5</c:v>
                </c:pt>
                <c:pt idx="237">
                  <c:v>29480</c:v>
                </c:pt>
                <c:pt idx="238">
                  <c:v>29483.5</c:v>
                </c:pt>
                <c:pt idx="239">
                  <c:v>29487</c:v>
                </c:pt>
                <c:pt idx="240">
                  <c:v>29489.5</c:v>
                </c:pt>
                <c:pt idx="241">
                  <c:v>29506.5</c:v>
                </c:pt>
                <c:pt idx="242">
                  <c:v>29522.5</c:v>
                </c:pt>
                <c:pt idx="243">
                  <c:v>29523</c:v>
                </c:pt>
                <c:pt idx="244">
                  <c:v>29528.5</c:v>
                </c:pt>
                <c:pt idx="245">
                  <c:v>29531</c:v>
                </c:pt>
                <c:pt idx="246">
                  <c:v>29531.5</c:v>
                </c:pt>
                <c:pt idx="247">
                  <c:v>29545</c:v>
                </c:pt>
                <c:pt idx="248">
                  <c:v>29548</c:v>
                </c:pt>
                <c:pt idx="249">
                  <c:v>29551</c:v>
                </c:pt>
                <c:pt idx="250">
                  <c:v>29559</c:v>
                </c:pt>
                <c:pt idx="251">
                  <c:v>29559.5</c:v>
                </c:pt>
                <c:pt idx="252">
                  <c:v>29561.5</c:v>
                </c:pt>
                <c:pt idx="253">
                  <c:v>29562</c:v>
                </c:pt>
                <c:pt idx="254">
                  <c:v>29564.5</c:v>
                </c:pt>
                <c:pt idx="255">
                  <c:v>29565</c:v>
                </c:pt>
                <c:pt idx="256">
                  <c:v>29575.5</c:v>
                </c:pt>
                <c:pt idx="257">
                  <c:v>29578.5</c:v>
                </c:pt>
                <c:pt idx="258">
                  <c:v>29592.5</c:v>
                </c:pt>
                <c:pt idx="259">
                  <c:v>29595</c:v>
                </c:pt>
                <c:pt idx="260">
                  <c:v>29595.5</c:v>
                </c:pt>
                <c:pt idx="261">
                  <c:v>29603.5</c:v>
                </c:pt>
                <c:pt idx="262">
                  <c:v>29604</c:v>
                </c:pt>
                <c:pt idx="263">
                  <c:v>29609.5</c:v>
                </c:pt>
                <c:pt idx="264">
                  <c:v>29623</c:v>
                </c:pt>
                <c:pt idx="265">
                  <c:v>29623.5</c:v>
                </c:pt>
                <c:pt idx="266">
                  <c:v>29629</c:v>
                </c:pt>
                <c:pt idx="267">
                  <c:v>29634.5</c:v>
                </c:pt>
                <c:pt idx="268">
                  <c:v>29637</c:v>
                </c:pt>
                <c:pt idx="269">
                  <c:v>29642.5</c:v>
                </c:pt>
                <c:pt idx="270">
                  <c:v>29645.5</c:v>
                </c:pt>
                <c:pt idx="271">
                  <c:v>29648.5</c:v>
                </c:pt>
                <c:pt idx="272">
                  <c:v>29651</c:v>
                </c:pt>
                <c:pt idx="273">
                  <c:v>29654</c:v>
                </c:pt>
                <c:pt idx="274">
                  <c:v>29656.5</c:v>
                </c:pt>
                <c:pt idx="275">
                  <c:v>29665</c:v>
                </c:pt>
                <c:pt idx="276">
                  <c:v>30252</c:v>
                </c:pt>
                <c:pt idx="277">
                  <c:v>30260.5</c:v>
                </c:pt>
                <c:pt idx="278">
                  <c:v>30268.5</c:v>
                </c:pt>
                <c:pt idx="279">
                  <c:v>30274</c:v>
                </c:pt>
                <c:pt idx="280">
                  <c:v>30274.5</c:v>
                </c:pt>
                <c:pt idx="281">
                  <c:v>30280</c:v>
                </c:pt>
                <c:pt idx="282">
                  <c:v>30307.5</c:v>
                </c:pt>
                <c:pt idx="283">
                  <c:v>30308</c:v>
                </c:pt>
                <c:pt idx="284">
                  <c:v>30310.5</c:v>
                </c:pt>
                <c:pt idx="285">
                  <c:v>30313</c:v>
                </c:pt>
                <c:pt idx="286">
                  <c:v>30313.5</c:v>
                </c:pt>
                <c:pt idx="287">
                  <c:v>30316</c:v>
                </c:pt>
                <c:pt idx="288">
                  <c:v>30319</c:v>
                </c:pt>
                <c:pt idx="289">
                  <c:v>30325.5</c:v>
                </c:pt>
                <c:pt idx="290">
                  <c:v>30332.5</c:v>
                </c:pt>
                <c:pt idx="291">
                  <c:v>30335.5</c:v>
                </c:pt>
                <c:pt idx="292">
                  <c:v>30338.5</c:v>
                </c:pt>
                <c:pt idx="293">
                  <c:v>30346.5</c:v>
                </c:pt>
                <c:pt idx="294">
                  <c:v>30349.5</c:v>
                </c:pt>
                <c:pt idx="295">
                  <c:v>30383</c:v>
                </c:pt>
                <c:pt idx="296">
                  <c:v>30385.5</c:v>
                </c:pt>
                <c:pt idx="297">
                  <c:v>30386</c:v>
                </c:pt>
                <c:pt idx="298">
                  <c:v>30388.5</c:v>
                </c:pt>
                <c:pt idx="299">
                  <c:v>30389</c:v>
                </c:pt>
                <c:pt idx="300">
                  <c:v>30391</c:v>
                </c:pt>
                <c:pt idx="301">
                  <c:v>30399.5</c:v>
                </c:pt>
                <c:pt idx="302">
                  <c:v>30402</c:v>
                </c:pt>
                <c:pt idx="303">
                  <c:v>30402.5</c:v>
                </c:pt>
                <c:pt idx="304">
                  <c:v>30408</c:v>
                </c:pt>
                <c:pt idx="305">
                  <c:v>30408.5</c:v>
                </c:pt>
                <c:pt idx="306">
                  <c:v>30433</c:v>
                </c:pt>
                <c:pt idx="307">
                  <c:v>30433.5</c:v>
                </c:pt>
                <c:pt idx="308">
                  <c:v>30435.5</c:v>
                </c:pt>
                <c:pt idx="309">
                  <c:v>30436</c:v>
                </c:pt>
                <c:pt idx="310">
                  <c:v>30438.5</c:v>
                </c:pt>
                <c:pt idx="311">
                  <c:v>30439</c:v>
                </c:pt>
                <c:pt idx="312">
                  <c:v>30441.5</c:v>
                </c:pt>
                <c:pt idx="313">
                  <c:v>30444</c:v>
                </c:pt>
                <c:pt idx="314">
                  <c:v>30444.5</c:v>
                </c:pt>
                <c:pt idx="315">
                  <c:v>30460.5</c:v>
                </c:pt>
                <c:pt idx="316">
                  <c:v>30461</c:v>
                </c:pt>
                <c:pt idx="317">
                  <c:v>30497</c:v>
                </c:pt>
                <c:pt idx="318">
                  <c:v>30497.5</c:v>
                </c:pt>
                <c:pt idx="319">
                  <c:v>30499.5</c:v>
                </c:pt>
                <c:pt idx="320">
                  <c:v>30500</c:v>
                </c:pt>
                <c:pt idx="321">
                  <c:v>30505</c:v>
                </c:pt>
                <c:pt idx="322">
                  <c:v>30505.5</c:v>
                </c:pt>
                <c:pt idx="323">
                  <c:v>30508</c:v>
                </c:pt>
                <c:pt idx="324">
                  <c:v>30541.5</c:v>
                </c:pt>
                <c:pt idx="325">
                  <c:v>30550</c:v>
                </c:pt>
                <c:pt idx="326">
                  <c:v>30553</c:v>
                </c:pt>
                <c:pt idx="327">
                  <c:v>30569.5</c:v>
                </c:pt>
                <c:pt idx="328">
                  <c:v>30580.5</c:v>
                </c:pt>
                <c:pt idx="329">
                  <c:v>30581</c:v>
                </c:pt>
                <c:pt idx="330">
                  <c:v>30597.5</c:v>
                </c:pt>
                <c:pt idx="331">
                  <c:v>30600.5</c:v>
                </c:pt>
                <c:pt idx="332">
                  <c:v>30614</c:v>
                </c:pt>
                <c:pt idx="333">
                  <c:v>30617</c:v>
                </c:pt>
                <c:pt idx="334">
                  <c:v>30625.5</c:v>
                </c:pt>
                <c:pt idx="335">
                  <c:v>30631</c:v>
                </c:pt>
                <c:pt idx="336">
                  <c:v>30633.5</c:v>
                </c:pt>
                <c:pt idx="337">
                  <c:v>30636.5</c:v>
                </c:pt>
                <c:pt idx="338">
                  <c:v>30639</c:v>
                </c:pt>
                <c:pt idx="339">
                  <c:v>30639.5</c:v>
                </c:pt>
                <c:pt idx="340">
                  <c:v>30653</c:v>
                </c:pt>
                <c:pt idx="341">
                  <c:v>30658.5</c:v>
                </c:pt>
                <c:pt idx="342">
                  <c:v>30659</c:v>
                </c:pt>
                <c:pt idx="343">
                  <c:v>30661.5</c:v>
                </c:pt>
                <c:pt idx="344">
                  <c:v>30664.5</c:v>
                </c:pt>
                <c:pt idx="345">
                  <c:v>30667</c:v>
                </c:pt>
                <c:pt idx="346">
                  <c:v>31262.5</c:v>
                </c:pt>
                <c:pt idx="347">
                  <c:v>31265</c:v>
                </c:pt>
                <c:pt idx="348">
                  <c:v>31268</c:v>
                </c:pt>
                <c:pt idx="349">
                  <c:v>31276.5</c:v>
                </c:pt>
                <c:pt idx="350">
                  <c:v>31279</c:v>
                </c:pt>
                <c:pt idx="351">
                  <c:v>31307</c:v>
                </c:pt>
                <c:pt idx="352">
                  <c:v>31309.5</c:v>
                </c:pt>
                <c:pt idx="353">
                  <c:v>31310</c:v>
                </c:pt>
                <c:pt idx="354">
                  <c:v>31312.5</c:v>
                </c:pt>
                <c:pt idx="355">
                  <c:v>31315.5</c:v>
                </c:pt>
                <c:pt idx="356">
                  <c:v>31329.5</c:v>
                </c:pt>
                <c:pt idx="357">
                  <c:v>31332</c:v>
                </c:pt>
                <c:pt idx="358">
                  <c:v>31338</c:v>
                </c:pt>
                <c:pt idx="359">
                  <c:v>31341.5</c:v>
                </c:pt>
                <c:pt idx="360">
                  <c:v>31348.5</c:v>
                </c:pt>
                <c:pt idx="361">
                  <c:v>31349</c:v>
                </c:pt>
                <c:pt idx="362">
                  <c:v>31351.5</c:v>
                </c:pt>
                <c:pt idx="363">
                  <c:v>31352</c:v>
                </c:pt>
                <c:pt idx="364">
                  <c:v>31354.5</c:v>
                </c:pt>
                <c:pt idx="365">
                  <c:v>31357</c:v>
                </c:pt>
                <c:pt idx="366">
                  <c:v>31360</c:v>
                </c:pt>
                <c:pt idx="367">
                  <c:v>31376.5</c:v>
                </c:pt>
                <c:pt idx="368">
                  <c:v>31377</c:v>
                </c:pt>
                <c:pt idx="369">
                  <c:v>31379.5</c:v>
                </c:pt>
                <c:pt idx="370">
                  <c:v>31387.5</c:v>
                </c:pt>
                <c:pt idx="371">
                  <c:v>31388</c:v>
                </c:pt>
                <c:pt idx="372">
                  <c:v>31410</c:v>
                </c:pt>
                <c:pt idx="373">
                  <c:v>31413</c:v>
                </c:pt>
                <c:pt idx="374">
                  <c:v>31427</c:v>
                </c:pt>
                <c:pt idx="375">
                  <c:v>31435</c:v>
                </c:pt>
                <c:pt idx="376">
                  <c:v>31435.5</c:v>
                </c:pt>
                <c:pt idx="377">
                  <c:v>31442.5</c:v>
                </c:pt>
                <c:pt idx="378">
                  <c:v>31452</c:v>
                </c:pt>
                <c:pt idx="379">
                  <c:v>31457.5</c:v>
                </c:pt>
                <c:pt idx="380">
                  <c:v>31460</c:v>
                </c:pt>
                <c:pt idx="381">
                  <c:v>31460.5</c:v>
                </c:pt>
                <c:pt idx="382">
                  <c:v>31471</c:v>
                </c:pt>
                <c:pt idx="383">
                  <c:v>31471.5</c:v>
                </c:pt>
                <c:pt idx="384">
                  <c:v>31474</c:v>
                </c:pt>
                <c:pt idx="385">
                  <c:v>31474.5</c:v>
                </c:pt>
                <c:pt idx="386">
                  <c:v>31477</c:v>
                </c:pt>
                <c:pt idx="387">
                  <c:v>31482.5</c:v>
                </c:pt>
                <c:pt idx="388">
                  <c:v>31482.5</c:v>
                </c:pt>
                <c:pt idx="389">
                  <c:v>31482.5</c:v>
                </c:pt>
                <c:pt idx="390">
                  <c:v>31482.5</c:v>
                </c:pt>
                <c:pt idx="391">
                  <c:v>31482.5</c:v>
                </c:pt>
                <c:pt idx="392">
                  <c:v>31482.5</c:v>
                </c:pt>
                <c:pt idx="393">
                  <c:v>31482.5</c:v>
                </c:pt>
                <c:pt idx="394">
                  <c:v>31482.5</c:v>
                </c:pt>
                <c:pt idx="395">
                  <c:v>31482.5</c:v>
                </c:pt>
                <c:pt idx="396">
                  <c:v>31493.5</c:v>
                </c:pt>
                <c:pt idx="397">
                  <c:v>31494</c:v>
                </c:pt>
                <c:pt idx="398">
                  <c:v>31502</c:v>
                </c:pt>
                <c:pt idx="399">
                  <c:v>31507.5</c:v>
                </c:pt>
                <c:pt idx="400">
                  <c:v>31508</c:v>
                </c:pt>
                <c:pt idx="401">
                  <c:v>31513</c:v>
                </c:pt>
                <c:pt idx="402">
                  <c:v>31513.5</c:v>
                </c:pt>
                <c:pt idx="403">
                  <c:v>31529.5</c:v>
                </c:pt>
                <c:pt idx="404">
                  <c:v>31532.5</c:v>
                </c:pt>
                <c:pt idx="405">
                  <c:v>31543.5</c:v>
                </c:pt>
                <c:pt idx="406">
                  <c:v>31544</c:v>
                </c:pt>
                <c:pt idx="407">
                  <c:v>31546.5</c:v>
                </c:pt>
                <c:pt idx="408">
                  <c:v>31547</c:v>
                </c:pt>
                <c:pt idx="409">
                  <c:v>31549</c:v>
                </c:pt>
                <c:pt idx="410">
                  <c:v>31549.5</c:v>
                </c:pt>
                <c:pt idx="411">
                  <c:v>31552.5</c:v>
                </c:pt>
                <c:pt idx="412">
                  <c:v>31554.5</c:v>
                </c:pt>
                <c:pt idx="413">
                  <c:v>31555</c:v>
                </c:pt>
                <c:pt idx="414">
                  <c:v>31556</c:v>
                </c:pt>
                <c:pt idx="415">
                  <c:v>31556</c:v>
                </c:pt>
                <c:pt idx="416">
                  <c:v>31557.5</c:v>
                </c:pt>
                <c:pt idx="417">
                  <c:v>31558</c:v>
                </c:pt>
                <c:pt idx="418">
                  <c:v>31560.5</c:v>
                </c:pt>
                <c:pt idx="419">
                  <c:v>31591</c:v>
                </c:pt>
                <c:pt idx="420">
                  <c:v>31591.5</c:v>
                </c:pt>
                <c:pt idx="421">
                  <c:v>31608</c:v>
                </c:pt>
                <c:pt idx="422">
                  <c:v>31610.5</c:v>
                </c:pt>
                <c:pt idx="423">
                  <c:v>31611</c:v>
                </c:pt>
                <c:pt idx="424">
                  <c:v>31613.5</c:v>
                </c:pt>
                <c:pt idx="425">
                  <c:v>31627.5</c:v>
                </c:pt>
                <c:pt idx="426">
                  <c:v>31630</c:v>
                </c:pt>
                <c:pt idx="427">
                  <c:v>31647</c:v>
                </c:pt>
                <c:pt idx="428">
                  <c:v>31649.5</c:v>
                </c:pt>
                <c:pt idx="429">
                  <c:v>31652.5</c:v>
                </c:pt>
                <c:pt idx="430">
                  <c:v>31663.5</c:v>
                </c:pt>
                <c:pt idx="431">
                  <c:v>31666.5</c:v>
                </c:pt>
                <c:pt idx="432">
                  <c:v>31669</c:v>
                </c:pt>
                <c:pt idx="433">
                  <c:v>31680.5</c:v>
                </c:pt>
                <c:pt idx="434">
                  <c:v>31683</c:v>
                </c:pt>
                <c:pt idx="435">
                  <c:v>31688.5</c:v>
                </c:pt>
                <c:pt idx="436">
                  <c:v>32259</c:v>
                </c:pt>
                <c:pt idx="437">
                  <c:v>32264.5</c:v>
                </c:pt>
                <c:pt idx="438">
                  <c:v>32267.5</c:v>
                </c:pt>
                <c:pt idx="439">
                  <c:v>32273</c:v>
                </c:pt>
                <c:pt idx="440">
                  <c:v>32289.5</c:v>
                </c:pt>
                <c:pt idx="441">
                  <c:v>32292.5</c:v>
                </c:pt>
                <c:pt idx="442">
                  <c:v>32295</c:v>
                </c:pt>
                <c:pt idx="443">
                  <c:v>32303.5</c:v>
                </c:pt>
                <c:pt idx="444">
                  <c:v>32306.5</c:v>
                </c:pt>
                <c:pt idx="445">
                  <c:v>32309</c:v>
                </c:pt>
                <c:pt idx="446">
                  <c:v>32312</c:v>
                </c:pt>
                <c:pt idx="447">
                  <c:v>32317.5</c:v>
                </c:pt>
                <c:pt idx="448">
                  <c:v>32326</c:v>
                </c:pt>
                <c:pt idx="449">
                  <c:v>32331.5</c:v>
                </c:pt>
                <c:pt idx="450">
                  <c:v>32334</c:v>
                </c:pt>
                <c:pt idx="451">
                  <c:v>32334.5</c:v>
                </c:pt>
                <c:pt idx="452">
                  <c:v>32337</c:v>
                </c:pt>
                <c:pt idx="453">
                  <c:v>32340</c:v>
                </c:pt>
                <c:pt idx="454">
                  <c:v>32342.5</c:v>
                </c:pt>
                <c:pt idx="455">
                  <c:v>32373</c:v>
                </c:pt>
                <c:pt idx="456">
                  <c:v>32373.5</c:v>
                </c:pt>
                <c:pt idx="457">
                  <c:v>32376</c:v>
                </c:pt>
                <c:pt idx="458">
                  <c:v>32378.5</c:v>
                </c:pt>
                <c:pt idx="459">
                  <c:v>32379</c:v>
                </c:pt>
                <c:pt idx="460">
                  <c:v>32381.5</c:v>
                </c:pt>
                <c:pt idx="461">
                  <c:v>32382</c:v>
                </c:pt>
                <c:pt idx="462">
                  <c:v>32384</c:v>
                </c:pt>
                <c:pt idx="463">
                  <c:v>32384.5</c:v>
                </c:pt>
                <c:pt idx="464">
                  <c:v>32395.5</c:v>
                </c:pt>
                <c:pt idx="465">
                  <c:v>32398</c:v>
                </c:pt>
                <c:pt idx="466">
                  <c:v>32398.5</c:v>
                </c:pt>
                <c:pt idx="467">
                  <c:v>32401</c:v>
                </c:pt>
                <c:pt idx="468">
                  <c:v>32401.5</c:v>
                </c:pt>
                <c:pt idx="469">
                  <c:v>32403.5</c:v>
                </c:pt>
                <c:pt idx="470">
                  <c:v>32404</c:v>
                </c:pt>
                <c:pt idx="471">
                  <c:v>32423</c:v>
                </c:pt>
                <c:pt idx="472">
                  <c:v>32423.5</c:v>
                </c:pt>
                <c:pt idx="473">
                  <c:v>32426.5</c:v>
                </c:pt>
                <c:pt idx="474">
                  <c:v>32429</c:v>
                </c:pt>
                <c:pt idx="475">
                  <c:v>32445.5</c:v>
                </c:pt>
                <c:pt idx="476">
                  <c:v>32446</c:v>
                </c:pt>
                <c:pt idx="477">
                  <c:v>32448</c:v>
                </c:pt>
                <c:pt idx="478">
                  <c:v>32448.5</c:v>
                </c:pt>
                <c:pt idx="479">
                  <c:v>32451</c:v>
                </c:pt>
                <c:pt idx="480">
                  <c:v>32451.5</c:v>
                </c:pt>
                <c:pt idx="481">
                  <c:v>32454</c:v>
                </c:pt>
                <c:pt idx="482">
                  <c:v>32459.5</c:v>
                </c:pt>
                <c:pt idx="483">
                  <c:v>32460</c:v>
                </c:pt>
                <c:pt idx="484">
                  <c:v>32462</c:v>
                </c:pt>
                <c:pt idx="485">
                  <c:v>32462.5</c:v>
                </c:pt>
                <c:pt idx="486">
                  <c:v>32465</c:v>
                </c:pt>
                <c:pt idx="487">
                  <c:v>32465.5</c:v>
                </c:pt>
                <c:pt idx="488">
                  <c:v>32470.5</c:v>
                </c:pt>
                <c:pt idx="489">
                  <c:v>32476</c:v>
                </c:pt>
                <c:pt idx="490">
                  <c:v>32476.5</c:v>
                </c:pt>
                <c:pt idx="491">
                  <c:v>32479</c:v>
                </c:pt>
                <c:pt idx="492">
                  <c:v>32479.5</c:v>
                </c:pt>
                <c:pt idx="493">
                  <c:v>32482</c:v>
                </c:pt>
                <c:pt idx="494">
                  <c:v>32487.5</c:v>
                </c:pt>
                <c:pt idx="495">
                  <c:v>32498.5</c:v>
                </c:pt>
                <c:pt idx="496">
                  <c:v>32501.5</c:v>
                </c:pt>
                <c:pt idx="497">
                  <c:v>32504</c:v>
                </c:pt>
                <c:pt idx="498">
                  <c:v>32504.5</c:v>
                </c:pt>
                <c:pt idx="499">
                  <c:v>32526</c:v>
                </c:pt>
                <c:pt idx="500">
                  <c:v>32526.5</c:v>
                </c:pt>
                <c:pt idx="501">
                  <c:v>32534.5</c:v>
                </c:pt>
                <c:pt idx="502">
                  <c:v>32548.5</c:v>
                </c:pt>
                <c:pt idx="503">
                  <c:v>32549</c:v>
                </c:pt>
                <c:pt idx="504">
                  <c:v>32551.5</c:v>
                </c:pt>
                <c:pt idx="505">
                  <c:v>32559.5</c:v>
                </c:pt>
                <c:pt idx="506">
                  <c:v>32562.5</c:v>
                </c:pt>
                <c:pt idx="507">
                  <c:v>32563</c:v>
                </c:pt>
                <c:pt idx="508">
                  <c:v>32565</c:v>
                </c:pt>
                <c:pt idx="509">
                  <c:v>32565.5</c:v>
                </c:pt>
                <c:pt idx="510">
                  <c:v>32612.5</c:v>
                </c:pt>
                <c:pt idx="511">
                  <c:v>32615.5</c:v>
                </c:pt>
                <c:pt idx="512">
                  <c:v>32621</c:v>
                </c:pt>
                <c:pt idx="513">
                  <c:v>32635</c:v>
                </c:pt>
                <c:pt idx="514">
                  <c:v>32640.5</c:v>
                </c:pt>
                <c:pt idx="515">
                  <c:v>32643.5</c:v>
                </c:pt>
                <c:pt idx="516">
                  <c:v>32677</c:v>
                </c:pt>
                <c:pt idx="517">
                  <c:v>32679.5</c:v>
                </c:pt>
                <c:pt idx="518">
                  <c:v>32685.5</c:v>
                </c:pt>
                <c:pt idx="519">
                  <c:v>32688</c:v>
                </c:pt>
                <c:pt idx="520">
                  <c:v>32691</c:v>
                </c:pt>
                <c:pt idx="521">
                  <c:v>32702</c:v>
                </c:pt>
                <c:pt idx="522">
                  <c:v>32705</c:v>
                </c:pt>
                <c:pt idx="523">
                  <c:v>32707.5</c:v>
                </c:pt>
                <c:pt idx="524">
                  <c:v>32710.5</c:v>
                </c:pt>
                <c:pt idx="525">
                  <c:v>32713</c:v>
                </c:pt>
                <c:pt idx="526">
                  <c:v>32721.5</c:v>
                </c:pt>
                <c:pt idx="527">
                  <c:v>32730</c:v>
                </c:pt>
                <c:pt idx="528">
                  <c:v>32732.5</c:v>
                </c:pt>
                <c:pt idx="529">
                  <c:v>33247</c:v>
                </c:pt>
                <c:pt idx="530">
                  <c:v>33250</c:v>
                </c:pt>
                <c:pt idx="531">
                  <c:v>33300</c:v>
                </c:pt>
                <c:pt idx="532">
                  <c:v>33303</c:v>
                </c:pt>
                <c:pt idx="533">
                  <c:v>33314</c:v>
                </c:pt>
                <c:pt idx="534">
                  <c:v>33316.5</c:v>
                </c:pt>
                <c:pt idx="535">
                  <c:v>33317</c:v>
                </c:pt>
                <c:pt idx="536">
                  <c:v>33336.5</c:v>
                </c:pt>
                <c:pt idx="537">
                  <c:v>33339</c:v>
                </c:pt>
                <c:pt idx="538">
                  <c:v>33342</c:v>
                </c:pt>
                <c:pt idx="539">
                  <c:v>33375</c:v>
                </c:pt>
                <c:pt idx="540">
                  <c:v>33375.5</c:v>
                </c:pt>
                <c:pt idx="541">
                  <c:v>33453</c:v>
                </c:pt>
                <c:pt idx="542">
                  <c:v>33458.5</c:v>
                </c:pt>
                <c:pt idx="543">
                  <c:v>33459</c:v>
                </c:pt>
                <c:pt idx="544">
                  <c:v>33467.5</c:v>
                </c:pt>
                <c:pt idx="545">
                  <c:v>33470</c:v>
                </c:pt>
                <c:pt idx="546">
                  <c:v>33470.5</c:v>
                </c:pt>
                <c:pt idx="547">
                  <c:v>33472.5</c:v>
                </c:pt>
                <c:pt idx="548">
                  <c:v>33474.5</c:v>
                </c:pt>
                <c:pt idx="549">
                  <c:v>33481</c:v>
                </c:pt>
                <c:pt idx="550">
                  <c:v>33481.5</c:v>
                </c:pt>
                <c:pt idx="551">
                  <c:v>33494.5</c:v>
                </c:pt>
                <c:pt idx="552">
                  <c:v>33526</c:v>
                </c:pt>
                <c:pt idx="553">
                  <c:v>33537</c:v>
                </c:pt>
                <c:pt idx="554">
                  <c:v>33553.5</c:v>
                </c:pt>
                <c:pt idx="555">
                  <c:v>33561.5</c:v>
                </c:pt>
                <c:pt idx="556">
                  <c:v>33573</c:v>
                </c:pt>
                <c:pt idx="557">
                  <c:v>33676</c:v>
                </c:pt>
                <c:pt idx="558">
                  <c:v>33679</c:v>
                </c:pt>
                <c:pt idx="559">
                  <c:v>33698.5</c:v>
                </c:pt>
                <c:pt idx="560">
                  <c:v>33704</c:v>
                </c:pt>
                <c:pt idx="561">
                  <c:v>33721</c:v>
                </c:pt>
                <c:pt idx="562">
                  <c:v>33729</c:v>
                </c:pt>
                <c:pt idx="563">
                  <c:v>33762.5</c:v>
                </c:pt>
                <c:pt idx="564">
                  <c:v>34543.5</c:v>
                </c:pt>
                <c:pt idx="565">
                  <c:v>35557</c:v>
                </c:pt>
                <c:pt idx="566">
                  <c:v>35557</c:v>
                </c:pt>
                <c:pt idx="567">
                  <c:v>35557</c:v>
                </c:pt>
                <c:pt idx="568">
                  <c:v>37814</c:v>
                </c:pt>
                <c:pt idx="569">
                  <c:v>39518</c:v>
                </c:pt>
                <c:pt idx="570">
                  <c:v>39518</c:v>
                </c:pt>
                <c:pt idx="571">
                  <c:v>39518</c:v>
                </c:pt>
                <c:pt idx="572">
                  <c:v>39571</c:v>
                </c:pt>
                <c:pt idx="573">
                  <c:v>39571</c:v>
                </c:pt>
                <c:pt idx="574">
                  <c:v>39571</c:v>
                </c:pt>
                <c:pt idx="575">
                  <c:v>39651.5</c:v>
                </c:pt>
                <c:pt idx="576">
                  <c:v>39665.5</c:v>
                </c:pt>
                <c:pt idx="577">
                  <c:v>40406</c:v>
                </c:pt>
                <c:pt idx="578">
                  <c:v>40406</c:v>
                </c:pt>
                <c:pt idx="579">
                  <c:v>40484</c:v>
                </c:pt>
                <c:pt idx="580">
                  <c:v>40484</c:v>
                </c:pt>
                <c:pt idx="581">
                  <c:v>40484</c:v>
                </c:pt>
                <c:pt idx="582">
                  <c:v>41422</c:v>
                </c:pt>
                <c:pt idx="583">
                  <c:v>41422</c:v>
                </c:pt>
                <c:pt idx="584">
                  <c:v>41486</c:v>
                </c:pt>
                <c:pt idx="585">
                  <c:v>41486</c:v>
                </c:pt>
              </c:numCache>
            </c:numRef>
          </c:xVal>
          <c:yVal>
            <c:numRef>
              <c:f>'Active 6'!$O$21:$O$994</c:f>
              <c:numCache>
                <c:formatCode>0.0000</c:formatCode>
                <c:ptCount val="974"/>
                <c:pt idx="5">
                  <c:v>0.22591735911876235</c:v>
                </c:pt>
                <c:pt idx="13">
                  <c:v>7.6653092766043596E-2</c:v>
                </c:pt>
                <c:pt idx="14">
                  <c:v>7.6228091995488426E-2</c:v>
                </c:pt>
                <c:pt idx="15">
                  <c:v>7.3285778968567958E-2</c:v>
                </c:pt>
                <c:pt idx="16">
                  <c:v>7.238673887700893E-2</c:v>
                </c:pt>
                <c:pt idx="17">
                  <c:v>7.237584142135367E-2</c:v>
                </c:pt>
                <c:pt idx="18">
                  <c:v>7.2364943965698411E-2</c:v>
                </c:pt>
                <c:pt idx="19">
                  <c:v>7.2355862752652364E-2</c:v>
                </c:pt>
                <c:pt idx="20">
                  <c:v>7.2355862752652364E-2</c:v>
                </c:pt>
                <c:pt idx="21">
                  <c:v>3.8947896198840641E-2</c:v>
                </c:pt>
                <c:pt idx="22">
                  <c:v>3.8857084068380135E-2</c:v>
                </c:pt>
                <c:pt idx="23">
                  <c:v>3.8573750221343343E-2</c:v>
                </c:pt>
                <c:pt idx="25">
                  <c:v>3.4741478315909902E-2</c:v>
                </c:pt>
                <c:pt idx="27">
                  <c:v>6.2936703278511363E-3</c:v>
                </c:pt>
                <c:pt idx="28">
                  <c:v>6.2428155347932501E-3</c:v>
                </c:pt>
                <c:pt idx="29">
                  <c:v>6.2064906826090477E-3</c:v>
                </c:pt>
                <c:pt idx="30">
                  <c:v>6.1919607417353639E-3</c:v>
                </c:pt>
                <c:pt idx="31">
                  <c:v>6.0393963625617192E-3</c:v>
                </c:pt>
                <c:pt idx="32">
                  <c:v>5.9612979303656777E-3</c:v>
                </c:pt>
                <c:pt idx="33">
                  <c:v>3.1588355843543969E-3</c:v>
                </c:pt>
                <c:pt idx="34">
                  <c:v>-9.1499658810399731E-4</c:v>
                </c:pt>
                <c:pt idx="35">
                  <c:v>-1.0948046064157974E-3</c:v>
                </c:pt>
                <c:pt idx="36">
                  <c:v>-5.5591289398543853E-3</c:v>
                </c:pt>
                <c:pt idx="37">
                  <c:v>-8.0982361075301879E-3</c:v>
                </c:pt>
                <c:pt idx="38">
                  <c:v>-8.1000523501394001E-3</c:v>
                </c:pt>
                <c:pt idx="39">
                  <c:v>-8.1091335631854472E-3</c:v>
                </c:pt>
                <c:pt idx="40">
                  <c:v>-8.1182147762314943E-3</c:v>
                </c:pt>
                <c:pt idx="41">
                  <c:v>-8.1182147762314943E-3</c:v>
                </c:pt>
                <c:pt idx="42">
                  <c:v>-8.1200310188407065E-3</c:v>
                </c:pt>
                <c:pt idx="43">
                  <c:v>-8.1509071431972863E-3</c:v>
                </c:pt>
                <c:pt idx="44">
                  <c:v>-8.459668386763014E-3</c:v>
                </c:pt>
                <c:pt idx="45">
                  <c:v>-8.4796470554643205E-3</c:v>
                </c:pt>
                <c:pt idx="46">
                  <c:v>-8.5886216120169279E-3</c:v>
                </c:pt>
                <c:pt idx="47">
                  <c:v>-1.2228371800874091E-2</c:v>
                </c:pt>
                <c:pt idx="48">
                  <c:v>-1.2798671980166085E-2</c:v>
                </c:pt>
                <c:pt idx="49">
                  <c:v>-1.2818650648867391E-2</c:v>
                </c:pt>
                <c:pt idx="50">
                  <c:v>-1.5332330420014265E-2</c:v>
                </c:pt>
                <c:pt idx="51">
                  <c:v>-1.5450386189612919E-2</c:v>
                </c:pt>
                <c:pt idx="52">
                  <c:v>-1.6051562493261479E-2</c:v>
                </c:pt>
                <c:pt idx="53">
                  <c:v>-1.6069724919353587E-2</c:v>
                </c:pt>
                <c:pt idx="54">
                  <c:v>-1.6071541161962799E-2</c:v>
                </c:pt>
                <c:pt idx="55">
                  <c:v>-1.6131477168066732E-2</c:v>
                </c:pt>
                <c:pt idx="56">
                  <c:v>-1.6169618262860147E-2</c:v>
                </c:pt>
                <c:pt idx="57">
                  <c:v>-1.9584154368175247E-2</c:v>
                </c:pt>
                <c:pt idx="58">
                  <c:v>-1.9602316794267355E-2</c:v>
                </c:pt>
                <c:pt idx="59">
                  <c:v>-2.268811298731542E-2</c:v>
                </c:pt>
                <c:pt idx="60">
                  <c:v>-2.338918263447054E-2</c:v>
                </c:pt>
                <c:pt idx="61">
                  <c:v>-2.4077538583361188E-2</c:v>
                </c:pt>
                <c:pt idx="62">
                  <c:v>-2.64931412536107E-2</c:v>
                </c:pt>
                <c:pt idx="63">
                  <c:v>-2.6812799952831701E-2</c:v>
                </c:pt>
                <c:pt idx="64">
                  <c:v>-2.7343142794721068E-2</c:v>
                </c:pt>
                <c:pt idx="65">
                  <c:v>-2.7381283889514468E-2</c:v>
                </c:pt>
                <c:pt idx="66">
                  <c:v>-2.7392181345169742E-2</c:v>
                </c:pt>
                <c:pt idx="67">
                  <c:v>-2.739399758777894E-2</c:v>
                </c:pt>
                <c:pt idx="68">
                  <c:v>-2.7412160013871048E-2</c:v>
                </c:pt>
                <c:pt idx="69">
                  <c:v>-2.741397625648026E-2</c:v>
                </c:pt>
                <c:pt idx="70">
                  <c:v>-2.751386959998682E-2</c:v>
                </c:pt>
                <c:pt idx="71">
                  <c:v>-2.752476705564208E-2</c:v>
                </c:pt>
                <c:pt idx="72">
                  <c:v>-2.7533848268688127E-2</c:v>
                </c:pt>
                <c:pt idx="73">
                  <c:v>-2.7535664511297339E-2</c:v>
                </c:pt>
                <c:pt idx="74">
                  <c:v>-2.7555643179998646E-2</c:v>
                </c:pt>
                <c:pt idx="75">
                  <c:v>-2.7575621848699966E-2</c:v>
                </c:pt>
                <c:pt idx="76">
                  <c:v>-2.7584703061746013E-2</c:v>
                </c:pt>
                <c:pt idx="77">
                  <c:v>-2.7586519304355225E-2</c:v>
                </c:pt>
                <c:pt idx="78">
                  <c:v>-2.7595600517401273E-2</c:v>
                </c:pt>
                <c:pt idx="79">
                  <c:v>-2.760468173044732E-2</c:v>
                </c:pt>
                <c:pt idx="80">
                  <c:v>-2.7606497973056532E-2</c:v>
                </c:pt>
                <c:pt idx="81">
                  <c:v>-2.7615579186102579E-2</c:v>
                </c:pt>
                <c:pt idx="82">
                  <c:v>-2.7677331434815725E-2</c:v>
                </c:pt>
                <c:pt idx="83">
                  <c:v>-2.7706391316563092E-2</c:v>
                </c:pt>
                <c:pt idx="84">
                  <c:v>-2.7757246109620978E-2</c:v>
                </c:pt>
                <c:pt idx="85">
                  <c:v>-2.7777224778322285E-2</c:v>
                </c:pt>
                <c:pt idx="86">
                  <c:v>-2.7788122233977558E-2</c:v>
                </c:pt>
                <c:pt idx="87">
                  <c:v>-2.7788122233977558E-2</c:v>
                </c:pt>
                <c:pt idx="88">
                  <c:v>-2.7788122233977558E-2</c:v>
                </c:pt>
                <c:pt idx="89">
                  <c:v>-2.7788122233977558E-2</c:v>
                </c:pt>
                <c:pt idx="90">
                  <c:v>-2.7797203447023605E-2</c:v>
                </c:pt>
                <c:pt idx="91">
                  <c:v>-2.7799019689632817E-2</c:v>
                </c:pt>
                <c:pt idx="92">
                  <c:v>-2.7808100902678864E-2</c:v>
                </c:pt>
                <c:pt idx="93">
                  <c:v>-2.7817182115724912E-2</c:v>
                </c:pt>
                <c:pt idx="94">
                  <c:v>-2.7818998358334124E-2</c:v>
                </c:pt>
                <c:pt idx="95">
                  <c:v>-2.7828079571380171E-2</c:v>
                </c:pt>
                <c:pt idx="96">
                  <c:v>-2.783897702703543E-2</c:v>
                </c:pt>
                <c:pt idx="97">
                  <c:v>-2.7848058240081491E-2</c:v>
                </c:pt>
                <c:pt idx="98">
                  <c:v>-2.7858955695736751E-2</c:v>
                </c:pt>
                <c:pt idx="99">
                  <c:v>-2.7878934364438057E-2</c:v>
                </c:pt>
                <c:pt idx="100">
                  <c:v>-2.7888015577484104E-2</c:v>
                </c:pt>
                <c:pt idx="101">
                  <c:v>-2.7889831820093317E-2</c:v>
                </c:pt>
                <c:pt idx="102">
                  <c:v>-2.7898913033139378E-2</c:v>
                </c:pt>
                <c:pt idx="103">
                  <c:v>-2.7918891701840684E-2</c:v>
                </c:pt>
                <c:pt idx="104">
                  <c:v>-2.7929789157495943E-2</c:v>
                </c:pt>
                <c:pt idx="105">
                  <c:v>-2.7938870370541991E-2</c:v>
                </c:pt>
                <c:pt idx="106">
                  <c:v>-2.794976782619725E-2</c:v>
                </c:pt>
                <c:pt idx="107">
                  <c:v>-2.7960665281852523E-2</c:v>
                </c:pt>
                <c:pt idx="108">
                  <c:v>-2.796974649489857E-2</c:v>
                </c:pt>
                <c:pt idx="109">
                  <c:v>-2.798064395055383E-2</c:v>
                </c:pt>
                <c:pt idx="110">
                  <c:v>-3.0071139193754731E-2</c:v>
                </c:pt>
                <c:pt idx="111">
                  <c:v>-3.0082036649409991E-2</c:v>
                </c:pt>
                <c:pt idx="112">
                  <c:v>-3.0091117862456038E-2</c:v>
                </c:pt>
                <c:pt idx="113">
                  <c:v>-3.009293410506525E-2</c:v>
                </c:pt>
                <c:pt idx="114">
                  <c:v>-3.0102015318111297E-2</c:v>
                </c:pt>
                <c:pt idx="115">
                  <c:v>-3.0234601028583635E-2</c:v>
                </c:pt>
                <c:pt idx="116">
                  <c:v>-3.0254579697284956E-2</c:v>
                </c:pt>
                <c:pt idx="117">
                  <c:v>-3.0263660910331003E-2</c:v>
                </c:pt>
                <c:pt idx="118">
                  <c:v>-3.0274558365986262E-2</c:v>
                </c:pt>
                <c:pt idx="119">
                  <c:v>-3.0283639579032309E-2</c:v>
                </c:pt>
                <c:pt idx="120">
                  <c:v>-3.0285455821641522E-2</c:v>
                </c:pt>
                <c:pt idx="121">
                  <c:v>-3.0294537034687569E-2</c:v>
                </c:pt>
                <c:pt idx="122">
                  <c:v>-3.0325413159044148E-2</c:v>
                </c:pt>
                <c:pt idx="123">
                  <c:v>-3.0334494372090196E-2</c:v>
                </c:pt>
                <c:pt idx="124">
                  <c:v>-3.0345391827745455E-2</c:v>
                </c:pt>
                <c:pt idx="125">
                  <c:v>-3.0352656798182304E-2</c:v>
                </c:pt>
                <c:pt idx="126">
                  <c:v>-3.0354473040791516E-2</c:v>
                </c:pt>
                <c:pt idx="127">
                  <c:v>-3.0356289283400714E-2</c:v>
                </c:pt>
                <c:pt idx="128">
                  <c:v>-3.0374451709492822E-2</c:v>
                </c:pt>
                <c:pt idx="129">
                  <c:v>-3.0385349165148082E-2</c:v>
                </c:pt>
                <c:pt idx="130">
                  <c:v>-3.0436203958205968E-2</c:v>
                </c:pt>
                <c:pt idx="131">
                  <c:v>-3.0445285171252015E-2</c:v>
                </c:pt>
                <c:pt idx="132">
                  <c:v>-3.0447101413861227E-2</c:v>
                </c:pt>
                <c:pt idx="133">
                  <c:v>-3.0457998869516487E-2</c:v>
                </c:pt>
                <c:pt idx="134">
                  <c:v>-3.0527016088666481E-2</c:v>
                </c:pt>
                <c:pt idx="135">
                  <c:v>-3.0557892213023047E-2</c:v>
                </c:pt>
                <c:pt idx="136">
                  <c:v>-3.0665050526966442E-2</c:v>
                </c:pt>
                <c:pt idx="137">
                  <c:v>-3.0708640349587493E-2</c:v>
                </c:pt>
                <c:pt idx="138">
                  <c:v>-3.0710456592196705E-2</c:v>
                </c:pt>
                <c:pt idx="139">
                  <c:v>-3.07286190182888E-2</c:v>
                </c:pt>
                <c:pt idx="140">
                  <c:v>-3.0730435260898012E-2</c:v>
                </c:pt>
                <c:pt idx="141">
                  <c:v>-3.0739516473944059E-2</c:v>
                </c:pt>
                <c:pt idx="142">
                  <c:v>-3.0790371267001945E-2</c:v>
                </c:pt>
                <c:pt idx="143">
                  <c:v>-3.0799452480048006E-2</c:v>
                </c:pt>
                <c:pt idx="144">
                  <c:v>-3.0801268722657205E-2</c:v>
                </c:pt>
                <c:pt idx="145">
                  <c:v>-3.0812166178312464E-2</c:v>
                </c:pt>
                <c:pt idx="146">
                  <c:v>-3.0861204728761152E-2</c:v>
                </c:pt>
                <c:pt idx="147">
                  <c:v>-3.0870285941807199E-2</c:v>
                </c:pt>
                <c:pt idx="148">
                  <c:v>-3.0872102184416411E-2</c:v>
                </c:pt>
                <c:pt idx="149">
                  <c:v>-3.0872102184416411E-2</c:v>
                </c:pt>
                <c:pt idx="150">
                  <c:v>-3.0890264610508505E-2</c:v>
                </c:pt>
                <c:pt idx="151">
                  <c:v>-3.0932038190520345E-2</c:v>
                </c:pt>
                <c:pt idx="152">
                  <c:v>-3.0941119403566392E-2</c:v>
                </c:pt>
                <c:pt idx="153">
                  <c:v>-3.0942935646175604E-2</c:v>
                </c:pt>
                <c:pt idx="154">
                  <c:v>-3.1001055409670325E-2</c:v>
                </c:pt>
                <c:pt idx="155">
                  <c:v>-3.1002871652279537E-2</c:v>
                </c:pt>
                <c:pt idx="156">
                  <c:v>-3.1011952865325584E-2</c:v>
                </c:pt>
                <c:pt idx="157">
                  <c:v>-3.1082786327084791E-2</c:v>
                </c:pt>
                <c:pt idx="158">
                  <c:v>-3.1084602569693989E-2</c:v>
                </c:pt>
                <c:pt idx="159">
                  <c:v>-3.1113662451441357E-2</c:v>
                </c:pt>
                <c:pt idx="160">
                  <c:v>-3.1164517244499243E-2</c:v>
                </c:pt>
                <c:pt idx="161">
                  <c:v>-3.117359845754529E-2</c:v>
                </c:pt>
                <c:pt idx="162">
                  <c:v>-3.1175414700154502E-2</c:v>
                </c:pt>
                <c:pt idx="163">
                  <c:v>-3.1257145617568954E-2</c:v>
                </c:pt>
                <c:pt idx="164">
                  <c:v>-3.1264410588005803E-2</c:v>
                </c:pt>
                <c:pt idx="165">
                  <c:v>-3.1266226830615015E-2</c:v>
                </c:pt>
                <c:pt idx="166">
                  <c:v>-3.1286205499316322E-2</c:v>
                </c:pt>
                <c:pt idx="167">
                  <c:v>-3.1295286712362369E-2</c:v>
                </c:pt>
                <c:pt idx="168">
                  <c:v>-3.1366120174121576E-2</c:v>
                </c:pt>
                <c:pt idx="169">
                  <c:v>-3.1367936416730774E-2</c:v>
                </c:pt>
                <c:pt idx="170">
                  <c:v>-3.1377017629776835E-2</c:v>
                </c:pt>
                <c:pt idx="171">
                  <c:v>-3.1447851091536028E-2</c:v>
                </c:pt>
                <c:pt idx="172">
                  <c:v>-3.1458748547191287E-2</c:v>
                </c:pt>
                <c:pt idx="173">
                  <c:v>-3.1467829760237334E-2</c:v>
                </c:pt>
                <c:pt idx="174">
                  <c:v>-3.1478727215892593E-2</c:v>
                </c:pt>
                <c:pt idx="175">
                  <c:v>-3.1487808428938655E-2</c:v>
                </c:pt>
                <c:pt idx="176">
                  <c:v>-3.1489624671547867E-2</c:v>
                </c:pt>
                <c:pt idx="177">
                  <c:v>-3.1498705884593914E-2</c:v>
                </c:pt>
                <c:pt idx="178">
                  <c:v>-3.1507787097639961E-2</c:v>
                </c:pt>
                <c:pt idx="179">
                  <c:v>-3.1509603340249173E-2</c:v>
                </c:pt>
                <c:pt idx="180">
                  <c:v>-3.1538663221996541E-2</c:v>
                </c:pt>
                <c:pt idx="181">
                  <c:v>-3.15495606776518E-2</c:v>
                </c:pt>
                <c:pt idx="182">
                  <c:v>-3.1558641890697847E-2</c:v>
                </c:pt>
                <c:pt idx="183">
                  <c:v>-3.1560458133307059E-2</c:v>
                </c:pt>
                <c:pt idx="184">
                  <c:v>-3.1640372808112299E-2</c:v>
                </c:pt>
                <c:pt idx="185">
                  <c:v>-3.1671248932468879E-2</c:v>
                </c:pt>
                <c:pt idx="186">
                  <c:v>-3.1691227601170185E-2</c:v>
                </c:pt>
                <c:pt idx="187">
                  <c:v>-3.3761744175669781E-2</c:v>
                </c:pt>
                <c:pt idx="188">
                  <c:v>-3.3874351217440798E-2</c:v>
                </c:pt>
                <c:pt idx="189">
                  <c:v>-3.3883432430486859E-2</c:v>
                </c:pt>
                <c:pt idx="190">
                  <c:v>-3.3903411099188166E-2</c:v>
                </c:pt>
                <c:pt idx="191">
                  <c:v>-3.3945184679200005E-2</c:v>
                </c:pt>
                <c:pt idx="192">
                  <c:v>-3.3954265892246052E-2</c:v>
                </c:pt>
                <c:pt idx="193">
                  <c:v>-3.3956082134855264E-2</c:v>
                </c:pt>
                <c:pt idx="194">
                  <c:v>-3.3965163347901312E-2</c:v>
                </c:pt>
                <c:pt idx="195">
                  <c:v>-3.3974244560947359E-2</c:v>
                </c:pt>
                <c:pt idx="196">
                  <c:v>-3.3976060803556571E-2</c:v>
                </c:pt>
                <c:pt idx="197">
                  <c:v>-3.4005120685303938E-2</c:v>
                </c:pt>
                <c:pt idx="198">
                  <c:v>-3.4016018140959198E-2</c:v>
                </c:pt>
                <c:pt idx="199">
                  <c:v>-3.4025099354005245E-2</c:v>
                </c:pt>
                <c:pt idx="200">
                  <c:v>-3.4035996809660504E-2</c:v>
                </c:pt>
                <c:pt idx="201">
                  <c:v>-3.4046894265315764E-2</c:v>
                </c:pt>
                <c:pt idx="202">
                  <c:v>-3.4055975478361825E-2</c:v>
                </c:pt>
                <c:pt idx="203">
                  <c:v>-3.4135890153167064E-2</c:v>
                </c:pt>
                <c:pt idx="204">
                  <c:v>-3.4137706395776277E-2</c:v>
                </c:pt>
                <c:pt idx="205">
                  <c:v>-3.4146787608822324E-2</c:v>
                </c:pt>
                <c:pt idx="206">
                  <c:v>-3.4148603851431536E-2</c:v>
                </c:pt>
                <c:pt idx="207">
                  <c:v>-3.4157685064477583E-2</c:v>
                </c:pt>
                <c:pt idx="208">
                  <c:v>-3.4177663733178903E-2</c:v>
                </c:pt>
                <c:pt idx="209">
                  <c:v>-3.419764240188021E-2</c:v>
                </c:pt>
                <c:pt idx="210">
                  <c:v>-3.4199458644489422E-2</c:v>
                </c:pt>
                <c:pt idx="211">
                  <c:v>-3.4206723614926257E-2</c:v>
                </c:pt>
                <c:pt idx="212">
                  <c:v>-3.4208539857535469E-2</c:v>
                </c:pt>
                <c:pt idx="213">
                  <c:v>-3.4288454532340723E-2</c:v>
                </c:pt>
                <c:pt idx="214">
                  <c:v>-3.430843320104203E-2</c:v>
                </c:pt>
                <c:pt idx="215">
                  <c:v>-3.4319330656697289E-2</c:v>
                </c:pt>
                <c:pt idx="216">
                  <c:v>-3.4321146899306501E-2</c:v>
                </c:pt>
                <c:pt idx="217">
                  <c:v>-3.432841186974335E-2</c:v>
                </c:pt>
                <c:pt idx="218">
                  <c:v>-3.4330228112352548E-2</c:v>
                </c:pt>
                <c:pt idx="219">
                  <c:v>-3.4386531633238071E-2</c:v>
                </c:pt>
                <c:pt idx="220">
                  <c:v>-3.4450100124560429E-2</c:v>
                </c:pt>
                <c:pt idx="221">
                  <c:v>-3.4451916367169641E-2</c:v>
                </c:pt>
                <c:pt idx="222">
                  <c:v>-3.4531831041974881E-2</c:v>
                </c:pt>
                <c:pt idx="223">
                  <c:v>-3.457360462198672E-2</c:v>
                </c:pt>
                <c:pt idx="224">
                  <c:v>-3.4580869592423555E-2</c:v>
                </c:pt>
                <c:pt idx="225">
                  <c:v>-3.4582685835032767E-2</c:v>
                </c:pt>
                <c:pt idx="226">
                  <c:v>-3.4591767048078814E-2</c:v>
                </c:pt>
                <c:pt idx="227">
                  <c:v>-3.4593583290688026E-2</c:v>
                </c:pt>
                <c:pt idx="228">
                  <c:v>-3.4600848261124875E-2</c:v>
                </c:pt>
                <c:pt idx="229">
                  <c:v>-3.4602664503734074E-2</c:v>
                </c:pt>
                <c:pt idx="230">
                  <c:v>-3.4611745716780135E-2</c:v>
                </c:pt>
                <c:pt idx="231">
                  <c:v>-3.4613561959389333E-2</c:v>
                </c:pt>
                <c:pt idx="232">
                  <c:v>-3.4622643172435394E-2</c:v>
                </c:pt>
                <c:pt idx="233">
                  <c:v>-3.467349796549328E-2</c:v>
                </c:pt>
                <c:pt idx="234">
                  <c:v>-3.4682579178539327E-2</c:v>
                </c:pt>
                <c:pt idx="235">
                  <c:v>-3.4684395421148539E-2</c:v>
                </c:pt>
                <c:pt idx="236">
                  <c:v>-3.4693476634194587E-2</c:v>
                </c:pt>
                <c:pt idx="237">
                  <c:v>-3.4709822817677483E-2</c:v>
                </c:pt>
                <c:pt idx="238">
                  <c:v>-3.4722536515941954E-2</c:v>
                </c:pt>
                <c:pt idx="239">
                  <c:v>-3.4735250214206426E-2</c:v>
                </c:pt>
                <c:pt idx="240">
                  <c:v>-3.4744331427252473E-2</c:v>
                </c:pt>
                <c:pt idx="241">
                  <c:v>-3.4806083675965618E-2</c:v>
                </c:pt>
                <c:pt idx="242">
                  <c:v>-3.486420343946034E-2</c:v>
                </c:pt>
                <c:pt idx="243">
                  <c:v>-3.4866019682069552E-2</c:v>
                </c:pt>
                <c:pt idx="244">
                  <c:v>-3.4885998350770858E-2</c:v>
                </c:pt>
                <c:pt idx="245">
                  <c:v>-3.4895079563816919E-2</c:v>
                </c:pt>
                <c:pt idx="246">
                  <c:v>-3.4896895806426131E-2</c:v>
                </c:pt>
                <c:pt idx="247">
                  <c:v>-3.4945934356874805E-2</c:v>
                </c:pt>
                <c:pt idx="248">
                  <c:v>-3.4956831812530065E-2</c:v>
                </c:pt>
                <c:pt idx="249">
                  <c:v>-3.4967729268185324E-2</c:v>
                </c:pt>
                <c:pt idx="250">
                  <c:v>-3.4996789149932678E-2</c:v>
                </c:pt>
                <c:pt idx="251">
                  <c:v>-3.499860539254189E-2</c:v>
                </c:pt>
                <c:pt idx="252">
                  <c:v>-3.5005870362978739E-2</c:v>
                </c:pt>
                <c:pt idx="253">
                  <c:v>-3.5007686605587951E-2</c:v>
                </c:pt>
                <c:pt idx="254">
                  <c:v>-3.5016767818633998E-2</c:v>
                </c:pt>
                <c:pt idx="255">
                  <c:v>-3.501858406124321E-2</c:v>
                </c:pt>
                <c:pt idx="256">
                  <c:v>-3.5056725156036625E-2</c:v>
                </c:pt>
                <c:pt idx="257">
                  <c:v>-3.5067622611691884E-2</c:v>
                </c:pt>
                <c:pt idx="258">
                  <c:v>-3.5118477404749771E-2</c:v>
                </c:pt>
                <c:pt idx="259">
                  <c:v>-3.5127558617795818E-2</c:v>
                </c:pt>
                <c:pt idx="260">
                  <c:v>-3.512937486040503E-2</c:v>
                </c:pt>
                <c:pt idx="261">
                  <c:v>-3.5158434742152384E-2</c:v>
                </c:pt>
                <c:pt idx="262">
                  <c:v>-3.5160250984761596E-2</c:v>
                </c:pt>
                <c:pt idx="263">
                  <c:v>-3.5180229653462916E-2</c:v>
                </c:pt>
                <c:pt idx="264">
                  <c:v>-3.522926820391159E-2</c:v>
                </c:pt>
                <c:pt idx="265">
                  <c:v>-3.5231084446520788E-2</c:v>
                </c:pt>
                <c:pt idx="266">
                  <c:v>-3.5251063115222109E-2</c:v>
                </c:pt>
                <c:pt idx="267">
                  <c:v>-3.5271041783923415E-2</c:v>
                </c:pt>
                <c:pt idx="268">
                  <c:v>-3.5280122996969462E-2</c:v>
                </c:pt>
                <c:pt idx="269">
                  <c:v>-3.5300101665670783E-2</c:v>
                </c:pt>
                <c:pt idx="270">
                  <c:v>-3.5310999121326042E-2</c:v>
                </c:pt>
                <c:pt idx="271">
                  <c:v>-3.5321896576981301E-2</c:v>
                </c:pt>
                <c:pt idx="272">
                  <c:v>-3.5330977790027349E-2</c:v>
                </c:pt>
                <c:pt idx="273">
                  <c:v>-3.5341875245682608E-2</c:v>
                </c:pt>
                <c:pt idx="274">
                  <c:v>-3.5350956458728669E-2</c:v>
                </c:pt>
                <c:pt idx="275">
                  <c:v>-3.5381832583085235E-2</c:v>
                </c:pt>
                <c:pt idx="276">
                  <c:v>-3.7514101406297962E-2</c:v>
                </c:pt>
                <c:pt idx="277">
                  <c:v>-3.7544977530654541E-2</c:v>
                </c:pt>
                <c:pt idx="278">
                  <c:v>-3.7574037412401909E-2</c:v>
                </c:pt>
                <c:pt idx="279">
                  <c:v>-3.7594016081103215E-2</c:v>
                </c:pt>
                <c:pt idx="280">
                  <c:v>-3.7595832323712428E-2</c:v>
                </c:pt>
                <c:pt idx="281">
                  <c:v>-3.7615810992413734E-2</c:v>
                </c:pt>
                <c:pt idx="282">
                  <c:v>-3.7715704335920294E-2</c:v>
                </c:pt>
                <c:pt idx="283">
                  <c:v>-3.7717520578529506E-2</c:v>
                </c:pt>
                <c:pt idx="284">
                  <c:v>-3.7726601791575554E-2</c:v>
                </c:pt>
                <c:pt idx="285">
                  <c:v>-3.7735683004621615E-2</c:v>
                </c:pt>
                <c:pt idx="286">
                  <c:v>-3.7737499247230813E-2</c:v>
                </c:pt>
                <c:pt idx="287">
                  <c:v>-3.7746580460276874E-2</c:v>
                </c:pt>
                <c:pt idx="288">
                  <c:v>-3.7757477915932133E-2</c:v>
                </c:pt>
                <c:pt idx="289">
                  <c:v>-3.7781089069851864E-2</c:v>
                </c:pt>
                <c:pt idx="290">
                  <c:v>-3.7806516466380807E-2</c:v>
                </c:pt>
                <c:pt idx="291">
                  <c:v>-3.7817413922036067E-2</c:v>
                </c:pt>
                <c:pt idx="292">
                  <c:v>-3.7828311377691326E-2</c:v>
                </c:pt>
                <c:pt idx="293">
                  <c:v>-3.7857371259438694E-2</c:v>
                </c:pt>
                <c:pt idx="294">
                  <c:v>-3.7868268715093953E-2</c:v>
                </c:pt>
                <c:pt idx="295">
                  <c:v>-3.7989956969911032E-2</c:v>
                </c:pt>
                <c:pt idx="296">
                  <c:v>-3.7999038182957079E-2</c:v>
                </c:pt>
                <c:pt idx="297">
                  <c:v>-3.8000854425566291E-2</c:v>
                </c:pt>
                <c:pt idx="298">
                  <c:v>-3.8009935638612338E-2</c:v>
                </c:pt>
                <c:pt idx="299">
                  <c:v>-3.801175188122155E-2</c:v>
                </c:pt>
                <c:pt idx="300">
                  <c:v>-3.8019016851658399E-2</c:v>
                </c:pt>
                <c:pt idx="301">
                  <c:v>-3.8049892976014965E-2</c:v>
                </c:pt>
                <c:pt idx="302">
                  <c:v>-3.8058974189061012E-2</c:v>
                </c:pt>
                <c:pt idx="303">
                  <c:v>-3.8060790431670224E-2</c:v>
                </c:pt>
                <c:pt idx="304">
                  <c:v>-3.8080769100371545E-2</c:v>
                </c:pt>
                <c:pt idx="305">
                  <c:v>-3.8082585342980743E-2</c:v>
                </c:pt>
                <c:pt idx="306">
                  <c:v>-3.8171581230832044E-2</c:v>
                </c:pt>
                <c:pt idx="307">
                  <c:v>-3.8173397473441256E-2</c:v>
                </c:pt>
                <c:pt idx="308">
                  <c:v>-3.8180662443878091E-2</c:v>
                </c:pt>
                <c:pt idx="309">
                  <c:v>-3.8182478686487303E-2</c:v>
                </c:pt>
                <c:pt idx="310">
                  <c:v>-3.8191559899533364E-2</c:v>
                </c:pt>
                <c:pt idx="311">
                  <c:v>-3.8193376142142563E-2</c:v>
                </c:pt>
                <c:pt idx="312">
                  <c:v>-3.8202457355188624E-2</c:v>
                </c:pt>
                <c:pt idx="313">
                  <c:v>-3.8211538568234671E-2</c:v>
                </c:pt>
                <c:pt idx="314">
                  <c:v>-3.8213354810843883E-2</c:v>
                </c:pt>
                <c:pt idx="315">
                  <c:v>-3.8271474574338604E-2</c:v>
                </c:pt>
                <c:pt idx="316">
                  <c:v>-3.8273290816947816E-2</c:v>
                </c:pt>
                <c:pt idx="317">
                  <c:v>-3.8404060284810942E-2</c:v>
                </c:pt>
                <c:pt idx="318">
                  <c:v>-3.8405876527420155E-2</c:v>
                </c:pt>
                <c:pt idx="319">
                  <c:v>-3.8413141497857003E-2</c:v>
                </c:pt>
                <c:pt idx="320">
                  <c:v>-3.8414957740466202E-2</c:v>
                </c:pt>
                <c:pt idx="321">
                  <c:v>-3.843312016655831E-2</c:v>
                </c:pt>
                <c:pt idx="322">
                  <c:v>-3.8434936409167522E-2</c:v>
                </c:pt>
                <c:pt idx="323">
                  <c:v>-3.8444017622213569E-2</c:v>
                </c:pt>
                <c:pt idx="324">
                  <c:v>-3.8565705877030648E-2</c:v>
                </c:pt>
                <c:pt idx="325">
                  <c:v>-3.8596582001387228E-2</c:v>
                </c:pt>
                <c:pt idx="326">
                  <c:v>-3.8607479457042487E-2</c:v>
                </c:pt>
                <c:pt idx="327">
                  <c:v>-3.8667415463146421E-2</c:v>
                </c:pt>
                <c:pt idx="328">
                  <c:v>-3.8707372800549047E-2</c:v>
                </c:pt>
                <c:pt idx="329">
                  <c:v>-3.870918904315826E-2</c:v>
                </c:pt>
                <c:pt idx="330">
                  <c:v>-3.8769125049262193E-2</c:v>
                </c:pt>
                <c:pt idx="331">
                  <c:v>-3.8780022504917452E-2</c:v>
                </c:pt>
                <c:pt idx="332">
                  <c:v>-3.8829061055366126E-2</c:v>
                </c:pt>
                <c:pt idx="333">
                  <c:v>-3.8839958511021386E-2</c:v>
                </c:pt>
                <c:pt idx="334">
                  <c:v>-3.8870834635377965E-2</c:v>
                </c:pt>
                <c:pt idx="335">
                  <c:v>-3.8890813304079272E-2</c:v>
                </c:pt>
                <c:pt idx="336">
                  <c:v>-3.8899894517125319E-2</c:v>
                </c:pt>
                <c:pt idx="337">
                  <c:v>-3.8910791972780578E-2</c:v>
                </c:pt>
                <c:pt idx="338">
                  <c:v>-3.8919873185826639E-2</c:v>
                </c:pt>
                <c:pt idx="339">
                  <c:v>-3.8921689428435838E-2</c:v>
                </c:pt>
                <c:pt idx="340">
                  <c:v>-3.8970727978884512E-2</c:v>
                </c:pt>
                <c:pt idx="341">
                  <c:v>-3.8990706647585832E-2</c:v>
                </c:pt>
                <c:pt idx="342">
                  <c:v>-3.8992522890195044E-2</c:v>
                </c:pt>
                <c:pt idx="343">
                  <c:v>-3.9001604103241092E-2</c:v>
                </c:pt>
                <c:pt idx="344">
                  <c:v>-3.9012501558896351E-2</c:v>
                </c:pt>
                <c:pt idx="345">
                  <c:v>-3.9021582771942398E-2</c:v>
                </c:pt>
                <c:pt idx="346">
                  <c:v>-4.1184727719511705E-2</c:v>
                </c:pt>
                <c:pt idx="347">
                  <c:v>-4.1193808932557752E-2</c:v>
                </c:pt>
                <c:pt idx="348">
                  <c:v>-4.1204706388213011E-2</c:v>
                </c:pt>
                <c:pt idx="349">
                  <c:v>-4.1235582512569591E-2</c:v>
                </c:pt>
                <c:pt idx="350">
                  <c:v>-4.1244663725615638E-2</c:v>
                </c:pt>
                <c:pt idx="351">
                  <c:v>-4.134637331173141E-2</c:v>
                </c:pt>
                <c:pt idx="352">
                  <c:v>-4.1355454524777457E-2</c:v>
                </c:pt>
                <c:pt idx="353">
                  <c:v>-4.135727076738667E-2</c:v>
                </c:pt>
                <c:pt idx="354">
                  <c:v>-4.1366351980432717E-2</c:v>
                </c:pt>
                <c:pt idx="355">
                  <c:v>-4.1377249436087976E-2</c:v>
                </c:pt>
                <c:pt idx="356">
                  <c:v>-4.1428104229145862E-2</c:v>
                </c:pt>
                <c:pt idx="357">
                  <c:v>-4.1437185442191923E-2</c:v>
                </c:pt>
                <c:pt idx="358">
                  <c:v>-4.1458980353502442E-2</c:v>
                </c:pt>
                <c:pt idx="359">
                  <c:v>-4.1471694051766914E-2</c:v>
                </c:pt>
                <c:pt idx="360">
                  <c:v>-4.1497121448295857E-2</c:v>
                </c:pt>
                <c:pt idx="361">
                  <c:v>-4.1498937690905069E-2</c:v>
                </c:pt>
                <c:pt idx="362">
                  <c:v>-4.1508018903951116E-2</c:v>
                </c:pt>
                <c:pt idx="363">
                  <c:v>-4.1509835146560328E-2</c:v>
                </c:pt>
                <c:pt idx="364">
                  <c:v>-4.1518916359606375E-2</c:v>
                </c:pt>
                <c:pt idx="365">
                  <c:v>-4.1527997572652423E-2</c:v>
                </c:pt>
                <c:pt idx="366">
                  <c:v>-4.1538895028307682E-2</c:v>
                </c:pt>
                <c:pt idx="367">
                  <c:v>-4.1598831034411629E-2</c:v>
                </c:pt>
                <c:pt idx="368">
                  <c:v>-4.1600647277020827E-2</c:v>
                </c:pt>
                <c:pt idx="369">
                  <c:v>-4.1609728490066888E-2</c:v>
                </c:pt>
                <c:pt idx="370">
                  <c:v>-4.1638788371814242E-2</c:v>
                </c:pt>
                <c:pt idx="371">
                  <c:v>-4.1640604614423454E-2</c:v>
                </c:pt>
                <c:pt idx="372">
                  <c:v>-4.1720519289228708E-2</c:v>
                </c:pt>
                <c:pt idx="373">
                  <c:v>-4.1731416744883967E-2</c:v>
                </c:pt>
                <c:pt idx="374">
                  <c:v>-4.1782271537941854E-2</c:v>
                </c:pt>
                <c:pt idx="375">
                  <c:v>-4.1811331419689207E-2</c:v>
                </c:pt>
                <c:pt idx="376">
                  <c:v>-4.1813147662298419E-2</c:v>
                </c:pt>
                <c:pt idx="377">
                  <c:v>-4.1838575058827362E-2</c:v>
                </c:pt>
                <c:pt idx="378">
                  <c:v>-4.1873083668402353E-2</c:v>
                </c:pt>
                <c:pt idx="379">
                  <c:v>-4.1893062337103673E-2</c:v>
                </c:pt>
                <c:pt idx="380">
                  <c:v>-4.190214355014972E-2</c:v>
                </c:pt>
                <c:pt idx="381">
                  <c:v>-4.1903959792758932E-2</c:v>
                </c:pt>
                <c:pt idx="382">
                  <c:v>-4.1942100887552347E-2</c:v>
                </c:pt>
                <c:pt idx="383">
                  <c:v>-4.1943917130161559E-2</c:v>
                </c:pt>
                <c:pt idx="384">
                  <c:v>-4.1952998343207606E-2</c:v>
                </c:pt>
                <c:pt idx="385">
                  <c:v>-4.1954814585816819E-2</c:v>
                </c:pt>
                <c:pt idx="386">
                  <c:v>-4.1963895798862866E-2</c:v>
                </c:pt>
                <c:pt idx="387">
                  <c:v>-4.1983874467564172E-2</c:v>
                </c:pt>
                <c:pt idx="388">
                  <c:v>-4.1983874467564172E-2</c:v>
                </c:pt>
                <c:pt idx="389">
                  <c:v>-4.1983874467564172E-2</c:v>
                </c:pt>
                <c:pt idx="390">
                  <c:v>-4.1983874467564172E-2</c:v>
                </c:pt>
                <c:pt idx="391">
                  <c:v>-4.1983874467564172E-2</c:v>
                </c:pt>
                <c:pt idx="392">
                  <c:v>-4.1983874467564172E-2</c:v>
                </c:pt>
                <c:pt idx="393">
                  <c:v>-4.1983874467564172E-2</c:v>
                </c:pt>
                <c:pt idx="394">
                  <c:v>-4.1983874467564172E-2</c:v>
                </c:pt>
                <c:pt idx="395">
                  <c:v>-4.1983874467564172E-2</c:v>
                </c:pt>
                <c:pt idx="396">
                  <c:v>-4.2023831804966799E-2</c:v>
                </c:pt>
                <c:pt idx="397">
                  <c:v>-4.2025648047576011E-2</c:v>
                </c:pt>
                <c:pt idx="398">
                  <c:v>-4.2054707929323379E-2</c:v>
                </c:pt>
                <c:pt idx="399">
                  <c:v>-4.2074686598024685E-2</c:v>
                </c:pt>
                <c:pt idx="400">
                  <c:v>-4.2076502840633898E-2</c:v>
                </c:pt>
                <c:pt idx="401">
                  <c:v>-4.2094665266725992E-2</c:v>
                </c:pt>
                <c:pt idx="402">
                  <c:v>-4.2096481509335204E-2</c:v>
                </c:pt>
                <c:pt idx="403">
                  <c:v>-4.2154601272829939E-2</c:v>
                </c:pt>
                <c:pt idx="404">
                  <c:v>-4.2165498728485198E-2</c:v>
                </c:pt>
                <c:pt idx="405">
                  <c:v>-4.2205456065887811E-2</c:v>
                </c:pt>
                <c:pt idx="406">
                  <c:v>-4.2207272308497024E-2</c:v>
                </c:pt>
                <c:pt idx="407">
                  <c:v>-4.2216353521543085E-2</c:v>
                </c:pt>
                <c:pt idx="408">
                  <c:v>-4.2218169764152283E-2</c:v>
                </c:pt>
                <c:pt idx="409">
                  <c:v>-4.2225434734589132E-2</c:v>
                </c:pt>
                <c:pt idx="410">
                  <c:v>-4.2227250977198344E-2</c:v>
                </c:pt>
                <c:pt idx="411">
                  <c:v>-4.2238148432853603E-2</c:v>
                </c:pt>
                <c:pt idx="412">
                  <c:v>-4.2245413403290438E-2</c:v>
                </c:pt>
                <c:pt idx="413">
                  <c:v>-4.224722964589965E-2</c:v>
                </c:pt>
                <c:pt idx="414">
                  <c:v>-4.2250862131118075E-2</c:v>
                </c:pt>
                <c:pt idx="415">
                  <c:v>-4.2250862131118075E-2</c:v>
                </c:pt>
                <c:pt idx="416">
                  <c:v>-4.2256310858945698E-2</c:v>
                </c:pt>
                <c:pt idx="417">
                  <c:v>-4.225812710155491E-2</c:v>
                </c:pt>
                <c:pt idx="418">
                  <c:v>-4.2267208314600957E-2</c:v>
                </c:pt>
                <c:pt idx="419">
                  <c:v>-4.2377999113762777E-2</c:v>
                </c:pt>
                <c:pt idx="420">
                  <c:v>-4.2379815356371989E-2</c:v>
                </c:pt>
                <c:pt idx="421">
                  <c:v>-4.2439751362475922E-2</c:v>
                </c:pt>
                <c:pt idx="422">
                  <c:v>-4.2448832575521983E-2</c:v>
                </c:pt>
                <c:pt idx="423">
                  <c:v>-4.2450648818131195E-2</c:v>
                </c:pt>
                <c:pt idx="424">
                  <c:v>-4.2459730031177242E-2</c:v>
                </c:pt>
                <c:pt idx="425">
                  <c:v>-4.2510584824235129E-2</c:v>
                </c:pt>
                <c:pt idx="426">
                  <c:v>-4.2519666037281176E-2</c:v>
                </c:pt>
                <c:pt idx="427">
                  <c:v>-4.2581418285994321E-2</c:v>
                </c:pt>
                <c:pt idx="428">
                  <c:v>-4.2590499499040368E-2</c:v>
                </c:pt>
                <c:pt idx="429">
                  <c:v>-4.2601396954695628E-2</c:v>
                </c:pt>
                <c:pt idx="430">
                  <c:v>-4.2641354292098255E-2</c:v>
                </c:pt>
                <c:pt idx="431">
                  <c:v>-4.2652251747753514E-2</c:v>
                </c:pt>
                <c:pt idx="432">
                  <c:v>-4.2661332960799561E-2</c:v>
                </c:pt>
                <c:pt idx="433">
                  <c:v>-4.27031065408114E-2</c:v>
                </c:pt>
                <c:pt idx="434">
                  <c:v>-4.2712187753857447E-2</c:v>
                </c:pt>
                <c:pt idx="435">
                  <c:v>-4.2732166422558768E-2</c:v>
                </c:pt>
                <c:pt idx="436">
                  <c:v>-4.4804499239667561E-2</c:v>
                </c:pt>
                <c:pt idx="437">
                  <c:v>-4.4824477908368868E-2</c:v>
                </c:pt>
                <c:pt idx="438">
                  <c:v>-4.4835375364024127E-2</c:v>
                </c:pt>
                <c:pt idx="439">
                  <c:v>-4.4855354032725447E-2</c:v>
                </c:pt>
                <c:pt idx="440">
                  <c:v>-4.4915290038829381E-2</c:v>
                </c:pt>
                <c:pt idx="441">
                  <c:v>-4.492618749448464E-2</c:v>
                </c:pt>
                <c:pt idx="442">
                  <c:v>-4.4935268707530687E-2</c:v>
                </c:pt>
                <c:pt idx="443">
                  <c:v>-4.4966144831887267E-2</c:v>
                </c:pt>
                <c:pt idx="444">
                  <c:v>-4.4977042287542526E-2</c:v>
                </c:pt>
                <c:pt idx="445">
                  <c:v>-4.4986123500588573E-2</c:v>
                </c:pt>
                <c:pt idx="446">
                  <c:v>-4.4997020956243833E-2</c:v>
                </c:pt>
                <c:pt idx="447">
                  <c:v>-4.5016999624945153E-2</c:v>
                </c:pt>
                <c:pt idx="448">
                  <c:v>-4.5047875749301719E-2</c:v>
                </c:pt>
                <c:pt idx="449">
                  <c:v>-4.5067854418003025E-2</c:v>
                </c:pt>
                <c:pt idx="450">
                  <c:v>-4.5076935631049087E-2</c:v>
                </c:pt>
                <c:pt idx="451">
                  <c:v>-4.5078751873658299E-2</c:v>
                </c:pt>
                <c:pt idx="452">
                  <c:v>-4.5087833086704346E-2</c:v>
                </c:pt>
                <c:pt idx="453">
                  <c:v>-4.5098730542359605E-2</c:v>
                </c:pt>
                <c:pt idx="454">
                  <c:v>-4.5107811755405652E-2</c:v>
                </c:pt>
                <c:pt idx="455">
                  <c:v>-4.5218602554567472E-2</c:v>
                </c:pt>
                <c:pt idx="456">
                  <c:v>-4.5220418797176684E-2</c:v>
                </c:pt>
                <c:pt idx="457">
                  <c:v>-4.5229500010222731E-2</c:v>
                </c:pt>
                <c:pt idx="458">
                  <c:v>-4.5238581223268792E-2</c:v>
                </c:pt>
                <c:pt idx="459">
                  <c:v>-4.5240397465877991E-2</c:v>
                </c:pt>
                <c:pt idx="460">
                  <c:v>-4.5249478678924052E-2</c:v>
                </c:pt>
                <c:pt idx="461">
                  <c:v>-4.5251294921533264E-2</c:v>
                </c:pt>
                <c:pt idx="462">
                  <c:v>-4.5258559891970099E-2</c:v>
                </c:pt>
                <c:pt idx="463">
                  <c:v>-4.5260376134579311E-2</c:v>
                </c:pt>
                <c:pt idx="464">
                  <c:v>-4.5300333471981938E-2</c:v>
                </c:pt>
                <c:pt idx="465">
                  <c:v>-4.5309414685027985E-2</c:v>
                </c:pt>
                <c:pt idx="466">
                  <c:v>-4.5311230927637197E-2</c:v>
                </c:pt>
                <c:pt idx="467">
                  <c:v>-4.5320312140683244E-2</c:v>
                </c:pt>
                <c:pt idx="468">
                  <c:v>-4.5322128383292457E-2</c:v>
                </c:pt>
                <c:pt idx="469">
                  <c:v>-4.5329393353729291E-2</c:v>
                </c:pt>
                <c:pt idx="470">
                  <c:v>-4.5331209596338504E-2</c:v>
                </c:pt>
                <c:pt idx="471">
                  <c:v>-4.5400226815488498E-2</c:v>
                </c:pt>
                <c:pt idx="472">
                  <c:v>-4.5402043058097696E-2</c:v>
                </c:pt>
                <c:pt idx="473">
                  <c:v>-4.541294051375297E-2</c:v>
                </c:pt>
                <c:pt idx="474">
                  <c:v>-4.5422021726799017E-2</c:v>
                </c:pt>
                <c:pt idx="475">
                  <c:v>-4.548195773290295E-2</c:v>
                </c:pt>
                <c:pt idx="476">
                  <c:v>-4.5483773975512162E-2</c:v>
                </c:pt>
                <c:pt idx="477">
                  <c:v>-4.5491038945948997E-2</c:v>
                </c:pt>
                <c:pt idx="478">
                  <c:v>-4.5492855188558209E-2</c:v>
                </c:pt>
                <c:pt idx="479">
                  <c:v>-4.5501936401604257E-2</c:v>
                </c:pt>
                <c:pt idx="480">
                  <c:v>-4.5503752644213469E-2</c:v>
                </c:pt>
                <c:pt idx="481">
                  <c:v>-4.5512833857259516E-2</c:v>
                </c:pt>
                <c:pt idx="482">
                  <c:v>-4.5532812525960836E-2</c:v>
                </c:pt>
                <c:pt idx="483">
                  <c:v>-4.5534628768570048E-2</c:v>
                </c:pt>
                <c:pt idx="484">
                  <c:v>-4.5541893739006883E-2</c:v>
                </c:pt>
                <c:pt idx="485">
                  <c:v>-4.5543709981616096E-2</c:v>
                </c:pt>
                <c:pt idx="486">
                  <c:v>-4.5552791194662143E-2</c:v>
                </c:pt>
                <c:pt idx="487">
                  <c:v>-4.5554607437271355E-2</c:v>
                </c:pt>
                <c:pt idx="488">
                  <c:v>-4.5572769863363463E-2</c:v>
                </c:pt>
                <c:pt idx="489">
                  <c:v>-4.559274853206477E-2</c:v>
                </c:pt>
                <c:pt idx="490">
                  <c:v>-4.5594564774673982E-2</c:v>
                </c:pt>
                <c:pt idx="491">
                  <c:v>-4.5603645987720029E-2</c:v>
                </c:pt>
                <c:pt idx="492">
                  <c:v>-4.5605462230329241E-2</c:v>
                </c:pt>
                <c:pt idx="493">
                  <c:v>-4.5614543443375288E-2</c:v>
                </c:pt>
                <c:pt idx="494">
                  <c:v>-4.5634522112076609E-2</c:v>
                </c:pt>
                <c:pt idx="495">
                  <c:v>-4.5674479449479222E-2</c:v>
                </c:pt>
                <c:pt idx="496">
                  <c:v>-4.5685376905134481E-2</c:v>
                </c:pt>
                <c:pt idx="497">
                  <c:v>-4.5694458118180542E-2</c:v>
                </c:pt>
                <c:pt idx="498">
                  <c:v>-4.5696274360789754E-2</c:v>
                </c:pt>
                <c:pt idx="499">
                  <c:v>-4.5774372792985782E-2</c:v>
                </c:pt>
                <c:pt idx="500">
                  <c:v>-4.5776189035594994E-2</c:v>
                </c:pt>
                <c:pt idx="501">
                  <c:v>-4.5805248917342362E-2</c:v>
                </c:pt>
                <c:pt idx="502">
                  <c:v>-4.5856103710400248E-2</c:v>
                </c:pt>
                <c:pt idx="503">
                  <c:v>-4.5857919953009446E-2</c:v>
                </c:pt>
                <c:pt idx="504">
                  <c:v>-4.5867001166055507E-2</c:v>
                </c:pt>
                <c:pt idx="505">
                  <c:v>-4.5896061047802861E-2</c:v>
                </c:pt>
                <c:pt idx="506">
                  <c:v>-4.590695850345812E-2</c:v>
                </c:pt>
                <c:pt idx="507">
                  <c:v>-4.5908774746067332E-2</c:v>
                </c:pt>
                <c:pt idx="508">
                  <c:v>-4.5916039716504181E-2</c:v>
                </c:pt>
                <c:pt idx="509">
                  <c:v>-4.5917855959113393E-2</c:v>
                </c:pt>
                <c:pt idx="510">
                  <c:v>-4.6088582764379146E-2</c:v>
                </c:pt>
                <c:pt idx="511">
                  <c:v>-4.6099480220034406E-2</c:v>
                </c:pt>
                <c:pt idx="512">
                  <c:v>-4.6119458888735712E-2</c:v>
                </c:pt>
                <c:pt idx="513">
                  <c:v>-4.6170313681793598E-2</c:v>
                </c:pt>
                <c:pt idx="514">
                  <c:v>-4.6190292350494919E-2</c:v>
                </c:pt>
                <c:pt idx="515">
                  <c:v>-4.6201189806150178E-2</c:v>
                </c:pt>
                <c:pt idx="516">
                  <c:v>-4.6322878060967257E-2</c:v>
                </c:pt>
                <c:pt idx="517">
                  <c:v>-4.6331959274013304E-2</c:v>
                </c:pt>
                <c:pt idx="518">
                  <c:v>-4.6353754185323823E-2</c:v>
                </c:pt>
                <c:pt idx="519">
                  <c:v>-4.6362835398369884E-2</c:v>
                </c:pt>
                <c:pt idx="520">
                  <c:v>-4.6373732854025143E-2</c:v>
                </c:pt>
                <c:pt idx="521">
                  <c:v>-4.6413690191427756E-2</c:v>
                </c:pt>
                <c:pt idx="522">
                  <c:v>-4.6424587647083029E-2</c:v>
                </c:pt>
                <c:pt idx="523">
                  <c:v>-4.6433668860129076E-2</c:v>
                </c:pt>
                <c:pt idx="524">
                  <c:v>-4.6444566315784336E-2</c:v>
                </c:pt>
                <c:pt idx="525">
                  <c:v>-4.6453647528830383E-2</c:v>
                </c:pt>
                <c:pt idx="526">
                  <c:v>-4.6484523653186963E-2</c:v>
                </c:pt>
                <c:pt idx="527">
                  <c:v>-4.6515399777543529E-2</c:v>
                </c:pt>
                <c:pt idx="528">
                  <c:v>-4.6524480990589576E-2</c:v>
                </c:pt>
                <c:pt idx="529">
                  <c:v>-4.8393394635466838E-2</c:v>
                </c:pt>
                <c:pt idx="530">
                  <c:v>-4.8404292091122098E-2</c:v>
                </c:pt>
                <c:pt idx="531">
                  <c:v>-4.858591635204311E-2</c:v>
                </c:pt>
                <c:pt idx="532">
                  <c:v>-4.8596813807698383E-2</c:v>
                </c:pt>
                <c:pt idx="533">
                  <c:v>-4.8636771145100996E-2</c:v>
                </c:pt>
                <c:pt idx="534">
                  <c:v>-4.8645852358147057E-2</c:v>
                </c:pt>
                <c:pt idx="535">
                  <c:v>-4.8647668600756255E-2</c:v>
                </c:pt>
                <c:pt idx="536">
                  <c:v>-4.8718502062515462E-2</c:v>
                </c:pt>
                <c:pt idx="537">
                  <c:v>-4.8727583275561509E-2</c:v>
                </c:pt>
                <c:pt idx="538">
                  <c:v>-4.8738480731216768E-2</c:v>
                </c:pt>
                <c:pt idx="539">
                  <c:v>-4.8858352743424635E-2</c:v>
                </c:pt>
                <c:pt idx="540">
                  <c:v>-4.8860168986033847E-2</c:v>
                </c:pt>
                <c:pt idx="541">
                  <c:v>-4.914168659046142E-2</c:v>
                </c:pt>
                <c:pt idx="542">
                  <c:v>-4.916166525916274E-2</c:v>
                </c:pt>
                <c:pt idx="543">
                  <c:v>-4.9163481501771952E-2</c:v>
                </c:pt>
                <c:pt idx="544">
                  <c:v>-4.9194357626128518E-2</c:v>
                </c:pt>
                <c:pt idx="545">
                  <c:v>-4.9203438839174565E-2</c:v>
                </c:pt>
                <c:pt idx="546">
                  <c:v>-4.9205255081783777E-2</c:v>
                </c:pt>
                <c:pt idx="547">
                  <c:v>-4.9212520052220626E-2</c:v>
                </c:pt>
                <c:pt idx="548">
                  <c:v>-4.9219785022657461E-2</c:v>
                </c:pt>
                <c:pt idx="549">
                  <c:v>-4.9243396176577192E-2</c:v>
                </c:pt>
                <c:pt idx="550">
                  <c:v>-4.9245212419186404E-2</c:v>
                </c:pt>
                <c:pt idx="551">
                  <c:v>-4.9292434727025866E-2</c:v>
                </c:pt>
                <c:pt idx="552">
                  <c:v>-4.940685801140611E-2</c:v>
                </c:pt>
                <c:pt idx="553">
                  <c:v>-4.9446815348808737E-2</c:v>
                </c:pt>
                <c:pt idx="554">
                  <c:v>-4.950675135491267E-2</c:v>
                </c:pt>
                <c:pt idx="555">
                  <c:v>-4.9535811236660024E-2</c:v>
                </c:pt>
                <c:pt idx="556">
                  <c:v>-4.9577584816671863E-2</c:v>
                </c:pt>
                <c:pt idx="557">
                  <c:v>-4.9951730794169161E-2</c:v>
                </c:pt>
                <c:pt idx="558">
                  <c:v>-4.996262824982442E-2</c:v>
                </c:pt>
                <c:pt idx="559">
                  <c:v>-5.0033461711583613E-2</c:v>
                </c:pt>
                <c:pt idx="560">
                  <c:v>-5.0053440380284933E-2</c:v>
                </c:pt>
                <c:pt idx="561">
                  <c:v>-5.0115192628998079E-2</c:v>
                </c:pt>
                <c:pt idx="562">
                  <c:v>-5.0144252510745432E-2</c:v>
                </c:pt>
                <c:pt idx="563">
                  <c:v>-5.0265940765562511E-2</c:v>
                </c:pt>
                <c:pt idx="564">
                  <c:v>-5.3102911721148782E-2</c:v>
                </c:pt>
                <c:pt idx="565">
                  <c:v>-5.6784435490017798E-2</c:v>
                </c:pt>
                <c:pt idx="566">
                  <c:v>-5.6784435490017798E-2</c:v>
                </c:pt>
                <c:pt idx="567">
                  <c:v>-5.6784435490017798E-2</c:v>
                </c:pt>
                <c:pt idx="568">
                  <c:v>-6.4982954627992445E-2</c:v>
                </c:pt>
                <c:pt idx="569">
                  <c:v>-7.1172709440180698E-2</c:v>
                </c:pt>
                <c:pt idx="570">
                  <c:v>-7.1172709440180698E-2</c:v>
                </c:pt>
                <c:pt idx="571">
                  <c:v>-7.1172709440180698E-2</c:v>
                </c:pt>
                <c:pt idx="572">
                  <c:v>-7.136523115675697E-2</c:v>
                </c:pt>
                <c:pt idx="573">
                  <c:v>-7.136523115675697E-2</c:v>
                </c:pt>
                <c:pt idx="574">
                  <c:v>-7.136523115675697E-2</c:v>
                </c:pt>
                <c:pt idx="575">
                  <c:v>-7.1657646216839815E-2</c:v>
                </c:pt>
                <c:pt idx="576">
                  <c:v>-7.1708501009897674E-2</c:v>
                </c:pt>
                <c:pt idx="577">
                  <c:v>-7.4398356314137937E-2</c:v>
                </c:pt>
                <c:pt idx="578">
                  <c:v>-7.4398356314137937E-2</c:v>
                </c:pt>
                <c:pt idx="579">
                  <c:v>-7.4681690161174735E-2</c:v>
                </c:pt>
                <c:pt idx="580">
                  <c:v>-7.4681690161174735E-2</c:v>
                </c:pt>
                <c:pt idx="581">
                  <c:v>-7.4681690161174735E-2</c:v>
                </c:pt>
                <c:pt idx="582">
                  <c:v>-7.8088961296053E-2</c:v>
                </c:pt>
                <c:pt idx="583">
                  <c:v>-7.8088961296053E-2</c:v>
                </c:pt>
                <c:pt idx="584">
                  <c:v>-7.8321440350031885E-2</c:v>
                </c:pt>
                <c:pt idx="585">
                  <c:v>-7.8321440350031885E-2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6D9-4456-9206-79C20C364A3B}"/>
            </c:ext>
          </c:extLst>
        </c:ser>
        <c:ser>
          <c:idx val="8"/>
          <c:order val="8"/>
          <c:tx>
            <c:strRef>
              <c:f>'Active 6'!$W$1</c:f>
              <c:strCache>
                <c:ptCount val="1"/>
                <c:pt idx="0">
                  <c:v>Q.fit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6'!$V$2:$V$19</c:f>
              <c:numCache>
                <c:formatCode>General</c:formatCode>
                <c:ptCount val="18"/>
                <c:pt idx="0">
                  <c:v>-50000</c:v>
                </c:pt>
                <c:pt idx="1">
                  <c:v>-45000</c:v>
                </c:pt>
                <c:pt idx="2">
                  <c:v>-40000</c:v>
                </c:pt>
                <c:pt idx="3">
                  <c:v>-35000</c:v>
                </c:pt>
                <c:pt idx="4">
                  <c:v>-30000</c:v>
                </c:pt>
                <c:pt idx="5">
                  <c:v>-25000</c:v>
                </c:pt>
                <c:pt idx="6">
                  <c:v>-20000</c:v>
                </c:pt>
                <c:pt idx="7">
                  <c:v>-15000</c:v>
                </c:pt>
                <c:pt idx="8">
                  <c:v>-10000</c:v>
                </c:pt>
                <c:pt idx="9">
                  <c:v>-5000</c:v>
                </c:pt>
                <c:pt idx="10">
                  <c:v>0</c:v>
                </c:pt>
                <c:pt idx="11">
                  <c:v>5000</c:v>
                </c:pt>
                <c:pt idx="12">
                  <c:v>10000</c:v>
                </c:pt>
                <c:pt idx="13">
                  <c:v>15000</c:v>
                </c:pt>
                <c:pt idx="14">
                  <c:v>20000</c:v>
                </c:pt>
                <c:pt idx="15">
                  <c:v>25000</c:v>
                </c:pt>
                <c:pt idx="16">
                  <c:v>30000</c:v>
                </c:pt>
                <c:pt idx="17">
                  <c:v>35000</c:v>
                </c:pt>
              </c:numCache>
            </c:numRef>
          </c:xVal>
          <c:yVal>
            <c:numRef>
              <c:f>'Active 6'!$W$2:$W$19</c:f>
              <c:numCache>
                <c:formatCode>0.00E+00</c:formatCode>
                <c:ptCount val="18"/>
                <c:pt idx="0">
                  <c:v>-0.40970727081309266</c:v>
                </c:pt>
                <c:pt idx="1">
                  <c:v>-0.3439729370546265</c:v>
                </c:pt>
                <c:pt idx="2">
                  <c:v>-0.28388939804828461</c:v>
                </c:pt>
                <c:pt idx="3">
                  <c:v>-0.22945665379406693</c:v>
                </c:pt>
                <c:pt idx="4">
                  <c:v>-0.18067470429197346</c:v>
                </c:pt>
                <c:pt idx="5">
                  <c:v>-0.13754354954200426</c:v>
                </c:pt>
                <c:pt idx="6">
                  <c:v>-0.10006318954415927</c:v>
                </c:pt>
                <c:pt idx="7">
                  <c:v>-6.823362429843853E-2</c:v>
                </c:pt>
                <c:pt idx="8">
                  <c:v>-4.205485380484203E-2</c:v>
                </c:pt>
                <c:pt idx="9">
                  <c:v>-2.1526878063369774E-2</c:v>
                </c:pt>
                <c:pt idx="10">
                  <c:v>-6.649697074021757E-3</c:v>
                </c:pt>
                <c:pt idx="11">
                  <c:v>2.5766891632020231E-3</c:v>
                </c:pt>
                <c:pt idx="12">
                  <c:v>6.1522806483015648E-3</c:v>
                </c:pt>
                <c:pt idx="13">
                  <c:v>4.0770773812768696E-3</c:v>
                </c:pt>
                <c:pt idx="14">
                  <c:v>-3.6489206378720676E-3</c:v>
                </c:pt>
                <c:pt idx="15">
                  <c:v>-1.7025713409145236E-2</c:v>
                </c:pt>
                <c:pt idx="16">
                  <c:v>-3.6053300932542651E-2</c:v>
                </c:pt>
                <c:pt idx="17">
                  <c:v>-6.073168320806431E-2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6D9-4456-9206-79C20C364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43848"/>
        <c:axId val="1"/>
      </c:scatterChart>
      <c:valAx>
        <c:axId val="99243848"/>
        <c:scaling>
          <c:orientation val="minMax"/>
          <c:min val="-5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0998544536771617"/>
              <c:y val="0.8816568047337277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  <c:min val="-0.7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7.6804915514592934E-3"/>
              <c:y val="0.3757396449704141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92438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9047651301651808"/>
          <c:y val="0.93195266272189348"/>
          <c:w val="0.70814244993569364"/>
          <c:h val="5.91715976331360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VZ Lib -- O-C Diagram</a:t>
            </a:r>
          </a:p>
        </c:rich>
      </c:tx>
      <c:layout>
        <c:manualLayout>
          <c:xMode val="edge"/>
          <c:yMode val="edge"/>
          <c:x val="0.40102854752410444"/>
          <c:y val="3.09523809523809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555305417603112E-2"/>
          <c:y val="9.7619274598387734E-2"/>
          <c:w val="0.91645301733525053"/>
          <c:h val="0.77143036511896657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'Q_fit (3)'!$D$21:$D$111</c:f>
              <c:numCache>
                <c:formatCode>General</c:formatCode>
                <c:ptCount val="91"/>
                <c:pt idx="0">
                  <c:v>-4.4819000000000004</c:v>
                </c:pt>
                <c:pt idx="1">
                  <c:v>-4.4818499999999997</c:v>
                </c:pt>
                <c:pt idx="2">
                  <c:v>-4.3940000000000001</c:v>
                </c:pt>
                <c:pt idx="3">
                  <c:v>-4.3939500000000002</c:v>
                </c:pt>
                <c:pt idx="4">
                  <c:v>-4.3038499999999997</c:v>
                </c:pt>
                <c:pt idx="5">
                  <c:v>-4.2268499999999998</c:v>
                </c:pt>
                <c:pt idx="6">
                  <c:v>-3.9901</c:v>
                </c:pt>
                <c:pt idx="7">
                  <c:v>-3.9900500000000001</c:v>
                </c:pt>
                <c:pt idx="8">
                  <c:v>-3.8767999999999998</c:v>
                </c:pt>
                <c:pt idx="9">
                  <c:v>-3.8767499999999999</c:v>
                </c:pt>
                <c:pt idx="10">
                  <c:v>-3.7771499999999998</c:v>
                </c:pt>
                <c:pt idx="11">
                  <c:v>-3.7770999999999999</c:v>
                </c:pt>
                <c:pt idx="12">
                  <c:v>-3.4752999999999998</c:v>
                </c:pt>
                <c:pt idx="13">
                  <c:v>-0.11774999999999999</c:v>
                </c:pt>
                <c:pt idx="14">
                  <c:v>-0.10605000000000001</c:v>
                </c:pt>
                <c:pt idx="15">
                  <c:v>-2.5049999999999999E-2</c:v>
                </c:pt>
                <c:pt idx="16">
                  <c:v>-2.9999999999999997E-4</c:v>
                </c:pt>
                <c:pt idx="17">
                  <c:v>0</c:v>
                </c:pt>
                <c:pt idx="18">
                  <c:v>2.9999999999999997E-4</c:v>
                </c:pt>
                <c:pt idx="19">
                  <c:v>5.5000000000000003E-4</c:v>
                </c:pt>
                <c:pt idx="20">
                  <c:v>5.5000000000000003E-4</c:v>
                </c:pt>
                <c:pt idx="21">
                  <c:v>0.92025000000000001</c:v>
                </c:pt>
                <c:pt idx="22">
                  <c:v>0.92274999999999996</c:v>
                </c:pt>
                <c:pt idx="23">
                  <c:v>0.93054999999999999</c:v>
                </c:pt>
                <c:pt idx="24">
                  <c:v>0.99034999999999995</c:v>
                </c:pt>
                <c:pt idx="25">
                  <c:v>1.0360499999999999</c:v>
                </c:pt>
                <c:pt idx="26">
                  <c:v>1.7593000000000001</c:v>
                </c:pt>
                <c:pt idx="27">
                  <c:v>1.8216000000000001</c:v>
                </c:pt>
                <c:pt idx="28">
                  <c:v>1.8283499999999999</c:v>
                </c:pt>
                <c:pt idx="29">
                  <c:v>1.9055</c:v>
                </c:pt>
                <c:pt idx="30">
                  <c:v>2.0176500000000002</c:v>
                </c:pt>
                <c:pt idx="31">
                  <c:v>2.0226000000000002</c:v>
                </c:pt>
                <c:pt idx="32">
                  <c:v>2.1455000000000002</c:v>
                </c:pt>
                <c:pt idx="33">
                  <c:v>2.2153999999999998</c:v>
                </c:pt>
                <c:pt idx="34">
                  <c:v>2.2154500000000001</c:v>
                </c:pt>
                <c:pt idx="35">
                  <c:v>2.2157</c:v>
                </c:pt>
                <c:pt idx="36">
                  <c:v>2.2159499999999999</c:v>
                </c:pt>
                <c:pt idx="37">
                  <c:v>2.2159499999999999</c:v>
                </c:pt>
                <c:pt idx="38">
                  <c:v>2.2160000000000002</c:v>
                </c:pt>
                <c:pt idx="39">
                  <c:v>2.21685</c:v>
                </c:pt>
                <c:pt idx="40">
                  <c:v>2.2288999999999999</c:v>
                </c:pt>
                <c:pt idx="41">
                  <c:v>2.3290999999999999</c:v>
                </c:pt>
                <c:pt idx="42">
                  <c:v>2.3448000000000002</c:v>
                </c:pt>
                <c:pt idx="43">
                  <c:v>2.3453499999999998</c:v>
                </c:pt>
                <c:pt idx="44">
                  <c:v>2.4145500000000002</c:v>
                </c:pt>
                <c:pt idx="45">
                  <c:v>2.4178000000000002</c:v>
                </c:pt>
                <c:pt idx="46">
                  <c:v>2.4343499999999998</c:v>
                </c:pt>
                <c:pt idx="47">
                  <c:v>2.43485</c:v>
                </c:pt>
                <c:pt idx="48">
                  <c:v>2.4348999999999998</c:v>
                </c:pt>
                <c:pt idx="49">
                  <c:v>2.43655</c:v>
                </c:pt>
                <c:pt idx="50">
                  <c:v>2.4376000000000002</c:v>
                </c:pt>
                <c:pt idx="51">
                  <c:v>2.6170499999999999</c:v>
                </c:pt>
                <c:pt idx="52">
                  <c:v>2.6363500000000002</c:v>
                </c:pt>
                <c:pt idx="53">
                  <c:v>2.6553</c:v>
                </c:pt>
                <c:pt idx="54">
                  <c:v>2.7218</c:v>
                </c:pt>
                <c:pt idx="55">
                  <c:v>2.7510500000000002</c:v>
                </c:pt>
                <c:pt idx="56">
                  <c:v>2.7515999999999998</c:v>
                </c:pt>
                <c:pt idx="57">
                  <c:v>2.7544</c:v>
                </c:pt>
                <c:pt idx="58">
                  <c:v>2.75745</c:v>
                </c:pt>
                <c:pt idx="59">
                  <c:v>2.75745</c:v>
                </c:pt>
                <c:pt idx="60">
                  <c:v>2.75745</c:v>
                </c:pt>
                <c:pt idx="61">
                  <c:v>2.8209</c:v>
                </c:pt>
                <c:pt idx="62">
                  <c:v>2.8423500000000002</c:v>
                </c:pt>
                <c:pt idx="63">
                  <c:v>3.0325500000000001</c:v>
                </c:pt>
                <c:pt idx="64">
                  <c:v>3.14825</c:v>
                </c:pt>
                <c:pt idx="65">
                  <c:v>3.14825</c:v>
                </c:pt>
                <c:pt idx="66">
                  <c:v>3.14825</c:v>
                </c:pt>
                <c:pt idx="67">
                  <c:v>3.14825</c:v>
                </c:pt>
                <c:pt idx="68">
                  <c:v>3.13415</c:v>
                </c:pt>
                <c:pt idx="69">
                  <c:v>3.1556000000000002</c:v>
                </c:pt>
                <c:pt idx="70">
                  <c:v>2.2253500000000002</c:v>
                </c:pt>
                <c:pt idx="71">
                  <c:v>2.2259000000000002</c:v>
                </c:pt>
                <c:pt idx="72">
                  <c:v>2.5316000000000001</c:v>
                </c:pt>
                <c:pt idx="73">
                  <c:v>2.5320999999999998</c:v>
                </c:pt>
                <c:pt idx="74">
                  <c:v>1.8191999999999999</c:v>
                </c:pt>
                <c:pt idx="75">
                  <c:v>1.8206</c:v>
                </c:pt>
                <c:pt idx="76">
                  <c:v>1.8220000000000001</c:v>
                </c:pt>
                <c:pt idx="77">
                  <c:v>1.8262</c:v>
                </c:pt>
                <c:pt idx="78">
                  <c:v>2.7305999999999999</c:v>
                </c:pt>
                <c:pt idx="79">
                  <c:v>2.8280500000000002</c:v>
                </c:pt>
                <c:pt idx="80">
                  <c:v>2.8366500000000001</c:v>
                </c:pt>
                <c:pt idx="81">
                  <c:v>2.9390999999999998</c:v>
                </c:pt>
                <c:pt idx="82">
                  <c:v>2.948</c:v>
                </c:pt>
                <c:pt idx="83">
                  <c:v>3.14425</c:v>
                </c:pt>
              </c:numCache>
            </c:numRef>
          </c:xVal>
          <c:yVal>
            <c:numRef>
              <c:f>'Q_fit (3)'!$E$21:$E$111</c:f>
              <c:numCache>
                <c:formatCode>General</c:formatCode>
                <c:ptCount val="91"/>
                <c:pt idx="0">
                  <c:v>-0.5230425700028718</c:v>
                </c:pt>
                <c:pt idx="1">
                  <c:v>-0.53217155500533408</c:v>
                </c:pt>
                <c:pt idx="2">
                  <c:v>-0.52479820000371546</c:v>
                </c:pt>
                <c:pt idx="3">
                  <c:v>-0.51392718500574119</c:v>
                </c:pt>
                <c:pt idx="4">
                  <c:v>-0.52535815499868477</c:v>
                </c:pt>
                <c:pt idx="5">
                  <c:v>-0.5579950550054491</c:v>
                </c:pt>
                <c:pt idx="6">
                  <c:v>-0.45773903000372229</c:v>
                </c:pt>
                <c:pt idx="7">
                  <c:v>-0.44986801500272122</c:v>
                </c:pt>
                <c:pt idx="8">
                  <c:v>-0.43001904000266222</c:v>
                </c:pt>
                <c:pt idx="9">
                  <c:v>-0.43014802500329097</c:v>
                </c:pt>
                <c:pt idx="10">
                  <c:v>-0.41408614499960095</c:v>
                </c:pt>
                <c:pt idx="11">
                  <c:v>-0.40721513000244158</c:v>
                </c:pt>
                <c:pt idx="12">
                  <c:v>-0.3777685900022334</c:v>
                </c:pt>
                <c:pt idx="13">
                  <c:v>-1.0940325002593454E-2</c:v>
                </c:pt>
                <c:pt idx="14">
                  <c:v>-1.1222815002838615E-2</c:v>
                </c:pt>
                <c:pt idx="15">
                  <c:v>-5.8785149958566763E-3</c:v>
                </c:pt>
                <c:pt idx="16">
                  <c:v>-5.0260900025023147E-3</c:v>
                </c:pt>
                <c:pt idx="17">
                  <c:v>-5.0000000046566129E-3</c:v>
                </c:pt>
                <c:pt idx="18">
                  <c:v>-4.6739099998376332E-3</c:v>
                </c:pt>
                <c:pt idx="19">
                  <c:v>-5.1188350043958053E-3</c:v>
                </c:pt>
                <c:pt idx="20">
                  <c:v>-5.1188350043958053E-3</c:v>
                </c:pt>
                <c:pt idx="21">
                  <c:v>-3.968925004301127E-3</c:v>
                </c:pt>
                <c:pt idx="22">
                  <c:v>-2.4181750050047413E-3</c:v>
                </c:pt>
                <c:pt idx="23">
                  <c:v>-3.5398350009927526E-3</c:v>
                </c:pt>
                <c:pt idx="24">
                  <c:v>1.8294104993401561E-2</c:v>
                </c:pt>
                <c:pt idx="25">
                  <c:v>1.0301814996637404E-2</c:v>
                </c:pt>
                <c:pt idx="26">
                  <c:v>2.2337900009006262E-3</c:v>
                </c:pt>
                <c:pt idx="27">
                  <c:v>-7.1815199989941902E-3</c:v>
                </c:pt>
                <c:pt idx="28">
                  <c:v>-7.7471000258810818E-4</c:v>
                </c:pt>
                <c:pt idx="29">
                  <c:v>3.8165000296430662E-4</c:v>
                </c:pt>
                <c:pt idx="30">
                  <c:v>-5.322155004250817E-3</c:v>
                </c:pt>
                <c:pt idx="31">
                  <c:v>-9.7012199985329062E-3</c:v>
                </c:pt>
                <c:pt idx="32">
                  <c:v>-7.7463499983423389E-3</c:v>
                </c:pt>
                <c:pt idx="33">
                  <c:v>-7.5673799947253428E-3</c:v>
                </c:pt>
                <c:pt idx="34">
                  <c:v>-7.6963649989920668E-3</c:v>
                </c:pt>
                <c:pt idx="35">
                  <c:v>-7.1412899997085333E-3</c:v>
                </c:pt>
                <c:pt idx="36">
                  <c:v>-7.7862149992142804E-3</c:v>
                </c:pt>
                <c:pt idx="37">
                  <c:v>-7.4862149995169602E-3</c:v>
                </c:pt>
                <c:pt idx="38">
                  <c:v>-6.9151999996392988E-3</c:v>
                </c:pt>
                <c:pt idx="39">
                  <c:v>-6.407945002138149E-3</c:v>
                </c:pt>
                <c:pt idx="40">
                  <c:v>-7.893330002843868E-3</c:v>
                </c:pt>
                <c:pt idx="41">
                  <c:v>-1.8379270004516002E-2</c:v>
                </c:pt>
                <c:pt idx="42">
                  <c:v>-1.7680560005828738E-2</c:v>
                </c:pt>
                <c:pt idx="43">
                  <c:v>-2.0699395005067345E-2</c:v>
                </c:pt>
                <c:pt idx="44">
                  <c:v>-1.7614634998608381E-2</c:v>
                </c:pt>
                <c:pt idx="45">
                  <c:v>-1.7498660003184341E-2</c:v>
                </c:pt>
                <c:pt idx="46">
                  <c:v>-1.8192695002653636E-2</c:v>
                </c:pt>
                <c:pt idx="47">
                  <c:v>-1.8782544997520745E-2</c:v>
                </c:pt>
                <c:pt idx="48">
                  <c:v>-1.9811530000879429E-2</c:v>
                </c:pt>
                <c:pt idx="49">
                  <c:v>-1.826803499716334E-2</c:v>
                </c:pt>
                <c:pt idx="50">
                  <c:v>-1.6276720001769718E-2</c:v>
                </c:pt>
                <c:pt idx="51">
                  <c:v>-2.0203885003866162E-2</c:v>
                </c:pt>
                <c:pt idx="52">
                  <c:v>-2.6992095001332927E-2</c:v>
                </c:pt>
                <c:pt idx="53">
                  <c:v>-2.8377410002576653E-2</c:v>
                </c:pt>
                <c:pt idx="54">
                  <c:v>-2.6927459999569692E-2</c:v>
                </c:pt>
                <c:pt idx="55">
                  <c:v>-2.6883685000939295E-2</c:v>
                </c:pt>
                <c:pt idx="56">
                  <c:v>-2.6302520003810059E-2</c:v>
                </c:pt>
                <c:pt idx="57">
                  <c:v>-2.6025679995655082E-2</c:v>
                </c:pt>
                <c:pt idx="58">
                  <c:v>-2.719376500317594E-2</c:v>
                </c:pt>
                <c:pt idx="59">
                  <c:v>-2.719376500317594E-2</c:v>
                </c:pt>
                <c:pt idx="60">
                  <c:v>-2.629376500408398E-2</c:v>
                </c:pt>
                <c:pt idx="61">
                  <c:v>-2.5475730006291997E-2</c:v>
                </c:pt>
                <c:pt idx="62">
                  <c:v>-2.6410294995002914E-2</c:v>
                </c:pt>
                <c:pt idx="63">
                  <c:v>-3.7969235003401991E-2</c:v>
                </c:pt>
                <c:pt idx="64">
                  <c:v>-3.7740524996479508E-2</c:v>
                </c:pt>
                <c:pt idx="65">
                  <c:v>-3.7680524997995235E-2</c:v>
                </c:pt>
                <c:pt idx="66">
                  <c:v>-3.749052499915706E-2</c:v>
                </c:pt>
                <c:pt idx="67">
                  <c:v>-3.690052499587182E-2</c:v>
                </c:pt>
                <c:pt idx="68">
                  <c:v>-3.6466755002038553E-2</c:v>
                </c:pt>
                <c:pt idx="69">
                  <c:v>-3.9501320003182627E-2</c:v>
                </c:pt>
                <c:pt idx="70">
                  <c:v>-8.1353950008633547E-3</c:v>
                </c:pt>
                <c:pt idx="71">
                  <c:v>-9.1542299996945076E-3</c:v>
                </c:pt>
                <c:pt idx="72">
                  <c:v>-1.2368520001473371E-2</c:v>
                </c:pt>
                <c:pt idx="73">
                  <c:v>-1.3958370000182185E-2</c:v>
                </c:pt>
                <c:pt idx="74">
                  <c:v>-9.902399979182519E-4</c:v>
                </c:pt>
                <c:pt idx="75">
                  <c:v>3.3981800006586127E-3</c:v>
                </c:pt>
                <c:pt idx="76">
                  <c:v>8.7865999958012253E-3</c:v>
                </c:pt>
                <c:pt idx="77">
                  <c:v>-1.0481400022399612E-3</c:v>
                </c:pt>
                <c:pt idx="78">
                  <c:v>-2.702881999721285E-2</c:v>
                </c:pt>
                <c:pt idx="79">
                  <c:v>-2.64205849962309E-2</c:v>
                </c:pt>
                <c:pt idx="80">
                  <c:v>-2.6906005005002953E-2</c:v>
                </c:pt>
                <c:pt idx="81">
                  <c:v>-3.6696269999083597E-2</c:v>
                </c:pt>
                <c:pt idx="82">
                  <c:v>-3.6355600008391775E-2</c:v>
                </c:pt>
                <c:pt idx="83">
                  <c:v>-3.8321724998240825E-2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15-4F73-ADE9-46E81720E39D}"/>
            </c:ext>
          </c:extLst>
        </c:ser>
        <c:ser>
          <c:idx val="1"/>
          <c:order val="1"/>
          <c:tx>
            <c:strRef>
              <c:f>'Q_fit (3)'!$V$1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'Q_fit (3)'!$U$2:$U$22</c:f>
              <c:numCache>
                <c:formatCode>General</c:formatCode>
                <c:ptCount val="21"/>
                <c:pt idx="0">
                  <c:v>-5</c:v>
                </c:pt>
                <c:pt idx="1">
                  <c:v>-4.5</c:v>
                </c:pt>
                <c:pt idx="2">
                  <c:v>-4</c:v>
                </c:pt>
                <c:pt idx="3">
                  <c:v>-3.5</c:v>
                </c:pt>
                <c:pt idx="4">
                  <c:v>-3</c:v>
                </c:pt>
                <c:pt idx="5">
                  <c:v>-2.5</c:v>
                </c:pt>
                <c:pt idx="6">
                  <c:v>-2</c:v>
                </c:pt>
                <c:pt idx="7">
                  <c:v>-1.5</c:v>
                </c:pt>
                <c:pt idx="8">
                  <c:v>-1</c:v>
                </c:pt>
                <c:pt idx="9">
                  <c:v>-0.5</c:v>
                </c:pt>
                <c:pt idx="10">
                  <c:v>0</c:v>
                </c:pt>
                <c:pt idx="11">
                  <c:v>0.5</c:v>
                </c:pt>
                <c:pt idx="12">
                  <c:v>1</c:v>
                </c:pt>
                <c:pt idx="13">
                  <c:v>1.5</c:v>
                </c:pt>
                <c:pt idx="14">
                  <c:v>2</c:v>
                </c:pt>
                <c:pt idx="15">
                  <c:v>2.5</c:v>
                </c:pt>
                <c:pt idx="16">
                  <c:v>3</c:v>
                </c:pt>
                <c:pt idx="17">
                  <c:v>3.5</c:v>
                </c:pt>
                <c:pt idx="18">
                  <c:v>4</c:v>
                </c:pt>
                <c:pt idx="19">
                  <c:v>4.5</c:v>
                </c:pt>
              </c:numCache>
            </c:numRef>
          </c:xVal>
          <c:yVal>
            <c:numRef>
              <c:f>'Q_fit (3)'!$V$2:$V$22</c:f>
              <c:numCache>
                <c:formatCode>General</c:formatCode>
                <c:ptCount val="21"/>
                <c:pt idx="0">
                  <c:v>-0.64232062609622997</c:v>
                </c:pt>
                <c:pt idx="1">
                  <c:v>-0.54153567111550283</c:v>
                </c:pt>
                <c:pt idx="2">
                  <c:v>-0.44916580480904666</c:v>
                </c:pt>
                <c:pt idx="3">
                  <c:v>-0.36521102717686127</c:v>
                </c:pt>
                <c:pt idx="4">
                  <c:v>-0.28967133821894664</c:v>
                </c:pt>
                <c:pt idx="5">
                  <c:v>-0.22254673793530283</c:v>
                </c:pt>
                <c:pt idx="6">
                  <c:v>-0.16383722632592979</c:v>
                </c:pt>
                <c:pt idx="7">
                  <c:v>-0.11354280339082756</c:v>
                </c:pt>
                <c:pt idx="8">
                  <c:v>-7.166346912999616E-2</c:v>
                </c:pt>
                <c:pt idx="9">
                  <c:v>-3.819922354343553E-2</c:v>
                </c:pt>
                <c:pt idx="10">
                  <c:v>-1.3150066631145705E-2</c:v>
                </c:pt>
                <c:pt idx="11">
                  <c:v>3.484001606873322E-3</c:v>
                </c:pt>
                <c:pt idx="12">
                  <c:v>1.1702981170621549E-2</c:v>
                </c:pt>
                <c:pt idx="13">
                  <c:v>1.1506872060098976E-2</c:v>
                </c:pt>
                <c:pt idx="14">
                  <c:v>2.8956742753056125E-3</c:v>
                </c:pt>
                <c:pt idx="15">
                  <c:v>-1.4130612183758551E-2</c:v>
                </c:pt>
                <c:pt idx="16">
                  <c:v>-3.9571987317093521E-2</c:v>
                </c:pt>
                <c:pt idx="17">
                  <c:v>-7.3428451124699284E-2</c:v>
                </c:pt>
                <c:pt idx="18">
                  <c:v>-0.11570000360657584</c:v>
                </c:pt>
                <c:pt idx="19">
                  <c:v>-0.16638664476272319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915-4F73-ADE9-46E81720E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8035144"/>
        <c:axId val="1"/>
      </c:scatterChart>
      <c:valAx>
        <c:axId val="36803514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8035144"/>
        <c:crosses val="autoZero"/>
        <c:crossBetween val="midCat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42802083544184227"/>
          <c:y val="0.93095463067116613"/>
          <c:w val="0.59768678015505128"/>
          <c:h val="0.9785736782902136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9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0</xdr:row>
      <xdr:rowOff>0</xdr:rowOff>
    </xdr:from>
    <xdr:to>
      <xdr:col>17</xdr:col>
      <xdr:colOff>247650</xdr:colOff>
      <xdr:row>18</xdr:row>
      <xdr:rowOff>114300</xdr:rowOff>
    </xdr:to>
    <xdr:graphicFrame macro="">
      <xdr:nvGraphicFramePr>
        <xdr:cNvPr id="54284" name="Chart 1">
          <a:extLst>
            <a:ext uri="{FF2B5EF4-FFF2-40B4-BE49-F238E27FC236}">
              <a16:creationId xmlns:a16="http://schemas.microsoft.com/office/drawing/2014/main" id="{AF78968C-4158-FCF1-14B0-6D4421BB4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314325</xdr:colOff>
      <xdr:row>0</xdr:row>
      <xdr:rowOff>0</xdr:rowOff>
    </xdr:from>
    <xdr:to>
      <xdr:col>26</xdr:col>
      <xdr:colOff>352425</xdr:colOff>
      <xdr:row>18</xdr:row>
      <xdr:rowOff>123825</xdr:rowOff>
    </xdr:to>
    <xdr:graphicFrame macro="">
      <xdr:nvGraphicFramePr>
        <xdr:cNvPr id="54286" name="Chart 8">
          <a:extLst>
            <a:ext uri="{FF2B5EF4-FFF2-40B4-BE49-F238E27FC236}">
              <a16:creationId xmlns:a16="http://schemas.microsoft.com/office/drawing/2014/main" id="{4BA4FC93-0B09-388F-47A2-84476C05B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219075</xdr:colOff>
      <xdr:row>4</xdr:row>
      <xdr:rowOff>0</xdr:rowOff>
    </xdr:from>
    <xdr:to>
      <xdr:col>18</xdr:col>
      <xdr:colOff>104775</xdr:colOff>
      <xdr:row>21</xdr:row>
      <xdr:rowOff>19050</xdr:rowOff>
    </xdr:to>
    <xdr:graphicFrame macro="">
      <xdr:nvGraphicFramePr>
        <xdr:cNvPr id="1033" name="Chart 5">
          <a:extLst>
            <a:ext uri="{FF2B5EF4-FFF2-40B4-BE49-F238E27FC236}">
              <a16:creationId xmlns:a16="http://schemas.microsoft.com/office/drawing/2014/main" id="{F4F1050A-F54F-C518-C784-3474C14A9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1038225</xdr:colOff>
      <xdr:row>22</xdr:row>
      <xdr:rowOff>95250</xdr:rowOff>
    </xdr:from>
    <xdr:to>
      <xdr:col>8</xdr:col>
      <xdr:colOff>466725</xdr:colOff>
      <xdr:row>43</xdr:row>
      <xdr:rowOff>76200</xdr:rowOff>
    </xdr:to>
    <xdr:graphicFrame macro="">
      <xdr:nvGraphicFramePr>
        <xdr:cNvPr id="1034" name="Chart 6">
          <a:extLst>
            <a:ext uri="{FF2B5EF4-FFF2-40B4-BE49-F238E27FC236}">
              <a16:creationId xmlns:a16="http://schemas.microsoft.com/office/drawing/2014/main" id="{0826F4E5-92A5-7630-FDC4-D06652B12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16</xdr:col>
      <xdr:colOff>276225</xdr:colOff>
      <xdr:row>18</xdr:row>
      <xdr:rowOff>114300</xdr:rowOff>
    </xdr:to>
    <xdr:graphicFrame macro="">
      <xdr:nvGraphicFramePr>
        <xdr:cNvPr id="64519" name="Chart 1">
          <a:extLst>
            <a:ext uri="{FF2B5EF4-FFF2-40B4-BE49-F238E27FC236}">
              <a16:creationId xmlns:a16="http://schemas.microsoft.com/office/drawing/2014/main" id="{C210C12E-5925-6F0F-61DE-9F6F92A41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152400</xdr:colOff>
      <xdr:row>4</xdr:row>
      <xdr:rowOff>0</xdr:rowOff>
    </xdr:from>
    <xdr:to>
      <xdr:col>32</xdr:col>
      <xdr:colOff>66675</xdr:colOff>
      <xdr:row>24</xdr:row>
      <xdr:rowOff>57150</xdr:rowOff>
    </xdr:to>
    <xdr:graphicFrame macro="">
      <xdr:nvGraphicFramePr>
        <xdr:cNvPr id="64520" name="Chart 2">
          <a:extLst>
            <a:ext uri="{FF2B5EF4-FFF2-40B4-BE49-F238E27FC236}">
              <a16:creationId xmlns:a16="http://schemas.microsoft.com/office/drawing/2014/main" id="{E78BF4CA-5755-3F6F-6473-5FA927D4C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47625</xdr:colOff>
      <xdr:row>32</xdr:row>
      <xdr:rowOff>66675</xdr:rowOff>
    </xdr:from>
    <xdr:to>
      <xdr:col>19</xdr:col>
      <xdr:colOff>19050</xdr:colOff>
      <xdr:row>48</xdr:row>
      <xdr:rowOff>142875</xdr:rowOff>
    </xdr:to>
    <xdr:graphicFrame macro="">
      <xdr:nvGraphicFramePr>
        <xdr:cNvPr id="64521" name="Chart 3">
          <a:extLst>
            <a:ext uri="{FF2B5EF4-FFF2-40B4-BE49-F238E27FC236}">
              <a16:creationId xmlns:a16="http://schemas.microsoft.com/office/drawing/2014/main" id="{88E40E87-AD67-8951-0884-C0126F68F5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0</xdr:row>
      <xdr:rowOff>9525</xdr:rowOff>
    </xdr:from>
    <xdr:to>
      <xdr:col>19</xdr:col>
      <xdr:colOff>85725</xdr:colOff>
      <xdr:row>24</xdr:row>
      <xdr:rowOff>0</xdr:rowOff>
    </xdr:to>
    <xdr:graphicFrame macro="">
      <xdr:nvGraphicFramePr>
        <xdr:cNvPr id="57347" name="Chart 1">
          <a:extLst>
            <a:ext uri="{FF2B5EF4-FFF2-40B4-BE49-F238E27FC236}">
              <a16:creationId xmlns:a16="http://schemas.microsoft.com/office/drawing/2014/main" id="{992A4100-A8E4-7C48-C600-706F41EE8A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</xdr:row>
      <xdr:rowOff>19049</xdr:rowOff>
    </xdr:from>
    <xdr:to>
      <xdr:col>12</xdr:col>
      <xdr:colOff>238125</xdr:colOff>
      <xdr:row>20</xdr:row>
      <xdr:rowOff>19049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2306838E-E4C3-E65C-9A75-DE6F5F0C51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66675</xdr:colOff>
      <xdr:row>0</xdr:row>
      <xdr:rowOff>0</xdr:rowOff>
    </xdr:from>
    <xdr:to>
      <xdr:col>18</xdr:col>
      <xdr:colOff>361950</xdr:colOff>
      <xdr:row>18</xdr:row>
      <xdr:rowOff>114300</xdr:rowOff>
    </xdr:to>
    <xdr:graphicFrame macro="">
      <xdr:nvGraphicFramePr>
        <xdr:cNvPr id="66569" name="Chart 1">
          <a:extLst>
            <a:ext uri="{FF2B5EF4-FFF2-40B4-BE49-F238E27FC236}">
              <a16:creationId xmlns:a16="http://schemas.microsoft.com/office/drawing/2014/main" id="{2263A308-0268-5920-6FDF-CB8E5977E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438149</xdr:colOff>
      <xdr:row>0</xdr:row>
      <xdr:rowOff>28575</xdr:rowOff>
    </xdr:from>
    <xdr:to>
      <xdr:col>26</xdr:col>
      <xdr:colOff>28574</xdr:colOff>
      <xdr:row>19</xdr:row>
      <xdr:rowOff>47625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2F6D31C4-D25D-1EEE-721D-D70412F1FC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104775</xdr:colOff>
      <xdr:row>21</xdr:row>
      <xdr:rowOff>66675</xdr:rowOff>
    </xdr:from>
    <xdr:to>
      <xdr:col>12</xdr:col>
      <xdr:colOff>123825</xdr:colOff>
      <xdr:row>39</xdr:row>
      <xdr:rowOff>47625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33E2EF-BF58-F006-37D9-8C261947AE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28575</xdr:colOff>
      <xdr:row>0</xdr:row>
      <xdr:rowOff>47625</xdr:rowOff>
    </xdr:from>
    <xdr:to>
      <xdr:col>12</xdr:col>
      <xdr:colOff>142875</xdr:colOff>
      <xdr:row>19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F220DA4-4528-F7A5-B347-EB8483399D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0</xdr:row>
      <xdr:rowOff>0</xdr:rowOff>
    </xdr:from>
    <xdr:to>
      <xdr:col>16</xdr:col>
      <xdr:colOff>571500</xdr:colOff>
      <xdr:row>18</xdr:row>
      <xdr:rowOff>114300</xdr:rowOff>
    </xdr:to>
    <xdr:graphicFrame macro="">
      <xdr:nvGraphicFramePr>
        <xdr:cNvPr id="69637" name="Chart 1">
          <a:extLst>
            <a:ext uri="{FF2B5EF4-FFF2-40B4-BE49-F238E27FC236}">
              <a16:creationId xmlns:a16="http://schemas.microsoft.com/office/drawing/2014/main" id="{B0DAFA38-31F5-018D-3E86-76D63869A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0</xdr:row>
      <xdr:rowOff>19050</xdr:rowOff>
    </xdr:from>
    <xdr:to>
      <xdr:col>18</xdr:col>
      <xdr:colOff>409575</xdr:colOff>
      <xdr:row>24</xdr:row>
      <xdr:rowOff>9525</xdr:rowOff>
    </xdr:to>
    <xdr:graphicFrame macro="">
      <xdr:nvGraphicFramePr>
        <xdr:cNvPr id="58371" name="Chart 1">
          <a:extLst>
            <a:ext uri="{FF2B5EF4-FFF2-40B4-BE49-F238E27FC236}">
              <a16:creationId xmlns:a16="http://schemas.microsoft.com/office/drawing/2014/main" id="{9D703003-B60E-ADDA-A5F1-095AB303C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0</xdr:row>
      <xdr:rowOff>19050</xdr:rowOff>
    </xdr:from>
    <xdr:to>
      <xdr:col>18</xdr:col>
      <xdr:colOff>266700</xdr:colOff>
      <xdr:row>24</xdr:row>
      <xdr:rowOff>9525</xdr:rowOff>
    </xdr:to>
    <xdr:graphicFrame macro="">
      <xdr:nvGraphicFramePr>
        <xdr:cNvPr id="50180" name="Chart 1">
          <a:extLst>
            <a:ext uri="{FF2B5EF4-FFF2-40B4-BE49-F238E27FC236}">
              <a16:creationId xmlns:a16="http://schemas.microsoft.com/office/drawing/2014/main" id="{5CBCA65F-B7C0-3996-3CC0-1ABF2042F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24</xdr:row>
      <xdr:rowOff>9525</xdr:rowOff>
    </xdr:from>
    <xdr:to>
      <xdr:col>16</xdr:col>
      <xdr:colOff>76200</xdr:colOff>
      <xdr:row>38</xdr:row>
      <xdr:rowOff>142875</xdr:rowOff>
    </xdr:to>
    <xdr:graphicFrame macro="">
      <xdr:nvGraphicFramePr>
        <xdr:cNvPr id="51207" name="Chart 3">
          <a:extLst>
            <a:ext uri="{FF2B5EF4-FFF2-40B4-BE49-F238E27FC236}">
              <a16:creationId xmlns:a16="http://schemas.microsoft.com/office/drawing/2014/main" id="{691ED893-2670-EC3B-5F7D-46B306062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352425</xdr:colOff>
      <xdr:row>0</xdr:row>
      <xdr:rowOff>171450</xdr:rowOff>
    </xdr:from>
    <xdr:to>
      <xdr:col>17</xdr:col>
      <xdr:colOff>400050</xdr:colOff>
      <xdr:row>23</xdr:row>
      <xdr:rowOff>38100</xdr:rowOff>
    </xdr:to>
    <xdr:graphicFrame macro="">
      <xdr:nvGraphicFramePr>
        <xdr:cNvPr id="51208" name="Chart 4">
          <a:extLst>
            <a:ext uri="{FF2B5EF4-FFF2-40B4-BE49-F238E27FC236}">
              <a16:creationId xmlns:a16="http://schemas.microsoft.com/office/drawing/2014/main" id="{39C94FEF-8D97-DD72-0572-2F3EDBCB4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438150</xdr:colOff>
      <xdr:row>24</xdr:row>
      <xdr:rowOff>9525</xdr:rowOff>
    </xdr:from>
    <xdr:to>
      <xdr:col>16</xdr:col>
      <xdr:colOff>76200</xdr:colOff>
      <xdr:row>38</xdr:row>
      <xdr:rowOff>142875</xdr:rowOff>
    </xdr:to>
    <xdr:graphicFrame macro="">
      <xdr:nvGraphicFramePr>
        <xdr:cNvPr id="68613" name="Chart 1">
          <a:extLst>
            <a:ext uri="{FF2B5EF4-FFF2-40B4-BE49-F238E27FC236}">
              <a16:creationId xmlns:a16="http://schemas.microsoft.com/office/drawing/2014/main" id="{8F4A5CF2-7263-7C29-7F40-6EBADE640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352425</xdr:colOff>
      <xdr:row>0</xdr:row>
      <xdr:rowOff>171450</xdr:rowOff>
    </xdr:from>
    <xdr:to>
      <xdr:col>17</xdr:col>
      <xdr:colOff>400050</xdr:colOff>
      <xdr:row>23</xdr:row>
      <xdr:rowOff>38100</xdr:rowOff>
    </xdr:to>
    <xdr:graphicFrame macro="">
      <xdr:nvGraphicFramePr>
        <xdr:cNvPr id="68614" name="Chart 2">
          <a:extLst>
            <a:ext uri="{FF2B5EF4-FFF2-40B4-BE49-F238E27FC236}">
              <a16:creationId xmlns:a16="http://schemas.microsoft.com/office/drawing/2014/main" id="{30F22E27-BA52-7E3C-834B-42C1A377D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nkoly.hu/cgi-bin/IBVS?2035" TargetMode="External"/><Relationship Id="rId13" Type="http://schemas.openxmlformats.org/officeDocument/2006/relationships/hyperlink" Target="http://vsolj.cetus-net.org/no42.pdf" TargetMode="External"/><Relationship Id="rId18" Type="http://schemas.openxmlformats.org/officeDocument/2006/relationships/hyperlink" Target="http://www.konkoly.hu/cgi-bin/IBVS?5843" TargetMode="External"/><Relationship Id="rId26" Type="http://schemas.openxmlformats.org/officeDocument/2006/relationships/hyperlink" Target="http://vsolj.cetus-net.org/vsoljno50.pdf" TargetMode="External"/><Relationship Id="rId3" Type="http://schemas.openxmlformats.org/officeDocument/2006/relationships/hyperlink" Target="http://www.konkoly.hu/cgi-bin/IBVS?2035" TargetMode="External"/><Relationship Id="rId21" Type="http://schemas.openxmlformats.org/officeDocument/2006/relationships/hyperlink" Target="http://vsolj.cetus-net.org/no45.pdf" TargetMode="External"/><Relationship Id="rId34" Type="http://schemas.openxmlformats.org/officeDocument/2006/relationships/hyperlink" Target="http://var.astro.cz/oejv/issues/oejv0160.pdf" TargetMode="External"/><Relationship Id="rId7" Type="http://schemas.openxmlformats.org/officeDocument/2006/relationships/hyperlink" Target="http://www.konkoly.hu/cgi-bin/IBVS?2035" TargetMode="External"/><Relationship Id="rId12" Type="http://schemas.openxmlformats.org/officeDocument/2006/relationships/hyperlink" Target="http://vsolj.cetus-net.org/no47.pdf" TargetMode="External"/><Relationship Id="rId17" Type="http://schemas.openxmlformats.org/officeDocument/2006/relationships/hyperlink" Target="http://www.konkoly.hu/cgi-bin/IBVS?5843" TargetMode="External"/><Relationship Id="rId25" Type="http://schemas.openxmlformats.org/officeDocument/2006/relationships/hyperlink" Target="http://www.konkoly.hu/cgi-bin/IBVS?5917" TargetMode="External"/><Relationship Id="rId33" Type="http://schemas.openxmlformats.org/officeDocument/2006/relationships/hyperlink" Target="http://var.astro.cz/oejv/issues/oejv0160.pdf" TargetMode="External"/><Relationship Id="rId2" Type="http://schemas.openxmlformats.org/officeDocument/2006/relationships/hyperlink" Target="http://www.konkoly.hu/cgi-bin/IBVS?2035" TargetMode="External"/><Relationship Id="rId16" Type="http://schemas.openxmlformats.org/officeDocument/2006/relationships/hyperlink" Target="http://www.konkoly.hu/cgi-bin/IBVS?5741" TargetMode="External"/><Relationship Id="rId20" Type="http://schemas.openxmlformats.org/officeDocument/2006/relationships/hyperlink" Target="http://www.konkoly.hu/cgi-bin/IBVS?5843" TargetMode="External"/><Relationship Id="rId29" Type="http://schemas.openxmlformats.org/officeDocument/2006/relationships/hyperlink" Target="http://vsolj.cetus-net.org/vsoljno51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konkoly.hu/cgi-bin/IBVS?2035" TargetMode="External"/><Relationship Id="rId11" Type="http://schemas.openxmlformats.org/officeDocument/2006/relationships/hyperlink" Target="http://vsolj.cetus-net.org/no47.pdf" TargetMode="External"/><Relationship Id="rId24" Type="http://schemas.openxmlformats.org/officeDocument/2006/relationships/hyperlink" Target="http://www.aavso.org/sites/default/files/jaavso/v37n1/44.pdf" TargetMode="External"/><Relationship Id="rId32" Type="http://schemas.openxmlformats.org/officeDocument/2006/relationships/hyperlink" Target="http://vsolj.cetus-net.org/vsoljno55.pdf" TargetMode="External"/><Relationship Id="rId37" Type="http://schemas.openxmlformats.org/officeDocument/2006/relationships/hyperlink" Target="http://www.konkoly.hu/cgi-bin/IBVS?6029" TargetMode="External"/><Relationship Id="rId5" Type="http://schemas.openxmlformats.org/officeDocument/2006/relationships/hyperlink" Target="http://www.konkoly.hu/cgi-bin/IBVS?2035" TargetMode="External"/><Relationship Id="rId15" Type="http://schemas.openxmlformats.org/officeDocument/2006/relationships/hyperlink" Target="http://www.konkoly.hu/cgi-bin/IBVS?5690" TargetMode="External"/><Relationship Id="rId23" Type="http://schemas.openxmlformats.org/officeDocument/2006/relationships/hyperlink" Target="http://vsolj.cetus-net.org/no48.pdf" TargetMode="External"/><Relationship Id="rId28" Type="http://schemas.openxmlformats.org/officeDocument/2006/relationships/hyperlink" Target="http://vsolj.cetus-net.org/vsoljno51.pdf" TargetMode="External"/><Relationship Id="rId36" Type="http://schemas.openxmlformats.org/officeDocument/2006/relationships/hyperlink" Target="http://var.astro.cz/oejv/issues/oejv0160.pdf" TargetMode="External"/><Relationship Id="rId10" Type="http://schemas.openxmlformats.org/officeDocument/2006/relationships/hyperlink" Target="http://vsolj.cetus-net.org/no47.pdf" TargetMode="External"/><Relationship Id="rId19" Type="http://schemas.openxmlformats.org/officeDocument/2006/relationships/hyperlink" Target="http://www.konkoly.hu/cgi-bin/IBVS?5843" TargetMode="External"/><Relationship Id="rId31" Type="http://schemas.openxmlformats.org/officeDocument/2006/relationships/hyperlink" Target="http://www.konkoly.hu/cgi-bin/IBVS?6029" TargetMode="External"/><Relationship Id="rId4" Type="http://schemas.openxmlformats.org/officeDocument/2006/relationships/hyperlink" Target="http://www.konkoly.hu/cgi-bin/IBVS?2035" TargetMode="External"/><Relationship Id="rId9" Type="http://schemas.openxmlformats.org/officeDocument/2006/relationships/hyperlink" Target="http://vsolj.cetus-net.org/no47.pdf" TargetMode="External"/><Relationship Id="rId14" Type="http://schemas.openxmlformats.org/officeDocument/2006/relationships/hyperlink" Target="http://vsolj.cetus-net.org/no42.pdf" TargetMode="External"/><Relationship Id="rId22" Type="http://schemas.openxmlformats.org/officeDocument/2006/relationships/hyperlink" Target="http://vsolj.cetus-net.org/no45.pdf" TargetMode="External"/><Relationship Id="rId27" Type="http://schemas.openxmlformats.org/officeDocument/2006/relationships/hyperlink" Target="http://vsolj.cetus-net.org/vsoljno50.pdf" TargetMode="External"/><Relationship Id="rId30" Type="http://schemas.openxmlformats.org/officeDocument/2006/relationships/hyperlink" Target="http://www.konkoly.hu/cgi-bin/IBVS?5992" TargetMode="External"/><Relationship Id="rId35" Type="http://schemas.openxmlformats.org/officeDocument/2006/relationships/hyperlink" Target="http://var.astro.cz/oejv/issues/oejv0160.pd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printerSettings" Target="../printerSettings/printerSettings2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s://www.aavso.org/ejaavso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1"/>
  </sheetPr>
  <dimension ref="A1:W2534"/>
  <sheetViews>
    <sheetView tabSelected="1" workbookViewId="0">
      <pane xSplit="13" ySplit="22" topLeftCell="N585" activePane="bottomRight" state="frozen"/>
      <selection pane="topRight" activeCell="N1" sqref="N1"/>
      <selection pane="bottomLeft" activeCell="A23" sqref="A23"/>
      <selection pane="bottomRight" activeCell="F17" sqref="F17"/>
    </sheetView>
  </sheetViews>
  <sheetFormatPr defaultColWidth="10.28515625" defaultRowHeight="12.75"/>
  <cols>
    <col min="1" max="1" width="17.42578125" customWidth="1"/>
    <col min="2" max="2" width="4.140625" customWidth="1"/>
    <col min="3" max="3" width="11.85546875" style="9" customWidth="1"/>
    <col min="4" max="4" width="14.28515625" style="9" customWidth="1"/>
    <col min="5" max="5" width="12.5703125" style="10" customWidth="1"/>
    <col min="6" max="6" width="15.85546875" customWidth="1"/>
    <col min="7" max="7" width="7.140625" style="9" bestFit="1" customWidth="1"/>
    <col min="8" max="8" width="7.85546875" style="9" bestFit="1" customWidth="1"/>
    <col min="9" max="9" width="8.85546875" style="9" bestFit="1" customWidth="1"/>
    <col min="10" max="10" width="10.85546875" style="9" bestFit="1" customWidth="1"/>
    <col min="11" max="11" width="7.140625" style="9" customWidth="1"/>
    <col min="12" max="12" width="7.5703125" style="9" bestFit="1" customWidth="1"/>
    <col min="13" max="13" width="8.42578125" style="9" customWidth="1"/>
    <col min="14" max="14" width="7.140625" style="9" bestFit="1" customWidth="1"/>
    <col min="15" max="15" width="7" style="9" bestFit="1" customWidth="1"/>
    <col min="16" max="16" width="7.7109375" style="9" customWidth="1"/>
    <col min="17" max="17" width="10.42578125" style="11" customWidth="1"/>
  </cols>
  <sheetData>
    <row r="1" spans="1:23" ht="21" thickBot="1">
      <c r="A1" s="1" t="s">
        <v>44</v>
      </c>
      <c r="B1" s="1"/>
      <c r="C1"/>
      <c r="D1"/>
      <c r="E1"/>
      <c r="G1"/>
      <c r="H1"/>
      <c r="I1"/>
      <c r="J1"/>
      <c r="K1"/>
      <c r="L1"/>
      <c r="M1"/>
      <c r="N1"/>
      <c r="O1"/>
      <c r="P1"/>
      <c r="Q1"/>
      <c r="V1" s="7" t="s">
        <v>13</v>
      </c>
      <c r="W1" s="7" t="s">
        <v>50</v>
      </c>
    </row>
    <row r="2" spans="1:23" s="211" customFormat="1" ht="12.95" customHeight="1">
      <c r="A2" s="211" t="s">
        <v>27</v>
      </c>
      <c r="B2" s="211" t="s">
        <v>30</v>
      </c>
      <c r="E2" s="290" t="s">
        <v>444</v>
      </c>
      <c r="F2" s="291" t="s">
        <v>447</v>
      </c>
      <c r="V2" s="211">
        <v>-50000</v>
      </c>
      <c r="W2" s="212">
        <f>+D$11+D$12*V2+D$13*V2^2</f>
        <v>-0.64626770974432546</v>
      </c>
    </row>
    <row r="3" spans="1:23" s="211" customFormat="1" ht="12.95" customHeight="1" thickBot="1">
      <c r="C3" s="213"/>
      <c r="D3" s="213"/>
      <c r="E3" s="287" t="s">
        <v>187</v>
      </c>
      <c r="F3" s="292">
        <v>1</v>
      </c>
      <c r="V3" s="211">
        <v>-45000</v>
      </c>
      <c r="W3" s="212">
        <f>+D$11+D$12*V3+D$13*V3^2</f>
        <v>-0.54426410079126664</v>
      </c>
    </row>
    <row r="4" spans="1:23" s="211" customFormat="1" ht="12.95" customHeight="1" thickTop="1" thickBot="1">
      <c r="A4" s="215" t="s">
        <v>3</v>
      </c>
      <c r="B4" s="215"/>
      <c r="C4" s="216">
        <v>44788.590100000001</v>
      </c>
      <c r="D4" s="286">
        <v>0.35826333999999999</v>
      </c>
      <c r="E4" s="288" t="s">
        <v>188</v>
      </c>
      <c r="F4" s="293">
        <f ca="1">NOW()+15018.5+$C$5/24</f>
        <v>60601.563866087963</v>
      </c>
      <c r="G4" s="213"/>
      <c r="V4" s="211">
        <v>-40000</v>
      </c>
      <c r="W4" s="212">
        <f t="shared" ref="W4:W21" si="0">+D$11+D$12*V4+D$13*V4^2</f>
        <v>-0.45081905230762209</v>
      </c>
    </row>
    <row r="5" spans="1:23" s="211" customFormat="1" ht="12.95" customHeight="1" thickTop="1">
      <c r="A5" s="217" t="s">
        <v>45</v>
      </c>
      <c r="C5" s="218">
        <v>-9.5</v>
      </c>
      <c r="D5" s="211" t="s">
        <v>46</v>
      </c>
      <c r="E5" s="288" t="s">
        <v>189</v>
      </c>
      <c r="F5" s="293">
        <f ca="1">ROUND(2*($F$4-$C$7)/$C$8,0)/2+$F$3</f>
        <v>44139.5</v>
      </c>
      <c r="V5" s="211">
        <v>-35000</v>
      </c>
      <c r="W5" s="212">
        <f t="shared" si="0"/>
        <v>-0.36593256429339188</v>
      </c>
    </row>
    <row r="6" spans="1:23" s="211" customFormat="1" ht="12.95" customHeight="1">
      <c r="A6" s="215" t="s">
        <v>4</v>
      </c>
      <c r="B6" s="215"/>
      <c r="E6" s="288" t="s">
        <v>190</v>
      </c>
      <c r="F6" s="293">
        <f ca="1">ROUND(2*($F$4-$C$15)/$C$16,0)/2+$F$3</f>
        <v>2653.5</v>
      </c>
      <c r="V6" s="211">
        <v>-30000</v>
      </c>
      <c r="W6" s="212">
        <f t="shared" si="0"/>
        <v>-0.28960463674857601</v>
      </c>
    </row>
    <row r="7" spans="1:23" s="211" customFormat="1" ht="12.95" customHeight="1">
      <c r="A7" s="211" t="s">
        <v>5</v>
      </c>
      <c r="C7" s="213">
        <v>44788.595000000001</v>
      </c>
      <c r="D7" s="219" t="s">
        <v>135</v>
      </c>
      <c r="E7" s="288" t="s">
        <v>445</v>
      </c>
      <c r="F7" s="294">
        <f ca="1">+$C$15+$C$16*$F$6-15018.5-$C$5/24</f>
        <v>45583.730539908465</v>
      </c>
      <c r="V7" s="211">
        <v>-25000</v>
      </c>
      <c r="W7" s="212">
        <f t="shared" si="0"/>
        <v>-0.22183526967317449</v>
      </c>
    </row>
    <row r="8" spans="1:23" s="211" customFormat="1" ht="12.95" customHeight="1">
      <c r="A8" s="211" t="s">
        <v>6</v>
      </c>
      <c r="C8" s="220">
        <v>0.35825796999999998</v>
      </c>
      <c r="D8" s="219" t="s">
        <v>135</v>
      </c>
      <c r="E8" s="289" t="s">
        <v>446</v>
      </c>
      <c r="F8" s="295">
        <f ca="1">+($C$15+$C$16*$F$6)-($C$16/2)-15018.5-$C$5/24</f>
        <v>45583.551412739711</v>
      </c>
      <c r="V8" s="211">
        <v>-20000</v>
      </c>
      <c r="W8" s="212">
        <f t="shared" si="0"/>
        <v>-0.16262446306718728</v>
      </c>
    </row>
    <row r="9" spans="1:23" s="211" customFormat="1" ht="12.95" customHeight="1">
      <c r="A9" s="221" t="s">
        <v>48</v>
      </c>
      <c r="C9" s="222">
        <v>47</v>
      </c>
      <c r="D9" s="223" t="str">
        <f>"F"&amp;C9</f>
        <v>F47</v>
      </c>
      <c r="E9" s="219" t="str">
        <f>"G"&amp;C9</f>
        <v>G47</v>
      </c>
      <c r="V9" s="211">
        <v>-15000</v>
      </c>
      <c r="W9" s="212">
        <f t="shared" si="0"/>
        <v>-0.1119722169306144</v>
      </c>
    </row>
    <row r="10" spans="1:23" s="211" customFormat="1" ht="12.95" customHeight="1" thickBot="1">
      <c r="C10" s="224" t="s">
        <v>23</v>
      </c>
      <c r="D10" s="224" t="s">
        <v>24</v>
      </c>
      <c r="V10" s="211">
        <v>-10000</v>
      </c>
      <c r="W10" s="212">
        <f t="shared" si="0"/>
        <v>-6.9878531263455876E-2</v>
      </c>
    </row>
    <row r="11" spans="1:23" s="211" customFormat="1" ht="12.95" customHeight="1">
      <c r="A11" s="211" t="s">
        <v>19</v>
      </c>
      <c r="C11" s="219">
        <f ca="1">INTERCEPT(INDIRECT($E$9):G967,INDIRECT($D$9):F967)</f>
        <v>7.237584142135367E-2</v>
      </c>
      <c r="D11" s="225">
        <f>+E11*F11</f>
        <v>-1.136684133738179E-2</v>
      </c>
      <c r="E11" s="226">
        <v>-113.6684133738179</v>
      </c>
      <c r="F11" s="212">
        <v>1E-4</v>
      </c>
      <c r="G11" s="213"/>
      <c r="V11" s="211">
        <v>-5000</v>
      </c>
      <c r="W11" s="212">
        <f t="shared" si="0"/>
        <v>-3.6343406065711667E-2</v>
      </c>
    </row>
    <row r="12" spans="1:23" s="211" customFormat="1" ht="12.95" customHeight="1">
      <c r="A12" s="211" t="s">
        <v>20</v>
      </c>
      <c r="C12" s="219">
        <f ca="1">SLOPE(INDIRECT($E$9):G967,INDIRECT($D$9):F967)</f>
        <v>-3.6324852184203239E-6</v>
      </c>
      <c r="D12" s="225">
        <f>+E12*F12</f>
        <v>4.1394568987245419E-6</v>
      </c>
      <c r="E12" s="227">
        <v>4.1394568987245419</v>
      </c>
      <c r="F12" s="212">
        <v>9.9999999999999995E-7</v>
      </c>
      <c r="V12" s="211">
        <v>0</v>
      </c>
      <c r="W12" s="212">
        <f t="shared" si="0"/>
        <v>-1.136684133738179E-2</v>
      </c>
    </row>
    <row r="13" spans="1:23" s="211" customFormat="1" ht="12.95" customHeight="1" thickBot="1">
      <c r="A13" s="211" t="s">
        <v>22</v>
      </c>
      <c r="C13" s="225" t="s">
        <v>17</v>
      </c>
      <c r="D13" s="225">
        <f>+E13*F13</f>
        <v>-1.7117120938828665E-10</v>
      </c>
      <c r="E13" s="228">
        <v>-0.17117120938828664</v>
      </c>
      <c r="F13" s="212">
        <v>1.0000000000000001E-9</v>
      </c>
      <c r="V13" s="211">
        <v>5000</v>
      </c>
      <c r="W13" s="212">
        <f t="shared" si="0"/>
        <v>5.0511629215337526E-3</v>
      </c>
    </row>
    <row r="14" spans="1:23" s="211" customFormat="1" ht="12.95" customHeight="1">
      <c r="E14" s="211">
        <f>SUM(T21:T145)</f>
        <v>2.6017036594572027E-3</v>
      </c>
      <c r="V14" s="211">
        <v>10000</v>
      </c>
      <c r="W14" s="212">
        <f t="shared" si="0"/>
        <v>1.2910606711034962E-2</v>
      </c>
    </row>
    <row r="15" spans="1:23" s="211" customFormat="1" ht="12.95" customHeight="1">
      <c r="A15" s="229" t="s">
        <v>21</v>
      </c>
      <c r="C15" s="230">
        <f ca="1">(C7+C11)+(C8+C12)*INT(MAX(F21:F3508))</f>
        <v>59651.206821979657</v>
      </c>
      <c r="D15" s="219">
        <f>+C7+INT(MAX(F21:F1582))*C8+D11+D12*INT(MAX(F21:F4017))+D13*INT(MAX(F21:F4044)^2)</f>
        <v>59651.150905339586</v>
      </c>
      <c r="E15" s="231"/>
      <c r="F15" s="218"/>
      <c r="V15" s="211">
        <v>15000</v>
      </c>
      <c r="W15" s="212">
        <f t="shared" si="0"/>
        <v>1.221149003112184E-2</v>
      </c>
    </row>
    <row r="16" spans="1:23" s="211" customFormat="1" ht="12.95" customHeight="1">
      <c r="A16" s="215" t="s">
        <v>7</v>
      </c>
      <c r="C16" s="232">
        <f ca="1">+C8+C12</f>
        <v>0.35825433751478158</v>
      </c>
      <c r="D16" s="219">
        <f>+C8+D12+2*D13*MAX(F21:F362)</f>
        <v>0.3582516137518526</v>
      </c>
      <c r="E16" s="231"/>
      <c r="F16" s="233"/>
      <c r="V16" s="211">
        <v>20000</v>
      </c>
      <c r="W16" s="212">
        <f t="shared" si="0"/>
        <v>2.9538128817943876E-3</v>
      </c>
    </row>
    <row r="17" spans="1:23" s="211" customFormat="1" ht="12.95" customHeight="1" thickBot="1">
      <c r="A17" s="231" t="s">
        <v>43</v>
      </c>
      <c r="C17" s="211">
        <f>COUNT(C21:C2166)</f>
        <v>586</v>
      </c>
      <c r="D17" s="231"/>
      <c r="E17" s="231"/>
      <c r="F17" s="233"/>
      <c r="V17" s="211">
        <v>25000</v>
      </c>
      <c r="W17" s="212">
        <f t="shared" si="0"/>
        <v>-1.4862424736947405E-2</v>
      </c>
    </row>
    <row r="18" spans="1:23" s="211" customFormat="1" ht="12.95" customHeight="1" thickTop="1" thickBot="1">
      <c r="A18" s="215" t="s">
        <v>151</v>
      </c>
      <c r="C18" s="234">
        <f ca="1">+C15</f>
        <v>59651.206821979657</v>
      </c>
      <c r="D18" s="235">
        <f ca="1">+C16</f>
        <v>0.35825433751478158</v>
      </c>
      <c r="E18" s="231"/>
      <c r="F18" s="219"/>
      <c r="V18" s="211">
        <v>30000</v>
      </c>
      <c r="W18" s="212">
        <f t="shared" si="0"/>
        <v>-4.1237222825103517E-2</v>
      </c>
    </row>
    <row r="19" spans="1:23" s="211" customFormat="1" ht="12.95" customHeight="1" thickBot="1">
      <c r="A19" s="215" t="s">
        <v>152</v>
      </c>
      <c r="C19" s="236">
        <f>+D15</f>
        <v>59651.150905339586</v>
      </c>
      <c r="D19" s="237">
        <f>+D16</f>
        <v>0.3582516137518526</v>
      </c>
      <c r="E19" s="231"/>
      <c r="F19" s="238"/>
      <c r="V19" s="211">
        <v>35000</v>
      </c>
      <c r="W19" s="212">
        <f t="shared" si="0"/>
        <v>-7.6170581382673963E-2</v>
      </c>
    </row>
    <row r="20" spans="1:23" s="211" customFormat="1" ht="12.95" customHeight="1" thickBot="1">
      <c r="A20" s="224" t="s">
        <v>9</v>
      </c>
      <c r="B20" s="224" t="s">
        <v>10</v>
      </c>
      <c r="C20" s="224" t="s">
        <v>11</v>
      </c>
      <c r="D20" s="224" t="s">
        <v>16</v>
      </c>
      <c r="E20" s="224" t="s">
        <v>12</v>
      </c>
      <c r="F20" s="224" t="s">
        <v>13</v>
      </c>
      <c r="G20" s="224" t="s">
        <v>14</v>
      </c>
      <c r="H20" s="239" t="s">
        <v>195</v>
      </c>
      <c r="I20" s="239" t="s">
        <v>181</v>
      </c>
      <c r="J20" s="239" t="s">
        <v>179</v>
      </c>
      <c r="K20" s="239" t="s">
        <v>213</v>
      </c>
      <c r="L20" s="239" t="s">
        <v>449</v>
      </c>
      <c r="M20" s="239" t="s">
        <v>433</v>
      </c>
      <c r="N20" s="239" t="s">
        <v>434</v>
      </c>
      <c r="O20" s="239" t="s">
        <v>26</v>
      </c>
      <c r="P20" s="240" t="s">
        <v>25</v>
      </c>
      <c r="Q20" s="224" t="s">
        <v>18</v>
      </c>
      <c r="R20" s="240" t="s">
        <v>153</v>
      </c>
      <c r="S20" s="240" t="s">
        <v>155</v>
      </c>
      <c r="T20" s="240" t="s">
        <v>154</v>
      </c>
      <c r="V20" s="211">
        <v>40000</v>
      </c>
      <c r="W20" s="212">
        <f t="shared" si="0"/>
        <v>-0.11966250040965873</v>
      </c>
    </row>
    <row r="21" spans="1:23" s="211" customFormat="1" ht="12.95" customHeight="1">
      <c r="A21" s="241" t="s">
        <v>142</v>
      </c>
      <c r="B21" s="225"/>
      <c r="C21" s="242">
        <v>28731.308000000001</v>
      </c>
      <c r="D21" s="242"/>
      <c r="E21" s="243">
        <f>+(C21-C$7)/C$8</f>
        <v>-44820.459960737237</v>
      </c>
      <c r="F21" s="244">
        <f>ROUND(2*E21,0)/2+1.5</f>
        <v>-44819</v>
      </c>
      <c r="G21" s="213">
        <f>+C21-(C$7+F21*C$8)</f>
        <v>-0.5230425700028718</v>
      </c>
      <c r="H21" s="213">
        <f>+G21</f>
        <v>-0.5230425700028718</v>
      </c>
      <c r="I21" s="213"/>
      <c r="J21" s="213"/>
      <c r="K21" s="213"/>
      <c r="L21" s="213"/>
      <c r="M21" s="213"/>
      <c r="N21" s="213"/>
      <c r="O21" s="213"/>
      <c r="P21" s="213">
        <f>+D$11+D$12*F21+D$13*F21^2</f>
        <v>-0.54073208783165305</v>
      </c>
      <c r="Q21" s="245">
        <f>+C21-15018.5</f>
        <v>13712.808000000001</v>
      </c>
      <c r="R21" s="211">
        <f>+(P21-G21)^2</f>
        <v>3.1291904101476986E-4</v>
      </c>
      <c r="S21" s="211">
        <v>0.1</v>
      </c>
      <c r="T21" s="211">
        <f>S21*R21</f>
        <v>3.1291904101476989E-5</v>
      </c>
      <c r="U21" s="211" t="e">
        <f>VLOOKUP(C21,'Active 2'!C$41:E$95,3,FALSE)</f>
        <v>#N/A</v>
      </c>
      <c r="V21" s="211">
        <v>45000</v>
      </c>
      <c r="W21" s="212">
        <f t="shared" si="0"/>
        <v>-0.17171297990605788</v>
      </c>
    </row>
    <row r="22" spans="1:23" s="211" customFormat="1" ht="12.95" customHeight="1">
      <c r="A22" s="241" t="s">
        <v>142</v>
      </c>
      <c r="B22" s="225"/>
      <c r="C22" s="242">
        <v>28731.477999999999</v>
      </c>
      <c r="D22" s="242"/>
      <c r="E22" s="246">
        <f>+(C22-C$7)/C$8</f>
        <v>-44819.985442333644</v>
      </c>
      <c r="F22" s="244">
        <f>ROUND(2*E22,0)/2+1.5</f>
        <v>-44818.5</v>
      </c>
      <c r="G22" s="213">
        <f>+C22-(C$7+F22*C$8)</f>
        <v>-0.53217155500533408</v>
      </c>
      <c r="H22" s="213">
        <f>+G22</f>
        <v>-0.53217155500533408</v>
      </c>
      <c r="I22" s="213"/>
      <c r="J22" s="213"/>
      <c r="K22" s="213"/>
      <c r="L22" s="213"/>
      <c r="M22" s="213"/>
      <c r="N22" s="213"/>
      <c r="O22" s="213"/>
      <c r="P22" s="213">
        <f>+D$11+D$12*F22+D$13*F22^2</f>
        <v>-0.54072234642356287</v>
      </c>
      <c r="Q22" s="245">
        <f>+C22-15018.5</f>
        <v>13712.977999999999</v>
      </c>
      <c r="R22" s="211">
        <f>+(P22-G22)^2</f>
        <v>7.3116033878055074E-5</v>
      </c>
      <c r="S22" s="211">
        <v>0.1</v>
      </c>
      <c r="T22" s="211">
        <f>S22*R22</f>
        <v>7.3116033878055081E-6</v>
      </c>
      <c r="U22" s="211" t="e">
        <f>VLOOKUP(C22,'Active 2'!C$41:E$95,3,FALSE)</f>
        <v>#N/A</v>
      </c>
      <c r="W22" s="212"/>
    </row>
    <row r="23" spans="1:23" s="211" customFormat="1" ht="12.95" customHeight="1">
      <c r="A23" s="241" t="s">
        <v>142</v>
      </c>
      <c r="B23" s="225"/>
      <c r="C23" s="242">
        <v>29046.215</v>
      </c>
      <c r="D23" s="242"/>
      <c r="E23" s="246">
        <f>+(C23-C$7)/C$8</f>
        <v>-43941.464861200438</v>
      </c>
      <c r="F23" s="244">
        <f>ROUND(2*E23,0)/2+1.5</f>
        <v>-43940</v>
      </c>
      <c r="G23" s="213">
        <f>+C23-(C$7+F23*C$8)</f>
        <v>-0.52479820000371546</v>
      </c>
      <c r="H23" s="213">
        <f>+G23</f>
        <v>-0.52479820000371546</v>
      </c>
      <c r="I23" s="213"/>
      <c r="J23" s="213"/>
      <c r="K23" s="213"/>
      <c r="L23" s="213"/>
      <c r="M23" s="213"/>
      <c r="N23" s="213"/>
      <c r="O23" s="213"/>
      <c r="P23" s="213">
        <f>+D$11+D$12*F23+D$13*F23^2</f>
        <v>-0.52373887107384476</v>
      </c>
      <c r="Q23" s="245">
        <f>+C23-15018.5</f>
        <v>14027.715</v>
      </c>
      <c r="R23" s="211">
        <f>+(P23-G23)^2</f>
        <v>1.1221777816610163E-6</v>
      </c>
      <c r="S23" s="211">
        <v>0.1</v>
      </c>
      <c r="T23" s="211">
        <f>S23*R23</f>
        <v>1.1221777816610163E-7</v>
      </c>
      <c r="U23" s="211" t="e">
        <f>VLOOKUP(C23,'Active 2'!C$41:E$95,3,FALSE)</f>
        <v>#N/A</v>
      </c>
      <c r="W23" s="212"/>
    </row>
    <row r="24" spans="1:23" s="211" customFormat="1" ht="12.95" customHeight="1">
      <c r="A24" s="241" t="s">
        <v>142</v>
      </c>
      <c r="B24" s="225"/>
      <c r="C24" s="242">
        <v>29046.404999999999</v>
      </c>
      <c r="D24" s="242"/>
      <c r="E24" s="246">
        <f>+(C24-C$7)/C$8</f>
        <v>-43940.934517102309</v>
      </c>
      <c r="F24" s="244">
        <f>ROUND(2*E24,0)/2+1.5</f>
        <v>-43939.5</v>
      </c>
      <c r="G24" s="213">
        <f>+C24-(C$7+F24*C$8)</f>
        <v>-0.51392718500574119</v>
      </c>
      <c r="H24" s="213">
        <f>+G24</f>
        <v>-0.51392718500574119</v>
      </c>
      <c r="I24" s="213"/>
      <c r="J24" s="213"/>
      <c r="K24" s="213"/>
      <c r="L24" s="213"/>
      <c r="M24" s="213"/>
      <c r="N24" s="213"/>
      <c r="O24" s="213"/>
      <c r="P24" s="213">
        <f>+D$11+D$12*F24+D$13*F24^2</f>
        <v>-0.52372928012524766</v>
      </c>
      <c r="Q24" s="245">
        <f>+C24-15018.5</f>
        <v>14027.904999999999</v>
      </c>
      <c r="R24" s="211">
        <f>+(P24-G24)^2</f>
        <v>9.6081068731852584E-5</v>
      </c>
      <c r="S24" s="211">
        <v>0.1</v>
      </c>
      <c r="T24" s="211">
        <f>S24*R24</f>
        <v>9.608106873185259E-6</v>
      </c>
      <c r="U24" s="211" t="e">
        <f>VLOOKUP(C24,'Active 2'!C$41:E$95,3,FALSE)</f>
        <v>#N/A</v>
      </c>
      <c r="W24" s="212"/>
    </row>
    <row r="25" spans="1:23" s="211" customFormat="1" ht="12.95" customHeight="1">
      <c r="A25" s="241" t="s">
        <v>31</v>
      </c>
      <c r="B25" s="225"/>
      <c r="C25" s="242">
        <v>29369.184000000001</v>
      </c>
      <c r="D25" s="242"/>
      <c r="E25" s="246">
        <f>+(C25-C$7)/C$8</f>
        <v>-43039.966424194281</v>
      </c>
      <c r="F25" s="244">
        <f>ROUND(2*E25,0)/2+1.5</f>
        <v>-43038.5</v>
      </c>
      <c r="G25" s="213">
        <f>+C25-(C$7+F25*C$8)</f>
        <v>-0.52535815499868477</v>
      </c>
      <c r="H25" s="213">
        <f>+G25</f>
        <v>-0.52535815499868477</v>
      </c>
      <c r="I25" s="213"/>
      <c r="J25" s="213"/>
      <c r="K25" s="213"/>
      <c r="L25" s="213"/>
      <c r="M25" s="213"/>
      <c r="N25" s="213"/>
      <c r="O25" s="213"/>
      <c r="P25" s="213">
        <f>+D$11+D$12*F25+D$13*F25^2</f>
        <v>-0.50658542482488977</v>
      </c>
      <c r="Q25" s="245">
        <f>+C25-15018.5</f>
        <v>14350.684000000001</v>
      </c>
      <c r="R25" s="211">
        <f>+(P25-G25)^2</f>
        <v>3.5241539817811301E-4</v>
      </c>
      <c r="S25" s="211">
        <v>0.1</v>
      </c>
      <c r="T25" s="211">
        <f>S25*R25</f>
        <v>3.5241539817811305E-5</v>
      </c>
      <c r="U25" s="211" t="e">
        <f>VLOOKUP(C25,'Active 2'!C$41:E$95,3,FALSE)</f>
        <v>#N/A</v>
      </c>
      <c r="W25" s="212"/>
    </row>
    <row r="26" spans="1:23" s="211" customFormat="1" ht="12.95" customHeight="1">
      <c r="A26" s="247" t="s">
        <v>124</v>
      </c>
      <c r="B26" s="248" t="s">
        <v>39</v>
      </c>
      <c r="C26" s="249">
        <v>29645.01</v>
      </c>
      <c r="D26" s="249"/>
      <c r="E26" s="246">
        <f>+(C26-C$7)/C$8</f>
        <v>-42270.057523074793</v>
      </c>
      <c r="F26" s="244">
        <f>ROUND(2*E26,0)/2+1.5</f>
        <v>-42268.5</v>
      </c>
      <c r="G26" s="213">
        <f>+C26-(C$7+F26*C$8)</f>
        <v>-0.5579950550054491</v>
      </c>
      <c r="H26" s="213">
        <f>G26</f>
        <v>-0.5579950550054491</v>
      </c>
      <c r="I26" s="213"/>
      <c r="J26" s="213"/>
      <c r="K26" s="213"/>
      <c r="L26" s="213"/>
      <c r="M26" s="213"/>
      <c r="N26" s="213"/>
      <c r="O26" s="213">
        <f ca="1">+C$11+C$12*F26</f>
        <v>0.22591554287615312</v>
      </c>
      <c r="P26" s="213">
        <f>+D$11+D$12*F26+D$13*F26^2</f>
        <v>-0.49215442419622113</v>
      </c>
      <c r="Q26" s="245">
        <f>+C26-15018.5</f>
        <v>14626.509999999998</v>
      </c>
      <c r="R26" s="211">
        <f>+(P26-G26)^2</f>
        <v>4.3349886653570599E-3</v>
      </c>
      <c r="S26" s="211">
        <v>0.1</v>
      </c>
      <c r="T26" s="211">
        <f>S26*R26</f>
        <v>4.3349886653570603E-4</v>
      </c>
      <c r="U26" s="211" t="e">
        <f>VLOOKUP(C26,'Active 2'!C$41:E$95,3,FALSE)</f>
        <v>#N/A</v>
      </c>
    </row>
    <row r="27" spans="1:23" s="211" customFormat="1" ht="12.95" customHeight="1">
      <c r="A27" s="241" t="s">
        <v>142</v>
      </c>
      <c r="B27" s="225"/>
      <c r="C27" s="242">
        <v>30493.286</v>
      </c>
      <c r="D27" s="242"/>
      <c r="E27" s="246">
        <f>+(C27-C$7)/C$8</f>
        <v>-39902.277679963416</v>
      </c>
      <c r="F27" s="244">
        <f>ROUND(2*E27,0)/2+1.5</f>
        <v>-39901</v>
      </c>
      <c r="G27" s="213">
        <f>+C27-(C$7+F27*C$8)</f>
        <v>-0.45773903000372229</v>
      </c>
      <c r="H27" s="213">
        <f>+G27</f>
        <v>-0.45773903000372229</v>
      </c>
      <c r="I27" s="213"/>
      <c r="J27" s="213"/>
      <c r="K27" s="213"/>
      <c r="L27" s="213"/>
      <c r="M27" s="213"/>
      <c r="N27" s="213"/>
      <c r="O27" s="213"/>
      <c r="P27" s="213">
        <f>+D$11+D$12*F27+D$13*F27^2</f>
        <v>-0.44905524774531635</v>
      </c>
      <c r="Q27" s="245">
        <f>+C27-15018.5</f>
        <v>15474.786</v>
      </c>
      <c r="R27" s="211">
        <f>+(P27-G27)^2</f>
        <v>7.540807431140571E-5</v>
      </c>
      <c r="S27" s="211">
        <v>0.1</v>
      </c>
      <c r="T27" s="211">
        <f>S27*R27</f>
        <v>7.5408074311405713E-6</v>
      </c>
      <c r="U27" s="211" t="e">
        <f>VLOOKUP(C27,'Active 2'!C$41:E$95,3,FALSE)</f>
        <v>#N/A</v>
      </c>
    </row>
    <row r="28" spans="1:23" s="211" customFormat="1" ht="12.95" customHeight="1">
      <c r="A28" s="241" t="s">
        <v>142</v>
      </c>
      <c r="B28" s="225"/>
      <c r="C28" s="242">
        <v>30493.473000000002</v>
      </c>
      <c r="D28" s="242"/>
      <c r="E28" s="246">
        <f>+(C28-C$7)/C$8</f>
        <v>-39901.755709719451</v>
      </c>
      <c r="F28" s="244">
        <f>ROUND(2*E28,0)/2+1.5</f>
        <v>-39900.5</v>
      </c>
      <c r="G28" s="213">
        <f>+C28-(C$7+F28*C$8)</f>
        <v>-0.44986801500272122</v>
      </c>
      <c r="H28" s="213">
        <f>+G28</f>
        <v>-0.44986801500272122</v>
      </c>
      <c r="I28" s="213"/>
      <c r="J28" s="213"/>
      <c r="K28" s="213"/>
      <c r="L28" s="213"/>
      <c r="M28" s="213"/>
      <c r="N28" s="213"/>
      <c r="O28" s="213"/>
      <c r="P28" s="213">
        <f>+D$11+D$12*F28+D$13*F28^2</f>
        <v>-0.44904634815723399</v>
      </c>
      <c r="Q28" s="245">
        <f>+C28-15018.5</f>
        <v>15474.973000000002</v>
      </c>
      <c r="R28" s="211">
        <f>+(P28-G28)^2</f>
        <v>6.7513640497294283E-7</v>
      </c>
      <c r="S28" s="211">
        <v>0.1</v>
      </c>
      <c r="T28" s="211">
        <f>S28*R28</f>
        <v>6.7513640497294283E-8</v>
      </c>
      <c r="U28" s="211" t="e">
        <f>VLOOKUP(C28,'Active 2'!C$41:E$95,3,FALSE)</f>
        <v>#N/A</v>
      </c>
    </row>
    <row r="29" spans="1:23" s="211" customFormat="1" ht="12.95" customHeight="1">
      <c r="A29" s="241" t="s">
        <v>144</v>
      </c>
      <c r="B29" s="225"/>
      <c r="C29" s="242">
        <v>30899.22</v>
      </c>
      <c r="D29" s="242"/>
      <c r="E29" s="246">
        <f>+(C29-C$7)/C$8</f>
        <v>-38769.200305578692</v>
      </c>
      <c r="F29" s="250">
        <f>ROUND(2*E29,0)/2+1</f>
        <v>-38768</v>
      </c>
      <c r="G29" s="213">
        <f>+C29-(C$7+F29*C$8)</f>
        <v>-0.43001904000266222</v>
      </c>
      <c r="H29" s="213">
        <f>+G29</f>
        <v>-0.43001904000266222</v>
      </c>
      <c r="I29" s="213"/>
      <c r="J29" s="213"/>
      <c r="K29" s="213"/>
      <c r="L29" s="213"/>
      <c r="M29" s="213"/>
      <c r="N29" s="213"/>
      <c r="O29" s="213"/>
      <c r="P29" s="213">
        <f>+D$11+D$12*F29+D$13*F29^2</f>
        <v>-0.42910841478080253</v>
      </c>
      <c r="Q29" s="245">
        <f>+C29-15018.5</f>
        <v>15880.720000000001</v>
      </c>
      <c r="R29" s="211">
        <f>+(P29-G29)^2</f>
        <v>8.2923829468701967E-7</v>
      </c>
      <c r="S29" s="211">
        <v>0.1</v>
      </c>
      <c r="T29" s="211">
        <f>S29*R29</f>
        <v>8.2923829468701973E-8</v>
      </c>
      <c r="U29" s="211" t="e">
        <f>VLOOKUP(C29,'Active 2'!C$41:E$95,3,FALSE)</f>
        <v>#N/A</v>
      </c>
    </row>
    <row r="30" spans="1:23" s="211" customFormat="1" ht="12.95" customHeight="1">
      <c r="A30" s="241" t="s">
        <v>144</v>
      </c>
      <c r="B30" s="225"/>
      <c r="C30" s="242">
        <v>30899.399000000001</v>
      </c>
      <c r="D30" s="242"/>
      <c r="E30" s="246">
        <f>+(C30-C$7)/C$8</f>
        <v>-38768.700665612552</v>
      </c>
      <c r="F30" s="250">
        <f>ROUND(2*E30,0)/2+1</f>
        <v>-38767.5</v>
      </c>
      <c r="G30" s="213">
        <f>+C30-(C$7+F30*C$8)</f>
        <v>-0.43014802500329097</v>
      </c>
      <c r="H30" s="213">
        <f>+G30</f>
        <v>-0.43014802500329097</v>
      </c>
      <c r="I30" s="213"/>
      <c r="J30" s="213"/>
      <c r="K30" s="213"/>
      <c r="L30" s="213"/>
      <c r="M30" s="213"/>
      <c r="N30" s="213"/>
      <c r="O30" s="213"/>
      <c r="P30" s="213">
        <f>+D$11+D$12*F30+D$13*F30^2</f>
        <v>-0.42909970912970036</v>
      </c>
      <c r="Q30" s="245">
        <f>+C30-15018.5</f>
        <v>15880.899000000001</v>
      </c>
      <c r="R30" s="211">
        <f>+(P30-G30)^2</f>
        <v>1.0989661708220451E-6</v>
      </c>
      <c r="S30" s="211">
        <v>0.1</v>
      </c>
      <c r="T30" s="211">
        <f>S30*R30</f>
        <v>1.0989661708220452E-7</v>
      </c>
      <c r="U30" s="211" t="e">
        <f>VLOOKUP(C30,'Active 2'!C$41:E$95,3,FALSE)</f>
        <v>#N/A</v>
      </c>
    </row>
    <row r="31" spans="1:23" s="211" customFormat="1" ht="12.95" customHeight="1">
      <c r="A31" s="241" t="s">
        <v>144</v>
      </c>
      <c r="B31" s="225"/>
      <c r="C31" s="242">
        <v>31256.240000000002</v>
      </c>
      <c r="D31" s="242"/>
      <c r="E31" s="214">
        <f>+(C31-C$7)/C$8</f>
        <v>-37772.655832332217</v>
      </c>
      <c r="F31" s="250">
        <f>ROUND(2*E31,0)/2+1</f>
        <v>-37771.5</v>
      </c>
      <c r="G31" s="213">
        <f>+C31-(C$7+F31*C$8)</f>
        <v>-0.41408614499960095</v>
      </c>
      <c r="H31" s="213">
        <f>+G31</f>
        <v>-0.41408614499960095</v>
      </c>
      <c r="I31" s="213"/>
      <c r="J31" s="213"/>
      <c r="K31" s="213"/>
      <c r="L31" s="213"/>
      <c r="M31" s="213"/>
      <c r="N31" s="213"/>
      <c r="O31" s="213"/>
      <c r="P31" s="213">
        <f>+D$11+D$12*F31+D$13*F31^2</f>
        <v>-0.41192794195598215</v>
      </c>
      <c r="Q31" s="245">
        <f>+C31-15018.5</f>
        <v>16237.740000000002</v>
      </c>
      <c r="R31" s="211">
        <f>+(P31-G31)^2</f>
        <v>4.657840377485454E-6</v>
      </c>
      <c r="S31" s="211">
        <v>0.1</v>
      </c>
      <c r="T31" s="211">
        <f>S31*R31</f>
        <v>4.6578403774854542E-7</v>
      </c>
      <c r="U31" s="211" t="e">
        <f>VLOOKUP(C31,'Active 2'!C$41:E$95,3,FALSE)</f>
        <v>#N/A</v>
      </c>
    </row>
    <row r="32" spans="1:23" s="211" customFormat="1" ht="12.95" customHeight="1">
      <c r="A32" s="241" t="s">
        <v>144</v>
      </c>
      <c r="B32" s="225"/>
      <c r="C32" s="242">
        <v>31256.425999999999</v>
      </c>
      <c r="D32" s="242"/>
      <c r="E32" s="214">
        <f>+(C32-C$7)/C$8</f>
        <v>-37772.136653372996</v>
      </c>
      <c r="F32" s="250">
        <f>ROUND(2*E32,0)/2+1</f>
        <v>-37771</v>
      </c>
      <c r="G32" s="213">
        <f>+C32-(C$7+F32*C$8)</f>
        <v>-0.40721513000244158</v>
      </c>
      <c r="H32" s="213">
        <f>+G32</f>
        <v>-0.40721513000244158</v>
      </c>
      <c r="I32" s="213"/>
      <c r="J32" s="213"/>
      <c r="K32" s="213"/>
      <c r="L32" s="213"/>
      <c r="M32" s="213"/>
      <c r="N32" s="213"/>
      <c r="O32" s="213"/>
      <c r="P32" s="213">
        <f>+D$11+D$12*F32+D$13*F32^2</f>
        <v>-0.41191940687699014</v>
      </c>
      <c r="Q32" s="245">
        <f>+C32-15018.5</f>
        <v>16237.925999999999</v>
      </c>
      <c r="R32" s="211">
        <f>+(P32-G32)^2</f>
        <v>2.2130220912412292E-5</v>
      </c>
      <c r="S32" s="211">
        <v>0.1</v>
      </c>
      <c r="T32" s="211">
        <f>S32*R32</f>
        <v>2.2130220912412291E-6</v>
      </c>
      <c r="U32" s="211" t="e">
        <f>VLOOKUP(C32,'Active 2'!C$41:E$95,3,FALSE)</f>
        <v>#N/A</v>
      </c>
    </row>
    <row r="33" spans="1:22" s="211" customFormat="1" ht="12.95" customHeight="1" thickBot="1">
      <c r="A33" s="251" t="s">
        <v>32</v>
      </c>
      <c r="B33" s="224"/>
      <c r="C33" s="252">
        <v>32337.678</v>
      </c>
      <c r="D33" s="252"/>
      <c r="E33" s="253">
        <f>+(C33-C$7)/C$8</f>
        <v>-34754.054459695624</v>
      </c>
      <c r="F33" s="250">
        <f>ROUND(2*E33,0)/2+1</f>
        <v>-34753</v>
      </c>
      <c r="G33" s="213">
        <f>+C33-(C$7+F33*C$8)</f>
        <v>-0.3777685900022334</v>
      </c>
      <c r="H33" s="213">
        <f>+G33</f>
        <v>-0.3777685900022334</v>
      </c>
      <c r="I33" s="213"/>
      <c r="J33" s="213"/>
      <c r="K33" s="213"/>
      <c r="L33" s="213"/>
      <c r="M33" s="213"/>
      <c r="N33" s="213"/>
      <c r="O33" s="213"/>
      <c r="P33" s="213">
        <f>+D$11+D$12*F33+D$13*F33^2</f>
        <v>-0.36196101121339702</v>
      </c>
      <c r="Q33" s="245">
        <f>+C33-15018.5</f>
        <v>17319.178</v>
      </c>
      <c r="R33" s="211">
        <f>+(P33-G33)^2</f>
        <v>2.4987954716526963E-4</v>
      </c>
      <c r="S33" s="211">
        <v>0.1</v>
      </c>
      <c r="T33" s="211">
        <f>S33*R33</f>
        <v>2.4987954716526965E-5</v>
      </c>
      <c r="U33" s="211" t="e">
        <f>VLOOKUP(C33,'Active 2'!C$41:E$95,3,FALSE)</f>
        <v>#N/A</v>
      </c>
    </row>
    <row r="34" spans="1:22" s="211" customFormat="1" ht="12.95" customHeight="1">
      <c r="A34" s="125" t="s">
        <v>178</v>
      </c>
      <c r="B34" s="126" t="s">
        <v>41</v>
      </c>
      <c r="C34" s="254">
        <v>44366.7353</v>
      </c>
      <c r="D34" s="125" t="s">
        <v>179</v>
      </c>
      <c r="E34" s="246">
        <f>+(C34-C$7)/C$8</f>
        <v>-1177.5305375620837</v>
      </c>
      <c r="F34" s="255">
        <f>ROUND(2*E34,0)/2</f>
        <v>-1177.5</v>
      </c>
      <c r="G34" s="256">
        <f>+C34-(C$7+F34*C$8)</f>
        <v>-1.0940325002593454E-2</v>
      </c>
      <c r="H34" s="256"/>
      <c r="I34" s="213"/>
      <c r="J34" s="213">
        <f>+G34</f>
        <v>-1.0940325002593454E-2</v>
      </c>
      <c r="K34" s="213"/>
      <c r="L34" s="213"/>
      <c r="M34" s="213"/>
      <c r="N34" s="213"/>
      <c r="O34" s="213">
        <f ca="1">+C$11+C$12*F34</f>
        <v>7.6653092766043596E-2</v>
      </c>
      <c r="P34" s="213">
        <f>+D$11+D$12*F34+D$13*F34^2</f>
        <v>-1.6478381787266856E-2</v>
      </c>
      <c r="Q34" s="245">
        <f>+C34-15018.5</f>
        <v>29348.2353</v>
      </c>
      <c r="R34" s="211">
        <f>+(P34-G34)^2</f>
        <v>3.06700729502671E-5</v>
      </c>
      <c r="S34" s="211">
        <v>1</v>
      </c>
      <c r="T34" s="211">
        <f>S34*R34</f>
        <v>3.06700729502671E-5</v>
      </c>
      <c r="U34" s="211" t="e">
        <f>VLOOKUP(C34,'Active 2'!C$41:E$95,3,FALSE)</f>
        <v>#N/A</v>
      </c>
      <c r="V34" s="254">
        <v>44366.7353</v>
      </c>
    </row>
    <row r="35" spans="1:22" s="211" customFormat="1" ht="12.95" customHeight="1">
      <c r="A35" s="125" t="s">
        <v>178</v>
      </c>
      <c r="B35" s="126" t="s">
        <v>41</v>
      </c>
      <c r="C35" s="254">
        <v>44408.6512</v>
      </c>
      <c r="D35" s="125" t="s">
        <v>179</v>
      </c>
      <c r="E35" s="246">
        <f>+(C35-C$7)/C$8</f>
        <v>-1060.5313260721064</v>
      </c>
      <c r="F35" s="255">
        <f>ROUND(2*E35,0)/2</f>
        <v>-1060.5</v>
      </c>
      <c r="G35" s="256">
        <f>+C35-(C$7+F35*C$8)</f>
        <v>-1.1222815002838615E-2</v>
      </c>
      <c r="H35" s="256"/>
      <c r="I35" s="213"/>
      <c r="J35" s="213">
        <f>+G35</f>
        <v>-1.1222815002838615E-2</v>
      </c>
      <c r="K35" s="213"/>
      <c r="L35" s="213"/>
      <c r="M35" s="213"/>
      <c r="N35" s="213"/>
      <c r="O35" s="213">
        <f ca="1">+C$11+C$12*F35</f>
        <v>7.6228091995488426E-2</v>
      </c>
      <c r="P35" s="213">
        <f>+D$11+D$12*F35+D$13*F35^2</f>
        <v>-1.5949244833622599E-2</v>
      </c>
      <c r="Q35" s="245">
        <f>+C35-15018.5</f>
        <v>29390.1512</v>
      </c>
      <c r="R35" s="211">
        <f>+(P35-G35)^2</f>
        <v>2.2339138945324719E-5</v>
      </c>
      <c r="S35" s="211">
        <v>1</v>
      </c>
      <c r="T35" s="211">
        <f>S35*R35</f>
        <v>2.2339138945324719E-5</v>
      </c>
      <c r="U35" s="211" t="e">
        <f>VLOOKUP(C35,'Active 2'!C$41:E$95,3,FALSE)</f>
        <v>#N/A</v>
      </c>
      <c r="V35" s="254">
        <v>44408.6512</v>
      </c>
    </row>
    <row r="36" spans="1:22" s="211" customFormat="1" ht="12.95" customHeight="1">
      <c r="A36" s="125" t="s">
        <v>178</v>
      </c>
      <c r="B36" s="126" t="s">
        <v>41</v>
      </c>
      <c r="C36" s="254">
        <v>44698.845500000003</v>
      </c>
      <c r="D36" s="125" t="s">
        <v>179</v>
      </c>
      <c r="E36" s="246">
        <f>+(C36-C$7)/C$8</f>
        <v>-250.51640860913182</v>
      </c>
      <c r="F36" s="255">
        <f>ROUND(2*E36,0)/2</f>
        <v>-250.5</v>
      </c>
      <c r="G36" s="256">
        <f>+C36-(C$7+F36*C$8)</f>
        <v>-5.8785149958566763E-3</v>
      </c>
      <c r="H36" s="256"/>
      <c r="I36" s="213"/>
      <c r="J36" s="213">
        <f>+G36</f>
        <v>-5.8785149958566763E-3</v>
      </c>
      <c r="K36" s="213"/>
      <c r="L36" s="213"/>
      <c r="M36" s="213"/>
      <c r="N36" s="213"/>
      <c r="O36" s="213">
        <f ca="1">+C$11+C$12*F36</f>
        <v>7.3285778968567958E-2</v>
      </c>
      <c r="P36" s="213">
        <f>+D$11+D$12*F36+D$13*F36^2</f>
        <v>-1.2414516326694205E-2</v>
      </c>
      <c r="Q36" s="245">
        <f>+C36-15018.5</f>
        <v>29680.345500000003</v>
      </c>
      <c r="R36" s="211">
        <f>+(P36-G36)^2</f>
        <v>4.2719313396709946E-5</v>
      </c>
      <c r="S36" s="211">
        <v>1</v>
      </c>
      <c r="T36" s="211">
        <f>S36*R36</f>
        <v>4.2719313396709946E-5</v>
      </c>
      <c r="U36" s="211" t="e">
        <f>VLOOKUP(C36,'Active 2'!C$41:E$95,3,FALSE)</f>
        <v>#N/A</v>
      </c>
      <c r="V36" s="254">
        <v>44698.845500000003</v>
      </c>
    </row>
    <row r="37" spans="1:22" s="211" customFormat="1" ht="12.95" customHeight="1">
      <c r="A37" s="125" t="s">
        <v>178</v>
      </c>
      <c r="B37" s="126" t="s">
        <v>39</v>
      </c>
      <c r="C37" s="254">
        <v>44787.515200000002</v>
      </c>
      <c r="D37" s="125" t="s">
        <v>179</v>
      </c>
      <c r="E37" s="246">
        <f>+(C37-C$7)/C$8</f>
        <v>-3.0140292482523772</v>
      </c>
      <c r="F37" s="255">
        <f>ROUND(2*E37,0)/2</f>
        <v>-3</v>
      </c>
      <c r="G37" s="256">
        <f>+C37-(C$7+F37*C$8)</f>
        <v>-5.0260900025023147E-3</v>
      </c>
      <c r="H37" s="256"/>
      <c r="I37" s="213"/>
      <c r="J37" s="213">
        <f>+G37</f>
        <v>-5.0260900025023147E-3</v>
      </c>
      <c r="K37" s="213"/>
      <c r="L37" s="213"/>
      <c r="M37" s="213"/>
      <c r="N37" s="213"/>
      <c r="O37" s="213">
        <f ca="1">+C$11+C$12*F37</f>
        <v>7.238673887700893E-2</v>
      </c>
      <c r="P37" s="213">
        <f>+D$11+D$12*F37+D$13*F37^2</f>
        <v>-1.1379261248618848E-2</v>
      </c>
      <c r="Q37" s="245">
        <f>+C37-15018.5</f>
        <v>29769.015200000002</v>
      </c>
      <c r="R37" s="211">
        <f>+(P37-G37)^2</f>
        <v>4.0362784882481902E-5</v>
      </c>
      <c r="S37" s="211">
        <v>1</v>
      </c>
      <c r="T37" s="211">
        <f>S37*R37</f>
        <v>4.0362784882481902E-5</v>
      </c>
      <c r="U37" s="211" t="e">
        <f>VLOOKUP(C37,'Active 2'!C$41:E$95,3,FALSE)</f>
        <v>#N/A</v>
      </c>
      <c r="V37" s="254">
        <v>44787.515200000002</v>
      </c>
    </row>
    <row r="38" spans="1:22" s="211" customFormat="1" ht="12.95" customHeight="1">
      <c r="A38" s="125" t="s">
        <v>178</v>
      </c>
      <c r="B38" s="126" t="s">
        <v>39</v>
      </c>
      <c r="C38" s="254">
        <v>44788.59</v>
      </c>
      <c r="D38" s="125" t="s">
        <v>179</v>
      </c>
      <c r="E38" s="246">
        <f>+(C38-C$7)/C$8</f>
        <v>-1.3956423648179029E-2</v>
      </c>
      <c r="F38" s="255">
        <f>ROUND(2*E38,0)/2</f>
        <v>0</v>
      </c>
      <c r="G38" s="256">
        <f>+C38-(C$7+F38*C$8)</f>
        <v>-5.0000000046566129E-3</v>
      </c>
      <c r="H38" s="256"/>
      <c r="I38" s="213"/>
      <c r="J38" s="213">
        <f>+G38</f>
        <v>-5.0000000046566129E-3</v>
      </c>
      <c r="K38" s="213"/>
      <c r="L38" s="213"/>
      <c r="M38" s="213"/>
      <c r="N38" s="213"/>
      <c r="O38" s="213">
        <f ca="1">+C$11+C$12*F38</f>
        <v>7.237584142135367E-2</v>
      </c>
      <c r="P38" s="213">
        <f>+D$11+D$12*F38+D$13*F38^2</f>
        <v>-1.136684133738179E-2</v>
      </c>
      <c r="Q38" s="245">
        <f>+C38-15018.5</f>
        <v>29770.089999999997</v>
      </c>
      <c r="R38" s="211">
        <f>+(P38-G38)^2</f>
        <v>4.053666855609771E-5</v>
      </c>
      <c r="S38" s="211">
        <v>1</v>
      </c>
      <c r="T38" s="211">
        <f>S38*R38</f>
        <v>4.053666855609771E-5</v>
      </c>
      <c r="U38" s="211" t="e">
        <f>VLOOKUP(C38,'Active 2'!C$41:E$95,3,FALSE)</f>
        <v>#N/A</v>
      </c>
      <c r="V38" s="254">
        <v>44788.59</v>
      </c>
    </row>
    <row r="39" spans="1:22" s="211" customFormat="1" ht="12.95" customHeight="1">
      <c r="A39" s="125" t="s">
        <v>178</v>
      </c>
      <c r="B39" s="126" t="s">
        <v>39</v>
      </c>
      <c r="C39" s="254">
        <v>44789.665099999998</v>
      </c>
      <c r="D39" s="125" t="s">
        <v>179</v>
      </c>
      <c r="E39" s="246">
        <f>+(C39-C$7)/C$8</f>
        <v>2.9869537863935944</v>
      </c>
      <c r="F39" s="255">
        <f>ROUND(2*E39,0)/2</f>
        <v>3</v>
      </c>
      <c r="G39" s="256">
        <f>+C39-(C$7+F39*C$8)</f>
        <v>-4.6739099998376332E-3</v>
      </c>
      <c r="H39" s="256"/>
      <c r="I39" s="213"/>
      <c r="J39" s="213">
        <f>+G39</f>
        <v>-4.6739099998376332E-3</v>
      </c>
      <c r="K39" s="213"/>
      <c r="L39" s="213"/>
      <c r="M39" s="213"/>
      <c r="N39" s="213"/>
      <c r="O39" s="213">
        <f ca="1">+C$11+C$12*F39</f>
        <v>7.2364943965698411E-2</v>
      </c>
      <c r="P39" s="213">
        <f>+D$11+D$12*F39+D$13*F39^2</f>
        <v>-1.13544245072265E-2</v>
      </c>
      <c r="Q39" s="245">
        <f>+C39-15018.5</f>
        <v>29771.165099999998</v>
      </c>
      <c r="R39" s="211">
        <f>+(P39-G39)^2</f>
        <v>4.4629274083433123E-5</v>
      </c>
      <c r="S39" s="211">
        <v>1</v>
      </c>
      <c r="T39" s="211">
        <f>S39*R39</f>
        <v>4.4629274083433123E-5</v>
      </c>
      <c r="U39" s="211" t="e">
        <f>VLOOKUP(C39,'Active 2'!C$41:E$95,3,FALSE)</f>
        <v>#N/A</v>
      </c>
      <c r="V39" s="254">
        <v>44789.665099999998</v>
      </c>
    </row>
    <row r="40" spans="1:22" s="211" customFormat="1" ht="12.95" customHeight="1">
      <c r="A40" s="125" t="s">
        <v>178</v>
      </c>
      <c r="B40" s="126" t="s">
        <v>41</v>
      </c>
      <c r="C40" s="254">
        <v>44790.560299999997</v>
      </c>
      <c r="D40" s="125" t="s">
        <v>179</v>
      </c>
      <c r="E40" s="246">
        <f>+(C40-C$7)/C$8</f>
        <v>5.4857118740336883</v>
      </c>
      <c r="F40" s="255">
        <f>ROUND(2*E40,0)/2</f>
        <v>5.5</v>
      </c>
      <c r="G40" s="256">
        <f>+C40-(C$7+F40*C$8)</f>
        <v>-5.1188350043958053E-3</v>
      </c>
      <c r="H40" s="256"/>
      <c r="I40" s="213"/>
      <c r="J40" s="213">
        <f>+G40</f>
        <v>-5.1188350043958053E-3</v>
      </c>
      <c r="K40" s="213"/>
      <c r="L40" s="213"/>
      <c r="M40" s="213"/>
      <c r="N40" s="213"/>
      <c r="O40" s="213">
        <f ca="1">+C$11+C$12*F40</f>
        <v>7.2355862752652364E-2</v>
      </c>
      <c r="P40" s="213">
        <f>+D$11+D$12*F40+D$13*F40^2</f>
        <v>-1.1344079502367889E-2</v>
      </c>
      <c r="Q40" s="245">
        <f>+C40-15018.5</f>
        <v>29772.060299999997</v>
      </c>
      <c r="R40" s="211">
        <f>+(P40-G40)^2</f>
        <v>3.8753669059531695E-5</v>
      </c>
      <c r="S40" s="211">
        <v>1</v>
      </c>
      <c r="T40" s="211">
        <f>S40*R40</f>
        <v>3.8753669059531695E-5</v>
      </c>
      <c r="U40" s="211">
        <f>VLOOKUP(C40,'Active 2'!C$41:E$95,3,FALSE)</f>
        <v>5.4857118740336883</v>
      </c>
      <c r="V40" s="254">
        <v>44790.560299999997</v>
      </c>
    </row>
    <row r="41" spans="1:22" s="211" customFormat="1" ht="12.95" customHeight="1">
      <c r="A41" s="125" t="s">
        <v>178</v>
      </c>
      <c r="B41" s="126" t="s">
        <v>41</v>
      </c>
      <c r="C41" s="125">
        <v>44790.560299999997</v>
      </c>
      <c r="D41" s="125" t="s">
        <v>179</v>
      </c>
      <c r="E41" s="246">
        <f>+(C41-C$7)/C$8</f>
        <v>5.4857118740336883</v>
      </c>
      <c r="F41" s="255">
        <f>ROUND(2*E41,0)/2</f>
        <v>5.5</v>
      </c>
      <c r="G41" s="256">
        <f>+C41-(C$7+F41*C$8)</f>
        <v>-5.1188350043958053E-3</v>
      </c>
      <c r="H41" s="256"/>
      <c r="I41" s="213"/>
      <c r="J41" s="213">
        <f>+G41</f>
        <v>-5.1188350043958053E-3</v>
      </c>
      <c r="K41" s="213"/>
      <c r="L41" s="213"/>
      <c r="M41" s="213"/>
      <c r="N41" s="213"/>
      <c r="O41" s="213">
        <f ca="1">+C$11+C$12*F41</f>
        <v>7.2355862752652364E-2</v>
      </c>
      <c r="P41" s="213">
        <f>+D$11+D$12*F41+D$13*F41^2</f>
        <v>-1.1344079502367889E-2</v>
      </c>
      <c r="Q41" s="245">
        <f>+C41-15018.5</f>
        <v>29772.060299999997</v>
      </c>
      <c r="R41" s="211">
        <f>+(P41-G41)^2</f>
        <v>3.8753669059531695E-5</v>
      </c>
      <c r="S41" s="211">
        <v>1</v>
      </c>
      <c r="T41" s="211">
        <f>S41*R41</f>
        <v>3.8753669059531695E-5</v>
      </c>
      <c r="U41" s="211">
        <f>VLOOKUP(C41,'Active 2'!C$41:E$95,3,FALSE)</f>
        <v>5.4857118740336883</v>
      </c>
    </row>
    <row r="42" spans="1:22" s="211" customFormat="1" ht="12.95" customHeight="1">
      <c r="A42" s="257" t="s">
        <v>156</v>
      </c>
      <c r="B42" s="126"/>
      <c r="C42" s="258">
        <v>48085.46</v>
      </c>
      <c r="D42" s="258" t="s">
        <v>181</v>
      </c>
      <c r="E42" s="246">
        <f>+(C42-C$7)/C$8</f>
        <v>9202.4889216002593</v>
      </c>
      <c r="F42" s="255">
        <f>ROUND(2*E42,0)/2</f>
        <v>9202.5</v>
      </c>
      <c r="G42" s="256">
        <f>+C42-(C$7+F42*C$8)</f>
        <v>-3.968925004301127E-3</v>
      </c>
      <c r="H42" s="256"/>
      <c r="I42" s="213">
        <f>+G42</f>
        <v>-3.968925004301127E-3</v>
      </c>
      <c r="J42" s="213"/>
      <c r="K42" s="213"/>
      <c r="L42" s="213"/>
      <c r="M42" s="213"/>
      <c r="N42" s="213"/>
      <c r="O42" s="213">
        <f ca="1">+C$11+C$12*F42</f>
        <v>3.8947896198840641E-2</v>
      </c>
      <c r="P42" s="213">
        <f>+D$11+D$12*F42+D$13*F42^2</f>
        <v>1.2230704665054302E-2</v>
      </c>
      <c r="Q42" s="245">
        <f>+C42-15018.5</f>
        <v>33066.959999999999</v>
      </c>
      <c r="R42" s="211">
        <f>+(P42-G42)^2</f>
        <v>2.6242800142426065E-4</v>
      </c>
      <c r="S42" s="211">
        <v>0.1</v>
      </c>
      <c r="T42" s="211">
        <f>S42*R42</f>
        <v>2.6242800142426068E-5</v>
      </c>
      <c r="U42" s="211">
        <f>VLOOKUP(C42,'Active 2'!C$41:E$95,3,FALSE)</f>
        <v>9202.4889216002593</v>
      </c>
    </row>
    <row r="43" spans="1:22" s="211" customFormat="1" ht="12.95" customHeight="1">
      <c r="A43" s="259" t="s">
        <v>156</v>
      </c>
      <c r="B43" s="124"/>
      <c r="C43" s="260">
        <v>48094.417999999998</v>
      </c>
      <c r="D43" s="260" t="s">
        <v>181</v>
      </c>
      <c r="E43" s="246">
        <f>+(C43-C$7)/C$8</f>
        <v>9227.4932501850471</v>
      </c>
      <c r="F43" s="255">
        <f>ROUND(2*E43,0)/2</f>
        <v>9227.5</v>
      </c>
      <c r="G43" s="256">
        <f>+C43-(C$7+F43*C$8)</f>
        <v>-2.4181750050047413E-3</v>
      </c>
      <c r="H43" s="256"/>
      <c r="I43" s="213">
        <f>+G43</f>
        <v>-2.4181750050047413E-3</v>
      </c>
      <c r="J43" s="213"/>
      <c r="K43" s="213"/>
      <c r="L43" s="213"/>
      <c r="M43" s="213"/>
      <c r="N43" s="213"/>
      <c r="O43" s="213">
        <f ca="1">+C$11+C$12*F43</f>
        <v>3.8857084068380135E-2</v>
      </c>
      <c r="P43" s="213">
        <f>+D$11+D$12*F43+D$13*F43^2</f>
        <v>1.2255323952796765E-2</v>
      </c>
      <c r="Q43" s="245">
        <f>+C43-15018.5</f>
        <v>33075.917999999998</v>
      </c>
      <c r="R43" s="211">
        <f>+(P43-G43)^2</f>
        <v>2.153115716646019E-4</v>
      </c>
      <c r="S43" s="211">
        <v>0.1</v>
      </c>
      <c r="T43" s="211">
        <f>S43*R43</f>
        <v>2.1531157166460193E-5</v>
      </c>
      <c r="U43" s="211">
        <f>VLOOKUP(C43,'Active 2'!C$41:E$95,3,FALSE)</f>
        <v>9227.4932501850471</v>
      </c>
    </row>
    <row r="44" spans="1:22" s="211" customFormat="1" ht="12.95" customHeight="1">
      <c r="A44" s="259" t="s">
        <v>156</v>
      </c>
      <c r="B44" s="124"/>
      <c r="C44" s="260">
        <v>48122.360999999997</v>
      </c>
      <c r="D44" s="260" t="s">
        <v>181</v>
      </c>
      <c r="E44" s="246">
        <f>+(C44-C$7)/C$8</f>
        <v>9305.490119312617</v>
      </c>
      <c r="F44" s="255">
        <f>ROUND(2*E44,0)/2</f>
        <v>9305.5</v>
      </c>
      <c r="G44" s="256">
        <f>+C44-(C$7+F44*C$8)</f>
        <v>-3.5398350009927526E-3</v>
      </c>
      <c r="H44" s="256"/>
      <c r="I44" s="213">
        <f>+G44</f>
        <v>-3.5398350009927526E-3</v>
      </c>
      <c r="J44" s="213"/>
      <c r="K44" s="213"/>
      <c r="L44" s="213"/>
      <c r="M44" s="213"/>
      <c r="N44" s="213"/>
      <c r="O44" s="213">
        <f ca="1">+C$11+C$12*F44</f>
        <v>3.8573750221343343E-2</v>
      </c>
      <c r="P44" s="213">
        <f>+D$11+D$12*F44+D$13*F44^2</f>
        <v>1.2330760941057011E-2</v>
      </c>
      <c r="Q44" s="245">
        <f>+C44-15018.5</f>
        <v>33103.860999999997</v>
      </c>
      <c r="R44" s="211">
        <f>+(P44-G44)^2</f>
        <v>2.5187581555580652E-4</v>
      </c>
      <c r="S44" s="211">
        <v>0.1</v>
      </c>
      <c r="T44" s="211">
        <f>S44*R44</f>
        <v>2.5187581555580654E-5</v>
      </c>
      <c r="U44" s="211">
        <f>VLOOKUP(C44,'Active 2'!C$41:E$95,3,FALSE)</f>
        <v>9305.490119312617</v>
      </c>
    </row>
    <row r="45" spans="1:22" s="211" customFormat="1" ht="12.95" customHeight="1">
      <c r="A45" s="211" t="s">
        <v>129</v>
      </c>
      <c r="B45" s="225"/>
      <c r="C45" s="261">
        <v>48336.621099999997</v>
      </c>
      <c r="D45" s="242"/>
      <c r="E45" s="214">
        <f>+(C45-C$7)/C$8</f>
        <v>9903.5510640558696</v>
      </c>
      <c r="F45" s="211">
        <f>ROUND(2*E45,0)/2</f>
        <v>9903.5</v>
      </c>
      <c r="G45" s="213">
        <f>+C45-(C$7+F45*C$8)</f>
        <v>1.8294104993401561E-2</v>
      </c>
      <c r="H45" s="213"/>
      <c r="I45" s="213"/>
      <c r="J45" s="213">
        <f>+G45</f>
        <v>1.8294104993401561E-2</v>
      </c>
      <c r="K45" s="213"/>
      <c r="L45" s="213"/>
      <c r="M45" s="213"/>
      <c r="N45" s="213"/>
      <c r="O45" s="213">
        <f ca="1">+C$11+C$12*F45</f>
        <v>3.640152406072799E-2</v>
      </c>
      <c r="P45" s="213">
        <f>+D$11+D$12*F45+D$13*F45^2</f>
        <v>1.2839915565332809E-2</v>
      </c>
      <c r="Q45" s="245">
        <f>+C45-15018.5</f>
        <v>33318.121099999997</v>
      </c>
      <c r="R45" s="211">
        <f>+(P45-G45)^2</f>
        <v>2.9748182317256944E-5</v>
      </c>
      <c r="S45" s="211">
        <v>1</v>
      </c>
      <c r="T45" s="211">
        <f>S45*R45</f>
        <v>2.9748182317256944E-5</v>
      </c>
      <c r="U45" s="211">
        <f>VLOOKUP(C45,'Active 2'!C$41:E$95,3,FALSE)</f>
        <v>9903.5510640558696</v>
      </c>
    </row>
    <row r="46" spans="1:22" s="211" customFormat="1" ht="12.95" customHeight="1">
      <c r="A46" s="259" t="s">
        <v>184</v>
      </c>
      <c r="B46" s="124" t="s">
        <v>41</v>
      </c>
      <c r="C46" s="123">
        <v>48500.337</v>
      </c>
      <c r="D46" s="123">
        <v>1E-4</v>
      </c>
      <c r="E46" s="246">
        <f>+(C46-C$7)/C$8</f>
        <v>10360.528755298867</v>
      </c>
      <c r="F46" s="255">
        <f>ROUND(2*E46,0)/2</f>
        <v>10360.5</v>
      </c>
      <c r="G46" s="256">
        <f>+C46-(C$7+F46*C$8)</f>
        <v>1.0301814996637404E-2</v>
      </c>
      <c r="H46" s="256"/>
      <c r="I46" s="213"/>
      <c r="J46" s="213"/>
      <c r="K46" s="213">
        <f>+G46</f>
        <v>1.0301814996637404E-2</v>
      </c>
      <c r="L46" s="213"/>
      <c r="M46" s="213"/>
      <c r="N46" s="213"/>
      <c r="O46" s="213">
        <f ca="1">+C$11+C$12*F46</f>
        <v>3.4741478315909902E-2</v>
      </c>
      <c r="P46" s="213">
        <f>+D$11+D$12*F46+D$13*F46^2</f>
        <v>1.3146491050170708E-2</v>
      </c>
      <c r="Q46" s="245">
        <f>+C46-15018.5</f>
        <v>33481.837</v>
      </c>
      <c r="R46" s="211">
        <f>+(P46-G46)^2</f>
        <v>8.092181849545811E-6</v>
      </c>
      <c r="S46" s="211">
        <v>1</v>
      </c>
      <c r="T46" s="211">
        <f>S46*R46</f>
        <v>8.092181849545811E-6</v>
      </c>
      <c r="U46" s="211">
        <f>VLOOKUP(C46,'Active 2'!C$41:E$95,3,FALSE)</f>
        <v>10360.528755298867</v>
      </c>
    </row>
    <row r="47" spans="1:22" s="211" customFormat="1" ht="12.95" customHeight="1">
      <c r="A47" s="211" t="s">
        <v>130</v>
      </c>
      <c r="B47" s="225"/>
      <c r="C47" s="261">
        <v>51091.429700000001</v>
      </c>
      <c r="D47" s="242"/>
      <c r="E47" s="214">
        <f>+(C47-C$7)/C$8</f>
        <v>17593.006235143908</v>
      </c>
      <c r="F47" s="211">
        <f>ROUND(2*E47,0)/2</f>
        <v>17593</v>
      </c>
      <c r="G47" s="213">
        <f>+C47-(C$7+F47*C$8)</f>
        <v>2.2337900009006262E-3</v>
      </c>
      <c r="H47" s="213"/>
      <c r="I47" s="213"/>
      <c r="J47" s="213"/>
      <c r="K47" s="213">
        <f>+G47</f>
        <v>2.2337900009006262E-3</v>
      </c>
      <c r="L47" s="213"/>
      <c r="M47" s="213"/>
      <c r="N47" s="213"/>
      <c r="O47" s="213">
        <f ca="1">+C$11+C$12*F47</f>
        <v>8.4695289736849144E-3</v>
      </c>
      <c r="P47" s="213">
        <f>+D$11+D$12*F47+D$13*F47^2</f>
        <v>8.4787982603674109E-3</v>
      </c>
      <c r="Q47" s="245">
        <f>+C47-15018.5</f>
        <v>36072.929700000001</v>
      </c>
      <c r="R47" s="211">
        <f>+(P47-G47)^2</f>
        <v>3.9000128160808361E-5</v>
      </c>
      <c r="S47" s="211">
        <v>1</v>
      </c>
      <c r="T47" s="211">
        <f>S47*R47</f>
        <v>3.9000128160808361E-5</v>
      </c>
      <c r="U47" s="211">
        <f>VLOOKUP(C47,'Active 2'!C$41:E$95,3,FALSE)</f>
        <v>17593.006235143908</v>
      </c>
    </row>
    <row r="48" spans="1:22" s="211" customFormat="1" ht="12.95" customHeight="1">
      <c r="A48" s="262" t="s">
        <v>298</v>
      </c>
      <c r="B48" s="263" t="s">
        <v>39</v>
      </c>
      <c r="C48" s="264">
        <v>51306.023000000001</v>
      </c>
      <c r="D48" s="265" t="s">
        <v>181</v>
      </c>
      <c r="E48" s="246">
        <f>+(C48-C$7)/C$8</f>
        <v>18191.997235958213</v>
      </c>
      <c r="F48" s="255">
        <f>ROUND(2*E48,0)/2</f>
        <v>18192</v>
      </c>
      <c r="G48" s="256">
        <f>+C48-(C$7+F48*C$8)</f>
        <v>-9.902399979182519E-4</v>
      </c>
      <c r="H48" s="213"/>
      <c r="I48" s="213"/>
      <c r="J48" s="213"/>
      <c r="K48" s="213">
        <f>+G48</f>
        <v>-9.902399979182519E-4</v>
      </c>
      <c r="L48" s="213"/>
      <c r="M48" s="213"/>
      <c r="N48" s="213"/>
      <c r="O48" s="213">
        <f ca="1">+C$11+C$12*F48</f>
        <v>6.2936703278511363E-3</v>
      </c>
      <c r="P48" s="213">
        <f>+D$11+D$12*F48+D$13*F48^2</f>
        <v>7.2892412676554691E-3</v>
      </c>
      <c r="Q48" s="245">
        <f>+C48-15018.5</f>
        <v>36287.523000000001</v>
      </c>
      <c r="R48" s="211">
        <f>+(P48-G48)^2</f>
        <v>6.8549810026986225E-5</v>
      </c>
      <c r="S48" s="211">
        <v>1</v>
      </c>
      <c r="T48" s="211">
        <f>S48*R48</f>
        <v>6.8549810026986225E-5</v>
      </c>
      <c r="U48" s="211">
        <f>VLOOKUP(C48,'Active 2'!C$41:E$95,3,FALSE)</f>
        <v>18191.997235958213</v>
      </c>
    </row>
    <row r="49" spans="1:23" s="211" customFormat="1" ht="12.95" customHeight="1">
      <c r="A49" s="262" t="s">
        <v>298</v>
      </c>
      <c r="B49" s="263" t="s">
        <v>39</v>
      </c>
      <c r="C49" s="264">
        <v>51311.042999999998</v>
      </c>
      <c r="D49" s="265" t="s">
        <v>181</v>
      </c>
      <c r="E49" s="246">
        <f>+(C49-C$7)/C$8</f>
        <v>18206.009485287927</v>
      </c>
      <c r="F49" s="255">
        <f>ROUND(2*E49,0)/2</f>
        <v>18206</v>
      </c>
      <c r="G49" s="256">
        <f>+C49-(C$7+F49*C$8)</f>
        <v>3.3981800006586127E-3</v>
      </c>
      <c r="H49" s="213"/>
      <c r="I49" s="213"/>
      <c r="J49" s="213"/>
      <c r="K49" s="213">
        <f>+G49</f>
        <v>3.3981800006586127E-3</v>
      </c>
      <c r="L49" s="213"/>
      <c r="M49" s="213"/>
      <c r="N49" s="213"/>
      <c r="O49" s="213">
        <f ca="1">+C$11+C$12*F49</f>
        <v>6.2428155347932501E-3</v>
      </c>
      <c r="P49" s="213">
        <f>+D$11+D$12*F49+D$13*F49^2</f>
        <v>7.2599696087272056E-3</v>
      </c>
      <c r="Q49" s="245">
        <f>+C49-15018.5</f>
        <v>36292.542999999998</v>
      </c>
      <c r="R49" s="211">
        <f>+(P49-G49)^2</f>
        <v>1.4913418976986576E-5</v>
      </c>
      <c r="S49" s="211">
        <v>1</v>
      </c>
      <c r="T49" s="211">
        <f>S49*R49</f>
        <v>1.4913418976986576E-5</v>
      </c>
      <c r="U49" s="211">
        <f>VLOOKUP(C49,'Active 2'!C$41:E$95,3,FALSE)</f>
        <v>18206.009485287927</v>
      </c>
    </row>
    <row r="50" spans="1:23" s="211" customFormat="1" ht="12.95" customHeight="1">
      <c r="A50" s="259" t="s">
        <v>42</v>
      </c>
      <c r="B50" s="124" t="s">
        <v>39</v>
      </c>
      <c r="C50" s="123">
        <v>51314.614999999998</v>
      </c>
      <c r="D50" s="123">
        <v>2E-3</v>
      </c>
      <c r="E50" s="214">
        <f>+(C50-C$7)/C$8</f>
        <v>18215.979954332899</v>
      </c>
      <c r="F50" s="211">
        <f>ROUND(2*E50,0)/2</f>
        <v>18216</v>
      </c>
      <c r="G50" s="213">
        <f>+C50-(C$7+F50*C$8)</f>
        <v>-7.1815199989941902E-3</v>
      </c>
      <c r="H50" s="213">
        <f>+G50</f>
        <v>-7.1815199989941902E-3</v>
      </c>
      <c r="I50" s="213"/>
      <c r="J50" s="213"/>
      <c r="K50" s="213"/>
      <c r="L50" s="213"/>
      <c r="M50" s="213"/>
      <c r="N50" s="213"/>
      <c r="O50" s="213">
        <f ca="1">+C$11+C$12*F50</f>
        <v>6.2064906826090477E-3</v>
      </c>
      <c r="P50" s="213">
        <f>+D$11+D$12*F50+D$13*F50^2</f>
        <v>7.2390201998310463E-3</v>
      </c>
      <c r="Q50" s="245">
        <f>+C50-15018.5</f>
        <v>36296.114999999998</v>
      </c>
      <c r="R50" s="211">
        <f>+(P50-G50)^2</f>
        <v>2.079519796259346E-4</v>
      </c>
      <c r="S50" s="211">
        <v>0.4</v>
      </c>
      <c r="T50" s="211">
        <f>S50*R50</f>
        <v>8.3180791850373845E-5</v>
      </c>
      <c r="U50" s="211">
        <f>VLOOKUP(C50,'Active 2'!C$41:E$95,3,FALSE)</f>
        <v>18215.979954332899</v>
      </c>
    </row>
    <row r="51" spans="1:23" s="211" customFormat="1" ht="12.95" customHeight="1">
      <c r="A51" s="262" t="s">
        <v>298</v>
      </c>
      <c r="B51" s="263" t="s">
        <v>39</v>
      </c>
      <c r="C51" s="264">
        <v>51316.063999999998</v>
      </c>
      <c r="D51" s="265" t="s">
        <v>181</v>
      </c>
      <c r="E51" s="214">
        <f>+(C51-C$7)/C$8</f>
        <v>18220.024525902376</v>
      </c>
      <c r="F51" s="211">
        <f>ROUND(2*E51,0)/2</f>
        <v>18220</v>
      </c>
      <c r="G51" s="213">
        <f>+C51-(C$7+F51*C$8)</f>
        <v>8.7865999958012253E-3</v>
      </c>
      <c r="H51" s="213"/>
      <c r="I51" s="213"/>
      <c r="J51" s="213"/>
      <c r="K51" s="213">
        <f>+G51</f>
        <v>8.7865999958012253E-3</v>
      </c>
      <c r="L51" s="213"/>
      <c r="M51" s="213"/>
      <c r="N51" s="213"/>
      <c r="O51" s="213">
        <f ca="1">+C$11+C$12*F51</f>
        <v>6.1919607417353639E-3</v>
      </c>
      <c r="P51" s="213">
        <f>+D$11+D$12*F51+D$13*F51^2</f>
        <v>7.2306308506848577E-3</v>
      </c>
      <c r="Q51" s="245">
        <f>+C51-15018.5</f>
        <v>36297.563999999998</v>
      </c>
      <c r="R51" s="211">
        <f>+(P51-G51)^2</f>
        <v>2.4210399805541598E-6</v>
      </c>
      <c r="S51" s="211">
        <v>1</v>
      </c>
      <c r="T51" s="211">
        <f>S51*R51</f>
        <v>2.4210399805541598E-6</v>
      </c>
      <c r="U51" s="211">
        <f>VLOOKUP(C51,'Active 2'!C$41:E$95,3,FALSE)</f>
        <v>18220.024525902376</v>
      </c>
    </row>
    <row r="52" spans="1:23" s="211" customFormat="1" ht="12.95" customHeight="1">
      <c r="A52" s="262" t="s">
        <v>298</v>
      </c>
      <c r="B52" s="263" t="s">
        <v>39</v>
      </c>
      <c r="C52" s="264">
        <v>51331.101000000002</v>
      </c>
      <c r="D52" s="265" t="s">
        <v>181</v>
      </c>
      <c r="E52" s="214">
        <f>+(C52-C$7)/C$8</f>
        <v>18261.997074342831</v>
      </c>
      <c r="F52" s="211">
        <f>ROUND(2*E52,0)/2</f>
        <v>18262</v>
      </c>
      <c r="G52" s="213">
        <f>+C52-(C$7+F52*C$8)</f>
        <v>-1.0481400022399612E-3</v>
      </c>
      <c r="H52" s="213"/>
      <c r="I52" s="213"/>
      <c r="J52" s="213"/>
      <c r="K52" s="213">
        <f>+G52</f>
        <v>-1.0481400022399612E-3</v>
      </c>
      <c r="L52" s="213"/>
      <c r="M52" s="213"/>
      <c r="N52" s="213"/>
      <c r="O52" s="213">
        <f ca="1">+C$11+C$12*F52</f>
        <v>6.0393963625617192E-3</v>
      </c>
      <c r="P52" s="213">
        <f>+D$11+D$12*F52+D$13*F52^2</f>
        <v>7.142211981873349E-3</v>
      </c>
      <c r="Q52" s="245">
        <f>+C52-15018.5</f>
        <v>36312.601000000002</v>
      </c>
      <c r="R52" s="211">
        <f>+(P52-G52)^2</f>
        <v>6.7081865623668831E-5</v>
      </c>
      <c r="S52" s="211">
        <v>1</v>
      </c>
      <c r="T52" s="211">
        <f>S52*R52</f>
        <v>6.7081865623668831E-5</v>
      </c>
      <c r="U52" s="211">
        <f>VLOOKUP(C52,'Active 2'!C$41:E$95,3,FALSE)</f>
        <v>18261.997074342831</v>
      </c>
    </row>
    <row r="53" spans="1:23" s="211" customFormat="1" ht="12.95" customHeight="1">
      <c r="A53" s="259" t="s">
        <v>42</v>
      </c>
      <c r="B53" s="124" t="s">
        <v>39</v>
      </c>
      <c r="C53" s="260">
        <v>51338.803819784996</v>
      </c>
      <c r="D53" s="260"/>
      <c r="E53" s="214">
        <f>+(C53-C$7)/C$8</f>
        <v>18283.497837563798</v>
      </c>
      <c r="F53" s="211">
        <f>ROUND(2*E53,0)/2</f>
        <v>18283.5</v>
      </c>
      <c r="G53" s="213">
        <f>+C53-(C$7+F53*C$8)</f>
        <v>-7.7471000258810818E-4</v>
      </c>
      <c r="H53" s="213">
        <f>G53</f>
        <v>-7.7471000258810818E-4</v>
      </c>
      <c r="I53" s="213"/>
      <c r="J53" s="213"/>
      <c r="K53" s="213"/>
      <c r="L53" s="213"/>
      <c r="M53" s="213"/>
      <c r="N53" s="213"/>
      <c r="O53" s="213">
        <f ca="1">+C$11+C$12*F53</f>
        <v>5.9612979303656777E-3</v>
      </c>
      <c r="P53" s="213">
        <f>+D$11+D$12*F53+D$13*F53^2</f>
        <v>7.096716250392883E-3</v>
      </c>
      <c r="Q53" s="245">
        <f>+C53-15018.5</f>
        <v>36320.303819784996</v>
      </c>
      <c r="R53" s="211">
        <f>+(P53-G53)^2</f>
        <v>6.195935125611837E-5</v>
      </c>
      <c r="S53" s="211">
        <v>0.1</v>
      </c>
      <c r="T53" s="211">
        <f>S53*R53</f>
        <v>6.195935125611837E-6</v>
      </c>
      <c r="U53" s="211">
        <f>VLOOKUP(C53,'Active 2'!C$41:E$95,3,FALSE)</f>
        <v>18283.497837563798</v>
      </c>
    </row>
    <row r="54" spans="1:23" s="211" customFormat="1" ht="12.95" customHeight="1">
      <c r="A54" s="259" t="s">
        <v>42</v>
      </c>
      <c r="B54" s="124" t="s">
        <v>39</v>
      </c>
      <c r="C54" s="123">
        <v>51615.201000000001</v>
      </c>
      <c r="D54" s="123">
        <v>2E-3</v>
      </c>
      <c r="E54" s="214">
        <f>+(C54-C$7)/C$8</f>
        <v>19055.001065293818</v>
      </c>
      <c r="F54" s="211">
        <f>ROUND(2*E54,0)/2</f>
        <v>19055</v>
      </c>
      <c r="G54" s="213">
        <f>+C54-(C$7+F54*C$8)</f>
        <v>3.8165000296430662E-4</v>
      </c>
      <c r="H54" s="213">
        <f>+G54</f>
        <v>3.8165000296430662E-4</v>
      </c>
      <c r="I54" s="213"/>
      <c r="J54" s="213"/>
      <c r="K54" s="213"/>
      <c r="L54" s="213"/>
      <c r="M54" s="213"/>
      <c r="N54" s="213"/>
      <c r="O54" s="213">
        <f ca="1">+C$11+C$12*F54</f>
        <v>3.1588355843543969E-3</v>
      </c>
      <c r="P54" s="213">
        <f>+D$11+D$12*F54+D$13*F54^2</f>
        <v>5.3594376581129546E-3</v>
      </c>
      <c r="Q54" s="245">
        <f>+C54-15018.5</f>
        <v>36596.701000000001</v>
      </c>
      <c r="R54" s="211">
        <f>+(P54-G54)^2</f>
        <v>2.4778369939750276E-5</v>
      </c>
      <c r="S54" s="211">
        <v>0.4</v>
      </c>
      <c r="T54" s="211">
        <f>S54*R54</f>
        <v>9.9113479759001109E-6</v>
      </c>
      <c r="U54" s="211">
        <f>VLOOKUP(C54,'Active 2'!C$41:E$95,3,FALSE)</f>
        <v>19055.001065293818</v>
      </c>
    </row>
    <row r="55" spans="1:23" s="211" customFormat="1" ht="12.95" customHeight="1">
      <c r="A55" s="259" t="s">
        <v>38</v>
      </c>
      <c r="B55" s="124" t="s">
        <v>39</v>
      </c>
      <c r="C55" s="260">
        <v>52016.981609549999</v>
      </c>
      <c r="D55" s="260"/>
      <c r="E55" s="214">
        <f>+(C55-C$7)/C$8</f>
        <v>20176.48514435003</v>
      </c>
      <c r="F55" s="211">
        <f>ROUND(2*E55,0)/2</f>
        <v>20176.5</v>
      </c>
      <c r="G55" s="213">
        <f>+C55-(C$7+F55*C$8)</f>
        <v>-5.322155004250817E-3</v>
      </c>
      <c r="H55" s="213"/>
      <c r="I55" s="213"/>
      <c r="J55" s="213"/>
      <c r="K55" s="213">
        <f>G55</f>
        <v>-5.322155004250817E-3</v>
      </c>
      <c r="L55" s="213"/>
      <c r="M55" s="213"/>
      <c r="N55" s="213"/>
      <c r="O55" s="213">
        <f ca="1">+C$11+C$12*F55</f>
        <v>-9.1499658810399731E-4</v>
      </c>
      <c r="P55" s="213">
        <f>+D$11+D$12*F55+D$13*F55^2</f>
        <v>2.4706259178303019E-3</v>
      </c>
      <c r="Q55" s="245">
        <f>+C55-15018.5</f>
        <v>36998.481609549999</v>
      </c>
      <c r="R55" s="211">
        <f>+(P55-G55)^2</f>
        <v>6.0727434499551454E-5</v>
      </c>
      <c r="S55" s="211">
        <v>0.1</v>
      </c>
      <c r="T55" s="211">
        <f>S55*R55</f>
        <v>6.0727434499551455E-6</v>
      </c>
      <c r="U55" s="211">
        <f>VLOOKUP(C55,'Active 2'!C$41:E$95,3,FALSE)</f>
        <v>20176.48514435003</v>
      </c>
    </row>
    <row r="56" spans="1:23" s="211" customFormat="1" ht="12.95" customHeight="1">
      <c r="A56" s="259" t="s">
        <v>38</v>
      </c>
      <c r="B56" s="124" t="s">
        <v>39</v>
      </c>
      <c r="C56" s="123">
        <v>52034.711000000003</v>
      </c>
      <c r="D56" s="123">
        <v>3.0000000000000001E-3</v>
      </c>
      <c r="E56" s="214">
        <f>+(C56-C$7)/C$8</f>
        <v>20225.972921132787</v>
      </c>
      <c r="F56" s="211">
        <f>ROUND(2*E56,0)/2</f>
        <v>20226</v>
      </c>
      <c r="G56" s="213">
        <f>+C56-(C$7+F56*C$8)</f>
        <v>-9.7012199985329062E-3</v>
      </c>
      <c r="H56" s="213"/>
      <c r="I56" s="213"/>
      <c r="J56" s="213"/>
      <c r="K56" s="213">
        <f>+G56</f>
        <v>-9.7012199985329062E-3</v>
      </c>
      <c r="L56" s="213"/>
      <c r="M56" s="213"/>
      <c r="N56" s="213"/>
      <c r="O56" s="213">
        <f ca="1">+C$11+C$12*F56</f>
        <v>-1.0948046064157974E-3</v>
      </c>
      <c r="P56" s="213">
        <f>+D$11+D$12*F56+D$13*F56^2</f>
        <v>2.333199667345312E-3</v>
      </c>
      <c r="Q56" s="245">
        <f>+C56-15018.5</f>
        <v>37016.211000000003</v>
      </c>
      <c r="R56" s="211">
        <f>+(P56-G56)^2</f>
        <v>1.448272566944764E-4</v>
      </c>
      <c r="S56" s="211">
        <v>0.4</v>
      </c>
      <c r="T56" s="211">
        <f>S56*R56</f>
        <v>5.7930902677790564E-5</v>
      </c>
      <c r="U56" s="211">
        <f>VLOOKUP(C56,'Active 2'!C$41:E$95,3,FALSE)</f>
        <v>20225.972921132787</v>
      </c>
    </row>
    <row r="57" spans="1:23" s="211" customFormat="1" ht="12.95" customHeight="1">
      <c r="A57" s="259" t="s">
        <v>38</v>
      </c>
      <c r="B57" s="124" t="s">
        <v>39</v>
      </c>
      <c r="C57" s="123">
        <v>52475.012000000002</v>
      </c>
      <c r="D57" s="123">
        <v>2E-3</v>
      </c>
      <c r="E57" s="214">
        <f>+(C57-C$7)/C$8</f>
        <v>21454.978377731561</v>
      </c>
      <c r="F57" s="211">
        <f>ROUND(2*E57,0)/2</f>
        <v>21455</v>
      </c>
      <c r="G57" s="213">
        <f>+C57-(C$7+F57*C$8)</f>
        <v>-7.7463499983423389E-3</v>
      </c>
      <c r="H57" s="213"/>
      <c r="I57" s="213"/>
      <c r="J57" s="213"/>
      <c r="K57" s="213">
        <f>+G57</f>
        <v>-7.7463499983423389E-3</v>
      </c>
      <c r="L57" s="213"/>
      <c r="M57" s="213"/>
      <c r="N57" s="213"/>
      <c r="O57" s="213">
        <f ca="1">+C$11+C$12*F57</f>
        <v>-5.5591289398543853E-3</v>
      </c>
      <c r="P57" s="213">
        <f>+D$11+D$12*F57+D$13*F57^2</f>
        <v>-1.3478154465149383E-3</v>
      </c>
      <c r="Q57" s="245">
        <f>+C57-15018.5</f>
        <v>37456.512000000002</v>
      </c>
      <c r="R57" s="211">
        <f>+(P57-G57)^2</f>
        <v>4.0941244410929077E-5</v>
      </c>
      <c r="S57" s="211">
        <v>0.4</v>
      </c>
      <c r="T57" s="211">
        <f>S57*R57</f>
        <v>1.6376497764371632E-5</v>
      </c>
      <c r="U57" s="211">
        <f>VLOOKUP(C57,'Active 2'!C$41:E$95,3,FALSE)</f>
        <v>21454.978377731561</v>
      </c>
    </row>
    <row r="58" spans="1:23" s="211" customFormat="1" ht="12.95" customHeight="1">
      <c r="A58" s="259" t="s">
        <v>124</v>
      </c>
      <c r="B58" s="124" t="s">
        <v>39</v>
      </c>
      <c r="C58" s="123">
        <v>52725.434500000003</v>
      </c>
      <c r="D58" s="123">
        <v>1E-4</v>
      </c>
      <c r="E58" s="214">
        <f>+(C58-C$7)/C$8</f>
        <v>22153.978877287787</v>
      </c>
      <c r="F58" s="211">
        <f>ROUND(2*E58,0)/2</f>
        <v>22154</v>
      </c>
      <c r="G58" s="213">
        <f>+C58-(C$7+F58*C$8)</f>
        <v>-7.5673799947253428E-3</v>
      </c>
      <c r="H58" s="213"/>
      <c r="I58" s="213"/>
      <c r="J58" s="213"/>
      <c r="K58" s="213">
        <f>G58</f>
        <v>-7.5673799947253428E-3</v>
      </c>
      <c r="L58" s="213"/>
      <c r="M58" s="213"/>
      <c r="N58" s="213"/>
      <c r="O58" s="213">
        <f ca="1">+C$11+C$12*F58</f>
        <v>-8.0982361075301879E-3</v>
      </c>
      <c r="P58" s="213">
        <f>+D$11+D$12*F58+D$13*F58^2</f>
        <v>-3.6720941581859096E-3</v>
      </c>
      <c r="Q58" s="245">
        <f>+C58-15018.5</f>
        <v>37706.934500000003</v>
      </c>
      <c r="R58" s="211">
        <f>+(P58-G58)^2</f>
        <v>1.5173251748344712E-5</v>
      </c>
      <c r="S58" s="211">
        <v>1</v>
      </c>
      <c r="T58" s="211">
        <f>S58*R58</f>
        <v>1.5173251748344712E-5</v>
      </c>
      <c r="U58" s="211">
        <f>VLOOKUP(C58,'Active 2'!C$41:E$95,3,FALSE)</f>
        <v>22153.978877287787</v>
      </c>
    </row>
    <row r="59" spans="1:23" s="211" customFormat="1" ht="12.95" customHeight="1">
      <c r="A59" s="259" t="s">
        <v>124</v>
      </c>
      <c r="B59" s="124" t="s">
        <v>41</v>
      </c>
      <c r="C59" s="123">
        <v>52725.613499999999</v>
      </c>
      <c r="D59" s="123">
        <v>2.0000000000000001E-4</v>
      </c>
      <c r="E59" s="214">
        <f>+(C59-C$7)/C$8</f>
        <v>22154.47851725392</v>
      </c>
      <c r="F59" s="211">
        <f>ROUND(2*E59,0)/2</f>
        <v>22154.5</v>
      </c>
      <c r="G59" s="213">
        <f>+C59-(C$7+F59*C$8)</f>
        <v>-7.6963649989920668E-3</v>
      </c>
      <c r="H59" s="213"/>
      <c r="I59" s="213"/>
      <c r="J59" s="213"/>
      <c r="K59" s="213">
        <f>G59</f>
        <v>-7.6963649989920668E-3</v>
      </c>
      <c r="L59" s="213"/>
      <c r="M59" s="213"/>
      <c r="N59" s="213"/>
      <c r="O59" s="213">
        <f ca="1">+C$11+C$12*F59</f>
        <v>-8.1000523501394001E-3</v>
      </c>
      <c r="P59" s="213">
        <f>+D$11+D$12*F59+D$13*F59^2</f>
        <v>-3.6738165995021388E-3</v>
      </c>
      <c r="Q59" s="245">
        <f>+C59-15018.5</f>
        <v>37707.113499999999</v>
      </c>
      <c r="R59" s="211">
        <f>+(P59-G59)^2</f>
        <v>1.6180895626238982E-5</v>
      </c>
      <c r="S59" s="211">
        <v>1</v>
      </c>
      <c r="T59" s="211">
        <f>S59*R59</f>
        <v>1.6180895626238982E-5</v>
      </c>
      <c r="U59" s="211">
        <f>VLOOKUP(C59,'Active 2'!C$41:E$95,3,FALSE)</f>
        <v>22154.47851725392</v>
      </c>
    </row>
    <row r="60" spans="1:23" s="211" customFormat="1" ht="12.95" customHeight="1">
      <c r="A60" s="259" t="s">
        <v>124</v>
      </c>
      <c r="B60" s="124" t="s">
        <v>39</v>
      </c>
      <c r="C60" s="123">
        <v>52726.509700000002</v>
      </c>
      <c r="D60" s="123">
        <v>1E-4</v>
      </c>
      <c r="E60" s="214">
        <f>+(C60-C$7)/C$8</f>
        <v>22156.980066626296</v>
      </c>
      <c r="F60" s="211">
        <f>ROUND(2*E60,0)/2</f>
        <v>22157</v>
      </c>
      <c r="G60" s="213">
        <f>+C60-(C$7+F60*C$8)</f>
        <v>-7.1412899997085333E-3</v>
      </c>
      <c r="H60" s="213"/>
      <c r="I60" s="213"/>
      <c r="J60" s="213"/>
      <c r="K60" s="213">
        <f>G60</f>
        <v>-7.1412899997085333E-3</v>
      </c>
      <c r="L60" s="213"/>
      <c r="M60" s="213"/>
      <c r="N60" s="213"/>
      <c r="O60" s="213">
        <f ca="1">+C$11+C$12*F60</f>
        <v>-8.1091335631854472E-3</v>
      </c>
      <c r="P60" s="213">
        <f>+D$11+D$12*F60+D$13*F60^2</f>
        <v>-3.6824300898673501E-3</v>
      </c>
      <c r="Q60" s="245">
        <f>+C60-15018.5</f>
        <v>37708.009700000002</v>
      </c>
      <c r="R60" s="211">
        <f>+(P60-G60)^2</f>
        <v>1.1963711875906558E-5</v>
      </c>
      <c r="S60" s="211">
        <v>1</v>
      </c>
      <c r="T60" s="211">
        <f>S60*R60</f>
        <v>1.1963711875906558E-5</v>
      </c>
      <c r="U60" s="211">
        <f>VLOOKUP(C60,'Active 2'!C$41:E$95,3,FALSE)</f>
        <v>22156.980066626296</v>
      </c>
    </row>
    <row r="61" spans="1:23" s="211" customFormat="1" ht="12.95" customHeight="1">
      <c r="A61" s="259" t="s">
        <v>124</v>
      </c>
      <c r="B61" s="124" t="s">
        <v>41</v>
      </c>
      <c r="C61" s="123">
        <v>52727.404699999999</v>
      </c>
      <c r="D61" s="123"/>
      <c r="E61" s="214">
        <f>+(C61-C$7)/C$8</f>
        <v>22159.478266456983</v>
      </c>
      <c r="F61" s="211">
        <f>ROUND(2*E61,0)/2</f>
        <v>22159.5</v>
      </c>
      <c r="G61" s="213">
        <f>+C61-(C$7+F61*C$8)</f>
        <v>-7.7862149992142804E-3</v>
      </c>
      <c r="H61" s="213"/>
      <c r="I61" s="213"/>
      <c r="J61" s="213"/>
      <c r="K61" s="213">
        <f>G61</f>
        <v>-7.7862149992142804E-3</v>
      </c>
      <c r="L61" s="213"/>
      <c r="M61" s="213"/>
      <c r="N61" s="213"/>
      <c r="O61" s="213">
        <f ca="1">+C$11+C$12*F61</f>
        <v>-8.1182147762314943E-3</v>
      </c>
      <c r="P61" s="213">
        <f>+D$11+D$12*F61+D$13*F61^2</f>
        <v>-3.6910457198726793E-3</v>
      </c>
      <c r="Q61" s="245">
        <f>+C61-15018.5</f>
        <v>37708.904699999999</v>
      </c>
      <c r="R61" s="211">
        <f>+(P61-G61)^2</f>
        <v>1.6770411426463208E-5</v>
      </c>
      <c r="S61" s="211">
        <v>1</v>
      </c>
      <c r="T61" s="211">
        <f>S61*R61</f>
        <v>1.6770411426463208E-5</v>
      </c>
      <c r="U61" s="211">
        <f>VLOOKUP(C61,'Active 2'!C$41:E$95,3,FALSE)</f>
        <v>22159.478266456983</v>
      </c>
    </row>
    <row r="62" spans="1:23" s="211" customFormat="1" ht="12.95" customHeight="1">
      <c r="A62" s="259" t="s">
        <v>124</v>
      </c>
      <c r="B62" s="124" t="s">
        <v>41</v>
      </c>
      <c r="C62" s="123">
        <v>52727.404999999999</v>
      </c>
      <c r="D62" s="123">
        <v>2.0000000000000001E-4</v>
      </c>
      <c r="E62" s="214">
        <f>+(C62-C$7)/C$8</f>
        <v>22159.479103842401</v>
      </c>
      <c r="F62" s="211">
        <f>ROUND(2*E62,0)/2</f>
        <v>22159.5</v>
      </c>
      <c r="G62" s="213">
        <f>+C62-(C$7+F62*C$8)</f>
        <v>-7.4862149995169602E-3</v>
      </c>
      <c r="H62" s="213"/>
      <c r="I62" s="213"/>
      <c r="J62" s="213"/>
      <c r="K62" s="213">
        <f>G62</f>
        <v>-7.4862149995169602E-3</v>
      </c>
      <c r="L62" s="213"/>
      <c r="M62" s="213"/>
      <c r="N62" s="213"/>
      <c r="O62" s="213">
        <f ca="1">+C$11+C$12*F62</f>
        <v>-8.1182147762314943E-3</v>
      </c>
      <c r="P62" s="213">
        <f>+D$11+D$12*F62+D$13*F62^2</f>
        <v>-3.6910457198726793E-3</v>
      </c>
      <c r="Q62" s="245">
        <f>+C62-15018.5</f>
        <v>37708.904999999999</v>
      </c>
      <c r="R62" s="211">
        <f>+(P62-G62)^2</f>
        <v>1.4403309861155691E-5</v>
      </c>
      <c r="S62" s="211">
        <v>1</v>
      </c>
      <c r="T62" s="211">
        <f>S62*R62</f>
        <v>1.4403309861155691E-5</v>
      </c>
      <c r="U62" s="211">
        <f>VLOOKUP(C62,'Active 2'!C$41:E$95,3,FALSE)</f>
        <v>22159.479103842401</v>
      </c>
    </row>
    <row r="63" spans="1:23" s="211" customFormat="1" ht="12.95" customHeight="1">
      <c r="A63" s="259" t="s">
        <v>124</v>
      </c>
      <c r="B63" s="124" t="s">
        <v>39</v>
      </c>
      <c r="C63" s="123">
        <v>52727.584699999999</v>
      </c>
      <c r="D63" s="123">
        <v>2.9999999999999997E-4</v>
      </c>
      <c r="E63" s="214">
        <f>+(C63-C$7)/C$8</f>
        <v>22159.980697707852</v>
      </c>
      <c r="F63" s="211">
        <f>ROUND(2*E63,0)/2</f>
        <v>22160</v>
      </c>
      <c r="G63" s="213">
        <f>+C63-(C$7+F63*C$8)</f>
        <v>-6.9151999996392988E-3</v>
      </c>
      <c r="H63" s="213"/>
      <c r="I63" s="213"/>
      <c r="J63" s="213"/>
      <c r="K63" s="213">
        <f>G63</f>
        <v>-6.9151999996392988E-3</v>
      </c>
      <c r="L63" s="213"/>
      <c r="M63" s="213"/>
      <c r="N63" s="213"/>
      <c r="O63" s="213">
        <f ca="1">+C$11+C$12*F63</f>
        <v>-8.1200310188407065E-3</v>
      </c>
      <c r="P63" s="213">
        <f>+D$11+D$12*F63+D$13*F63^2</f>
        <v>-3.6927691026305554E-3</v>
      </c>
      <c r="Q63" s="245">
        <f>+C63-15018.5</f>
        <v>37709.084699999999</v>
      </c>
      <c r="R63" s="211">
        <f>+(P63-G63)^2</f>
        <v>1.0384060885996575E-5</v>
      </c>
      <c r="S63" s="211">
        <v>1</v>
      </c>
      <c r="T63" s="211">
        <f>S63*R63</f>
        <v>1.0384060885996575E-5</v>
      </c>
      <c r="U63" s="211">
        <f>VLOOKUP(C63,'Active 2'!C$41:E$95,3,FALSE)</f>
        <v>22159.980697707852</v>
      </c>
      <c r="W63" s="211" t="s">
        <v>158</v>
      </c>
    </row>
    <row r="64" spans="1:23" s="211" customFormat="1" ht="12.95" customHeight="1">
      <c r="A64" s="259" t="s">
        <v>124</v>
      </c>
      <c r="B64" s="124" t="s">
        <v>41</v>
      </c>
      <c r="C64" s="123">
        <v>52730.630400000002</v>
      </c>
      <c r="D64" s="123">
        <v>4.0000000000000002E-4</v>
      </c>
      <c r="E64" s="214">
        <f>+(C64-C$7)/C$8</f>
        <v>22168.482113600992</v>
      </c>
      <c r="F64" s="211">
        <f>ROUND(2*E64,0)/2</f>
        <v>22168.5</v>
      </c>
      <c r="G64" s="213">
        <f>+C64-(C$7+F64*C$8)</f>
        <v>-6.407945002138149E-3</v>
      </c>
      <c r="H64" s="213"/>
      <c r="I64" s="213"/>
      <c r="J64" s="213"/>
      <c r="K64" s="213">
        <f>G64</f>
        <v>-6.407945002138149E-3</v>
      </c>
      <c r="L64" s="213"/>
      <c r="M64" s="213"/>
      <c r="N64" s="213"/>
      <c r="O64" s="213">
        <f ca="1">+C$11+C$12*F64</f>
        <v>-8.1509071431972863E-3</v>
      </c>
      <c r="P64" s="213">
        <f>+D$11+D$12*F64+D$13*F64^2</f>
        <v>-3.7220797041120357E-3</v>
      </c>
      <c r="Q64" s="245">
        <f>+C64-15018.5</f>
        <v>37712.130400000002</v>
      </c>
      <c r="R64" s="211">
        <f>+(P64-G64)^2</f>
        <v>7.2138723991409023E-6</v>
      </c>
      <c r="S64" s="211">
        <v>1</v>
      </c>
      <c r="T64" s="211">
        <f>S64*R64</f>
        <v>7.2138723991409023E-6</v>
      </c>
      <c r="U64" s="211">
        <f>VLOOKUP(C64,'Active 2'!C$41:E$95,3,FALSE)</f>
        <v>22168.482113600992</v>
      </c>
      <c r="W64" s="211" t="s">
        <v>158</v>
      </c>
    </row>
    <row r="65" spans="1:21" s="211" customFormat="1" ht="12.95" customHeight="1">
      <c r="A65" s="262" t="s">
        <v>312</v>
      </c>
      <c r="B65" s="263" t="s">
        <v>39</v>
      </c>
      <c r="C65" s="264">
        <v>52761.080600000001</v>
      </c>
      <c r="D65" s="265" t="s">
        <v>181</v>
      </c>
      <c r="E65" s="214">
        <f>+(C65-C$7)/C$8</f>
        <v>22253.477291796189</v>
      </c>
      <c r="F65" s="211">
        <f>ROUND(2*E65,0)/2</f>
        <v>22253.5</v>
      </c>
      <c r="G65" s="213">
        <f>+C65-(C$7+F65*C$8)</f>
        <v>-8.1353950008633547E-3</v>
      </c>
      <c r="H65" s="213"/>
      <c r="I65" s="213"/>
      <c r="J65" s="213"/>
      <c r="K65" s="213">
        <f>+G65</f>
        <v>-8.1353950008633547E-3</v>
      </c>
      <c r="L65" s="213"/>
      <c r="M65" s="213"/>
      <c r="N65" s="213"/>
      <c r="O65" s="213">
        <f ca="1">+C$11+C$12*F65</f>
        <v>-8.459668386763014E-3</v>
      </c>
      <c r="P65" s="213">
        <f>+D$11+D$12*F65+D$13*F65^2</f>
        <v>-4.0165461021134108E-3</v>
      </c>
      <c r="Q65" s="245">
        <f>+C65-15018.5</f>
        <v>37742.580600000001</v>
      </c>
      <c r="R65" s="211">
        <f>+(P65-G65)^2</f>
        <v>1.6964916250733626E-5</v>
      </c>
      <c r="S65" s="211">
        <v>1</v>
      </c>
      <c r="T65" s="211">
        <f>S65*R65</f>
        <v>1.6964916250733626E-5</v>
      </c>
      <c r="U65" s="211">
        <f>VLOOKUP(C65,'Active 2'!C$41:E$95,3,FALSE)</f>
        <v>22253.477291796189</v>
      </c>
    </row>
    <row r="66" spans="1:21" s="211" customFormat="1" ht="12.95" customHeight="1">
      <c r="A66" s="262" t="s">
        <v>312</v>
      </c>
      <c r="B66" s="263" t="s">
        <v>41</v>
      </c>
      <c r="C66" s="264">
        <v>52763.05</v>
      </c>
      <c r="D66" s="265" t="s">
        <v>181</v>
      </c>
      <c r="E66" s="214">
        <f>+(C66-C$7)/C$8</f>
        <v>22258.97444793762</v>
      </c>
      <c r="F66" s="211">
        <f>ROUND(2*E66,0)/2</f>
        <v>22259</v>
      </c>
      <c r="G66" s="213">
        <f>+C66-(C$7+F66*C$8)</f>
        <v>-9.1542299996945076E-3</v>
      </c>
      <c r="H66" s="213"/>
      <c r="I66" s="213"/>
      <c r="J66" s="213"/>
      <c r="K66" s="213">
        <f>+G66</f>
        <v>-9.1542299996945076E-3</v>
      </c>
      <c r="L66" s="213"/>
      <c r="M66" s="213"/>
      <c r="N66" s="213"/>
      <c r="O66" s="213">
        <f ca="1">+C$11+C$12*F66</f>
        <v>-8.4796470554643205E-3</v>
      </c>
      <c r="P66" s="213">
        <f>+D$11+D$12*F66+D$13*F66^2</f>
        <v>-4.0356850106888498E-3</v>
      </c>
      <c r="Q66" s="245">
        <f>+C66-15018.5</f>
        <v>37744.550000000003</v>
      </c>
      <c r="R66" s="211">
        <f>+(P66-G66)^2</f>
        <v>2.619950280447493E-5</v>
      </c>
      <c r="S66" s="211">
        <v>1</v>
      </c>
      <c r="T66" s="211">
        <f>S66*R66</f>
        <v>2.619950280447493E-5</v>
      </c>
      <c r="U66" s="211">
        <f>VLOOKUP(C66,'Active 2'!C$41:E$95,3,FALSE)</f>
        <v>22258.97444793762</v>
      </c>
    </row>
    <row r="67" spans="1:21" s="211" customFormat="1" ht="12.95" customHeight="1">
      <c r="A67" s="259" t="s">
        <v>38</v>
      </c>
      <c r="B67" s="124" t="s">
        <v>39</v>
      </c>
      <c r="C67" s="123">
        <v>52773.798999999999</v>
      </c>
      <c r="D67" s="123">
        <v>2E-3</v>
      </c>
      <c r="E67" s="214">
        <f>+(C67-C$7)/C$8</f>
        <v>22288.97796746852</v>
      </c>
      <c r="F67" s="211">
        <f>ROUND(2*E67,0)/2</f>
        <v>22289</v>
      </c>
      <c r="G67" s="213">
        <f>+C67-(C$7+F67*C$8)</f>
        <v>-7.893330002843868E-3</v>
      </c>
      <c r="H67" s="213"/>
      <c r="I67" s="213"/>
      <c r="J67" s="213"/>
      <c r="K67" s="213">
        <f>+G67</f>
        <v>-7.893330002843868E-3</v>
      </c>
      <c r="L67" s="213"/>
      <c r="M67" s="213"/>
      <c r="N67" s="213"/>
      <c r="O67" s="213">
        <f ca="1">+C$11+C$12*F67</f>
        <v>-8.5886216120169279E-3</v>
      </c>
      <c r="P67" s="213">
        <f>+D$11+D$12*F67+D$13*F67^2</f>
        <v>-4.1402613548019856E-3</v>
      </c>
      <c r="Q67" s="245">
        <f>+C67-15018.5</f>
        <v>37755.298999999999</v>
      </c>
      <c r="R67" s="211">
        <f>+(P67-G67)^2</f>
        <v>1.4085524276914923E-5</v>
      </c>
      <c r="S67" s="211">
        <v>0.4</v>
      </c>
      <c r="T67" s="211">
        <f>S67*R67</f>
        <v>5.6342097107659694E-6</v>
      </c>
      <c r="U67" s="211">
        <f>VLOOKUP(C67,'Active 2'!C$41:E$95,3,FALSE)</f>
        <v>22288.97796746852</v>
      </c>
    </row>
    <row r="68" spans="1:21" s="211" customFormat="1" ht="12.95" customHeight="1">
      <c r="A68" s="259" t="s">
        <v>38</v>
      </c>
      <c r="B68" s="124" t="s">
        <v>39</v>
      </c>
      <c r="C68" s="123">
        <v>53132.762999999999</v>
      </c>
      <c r="D68" s="123">
        <v>3.0000000000000001E-3</v>
      </c>
      <c r="E68" s="214">
        <f>+(C68-C$7)/C$8</f>
        <v>23290.948698224351</v>
      </c>
      <c r="F68" s="211">
        <f>ROUND(2*E68,0)/2</f>
        <v>23291</v>
      </c>
      <c r="G68" s="213">
        <f>+C68-(C$7+F68*C$8)</f>
        <v>-1.8379270004516002E-2</v>
      </c>
      <c r="H68" s="213"/>
      <c r="I68" s="213"/>
      <c r="J68" s="213"/>
      <c r="K68" s="213">
        <f>+G68</f>
        <v>-1.8379270004516002E-2</v>
      </c>
      <c r="L68" s="213"/>
      <c r="M68" s="213"/>
      <c r="N68" s="213"/>
      <c r="O68" s="213">
        <f ca="1">+C$11+C$12*F68</f>
        <v>-1.2228371800874091E-2</v>
      </c>
      <c r="P68" s="213">
        <f>+D$11+D$12*F68+D$13*F68^2</f>
        <v>-7.8101132336459433E-3</v>
      </c>
      <c r="Q68" s="245">
        <f>+C68-15018.5</f>
        <v>38114.262999999999</v>
      </c>
      <c r="R68" s="211">
        <f>+(P68-G68)^2</f>
        <v>1.117070748472284E-4</v>
      </c>
      <c r="S68" s="211">
        <v>0.4</v>
      </c>
      <c r="T68" s="211">
        <f>S68*R68</f>
        <v>4.4682829938891364E-5</v>
      </c>
      <c r="U68" s="211">
        <f>VLOOKUP(C68,'Active 2'!C$41:E$95,3,FALSE)</f>
        <v>23290.948698224351</v>
      </c>
    </row>
    <row r="69" spans="1:21" s="211" customFormat="1" ht="12.95" customHeight="1">
      <c r="A69" s="259" t="s">
        <v>157</v>
      </c>
      <c r="B69" s="124" t="s">
        <v>39</v>
      </c>
      <c r="C69" s="123">
        <v>53189.010199999997</v>
      </c>
      <c r="D69" s="123"/>
      <c r="E69" s="266">
        <f>+(C69-C$7)/C$8</f>
        <v>23447.950648522896</v>
      </c>
      <c r="F69" s="221">
        <f>ROUND(2*E69,0)/2</f>
        <v>23448</v>
      </c>
      <c r="G69" s="267">
        <f>+C69-(C$7+F69*C$8)</f>
        <v>-1.7680560005828738E-2</v>
      </c>
      <c r="H69" s="213"/>
      <c r="I69" s="213"/>
      <c r="J69" s="213"/>
      <c r="K69" s="213">
        <f>G69</f>
        <v>-1.7680560005828738E-2</v>
      </c>
      <c r="L69" s="213"/>
      <c r="M69" s="213"/>
      <c r="N69" s="213"/>
      <c r="O69" s="213">
        <f ca="1">+C$11+C$12*F69</f>
        <v>-1.2798671980166085E-2</v>
      </c>
      <c r="P69" s="213">
        <f>+D$11+D$12*F69+D$13*F69^2</f>
        <v>-8.4162767719752479E-3</v>
      </c>
      <c r="Q69" s="245">
        <f>+C69-15018.5</f>
        <v>38170.510199999997</v>
      </c>
      <c r="R69" s="211">
        <f>+(P69-G69)^2</f>
        <v>8.5826943837058884E-5</v>
      </c>
      <c r="S69" s="211">
        <v>1</v>
      </c>
      <c r="T69" s="211">
        <f>S69*R69</f>
        <v>8.5826943837058884E-5</v>
      </c>
      <c r="U69" s="211">
        <f>VLOOKUP(C69,'Active 2'!C$41:E$95,3,FALSE)</f>
        <v>23447.950648522896</v>
      </c>
    </row>
    <row r="70" spans="1:21" s="211" customFormat="1" ht="12.95" customHeight="1">
      <c r="A70" s="259" t="s">
        <v>157</v>
      </c>
      <c r="B70" s="124"/>
      <c r="C70" s="123">
        <v>53190.977599999998</v>
      </c>
      <c r="D70" s="123"/>
      <c r="E70" s="266">
        <f>+(C70-C$7)/C$8</f>
        <v>23453.442222094873</v>
      </c>
      <c r="F70" s="221">
        <f>ROUND(2*E70,0)/2</f>
        <v>23453.5</v>
      </c>
      <c r="G70" s="267">
        <f>+C70-(C$7+F70*C$8)</f>
        <v>-2.0699395005067345E-2</v>
      </c>
      <c r="H70" s="213"/>
      <c r="I70" s="213"/>
      <c r="J70" s="213"/>
      <c r="K70" s="213">
        <f>G70</f>
        <v>-2.0699395005067345E-2</v>
      </c>
      <c r="L70" s="213"/>
      <c r="M70" s="213"/>
      <c r="N70" s="213"/>
      <c r="O70" s="213">
        <f ca="1">+C$11+C$12*F70</f>
        <v>-1.2818650648867391E-2</v>
      </c>
      <c r="P70" s="213">
        <f>+D$11+D$12*F70+D$13*F70^2</f>
        <v>-8.4376647846564484E-3</v>
      </c>
      <c r="Q70" s="245">
        <f>+C70-15018.5</f>
        <v>38172.477599999998</v>
      </c>
      <c r="R70" s="211">
        <f>+(P70-G70)^2</f>
        <v>1.5035002799813785E-4</v>
      </c>
      <c r="S70" s="211">
        <v>1</v>
      </c>
      <c r="T70" s="211">
        <f>S70*R70</f>
        <v>1.5035002799813785E-4</v>
      </c>
      <c r="U70" s="211">
        <f>VLOOKUP(C70,'Active 2'!C$41:E$95,3,FALSE)</f>
        <v>23453.442222094873</v>
      </c>
    </row>
    <row r="71" spans="1:21" s="211" customFormat="1" ht="12.95" customHeight="1">
      <c r="A71" s="259" t="s">
        <v>124</v>
      </c>
      <c r="B71" s="124" t="s">
        <v>41</v>
      </c>
      <c r="C71" s="123">
        <v>53438.895199999999</v>
      </c>
      <c r="D71" s="123">
        <v>2.9999999999999997E-4</v>
      </c>
      <c r="E71" s="214">
        <f>+(C71-C$7)/C$8</f>
        <v>24145.450832538347</v>
      </c>
      <c r="F71" s="211">
        <f>ROUND(2*E71,0)/2</f>
        <v>24145.5</v>
      </c>
      <c r="G71" s="213">
        <f>+C71-(C$7+F71*C$8)</f>
        <v>-1.7614634998608381E-2</v>
      </c>
      <c r="H71" s="213"/>
      <c r="I71" s="213"/>
      <c r="J71" s="213"/>
      <c r="K71" s="213">
        <f>G71</f>
        <v>-1.7614634998608381E-2</v>
      </c>
      <c r="L71" s="213"/>
      <c r="M71" s="213"/>
      <c r="N71" s="213"/>
      <c r="O71" s="213">
        <f ca="1">+C$11+C$12*F71</f>
        <v>-1.5332330420014265E-2</v>
      </c>
      <c r="P71" s="213">
        <f>+D$11+D$12*F71+D$13*F71^2</f>
        <v>-1.1211284860544818E-2</v>
      </c>
      <c r="Q71" s="245">
        <f>+C71-15018.5</f>
        <v>38420.395199999999</v>
      </c>
      <c r="R71" s="211">
        <f>+(P71-G71)^2</f>
        <v>4.1002892990638647E-5</v>
      </c>
      <c r="S71" s="211">
        <v>1</v>
      </c>
      <c r="T71" s="211">
        <f>S71*R71</f>
        <v>4.1002892990638647E-5</v>
      </c>
      <c r="U71" s="211">
        <f>VLOOKUP(C71,'Active 2'!C$41:E$95,3,FALSE)</f>
        <v>24145.450832538347</v>
      </c>
    </row>
    <row r="72" spans="1:21" s="211" customFormat="1" ht="12.95" customHeight="1">
      <c r="A72" s="259" t="s">
        <v>47</v>
      </c>
      <c r="B72" s="268" t="s">
        <v>39</v>
      </c>
      <c r="C72" s="269">
        <v>53450.538699999997</v>
      </c>
      <c r="D72" s="269">
        <v>4.0000000000000002E-4</v>
      </c>
      <c r="E72" s="214">
        <f>+(C72-C$7)/C$8</f>
        <v>24177.95115625759</v>
      </c>
      <c r="F72" s="211">
        <f>ROUND(2*E72,0)/2</f>
        <v>24178</v>
      </c>
      <c r="G72" s="213">
        <f>+C72-(C$7+F72*C$8)</f>
        <v>-1.7498660003184341E-2</v>
      </c>
      <c r="H72" s="213"/>
      <c r="I72" s="213"/>
      <c r="J72" s="213"/>
      <c r="K72" s="213">
        <f>+G72</f>
        <v>-1.7498660003184341E-2</v>
      </c>
      <c r="L72" s="213"/>
      <c r="M72" s="213"/>
      <c r="N72" s="213"/>
      <c r="O72" s="213">
        <f ca="1">+C$11+C$12*F72</f>
        <v>-1.5450386189612919E-2</v>
      </c>
      <c r="P72" s="213">
        <f>+D$11+D$12*F72+D$13*F72^2</f>
        <v>-1.1345579249284712E-2</v>
      </c>
      <c r="Q72" s="245">
        <f>+C72-15018.5</f>
        <v>38432.038699999997</v>
      </c>
      <c r="R72" s="211">
        <f>+(P72-G72)^2</f>
        <v>3.7860402764010023E-5</v>
      </c>
      <c r="S72" s="211">
        <v>1</v>
      </c>
      <c r="T72" s="211">
        <f>S72*R72</f>
        <v>3.7860402764010023E-5</v>
      </c>
      <c r="U72" s="211">
        <f>VLOOKUP(C72,'Active 2'!C$41:E$95,3,FALSE)</f>
        <v>24177.95115625759</v>
      </c>
    </row>
    <row r="73" spans="1:21" s="211" customFormat="1" ht="12.95" customHeight="1">
      <c r="A73" s="259" t="s">
        <v>49</v>
      </c>
      <c r="B73" s="124" t="s">
        <v>41</v>
      </c>
      <c r="C73" s="123">
        <v>53509.829700000002</v>
      </c>
      <c r="D73" s="123">
        <v>5.9999999999999995E-4</v>
      </c>
      <c r="E73" s="214">
        <f>+(C73-C$7)/C$8</f>
        <v>24343.449219008307</v>
      </c>
      <c r="F73" s="211">
        <f>ROUND(2*E73,0)/2</f>
        <v>24343.5</v>
      </c>
      <c r="G73" s="213">
        <f>+C73-(C$7+F73*C$8)</f>
        <v>-1.8192695002653636E-2</v>
      </c>
      <c r="H73" s="213"/>
      <c r="I73" s="213"/>
      <c r="J73" s="213"/>
      <c r="K73" s="213">
        <f>+G73</f>
        <v>-1.8192695002653636E-2</v>
      </c>
      <c r="L73" s="213"/>
      <c r="M73" s="213"/>
      <c r="N73" s="213"/>
      <c r="O73" s="213">
        <f ca="1">+C$11+C$12*F73</f>
        <v>-1.6051562493261479E-2</v>
      </c>
      <c r="P73" s="213">
        <f>+D$11+D$12*F73+D$13*F73^2</f>
        <v>-1.2035056707459038E-2</v>
      </c>
      <c r="Q73" s="245">
        <f>+C73-15018.5</f>
        <v>38491.329700000002</v>
      </c>
      <c r="R73" s="211">
        <f>+(P73-G73)^2</f>
        <v>3.7916509374447035E-5</v>
      </c>
      <c r="S73" s="211">
        <v>1</v>
      </c>
      <c r="T73" s="211">
        <f>S73*R73</f>
        <v>3.7916509374447035E-5</v>
      </c>
      <c r="U73" s="211">
        <f>VLOOKUP(C73,'Active 2'!C$41:E$95,3,FALSE)</f>
        <v>24343.449219008307</v>
      </c>
    </row>
    <row r="74" spans="1:21" s="211" customFormat="1" ht="12.95" customHeight="1">
      <c r="A74" s="259" t="s">
        <v>49</v>
      </c>
      <c r="B74" s="124" t="s">
        <v>41</v>
      </c>
      <c r="C74" s="123">
        <v>53511.6204</v>
      </c>
      <c r="D74" s="123">
        <v>1E-3</v>
      </c>
      <c r="E74" s="214">
        <f>+(C74-C$7)/C$8</f>
        <v>24348.447572569003</v>
      </c>
      <c r="F74" s="211">
        <f>ROUND(2*E74,0)/2</f>
        <v>24348.5</v>
      </c>
      <c r="G74" s="213">
        <f>+C74-(C$7+F74*C$8)</f>
        <v>-1.8782544997520745E-2</v>
      </c>
      <c r="H74" s="213"/>
      <c r="I74" s="213"/>
      <c r="J74" s="213"/>
      <c r="K74" s="213">
        <f>+G74</f>
        <v>-1.8782544997520745E-2</v>
      </c>
      <c r="L74" s="213"/>
      <c r="M74" s="213"/>
      <c r="N74" s="213"/>
      <c r="O74" s="213">
        <f ca="1">+C$11+C$12*F74</f>
        <v>-1.6069724919353587E-2</v>
      </c>
      <c r="P74" s="213">
        <f>+D$11+D$12*F74+D$13*F74^2</f>
        <v>-1.2056032765603089E-2</v>
      </c>
      <c r="Q74" s="245">
        <f>+C74-15018.5</f>
        <v>38493.1204</v>
      </c>
      <c r="R74" s="211">
        <f>+(P74-G74)^2</f>
        <v>4.5245966806137845E-5</v>
      </c>
      <c r="S74" s="211">
        <v>0.5</v>
      </c>
      <c r="T74" s="211">
        <f>S74*R74</f>
        <v>2.2622983403068922E-5</v>
      </c>
      <c r="U74" s="211">
        <f>VLOOKUP(C74,'Active 2'!C$41:E$95,3,FALSE)</f>
        <v>24348.447572569003</v>
      </c>
    </row>
    <row r="75" spans="1:21" s="211" customFormat="1" ht="12.95" customHeight="1">
      <c r="A75" s="259" t="s">
        <v>49</v>
      </c>
      <c r="B75" s="124" t="s">
        <v>39</v>
      </c>
      <c r="C75" s="123">
        <v>53511.798499999997</v>
      </c>
      <c r="D75" s="123">
        <v>2.0999999999999999E-3</v>
      </c>
      <c r="E75" s="214">
        <f>+(C75-C$7)/C$8</f>
        <v>24348.944700378881</v>
      </c>
      <c r="F75" s="211">
        <f>ROUND(2*E75,0)/2</f>
        <v>24349</v>
      </c>
      <c r="G75" s="213">
        <f>+C75-(C$7+F75*C$8)</f>
        <v>-1.9811530000879429E-2</v>
      </c>
      <c r="H75" s="213"/>
      <c r="I75" s="213"/>
      <c r="J75" s="213"/>
      <c r="K75" s="213">
        <f>+G75</f>
        <v>-1.9811530000879429E-2</v>
      </c>
      <c r="L75" s="213"/>
      <c r="M75" s="213"/>
      <c r="N75" s="213"/>
      <c r="O75" s="213">
        <f ca="1">+C$11+C$12*F75</f>
        <v>-1.6071541161962799E-2</v>
      </c>
      <c r="P75" s="213">
        <f>+D$11+D$12*F75+D$13*F75^2</f>
        <v>-1.2058130842138318E-2</v>
      </c>
      <c r="Q75" s="245">
        <f>+C75-15018.5</f>
        <v>38493.298499999997</v>
      </c>
      <c r="R75" s="211">
        <f>+(P75-G75)^2</f>
        <v>6.0115198514767378E-5</v>
      </c>
      <c r="S75" s="211">
        <v>0.4</v>
      </c>
      <c r="T75" s="211">
        <f>S75*R75</f>
        <v>2.4046079405906953E-5</v>
      </c>
      <c r="U75" s="211">
        <f>VLOOKUP(C75,'Active 2'!C$41:E$95,3,FALSE)</f>
        <v>24348.944700378881</v>
      </c>
    </row>
    <row r="76" spans="1:21" s="211" customFormat="1" ht="12.95" customHeight="1">
      <c r="A76" s="259" t="s">
        <v>49</v>
      </c>
      <c r="B76" s="124" t="s">
        <v>41</v>
      </c>
      <c r="C76" s="123">
        <v>53517.711300000003</v>
      </c>
      <c r="D76" s="123">
        <v>1.2999999999999999E-3</v>
      </c>
      <c r="E76" s="214">
        <f>+(C76-C$7)/C$8</f>
        <v>24365.449008712916</v>
      </c>
      <c r="F76" s="211">
        <f>ROUND(2*E76,0)/2</f>
        <v>24365.5</v>
      </c>
      <c r="G76" s="213">
        <f>+C76-(C$7+F76*C$8)</f>
        <v>-1.826803499716334E-2</v>
      </c>
      <c r="H76" s="213"/>
      <c r="I76" s="213"/>
      <c r="J76" s="213"/>
      <c r="K76" s="213">
        <f>+G76</f>
        <v>-1.826803499716334E-2</v>
      </c>
      <c r="L76" s="213"/>
      <c r="M76" s="213"/>
      <c r="N76" s="213"/>
      <c r="O76" s="213">
        <f ca="1">+C$11+C$12*F76</f>
        <v>-1.6131477168066732E-2</v>
      </c>
      <c r="P76" s="213">
        <f>+D$11+D$12*F76+D$13*F76^2</f>
        <v>-1.2127415381325155E-2</v>
      </c>
      <c r="Q76" s="245">
        <f>+C76-15018.5</f>
        <v>38499.211300000003</v>
      </c>
      <c r="R76" s="211">
        <f>+(P76-G76)^2</f>
        <v>3.7707209266416712E-5</v>
      </c>
      <c r="S76" s="211">
        <v>0.5</v>
      </c>
      <c r="T76" s="211">
        <f>S76*R76</f>
        <v>1.8853604633208356E-5</v>
      </c>
      <c r="U76" s="211">
        <f>VLOOKUP(C76,'Active 2'!C$41:E$95,3,FALSE)</f>
        <v>24365.449008712916</v>
      </c>
    </row>
    <row r="77" spans="1:21" s="211" customFormat="1" ht="12.95" customHeight="1">
      <c r="A77" s="259" t="s">
        <v>38</v>
      </c>
      <c r="B77" s="124" t="s">
        <v>39</v>
      </c>
      <c r="C77" s="123">
        <v>53521.474999999999</v>
      </c>
      <c r="D77" s="123">
        <v>2E-3</v>
      </c>
      <c r="E77" s="214">
        <f>+(C77-C$7)/C$8</f>
        <v>24375.954567040051</v>
      </c>
      <c r="F77" s="211">
        <f>ROUND(2*E77,0)/2</f>
        <v>24376</v>
      </c>
      <c r="G77" s="213">
        <f>+C77-(C$7+F77*C$8)</f>
        <v>-1.6276720001769718E-2</v>
      </c>
      <c r="H77" s="213"/>
      <c r="I77" s="213"/>
      <c r="J77" s="213"/>
      <c r="K77" s="213">
        <f>+G77</f>
        <v>-1.6276720001769718E-2</v>
      </c>
      <c r="L77" s="213"/>
      <c r="M77" s="213"/>
      <c r="N77" s="213"/>
      <c r="O77" s="213">
        <f ca="1">+C$11+C$12*F77</f>
        <v>-1.6169618262860147E-2</v>
      </c>
      <c r="P77" s="213">
        <f>+D$11+D$12*F77+D$13*F77^2</f>
        <v>-1.2171554069663748E-2</v>
      </c>
      <c r="Q77" s="245">
        <f>+C77-15018.5</f>
        <v>38502.974999999999</v>
      </c>
      <c r="R77" s="211">
        <f>+(P77-G77)^2</f>
        <v>1.6852387330123474E-5</v>
      </c>
      <c r="S77" s="211">
        <v>0.4</v>
      </c>
      <c r="T77" s="211">
        <f>S77*R77</f>
        <v>6.7409549320493896E-6</v>
      </c>
      <c r="U77" s="211">
        <f>VLOOKUP(C77,'Active 2'!C$41:E$95,3,FALSE)</f>
        <v>24375.954567040051</v>
      </c>
    </row>
    <row r="78" spans="1:21" s="211" customFormat="1" ht="12.95" customHeight="1">
      <c r="A78" s="262" t="s">
        <v>357</v>
      </c>
      <c r="B78" s="263" t="s">
        <v>41</v>
      </c>
      <c r="C78" s="264">
        <v>53858.241399999999</v>
      </c>
      <c r="D78" s="265" t="s">
        <v>181</v>
      </c>
      <c r="E78" s="214">
        <f>+(C78-C$7)/C$8</f>
        <v>25315.965475939021</v>
      </c>
      <c r="F78" s="211">
        <f>ROUND(2*E78,0)/2</f>
        <v>25316</v>
      </c>
      <c r="G78" s="213">
        <f>+C78-(C$7+F78*C$8)</f>
        <v>-1.2368520001473371E-2</v>
      </c>
      <c r="H78" s="213"/>
      <c r="I78" s="213"/>
      <c r="J78" s="213"/>
      <c r="K78" s="213">
        <f>+G78</f>
        <v>-1.2368520001473371E-2</v>
      </c>
      <c r="L78" s="213"/>
      <c r="M78" s="213"/>
      <c r="N78" s="213"/>
      <c r="O78" s="213">
        <f ca="1">+C$11+C$12*F78</f>
        <v>-1.9584154368175247E-2</v>
      </c>
      <c r="P78" s="213">
        <f>+D$11+D$12*F78+D$13*F78^2</f>
        <v>-1.6275953937570059E-2</v>
      </c>
      <c r="Q78" s="245">
        <f>+C78-15018.5</f>
        <v>38839.741399999999</v>
      </c>
      <c r="R78" s="211">
        <f>+(P78-G78)^2</f>
        <v>1.5268039964960056E-5</v>
      </c>
      <c r="S78" s="211">
        <v>1</v>
      </c>
      <c r="T78" s="211">
        <f>S78*R78</f>
        <v>1.5268039964960056E-5</v>
      </c>
      <c r="U78" s="211">
        <f>VLOOKUP(C78,'Active 2'!C$41:E$95,3,FALSE)</f>
        <v>25315.965475939021</v>
      </c>
    </row>
    <row r="79" spans="1:21" s="211" customFormat="1" ht="12.95" customHeight="1">
      <c r="A79" s="262" t="s">
        <v>357</v>
      </c>
      <c r="B79" s="263" t="s">
        <v>41</v>
      </c>
      <c r="C79" s="264">
        <v>53860.0311</v>
      </c>
      <c r="D79" s="265" t="s">
        <v>181</v>
      </c>
      <c r="E79" s="214">
        <f>+(C79-C$7)/C$8</f>
        <v>25320.961038215002</v>
      </c>
      <c r="F79" s="211">
        <f>ROUND(2*E79,0)/2</f>
        <v>25321</v>
      </c>
      <c r="G79" s="213">
        <f>+C79-(C$7+F79*C$8)</f>
        <v>-1.3958370000182185E-2</v>
      </c>
      <c r="H79" s="213"/>
      <c r="I79" s="213"/>
      <c r="J79" s="213"/>
      <c r="K79" s="213">
        <f>+G79</f>
        <v>-1.3958370000182185E-2</v>
      </c>
      <c r="L79" s="213"/>
      <c r="M79" s="213"/>
      <c r="N79" s="213"/>
      <c r="O79" s="213">
        <f ca="1">+C$11+C$12*F79</f>
        <v>-1.9602316794267355E-2</v>
      </c>
      <c r="P79" s="213">
        <f>+D$11+D$12*F79+D$13*F79^2</f>
        <v>-1.6298594635725402E-2</v>
      </c>
      <c r="Q79" s="245">
        <f>+C79-15018.5</f>
        <v>38841.5311</v>
      </c>
      <c r="R79" s="211">
        <f>+(P79-G79)^2</f>
        <v>5.4766513448033838E-6</v>
      </c>
      <c r="S79" s="211">
        <v>1</v>
      </c>
      <c r="T79" s="211">
        <f>S79*R79</f>
        <v>5.4766513448033838E-6</v>
      </c>
      <c r="U79" s="211">
        <f>VLOOKUP(C79,'Active 2'!C$41:E$95,3,FALSE)</f>
        <v>25320.961038215002</v>
      </c>
    </row>
    <row r="80" spans="1:21" s="211" customFormat="1" ht="12.95" customHeight="1">
      <c r="A80" s="270" t="s">
        <v>159</v>
      </c>
      <c r="B80" s="248"/>
      <c r="C80" s="271">
        <v>54164.364999999998</v>
      </c>
      <c r="D80" s="272">
        <v>5.0000000000000001E-4</v>
      </c>
      <c r="E80" s="214">
        <f>+(C80-C$7)/C$8</f>
        <v>26170.443605204364</v>
      </c>
      <c r="F80" s="211">
        <f>ROUND(2*E80,0)/2</f>
        <v>26170.5</v>
      </c>
      <c r="G80" s="213">
        <f>+C80-(C$7+F80*C$8)</f>
        <v>-2.0203885003866162E-2</v>
      </c>
      <c r="H80" s="213"/>
      <c r="I80" s="213"/>
      <c r="J80" s="213"/>
      <c r="K80" s="213">
        <f>+G80</f>
        <v>-2.0203885003866162E-2</v>
      </c>
      <c r="L80" s="213"/>
      <c r="M80" s="213"/>
      <c r="N80" s="213"/>
      <c r="O80" s="213">
        <f ca="1">+C$11+C$12*F80</f>
        <v>-2.268811298731542E-2</v>
      </c>
      <c r="P80" s="213">
        <f>+D$11+D$12*F80+D$13*F80^2</f>
        <v>-2.0269502048079216E-2</v>
      </c>
      <c r="Q80" s="245">
        <f>+C80-15018.5</f>
        <v>39145.864999999998</v>
      </c>
      <c r="R80" s="211">
        <f>+(P80-G80)^2</f>
        <v>4.3055964912578584E-9</v>
      </c>
      <c r="S80" s="211">
        <v>1</v>
      </c>
      <c r="T80" s="211">
        <f>S80*R80</f>
        <v>4.3055964912578584E-9</v>
      </c>
      <c r="U80" s="211">
        <f>VLOOKUP(C80,'Active 2'!C$41:E$95,3,FALSE)</f>
        <v>26170.443605204364</v>
      </c>
    </row>
    <row r="81" spans="1:21" s="211" customFormat="1" ht="12.95" customHeight="1">
      <c r="A81" s="259" t="s">
        <v>160</v>
      </c>
      <c r="B81" s="124" t="s">
        <v>41</v>
      </c>
      <c r="C81" s="123">
        <v>54233.502</v>
      </c>
      <c r="D81" s="272">
        <v>1.5E-3</v>
      </c>
      <c r="E81" s="214">
        <f>+(C81-C$7)/C$8</f>
        <v>26363.424657377476</v>
      </c>
      <c r="F81" s="211">
        <f>ROUND(2*E81,0)/2</f>
        <v>26363.5</v>
      </c>
      <c r="G81" s="213">
        <f>+C81-(C$7+F81*C$8)</f>
        <v>-2.6992095001332927E-2</v>
      </c>
      <c r="H81" s="213"/>
      <c r="I81" s="213"/>
      <c r="J81" s="213"/>
      <c r="K81" s="213">
        <f>+G81</f>
        <v>-2.6992095001332927E-2</v>
      </c>
      <c r="L81" s="213"/>
      <c r="M81" s="213"/>
      <c r="N81" s="213"/>
      <c r="O81" s="213">
        <f ca="1">+C$11+C$12*F81</f>
        <v>-2.338918263447054E-2</v>
      </c>
      <c r="P81" s="213">
        <f>+D$11+D$12*F81+D$13*F81^2</f>
        <v>-2.1206102371228205E-2</v>
      </c>
      <c r="Q81" s="245">
        <f>+C81-15018.5</f>
        <v>39215.002</v>
      </c>
      <c r="R81" s="211">
        <f>+(P81-G81)^2</f>
        <v>3.347771071562616E-5</v>
      </c>
      <c r="S81" s="211">
        <v>0.5</v>
      </c>
      <c r="T81" s="211">
        <f>S81*R81</f>
        <v>1.673885535781308E-5</v>
      </c>
      <c r="U81" s="211">
        <f>VLOOKUP(C81,'Active 2'!C$41:E$95,3,FALSE)</f>
        <v>26363.424657377476</v>
      </c>
    </row>
    <row r="82" spans="1:21" s="211" customFormat="1" ht="12.95" customHeight="1">
      <c r="A82" s="259" t="s">
        <v>160</v>
      </c>
      <c r="B82" s="124" t="s">
        <v>39</v>
      </c>
      <c r="C82" s="123">
        <v>54301.390500000001</v>
      </c>
      <c r="D82" s="272">
        <v>2E-3</v>
      </c>
      <c r="E82" s="214">
        <f>+(C82-C$7)/C$8</f>
        <v>26552.920790568875</v>
      </c>
      <c r="F82" s="211">
        <f>ROUND(2*E82,0)/2</f>
        <v>26553</v>
      </c>
      <c r="G82" s="213">
        <f>+C82-(C$7+F82*C$8)</f>
        <v>-2.8377410002576653E-2</v>
      </c>
      <c r="H82" s="213"/>
      <c r="I82" s="213"/>
      <c r="J82" s="213"/>
      <c r="K82" s="213">
        <f>+G82</f>
        <v>-2.8377410002576653E-2</v>
      </c>
      <c r="L82" s="213"/>
      <c r="M82" s="213"/>
      <c r="N82" s="213"/>
      <c r="O82" s="213">
        <f ca="1">+C$11+C$12*F82</f>
        <v>-2.4077538583361188E-2</v>
      </c>
      <c r="P82" s="213">
        <f>+D$11+D$12*F82+D$13*F82^2</f>
        <v>-2.2138124845572205E-2</v>
      </c>
      <c r="Q82" s="245">
        <f>+C82-15018.5</f>
        <v>39282.890500000001</v>
      </c>
      <c r="R82" s="211">
        <f>+(P82-G82)^2</f>
        <v>3.8928679270416022E-5</v>
      </c>
      <c r="S82" s="211">
        <v>0.4</v>
      </c>
      <c r="T82" s="211">
        <f>S82*R82</f>
        <v>1.5571471708166411E-5</v>
      </c>
      <c r="U82" s="211">
        <f>VLOOKUP(C82,'Active 2'!C$41:E$95,3,FALSE)</f>
        <v>26552.920790568875</v>
      </c>
    </row>
    <row r="83" spans="1:21" s="211" customFormat="1" ht="12.95" customHeight="1">
      <c r="A83" s="259" t="s">
        <v>160</v>
      </c>
      <c r="B83" s="124" t="s">
        <v>39</v>
      </c>
      <c r="C83" s="123">
        <v>54539.633500000004</v>
      </c>
      <c r="D83" s="272">
        <v>5.0000000000000001E-4</v>
      </c>
      <c r="E83" s="214">
        <f>+(C83-C$7)/C$8</f>
        <v>27217.924837792172</v>
      </c>
      <c r="F83" s="211">
        <f>ROUND(2*E83,0)/2</f>
        <v>27218</v>
      </c>
      <c r="G83" s="213">
        <f>+C83-(C$7+F83*C$8)</f>
        <v>-2.6927459999569692E-2</v>
      </c>
      <c r="H83" s="213"/>
      <c r="I83" s="213"/>
      <c r="J83" s="213"/>
      <c r="K83" s="213">
        <f>+G83</f>
        <v>-2.6927459999569692E-2</v>
      </c>
      <c r="L83" s="213"/>
      <c r="M83" s="213"/>
      <c r="N83" s="213"/>
      <c r="O83" s="213">
        <f ca="1">+C$11+C$12*F83</f>
        <v>-2.64931412536107E-2</v>
      </c>
      <c r="P83" s="213">
        <f>+D$11+D$12*F83+D$13*F83^2</f>
        <v>-2.5506077329432067E-2</v>
      </c>
      <c r="Q83" s="245">
        <f>+C83-15018.5</f>
        <v>39521.133500000004</v>
      </c>
      <c r="R83" s="211">
        <f>+(P83-G83)^2</f>
        <v>2.0203286949675637E-6</v>
      </c>
      <c r="S83" s="211">
        <v>1</v>
      </c>
      <c r="T83" s="211">
        <f>S83*R83</f>
        <v>2.0203286949675637E-6</v>
      </c>
      <c r="U83" s="211">
        <f>VLOOKUP(C83,'Active 2'!C$41:E$95,3,FALSE)</f>
        <v>27217.924837792172</v>
      </c>
    </row>
    <row r="84" spans="1:21" s="211" customFormat="1" ht="12.95" customHeight="1">
      <c r="A84" s="262" t="s">
        <v>368</v>
      </c>
      <c r="B84" s="263" t="s">
        <v>41</v>
      </c>
      <c r="C84" s="264">
        <v>54571.160100000001</v>
      </c>
      <c r="D84" s="265" t="s">
        <v>181</v>
      </c>
      <c r="E84" s="214">
        <f>+(C84-C$7)/C$8</f>
        <v>27305.924554867546</v>
      </c>
      <c r="F84" s="211">
        <f>ROUND(2*E84,0)/2</f>
        <v>27306</v>
      </c>
      <c r="G84" s="213">
        <f>+C84-(C$7+F84*C$8)</f>
        <v>-2.702881999721285E-2</v>
      </c>
      <c r="H84" s="213"/>
      <c r="I84" s="213"/>
      <c r="J84" s="213"/>
      <c r="K84" s="213">
        <f>+G84</f>
        <v>-2.702881999721285E-2</v>
      </c>
      <c r="L84" s="213"/>
      <c r="M84" s="213"/>
      <c r="N84" s="213"/>
      <c r="O84" s="213">
        <f ca="1">+C$11+C$12*F84</f>
        <v>-2.6812799952831701E-2</v>
      </c>
      <c r="P84" s="213">
        <f>+D$11+D$12*F84+D$13*F84^2</f>
        <v>-2.5963103756164757E-2</v>
      </c>
      <c r="Q84" s="245">
        <f>+C84-15018.5</f>
        <v>39552.660100000001</v>
      </c>
      <c r="R84" s="211">
        <f>+(P84-G84)^2</f>
        <v>1.1357511064336759E-6</v>
      </c>
      <c r="S84" s="211">
        <v>1</v>
      </c>
      <c r="T84" s="211">
        <f>S84*R84</f>
        <v>1.1357511064336759E-6</v>
      </c>
      <c r="U84" s="211">
        <f>VLOOKUP(C84,'Active 2'!C$41:E$95,3,FALSE)</f>
        <v>27305.924554867546</v>
      </c>
    </row>
    <row r="85" spans="1:21" s="211" customFormat="1" ht="12.95" customHeight="1">
      <c r="A85" s="296" t="s">
        <v>448</v>
      </c>
      <c r="B85" s="297" t="s">
        <v>41</v>
      </c>
      <c r="C85" s="298">
        <v>54623.465199999977</v>
      </c>
      <c r="D85" s="298">
        <v>1.1999999999999999E-3</v>
      </c>
      <c r="E85" s="214">
        <f>+(C85-C$7)/C$8</f>
        <v>27451.92298164358</v>
      </c>
      <c r="F85" s="211">
        <f>ROUND(2*E85,0)/2</f>
        <v>27452</v>
      </c>
      <c r="G85" s="213">
        <f>+C85-(C$7+F85*C$8)</f>
        <v>-2.7592440019361675E-2</v>
      </c>
      <c r="H85" s="213"/>
      <c r="I85" s="213"/>
      <c r="J85" s="213"/>
      <c r="L85" s="213">
        <f>+G85</f>
        <v>-2.7592440019361675E-2</v>
      </c>
      <c r="M85" s="213"/>
      <c r="N85" s="213"/>
      <c r="O85" s="213">
        <f ca="1">+C$11+C$12*F85</f>
        <v>-2.7343142794721068E-2</v>
      </c>
      <c r="P85" s="213">
        <f>+D$11+D$12*F85+D$13*F85^2</f>
        <v>-2.6727200039168814E-2</v>
      </c>
      <c r="Q85" s="245">
        <f>+C85-15018.5</f>
        <v>39604.965199999977</v>
      </c>
      <c r="R85" s="211">
        <f>+(P85-G85)^2</f>
        <v>7.4864022332414281E-7</v>
      </c>
      <c r="S85" s="211">
        <v>1</v>
      </c>
      <c r="T85" s="211">
        <f>S85*R85</f>
        <v>7.4864022332414281E-7</v>
      </c>
    </row>
    <row r="86" spans="1:21" s="211" customFormat="1" ht="12.95" customHeight="1">
      <c r="A86" s="296" t="s">
        <v>448</v>
      </c>
      <c r="B86" s="297" t="s">
        <v>39</v>
      </c>
      <c r="C86" s="298">
        <v>54627.226699999999</v>
      </c>
      <c r="D86" s="298">
        <v>4.0000000000000002E-4</v>
      </c>
      <c r="E86" s="214">
        <f>+(C86-C$7)/C$8</f>
        <v>27462.422399144391</v>
      </c>
      <c r="F86" s="211">
        <f>ROUND(2*E86,0)/2</f>
        <v>27462.5</v>
      </c>
      <c r="G86" s="213">
        <f>+C86-(C$7+F86*C$8)</f>
        <v>-2.7801125004771166E-2</v>
      </c>
      <c r="H86" s="213"/>
      <c r="I86" s="213"/>
      <c r="J86" s="213"/>
      <c r="L86" s="213">
        <f>+G86</f>
        <v>-2.7801125004771166E-2</v>
      </c>
      <c r="M86" s="213"/>
      <c r="N86" s="213"/>
      <c r="O86" s="213">
        <f ca="1">+C$11+C$12*F86</f>
        <v>-2.7381283889514468E-2</v>
      </c>
      <c r="P86" s="213">
        <f>+D$11+D$12*F86+D$13*F86^2</f>
        <v>-2.6782433446200696E-2</v>
      </c>
      <c r="Q86" s="245">
        <f>+C86-15018.5</f>
        <v>39608.726699999999</v>
      </c>
      <c r="R86" s="211">
        <f>+(P86-G86)^2</f>
        <v>1.037732491502733E-6</v>
      </c>
      <c r="S86" s="211">
        <v>1</v>
      </c>
      <c r="T86" s="211">
        <f>S86*R86</f>
        <v>1.037732491502733E-6</v>
      </c>
    </row>
    <row r="87" spans="1:21" s="211" customFormat="1" ht="12.95" customHeight="1">
      <c r="A87" s="296" t="s">
        <v>448</v>
      </c>
      <c r="B87" s="297" t="s">
        <v>39</v>
      </c>
      <c r="C87" s="298">
        <v>54628.299999999814</v>
      </c>
      <c r="D87" s="298">
        <v>2.5999999999999999E-3</v>
      </c>
      <c r="E87" s="214">
        <f>+(C87-C$7)/C$8</f>
        <v>27465.4182850414</v>
      </c>
      <c r="F87" s="211">
        <f>ROUND(2*E87,0)/2</f>
        <v>27465.5</v>
      </c>
      <c r="G87" s="213">
        <f>+C87-(C$7+F87*C$8)</f>
        <v>-2.9275035187311005E-2</v>
      </c>
      <c r="H87" s="213"/>
      <c r="I87" s="213"/>
      <c r="J87" s="213"/>
      <c r="L87" s="213">
        <f>+G87</f>
        <v>-2.9275035187311005E-2</v>
      </c>
      <c r="M87" s="213"/>
      <c r="N87" s="213"/>
      <c r="O87" s="213">
        <f ca="1">+C$11+C$12*F87</f>
        <v>-2.7392181345169742E-2</v>
      </c>
      <c r="P87" s="213">
        <f>+D$11+D$12*F87+D$13*F87^2</f>
        <v>-2.6798221352072382E-2</v>
      </c>
      <c r="Q87" s="245">
        <f>+C87-15018.5</f>
        <v>39609.799999999814</v>
      </c>
      <c r="R87" s="211">
        <f>+(P87-G87)^2</f>
        <v>6.1346067744294549E-6</v>
      </c>
      <c r="S87" s="211">
        <v>1</v>
      </c>
      <c r="T87" s="211">
        <f>S87*R87</f>
        <v>6.1346067744294549E-6</v>
      </c>
    </row>
    <row r="88" spans="1:21" s="211" customFormat="1" ht="12.95" customHeight="1">
      <c r="A88" s="296" t="s">
        <v>448</v>
      </c>
      <c r="B88" s="297" t="s">
        <v>41</v>
      </c>
      <c r="C88" s="298">
        <v>54628.483899999876</v>
      </c>
      <c r="D88" s="298">
        <v>1.6999999999999999E-3</v>
      </c>
      <c r="E88" s="214">
        <f>+(C88-C$7)/C$8</f>
        <v>27465.931602302873</v>
      </c>
      <c r="F88" s="211">
        <f>ROUND(2*E88,0)/2</f>
        <v>27466</v>
      </c>
      <c r="G88" s="213">
        <f>+C88-(C$7+F88*C$8)</f>
        <v>-2.4504020126187243E-2</v>
      </c>
      <c r="H88" s="213"/>
      <c r="I88" s="213"/>
      <c r="J88" s="213"/>
      <c r="L88" s="213">
        <f>+G88</f>
        <v>-2.4504020126187243E-2</v>
      </c>
      <c r="M88" s="213"/>
      <c r="N88" s="213"/>
      <c r="O88" s="213">
        <f ca="1">+C$11+C$12*F88</f>
        <v>-2.739399758777894E-2</v>
      </c>
      <c r="P88" s="213">
        <f>+D$11+D$12*F88+D$13*F88^2</f>
        <v>-2.6800852969267278E-2</v>
      </c>
      <c r="Q88" s="245">
        <f>+C88-15018.5</f>
        <v>39609.983899999876</v>
      </c>
      <c r="R88" s="211">
        <f>+(P88-G88)^2</f>
        <v>5.275441109051117E-6</v>
      </c>
      <c r="S88" s="211">
        <v>1</v>
      </c>
      <c r="T88" s="211">
        <f>S88*R88</f>
        <v>5.275441109051117E-6</v>
      </c>
    </row>
    <row r="89" spans="1:21" s="211" customFormat="1" ht="12.95" customHeight="1">
      <c r="A89" s="296" t="s">
        <v>448</v>
      </c>
      <c r="B89" s="297" t="s">
        <v>41</v>
      </c>
      <c r="C89" s="298">
        <v>54630.275100000203</v>
      </c>
      <c r="D89" s="298">
        <v>3.3999999999999998E-3</v>
      </c>
      <c r="E89" s="214">
        <f>+(C89-C$7)/C$8</f>
        <v>27470.931351506853</v>
      </c>
      <c r="F89" s="211">
        <f>ROUND(2*E89,0)/2</f>
        <v>27471</v>
      </c>
      <c r="G89" s="213">
        <f>+C89-(C$7+F89*C$8)</f>
        <v>-2.4593869798991363E-2</v>
      </c>
      <c r="H89" s="213"/>
      <c r="I89" s="213"/>
      <c r="J89" s="213"/>
      <c r="L89" s="213">
        <f>+G89</f>
        <v>-2.4593869798991363E-2</v>
      </c>
      <c r="M89" s="213"/>
      <c r="N89" s="213"/>
      <c r="O89" s="213">
        <f ca="1">+C$11+C$12*F89</f>
        <v>-2.7412160013871048E-2</v>
      </c>
      <c r="P89" s="213">
        <f>+D$11+D$12*F89+D$13*F89^2</f>
        <v>-2.6827173848424479E-2</v>
      </c>
      <c r="Q89" s="245">
        <f>+C89-15018.5</f>
        <v>39611.775100000203</v>
      </c>
      <c r="R89" s="211">
        <f>+(P89-G89)^2</f>
        <v>4.9876469772143526E-6</v>
      </c>
      <c r="S89" s="211">
        <v>1</v>
      </c>
      <c r="T89" s="211">
        <f>S89*R89</f>
        <v>4.9876469772143526E-6</v>
      </c>
    </row>
    <row r="90" spans="1:21" s="211" customFormat="1" ht="12.95" customHeight="1">
      <c r="A90" s="296" t="s">
        <v>448</v>
      </c>
      <c r="B90" s="297" t="s">
        <v>39</v>
      </c>
      <c r="C90" s="298">
        <v>54630.451400000136</v>
      </c>
      <c r="D90" s="298">
        <v>1.6000000000000001E-3</v>
      </c>
      <c r="E90" s="214">
        <f>+(C90-C$7)/C$8</f>
        <v>27471.423455004046</v>
      </c>
      <c r="F90" s="211">
        <f>ROUND(2*E90,0)/2</f>
        <v>27471.5</v>
      </c>
      <c r="G90" s="213">
        <f>+C90-(C$7+F90*C$8)</f>
        <v>-2.7422854866017587E-2</v>
      </c>
      <c r="H90" s="213"/>
      <c r="I90" s="213"/>
      <c r="J90" s="213"/>
      <c r="L90" s="213">
        <f>+G90</f>
        <v>-2.7422854866017587E-2</v>
      </c>
      <c r="M90" s="213"/>
      <c r="N90" s="213"/>
      <c r="O90" s="213">
        <f ca="1">+C$11+C$12*F90</f>
        <v>-2.741397625648026E-2</v>
      </c>
      <c r="P90" s="213">
        <f>+D$11+D$12*F90+D$13*F90^2</f>
        <v>-2.6829806407061021E-2</v>
      </c>
      <c r="Q90" s="245">
        <f>+C90-15018.5</f>
        <v>39611.951400000136</v>
      </c>
      <c r="R90" s="211">
        <f>+(P90-G90)^2</f>
        <v>3.5170647467075775E-7</v>
      </c>
      <c r="S90" s="211">
        <v>1</v>
      </c>
      <c r="T90" s="211">
        <f>S90*R90</f>
        <v>3.5170647467075775E-7</v>
      </c>
    </row>
    <row r="91" spans="1:21" s="211" customFormat="1" ht="12.95" customHeight="1">
      <c r="A91" s="296" t="s">
        <v>448</v>
      </c>
      <c r="B91" s="297" t="s">
        <v>41</v>
      </c>
      <c r="C91" s="298">
        <v>54640.302300000098</v>
      </c>
      <c r="D91" s="298">
        <v>1E-3</v>
      </c>
      <c r="E91" s="214">
        <f>+(C91-C$7)/C$8</f>
        <v>27498.920121721498</v>
      </c>
      <c r="F91" s="211">
        <f>ROUND(2*E91,0)/2</f>
        <v>27499</v>
      </c>
      <c r="G91" s="213">
        <f>+C91-(C$7+F91*C$8)</f>
        <v>-2.8617029900487978E-2</v>
      </c>
      <c r="H91" s="213"/>
      <c r="I91" s="213"/>
      <c r="J91" s="213"/>
      <c r="L91" s="213">
        <f>+G91</f>
        <v>-2.8617029900487978E-2</v>
      </c>
      <c r="M91" s="213"/>
      <c r="N91" s="213"/>
      <c r="O91" s="213">
        <f ca="1">+C$11+C$12*F91</f>
        <v>-2.751386959998682E-2</v>
      </c>
      <c r="P91" s="213">
        <f>+D$11+D$12*F91+D$13*F91^2</f>
        <v>-2.6974728933902251E-2</v>
      </c>
      <c r="Q91" s="245">
        <f>+C91-15018.5</f>
        <v>39621.802300000098</v>
      </c>
      <c r="R91" s="211">
        <f>+(P91-G91)^2</f>
        <v>2.6971524648484146E-6</v>
      </c>
      <c r="S91" s="211">
        <v>1</v>
      </c>
      <c r="T91" s="211">
        <f>S91*R91</f>
        <v>2.6971524648484146E-6</v>
      </c>
    </row>
    <row r="92" spans="1:21" s="211" customFormat="1" ht="12.95" customHeight="1">
      <c r="A92" s="296" t="s">
        <v>448</v>
      </c>
      <c r="B92" s="297" t="s">
        <v>41</v>
      </c>
      <c r="C92" s="298">
        <v>54641.378699999768</v>
      </c>
      <c r="D92" s="298">
        <v>1.6999999999999999E-3</v>
      </c>
      <c r="E92" s="214">
        <f>+(C92-C$7)/C$8</f>
        <v>27501.924660600762</v>
      </c>
      <c r="F92" s="211">
        <f>ROUND(2*E92,0)/2</f>
        <v>27502</v>
      </c>
      <c r="G92" s="213">
        <f>+C92-(C$7+F92*C$8)</f>
        <v>-2.699094023409998E-2</v>
      </c>
      <c r="H92" s="213"/>
      <c r="I92" s="213"/>
      <c r="J92" s="213"/>
      <c r="L92" s="213">
        <f>+G92</f>
        <v>-2.699094023409998E-2</v>
      </c>
      <c r="M92" s="213"/>
      <c r="N92" s="213"/>
      <c r="O92" s="213">
        <f ca="1">+C$11+C$12*F92</f>
        <v>-2.752476705564208E-2</v>
      </c>
      <c r="P92" s="213">
        <f>+D$11+D$12*F92+D$13*F92^2</f>
        <v>-2.6990554326268762E-2</v>
      </c>
      <c r="Q92" s="245">
        <f>+C92-15018.5</f>
        <v>39622.878699999768</v>
      </c>
      <c r="R92" s="211">
        <f>+(P92-G92)^2</f>
        <v>1.4892485419576752E-13</v>
      </c>
      <c r="S92" s="211">
        <v>1</v>
      </c>
      <c r="T92" s="211">
        <f>S92*R92</f>
        <v>1.4892485419576752E-13</v>
      </c>
    </row>
    <row r="93" spans="1:21" s="211" customFormat="1" ht="12.95" customHeight="1">
      <c r="A93" s="296" t="s">
        <v>448</v>
      </c>
      <c r="B93" s="297" t="s">
        <v>39</v>
      </c>
      <c r="C93" s="298">
        <v>54642.273399999831</v>
      </c>
      <c r="D93" s="298">
        <v>1.5E-3</v>
      </c>
      <c r="E93" s="214">
        <f>+(C93-C$7)/C$8</f>
        <v>27504.422023046216</v>
      </c>
      <c r="F93" s="211">
        <f>ROUND(2*E93,0)/2</f>
        <v>27504.5</v>
      </c>
      <c r="G93" s="213">
        <f>+C93-(C$7+F93*C$8)</f>
        <v>-2.7935865167819429E-2</v>
      </c>
      <c r="H93" s="213"/>
      <c r="I93" s="213"/>
      <c r="J93" s="213"/>
      <c r="L93" s="213">
        <f>+G93</f>
        <v>-2.7935865167819429E-2</v>
      </c>
      <c r="M93" s="213"/>
      <c r="N93" s="213"/>
      <c r="O93" s="213">
        <f ca="1">+C$11+C$12*F93</f>
        <v>-2.7533848268688127E-2</v>
      </c>
      <c r="P93" s="213">
        <f>+D$11+D$12*F93+D$13*F93^2</f>
        <v>-2.7003744506845007E-2</v>
      </c>
      <c r="Q93" s="245">
        <f>+C93-15018.5</f>
        <v>39623.773399999831</v>
      </c>
      <c r="R93" s="211">
        <f>+(P93-G93)^2</f>
        <v>8.688489266153945E-7</v>
      </c>
      <c r="S93" s="211">
        <v>1</v>
      </c>
      <c r="T93" s="211">
        <f>S93*R93</f>
        <v>8.688489266153945E-7</v>
      </c>
    </row>
    <row r="94" spans="1:21" s="211" customFormat="1" ht="12.95" customHeight="1">
      <c r="A94" s="296" t="s">
        <v>448</v>
      </c>
      <c r="B94" s="297" t="s">
        <v>41</v>
      </c>
      <c r="C94" s="298">
        <v>54642.45250000013</v>
      </c>
      <c r="D94" s="298">
        <v>1E-3</v>
      </c>
      <c r="E94" s="214">
        <f>+(C94-C$7)/C$8</f>
        <v>27504.921942141664</v>
      </c>
      <c r="F94" s="211">
        <f>ROUND(2*E94,0)/2</f>
        <v>27505</v>
      </c>
      <c r="G94" s="213">
        <f>+C94-(C$7+F94*C$8)</f>
        <v>-2.7964849869022146E-2</v>
      </c>
      <c r="H94" s="213"/>
      <c r="I94" s="213"/>
      <c r="J94" s="213"/>
      <c r="L94" s="213">
        <f>+G94</f>
        <v>-2.7964849869022146E-2</v>
      </c>
      <c r="M94" s="213"/>
      <c r="N94" s="213"/>
      <c r="O94" s="213">
        <f ca="1">+C$11+C$12*F94</f>
        <v>-2.7535664511297339E-2</v>
      </c>
      <c r="P94" s="213">
        <f>+D$11+D$12*F94+D$13*F94^2</f>
        <v>-2.700638279971708E-2</v>
      </c>
      <c r="Q94" s="245">
        <f>+C94-15018.5</f>
        <v>39623.95250000013</v>
      </c>
      <c r="R94" s="211">
        <f>+(P94-G94)^2</f>
        <v>9.1865912294224256E-7</v>
      </c>
      <c r="S94" s="211">
        <v>1</v>
      </c>
      <c r="T94" s="211">
        <f>S94*R94</f>
        <v>9.1865912294224256E-7</v>
      </c>
    </row>
    <row r="95" spans="1:21" s="211" customFormat="1" ht="12.95" customHeight="1">
      <c r="A95" s="259" t="s">
        <v>160</v>
      </c>
      <c r="B95" s="124" t="s">
        <v>41</v>
      </c>
      <c r="C95" s="123">
        <v>54644.423999999999</v>
      </c>
      <c r="D95" s="123">
        <v>1E-3</v>
      </c>
      <c r="E95" s="214">
        <f>+(C95-C$7)/C$8</f>
        <v>27510.42495998065</v>
      </c>
      <c r="F95" s="211">
        <f>ROUND(2*E95,0)/2</f>
        <v>27510.5</v>
      </c>
      <c r="G95" s="213">
        <f>+C95-(C$7+F95*C$8)</f>
        <v>-2.6883685000939295E-2</v>
      </c>
      <c r="H95" s="213"/>
      <c r="I95" s="213"/>
      <c r="J95" s="213"/>
      <c r="K95" s="213">
        <f>+G95</f>
        <v>-2.6883685000939295E-2</v>
      </c>
      <c r="L95" s="213"/>
      <c r="M95" s="213"/>
      <c r="N95" s="213"/>
      <c r="O95" s="213">
        <f ca="1">+C$11+C$12*F95</f>
        <v>-2.7555643179998646E-2</v>
      </c>
      <c r="P95" s="213">
        <f>+D$11+D$12*F95+D$13*F95^2</f>
        <v>-2.703540966995964E-2</v>
      </c>
      <c r="Q95" s="245">
        <f>+C95-15018.5</f>
        <v>39625.923999999999</v>
      </c>
      <c r="R95" s="211">
        <f>+(P95-G95)^2</f>
        <v>2.3020375189333232E-8</v>
      </c>
      <c r="S95" s="211">
        <v>0.5</v>
      </c>
      <c r="T95" s="211">
        <f>S95*R95</f>
        <v>1.1510187594666616E-8</v>
      </c>
      <c r="U95" s="211">
        <f>VLOOKUP(C95,'Active 2'!C$41:E$95,3,FALSE)</f>
        <v>27510.42495998065</v>
      </c>
    </row>
    <row r="96" spans="1:21" s="211" customFormat="1" ht="12.95" customHeight="1">
      <c r="A96" s="259" t="s">
        <v>160</v>
      </c>
      <c r="B96" s="124" t="s">
        <v>39</v>
      </c>
      <c r="C96" s="123">
        <v>54646.394999999997</v>
      </c>
      <c r="D96" s="123">
        <v>2.9999999999999997E-4</v>
      </c>
      <c r="E96" s="214">
        <f>+(C96-C$7)/C$8</f>
        <v>27515.926582177632</v>
      </c>
      <c r="F96" s="211">
        <f>ROUND(2*E96,0)/2</f>
        <v>27516</v>
      </c>
      <c r="G96" s="213">
        <f>+C96-(C$7+F96*C$8)</f>
        <v>-2.6302520003810059E-2</v>
      </c>
      <c r="H96" s="213"/>
      <c r="I96" s="213"/>
      <c r="J96" s="213"/>
      <c r="K96" s="213">
        <f>+G96</f>
        <v>-2.6302520003810059E-2</v>
      </c>
      <c r="L96" s="213"/>
      <c r="M96" s="213"/>
      <c r="N96" s="213"/>
      <c r="O96" s="213">
        <f ca="1">+C$11+C$12*F96</f>
        <v>-2.7575621848699966E-2</v>
      </c>
      <c r="P96" s="213">
        <f>+D$11+D$12*F96+D$13*F96^2</f>
        <v>-2.7064446896060371E-2</v>
      </c>
      <c r="Q96" s="245">
        <f>+C96-15018.5</f>
        <v>39627.894999999997</v>
      </c>
      <c r="R96" s="211">
        <f>+(P96-G96)^2</f>
        <v>5.805325891342176E-7</v>
      </c>
      <c r="S96" s="211">
        <v>1</v>
      </c>
      <c r="T96" s="211">
        <f>S96*R96</f>
        <v>5.805325891342176E-7</v>
      </c>
      <c r="U96" s="211" t="e">
        <f>VLOOKUP(C96,'Active 2'!C$41:E$95,3,FALSE)</f>
        <v>#N/A</v>
      </c>
    </row>
    <row r="97" spans="1:21" s="211" customFormat="1" ht="12.95" customHeight="1">
      <c r="A97" s="296" t="s">
        <v>448</v>
      </c>
      <c r="B97" s="297" t="s">
        <v>39</v>
      </c>
      <c r="C97" s="298">
        <v>54647.287700000219</v>
      </c>
      <c r="D97" s="298">
        <v>1.6000000000000001E-3</v>
      </c>
      <c r="E97" s="214">
        <f>+(C97-C$7)/C$8</f>
        <v>27518.418362054075</v>
      </c>
      <c r="F97" s="211">
        <f>ROUND(2*E97,0)/2</f>
        <v>27518.5</v>
      </c>
      <c r="G97" s="213">
        <f>+C97-(C$7+F97*C$8)</f>
        <v>-2.9247444777865894E-2</v>
      </c>
      <c r="H97" s="213"/>
      <c r="I97" s="213"/>
      <c r="J97" s="213"/>
      <c r="L97" s="213">
        <f>+G97</f>
        <v>-2.9247444777865894E-2</v>
      </c>
      <c r="M97" s="213"/>
      <c r="N97" s="213"/>
      <c r="O97" s="213">
        <f ca="1">+C$11+C$12*F97</f>
        <v>-2.7584703061746013E-2</v>
      </c>
      <c r="P97" s="213">
        <f>+D$11+D$12*F97+D$13*F97^2</f>
        <v>-2.7077649058621256E-2</v>
      </c>
      <c r="Q97" s="245">
        <f>+C97-15018.5</f>
        <v>39628.787700000219</v>
      </c>
      <c r="R97" s="211">
        <f>+(P97-G97)^2</f>
        <v>4.7080134632523573E-6</v>
      </c>
      <c r="S97" s="211">
        <v>1</v>
      </c>
      <c r="T97" s="211">
        <f>S97*R97</f>
        <v>4.7080134632523573E-6</v>
      </c>
    </row>
    <row r="98" spans="1:21" s="211" customFormat="1" ht="12.95" customHeight="1">
      <c r="A98" s="296" t="s">
        <v>448</v>
      </c>
      <c r="B98" s="297" t="s">
        <v>41</v>
      </c>
      <c r="C98" s="298">
        <v>54647.469299999997</v>
      </c>
      <c r="D98" s="298">
        <v>2.9999999999999997E-4</v>
      </c>
      <c r="E98" s="214">
        <f>+(C98-C$7)/C$8</f>
        <v>27518.925259359887</v>
      </c>
      <c r="F98" s="211">
        <f>ROUND(2*E98,0)/2</f>
        <v>27519</v>
      </c>
      <c r="G98" s="213">
        <f>+C98-(C$7+F98*C$8)</f>
        <v>-2.677643000788521E-2</v>
      </c>
      <c r="H98" s="213"/>
      <c r="I98" s="213"/>
      <c r="J98" s="213"/>
      <c r="L98" s="213">
        <f>+G98</f>
        <v>-2.677643000788521E-2</v>
      </c>
      <c r="M98" s="213"/>
      <c r="N98" s="213"/>
      <c r="O98" s="213">
        <f ca="1">+C$11+C$12*F98</f>
        <v>-2.7586519304355225E-2</v>
      </c>
      <c r="P98" s="213">
        <f>+D$11+D$12*F98+D$13*F98^2</f>
        <v>-2.7080289747890257E-2</v>
      </c>
      <c r="Q98" s="245">
        <f>+C98-15018.5</f>
        <v>39628.969299999997</v>
      </c>
      <c r="R98" s="211">
        <f>+(P98-G98)^2</f>
        <v>9.2330741595934697E-8</v>
      </c>
      <c r="S98" s="211">
        <v>1</v>
      </c>
      <c r="T98" s="211">
        <f>S98*R98</f>
        <v>9.2330741595934697E-8</v>
      </c>
    </row>
    <row r="99" spans="1:21" s="211" customFormat="1" ht="12.95" customHeight="1">
      <c r="A99" s="296" t="s">
        <v>448</v>
      </c>
      <c r="B99" s="297" t="s">
        <v>39</v>
      </c>
      <c r="C99" s="298">
        <v>54648.364899999928</v>
      </c>
      <c r="D99" s="298">
        <v>1.2999999999999999E-3</v>
      </c>
      <c r="E99" s="214">
        <f>+(C99-C$7)/C$8</f>
        <v>27521.425133961227</v>
      </c>
      <c r="F99" s="211">
        <f>ROUND(2*E99,0)/2</f>
        <v>27521.5</v>
      </c>
      <c r="G99" s="213">
        <f>+C99-(C$7+F99*C$8)</f>
        <v>-2.6821355073479936E-2</v>
      </c>
      <c r="H99" s="213"/>
      <c r="I99" s="213"/>
      <c r="J99" s="213"/>
      <c r="L99" s="213">
        <f>+G99</f>
        <v>-2.6821355073479936E-2</v>
      </c>
      <c r="M99" s="213"/>
      <c r="N99" s="213"/>
      <c r="O99" s="213">
        <f ca="1">+C$11+C$12*F99</f>
        <v>-2.7595600517401273E-2</v>
      </c>
      <c r="P99" s="213">
        <f>+D$11+D$12*F99+D$13*F99^2</f>
        <v>-2.7093494478019273E-2</v>
      </c>
      <c r="Q99" s="245">
        <f>+C99-15018.5</f>
        <v>39629.864899999928</v>
      </c>
      <c r="R99" s="211">
        <f>+(P99-G99)^2</f>
        <v>7.4059855503025001E-8</v>
      </c>
      <c r="S99" s="211">
        <v>1</v>
      </c>
      <c r="T99" s="211">
        <f>S99*R99</f>
        <v>7.4059855503025001E-8</v>
      </c>
    </row>
    <row r="100" spans="1:21" s="211" customFormat="1" ht="12.95" customHeight="1">
      <c r="A100" s="296" t="s">
        <v>448</v>
      </c>
      <c r="B100" s="297" t="s">
        <v>41</v>
      </c>
      <c r="C100" s="298">
        <v>54649.259200000204</v>
      </c>
      <c r="D100" s="298">
        <v>8.0000000000000004E-4</v>
      </c>
      <c r="E100" s="214">
        <f>+(C100-C$7)/C$8</f>
        <v>27523.921379893385</v>
      </c>
      <c r="F100" s="211">
        <f>ROUND(2*E100,0)/2</f>
        <v>27524</v>
      </c>
      <c r="G100" s="213">
        <f>+C100-(C$7+F100*C$8)</f>
        <v>-2.8166279793367721E-2</v>
      </c>
      <c r="H100" s="213"/>
      <c r="I100" s="213"/>
      <c r="J100" s="213"/>
      <c r="L100" s="213">
        <f>+G100</f>
        <v>-2.8166279793367721E-2</v>
      </c>
      <c r="M100" s="213"/>
      <c r="N100" s="213"/>
      <c r="O100" s="213">
        <f ca="1">+C$11+C$12*F100</f>
        <v>-2.760468173044732E-2</v>
      </c>
      <c r="P100" s="213">
        <f>+D$11+D$12*F100+D$13*F100^2</f>
        <v>-2.7106701347788434E-2</v>
      </c>
      <c r="Q100" s="245">
        <f>+C100-15018.5</f>
        <v>39630.759200000204</v>
      </c>
      <c r="R100" s="211">
        <f>+(P100-G100)^2</f>
        <v>1.1227064823362186E-6</v>
      </c>
      <c r="S100" s="211">
        <v>1</v>
      </c>
      <c r="T100" s="211">
        <f>S100*R100</f>
        <v>1.1227064823362186E-6</v>
      </c>
    </row>
    <row r="101" spans="1:21" s="211" customFormat="1" ht="12.95" customHeight="1">
      <c r="A101" s="296" t="s">
        <v>448</v>
      </c>
      <c r="B101" s="297" t="s">
        <v>39</v>
      </c>
      <c r="C101" s="298">
        <v>54649.436799999792</v>
      </c>
      <c r="D101" s="298">
        <v>1E-3</v>
      </c>
      <c r="E101" s="214">
        <f>+(C101-C$7)/C$8</f>
        <v>27524.417112059757</v>
      </c>
      <c r="F101" s="211">
        <f>ROUND(2*E101,0)/2</f>
        <v>27524.5</v>
      </c>
      <c r="G101" s="213">
        <f>+C101-(C$7+F101*C$8)</f>
        <v>-2.9695265206100885E-2</v>
      </c>
      <c r="H101" s="213"/>
      <c r="I101" s="213"/>
      <c r="J101" s="213"/>
      <c r="L101" s="213">
        <f>+G101</f>
        <v>-2.9695265206100885E-2</v>
      </c>
      <c r="M101" s="213"/>
      <c r="N101" s="213"/>
      <c r="O101" s="213">
        <f ca="1">+C$11+C$12*F101</f>
        <v>-2.7606497973056532E-2</v>
      </c>
      <c r="P101" s="213">
        <f>+D$11+D$12*F101+D$13*F101^2</f>
        <v>-2.7109342978499068E-2</v>
      </c>
      <c r="Q101" s="245">
        <f>+C101-15018.5</f>
        <v>39630.936799999792</v>
      </c>
      <c r="R101" s="211">
        <f>+(P101-G101)^2</f>
        <v>6.6869937672051425E-6</v>
      </c>
      <c r="S101" s="211">
        <v>1</v>
      </c>
      <c r="T101" s="211">
        <f>S101*R101</f>
        <v>6.6869937672051425E-6</v>
      </c>
    </row>
    <row r="102" spans="1:21" s="211" customFormat="1" ht="12.95" customHeight="1">
      <c r="A102" s="296" t="s">
        <v>448</v>
      </c>
      <c r="B102" s="297" t="s">
        <v>41</v>
      </c>
      <c r="C102" s="298">
        <v>54650.335500000045</v>
      </c>
      <c r="D102" s="298">
        <v>6.9999999999999999E-4</v>
      </c>
      <c r="E102" s="214">
        <f>+(C102-C$7)/C$8</f>
        <v>27526.925639644651</v>
      </c>
      <c r="F102" s="211">
        <f>ROUND(2*E102,0)/2</f>
        <v>27527</v>
      </c>
      <c r="G102" s="213">
        <f>+C102-(C$7+F102*C$8)</f>
        <v>-2.6640189957106486E-2</v>
      </c>
      <c r="H102" s="213"/>
      <c r="I102" s="213"/>
      <c r="J102" s="213"/>
      <c r="L102" s="213">
        <f>+G102</f>
        <v>-2.6640189957106486E-2</v>
      </c>
      <c r="M102" s="213"/>
      <c r="N102" s="213"/>
      <c r="O102" s="213">
        <f ca="1">+C$11+C$12*F102</f>
        <v>-2.7615579186102579E-2</v>
      </c>
      <c r="P102" s="213">
        <f>+D$11+D$12*F102+D$13*F102^2</f>
        <v>-2.7122552415836346E-2</v>
      </c>
      <c r="Q102" s="245">
        <f>+C102-15018.5</f>
        <v>39631.835500000045</v>
      </c>
      <c r="R102" s="211">
        <f>+(P102-G102)^2</f>
        <v>2.3267354159191564E-7</v>
      </c>
      <c r="S102" s="211">
        <v>1</v>
      </c>
      <c r="T102" s="211">
        <f>S102*R102</f>
        <v>2.3267354159191564E-7</v>
      </c>
    </row>
    <row r="103" spans="1:21" s="211" customFormat="1" ht="12.95" customHeight="1">
      <c r="A103" s="259" t="s">
        <v>160</v>
      </c>
      <c r="B103" s="124" t="s">
        <v>39</v>
      </c>
      <c r="C103" s="123">
        <v>54656.426500000001</v>
      </c>
      <c r="D103" s="123">
        <v>1.5E-3</v>
      </c>
      <c r="E103" s="214">
        <f>+(C103-C$7)/C$8</f>
        <v>27543.927354916908</v>
      </c>
      <c r="F103" s="211">
        <f>ROUND(2*E103,0)/2</f>
        <v>27544</v>
      </c>
      <c r="G103" s="213">
        <f>+C103-(C$7+F103*C$8)</f>
        <v>-2.6025679995655082E-2</v>
      </c>
      <c r="H103" s="213"/>
      <c r="I103" s="213"/>
      <c r="J103" s="213"/>
      <c r="K103" s="213">
        <f>+G103</f>
        <v>-2.6025679995655082E-2</v>
      </c>
      <c r="L103" s="213"/>
      <c r="M103" s="213"/>
      <c r="N103" s="213"/>
      <c r="O103" s="213">
        <f ca="1">+C$11+C$12*F103</f>
        <v>-2.7677331434815725E-2</v>
      </c>
      <c r="P103" s="213">
        <f>+D$11+D$12*F103+D$13*F103^2</f>
        <v>-2.7212433332985828E-2</v>
      </c>
      <c r="Q103" s="245">
        <f>+C103-15018.5</f>
        <v>39637.926500000001</v>
      </c>
      <c r="R103" s="211">
        <f>+(P103-G103)^2</f>
        <v>1.4083834836656621E-6</v>
      </c>
      <c r="S103" s="211">
        <v>0.5</v>
      </c>
      <c r="T103" s="211">
        <f>S103*R103</f>
        <v>7.0419174183283103E-7</v>
      </c>
      <c r="U103" s="211" t="e">
        <f>VLOOKUP(C103,'Active 2'!C$41:E$95,3,FALSE)</f>
        <v>#N/A</v>
      </c>
    </row>
    <row r="104" spans="1:21" s="211" customFormat="1" ht="12.95" customHeight="1">
      <c r="A104" s="296" t="s">
        <v>448</v>
      </c>
      <c r="B104" s="297" t="s">
        <v>41</v>
      </c>
      <c r="C104" s="298">
        <v>54659.292100000195</v>
      </c>
      <c r="D104" s="298">
        <v>4.0000000000000002E-4</v>
      </c>
      <c r="E104" s="214">
        <f>+(C104-C$7)/C$8</f>
        <v>27551.926060431244</v>
      </c>
      <c r="F104" s="211">
        <f>ROUND(2*E104,0)/2</f>
        <v>27552</v>
      </c>
      <c r="G104" s="213">
        <f>+C104-(C$7+F104*C$8)</f>
        <v>-2.6489439806027804E-2</v>
      </c>
      <c r="H104" s="213"/>
      <c r="I104" s="213"/>
      <c r="J104" s="213"/>
      <c r="L104" s="213">
        <f>+G104</f>
        <v>-2.6489439806027804E-2</v>
      </c>
      <c r="M104" s="213"/>
      <c r="N104" s="213"/>
      <c r="O104" s="213">
        <f ca="1">+C$11+C$12*F104</f>
        <v>-2.7706391316563092E-2</v>
      </c>
      <c r="P104" s="213">
        <f>+D$11+D$12*F104+D$13*F104^2</f>
        <v>-2.7254764469415688E-2</v>
      </c>
      <c r="Q104" s="245">
        <f>+C104-15018.5</f>
        <v>39640.792100000195</v>
      </c>
      <c r="R104" s="211">
        <f>+(P104-G104)^2</f>
        <v>5.8572184038977808E-7</v>
      </c>
      <c r="S104" s="211">
        <v>1</v>
      </c>
      <c r="T104" s="211">
        <f>S104*R104</f>
        <v>5.8572184038977808E-7</v>
      </c>
    </row>
    <row r="105" spans="1:21" s="211" customFormat="1" ht="12.95" customHeight="1">
      <c r="A105" s="296" t="s">
        <v>448</v>
      </c>
      <c r="B105" s="297" t="s">
        <v>41</v>
      </c>
      <c r="C105" s="298">
        <v>54664.308100000024</v>
      </c>
      <c r="D105" s="298">
        <v>4.0000000000000002E-4</v>
      </c>
      <c r="E105" s="214">
        <f>+(C105-C$7)/C$8</f>
        <v>27565.927144621579</v>
      </c>
      <c r="F105" s="211">
        <f>ROUND(2*E105,0)/2</f>
        <v>27566</v>
      </c>
      <c r="G105" s="213">
        <f>+C105-(C$7+F105*C$8)</f>
        <v>-2.6101019975612871E-2</v>
      </c>
      <c r="H105" s="213"/>
      <c r="I105" s="213"/>
      <c r="J105" s="213"/>
      <c r="L105" s="213">
        <f>+G105</f>
        <v>-2.6101019975612871E-2</v>
      </c>
      <c r="M105" s="213"/>
      <c r="N105" s="213"/>
      <c r="O105" s="213">
        <f ca="1">+C$11+C$12*F105</f>
        <v>-2.7757246109620978E-2</v>
      </c>
      <c r="P105" s="213">
        <f>+D$11+D$12*F105+D$13*F105^2</f>
        <v>-2.7328896678900413E-2</v>
      </c>
      <c r="Q105" s="245">
        <f>+C105-15018.5</f>
        <v>39645.808100000024</v>
      </c>
      <c r="R105" s="211">
        <f>+(P105-G105)^2</f>
        <v>1.5076811984762826E-6</v>
      </c>
      <c r="S105" s="211">
        <v>1</v>
      </c>
      <c r="T105" s="211">
        <f>S105*R105</f>
        <v>1.5076811984762826E-6</v>
      </c>
    </row>
    <row r="106" spans="1:21" s="211" customFormat="1" ht="12.95" customHeight="1">
      <c r="A106" s="296" t="s">
        <v>448</v>
      </c>
      <c r="B106" s="297" t="s">
        <v>39</v>
      </c>
      <c r="C106" s="298">
        <v>54666.277900000103</v>
      </c>
      <c r="D106" s="298">
        <v>5.9999999999999995E-4</v>
      </c>
      <c r="E106" s="214">
        <f>+(C106-C$7)/C$8</f>
        <v>27571.425417277114</v>
      </c>
      <c r="F106" s="211">
        <f>ROUND(2*E106,0)/2</f>
        <v>27571.5</v>
      </c>
      <c r="G106" s="213">
        <f>+C106-(C$7+F106*C$8)</f>
        <v>-2.6719854897237383E-2</v>
      </c>
      <c r="H106" s="213"/>
      <c r="I106" s="213"/>
      <c r="J106" s="213"/>
      <c r="L106" s="213">
        <f>+G106</f>
        <v>-2.6719854897237383E-2</v>
      </c>
      <c r="M106" s="213"/>
      <c r="N106" s="213"/>
      <c r="O106" s="213">
        <f ca="1">+C$11+C$12*F106</f>
        <v>-2.7777224778322285E-2</v>
      </c>
      <c r="P106" s="213">
        <f>+D$11+D$12*F106+D$13*F106^2</f>
        <v>-2.7358038405024501E-2</v>
      </c>
      <c r="Q106" s="245">
        <f>+C106-15018.5</f>
        <v>39647.777900000103</v>
      </c>
      <c r="R106" s="211">
        <f>+(P106-G106)^2</f>
        <v>4.0727818961147105E-7</v>
      </c>
      <c r="S106" s="211">
        <v>1</v>
      </c>
      <c r="T106" s="211">
        <f>S106*R106</f>
        <v>4.0727818961147105E-7</v>
      </c>
    </row>
    <row r="107" spans="1:21" s="211" customFormat="1" ht="12.95" customHeight="1">
      <c r="A107" s="259" t="s">
        <v>161</v>
      </c>
      <c r="B107" s="124" t="s">
        <v>41</v>
      </c>
      <c r="C107" s="123">
        <v>54667.352200000001</v>
      </c>
      <c r="D107" s="123">
        <v>1E-4</v>
      </c>
      <c r="E107" s="214">
        <f>+(C107-C$7)/C$8</f>
        <v>27574.424094459086</v>
      </c>
      <c r="F107" s="211">
        <f>ROUND(2*E107,0)/2</f>
        <v>27574.5</v>
      </c>
      <c r="G107" s="213">
        <f>+C107-(C$7+F107*C$8)</f>
        <v>-2.719376500317594E-2</v>
      </c>
      <c r="H107" s="213"/>
      <c r="I107" s="213"/>
      <c r="J107" s="213"/>
      <c r="K107" s="213">
        <f>+G107</f>
        <v>-2.719376500317594E-2</v>
      </c>
      <c r="L107" s="213"/>
      <c r="M107" s="213"/>
      <c r="N107" s="213"/>
      <c r="O107" s="213">
        <f ca="1">+C$11+C$12*F107</f>
        <v>-2.7788122233977558E-2</v>
      </c>
      <c r="P107" s="213">
        <f>+D$11+D$12*F107+D$13*F107^2</f>
        <v>-2.7373938256867097E-2</v>
      </c>
      <c r="Q107" s="245">
        <f>+C107-15018.5</f>
        <v>39648.852200000001</v>
      </c>
      <c r="R107" s="211">
        <f>+(P107-G107)^2</f>
        <v>3.2462401345658061E-8</v>
      </c>
      <c r="S107" s="211">
        <v>1</v>
      </c>
      <c r="T107" s="211">
        <f>S107*R107</f>
        <v>3.2462401345658061E-8</v>
      </c>
      <c r="U107" s="211" t="e">
        <f>VLOOKUP(C107,'Active 2'!C$41:E$95,3,FALSE)</f>
        <v>#N/A</v>
      </c>
    </row>
    <row r="108" spans="1:21" s="211" customFormat="1" ht="12.95" customHeight="1">
      <c r="A108" s="259" t="s">
        <v>182</v>
      </c>
      <c r="B108" s="124" t="s">
        <v>39</v>
      </c>
      <c r="C108" s="123">
        <v>54667.352200000001</v>
      </c>
      <c r="D108" s="123">
        <v>1E-4</v>
      </c>
      <c r="E108" s="214">
        <f>+(C108-C$7)/C$8</f>
        <v>27574.424094459086</v>
      </c>
      <c r="F108" s="211">
        <f>ROUND(2*E108,0)/2</f>
        <v>27574.5</v>
      </c>
      <c r="G108" s="213">
        <f>+C108-(C$7+F108*C$8)</f>
        <v>-2.719376500317594E-2</v>
      </c>
      <c r="H108" s="213"/>
      <c r="I108" s="213"/>
      <c r="J108" s="213"/>
      <c r="K108" s="213">
        <f>+G108</f>
        <v>-2.719376500317594E-2</v>
      </c>
      <c r="L108" s="213"/>
      <c r="M108" s="213"/>
      <c r="N108" s="213"/>
      <c r="O108" s="213">
        <f ca="1">+C$11+C$12*F108</f>
        <v>-2.7788122233977558E-2</v>
      </c>
      <c r="P108" s="213">
        <f>+D$11+D$12*F108+D$13*F108^2</f>
        <v>-2.7373938256867097E-2</v>
      </c>
      <c r="Q108" s="245">
        <f>+C108-15018.5</f>
        <v>39648.852200000001</v>
      </c>
      <c r="R108" s="211">
        <f>+(P108-G108)^2</f>
        <v>3.2462401345658061E-8</v>
      </c>
      <c r="S108" s="211">
        <v>1</v>
      </c>
      <c r="T108" s="211">
        <f>S108*R108</f>
        <v>3.2462401345658061E-8</v>
      </c>
      <c r="U108" s="211" t="e">
        <f>VLOOKUP(C108,'Active 2'!C$41:E$95,3,FALSE)</f>
        <v>#N/A</v>
      </c>
    </row>
    <row r="109" spans="1:21" s="211" customFormat="1" ht="12.95" customHeight="1">
      <c r="A109" s="296" t="s">
        <v>448</v>
      </c>
      <c r="B109" s="297" t="s">
        <v>39</v>
      </c>
      <c r="C109" s="298">
        <v>54667.352599999867</v>
      </c>
      <c r="D109" s="298">
        <v>1E-3</v>
      </c>
      <c r="E109" s="214">
        <f>+(C109-C$7)/C$8</f>
        <v>27574.425210972604</v>
      </c>
      <c r="F109" s="211">
        <f>ROUND(2*E109,0)/2</f>
        <v>27574.5</v>
      </c>
      <c r="G109" s="213">
        <f>+C109-(C$7+F109*C$8)</f>
        <v>-2.679376513697207E-2</v>
      </c>
      <c r="H109" s="213"/>
      <c r="I109" s="213"/>
      <c r="J109" s="213"/>
      <c r="L109" s="213">
        <f>+G109</f>
        <v>-2.679376513697207E-2</v>
      </c>
      <c r="M109" s="213"/>
      <c r="N109" s="213"/>
      <c r="O109" s="213">
        <f ca="1">+C$11+C$12*F109</f>
        <v>-2.7788122233977558E-2</v>
      </c>
      <c r="P109" s="213">
        <f>+D$11+D$12*F109+D$13*F109^2</f>
        <v>-2.7373938256867097E-2</v>
      </c>
      <c r="Q109" s="245">
        <f>+C109-15018.5</f>
        <v>39648.852599999867</v>
      </c>
      <c r="R109" s="211">
        <f>+(P109-G109)^2</f>
        <v>3.3660084904873022E-7</v>
      </c>
      <c r="S109" s="211">
        <v>1</v>
      </c>
      <c r="T109" s="211">
        <f>S109*R109</f>
        <v>3.3660084904873022E-7</v>
      </c>
    </row>
    <row r="110" spans="1:21" s="211" customFormat="1" ht="12.95" customHeight="1">
      <c r="A110" s="123" t="s">
        <v>125</v>
      </c>
      <c r="B110" s="124" t="s">
        <v>41</v>
      </c>
      <c r="C110" s="123">
        <v>54667.3531</v>
      </c>
      <c r="D110" s="123">
        <v>6.9999999999999999E-4</v>
      </c>
      <c r="E110" s="214">
        <f>+(C110-C$7)/C$8</f>
        <v>27574.42660661534</v>
      </c>
      <c r="F110" s="211">
        <f>ROUND(2*E110,0)/2</f>
        <v>27574.5</v>
      </c>
      <c r="G110" s="213">
        <f>+C110-(C$7+F110*C$8)</f>
        <v>-2.629376500408398E-2</v>
      </c>
      <c r="H110" s="213"/>
      <c r="I110" s="213"/>
      <c r="J110" s="213"/>
      <c r="K110" s="213">
        <f>+G110</f>
        <v>-2.629376500408398E-2</v>
      </c>
      <c r="L110" s="213"/>
      <c r="M110" s="213"/>
      <c r="N110" s="213"/>
      <c r="O110" s="213">
        <f ca="1">+C$11+C$12*F110</f>
        <v>-2.7788122233977558E-2</v>
      </c>
      <c r="P110" s="213">
        <f>+D$11+D$12*F110+D$13*F110^2</f>
        <v>-2.7373938256867097E-2</v>
      </c>
      <c r="Q110" s="245">
        <f>+C110-15018.5</f>
        <v>39648.8531</v>
      </c>
      <c r="R110" s="211">
        <f>+(P110-G110)^2</f>
        <v>1.1667742560280609E-6</v>
      </c>
      <c r="S110" s="211">
        <v>1</v>
      </c>
      <c r="T110" s="211">
        <f>S110*R110</f>
        <v>1.1667742560280609E-6</v>
      </c>
      <c r="U110" s="211" t="e">
        <f>VLOOKUP(C110,'Active 2'!C$41:E$95,3,FALSE)</f>
        <v>#N/A</v>
      </c>
    </row>
    <row r="111" spans="1:21" s="211" customFormat="1" ht="12.95" customHeight="1">
      <c r="A111" s="296" t="s">
        <v>448</v>
      </c>
      <c r="B111" s="297" t="s">
        <v>41</v>
      </c>
      <c r="C111" s="298">
        <v>54668.24860000005</v>
      </c>
      <c r="D111" s="298">
        <v>4.0000000000000002E-4</v>
      </c>
      <c r="E111" s="214">
        <f>+(C111-C$7)/C$8</f>
        <v>27576.926202088536</v>
      </c>
      <c r="F111" s="211">
        <f>ROUND(2*E111,0)/2</f>
        <v>27577</v>
      </c>
      <c r="G111" s="213">
        <f>+C111-(C$7+F111*C$8)</f>
        <v>-2.6438689950737171E-2</v>
      </c>
      <c r="H111" s="213"/>
      <c r="I111" s="213"/>
      <c r="J111" s="213"/>
      <c r="L111" s="213">
        <f>+G111</f>
        <v>-2.6438689950737171E-2</v>
      </c>
      <c r="M111" s="213"/>
      <c r="N111" s="213"/>
      <c r="O111" s="213">
        <f ca="1">+C$11+C$12*F111</f>
        <v>-2.7797203447023605E-2</v>
      </c>
      <c r="P111" s="213">
        <f>+D$11+D$12*F111+D$13*F111^2</f>
        <v>-2.7387190487006746E-2</v>
      </c>
      <c r="Q111" s="245">
        <f>+C111-15018.5</f>
        <v>39649.74860000005</v>
      </c>
      <c r="R111" s="211">
        <f>+(P111-G111)^2</f>
        <v>8.9965326730367193E-7</v>
      </c>
      <c r="S111" s="211">
        <v>1</v>
      </c>
      <c r="T111" s="211">
        <f>S111*R111</f>
        <v>8.9965326730367193E-7</v>
      </c>
    </row>
    <row r="112" spans="1:21" s="211" customFormat="1" ht="12.95" customHeight="1">
      <c r="A112" s="296" t="s">
        <v>448</v>
      </c>
      <c r="B112" s="297" t="s">
        <v>39</v>
      </c>
      <c r="C112" s="298">
        <v>54668.421800000127</v>
      </c>
      <c r="D112" s="298">
        <v>5.0000000000000001E-4</v>
      </c>
      <c r="E112" s="214">
        <f>+(C112-C$7)/C$8</f>
        <v>27577.409652603477</v>
      </c>
      <c r="F112" s="211">
        <f>ROUND(2*E112,0)/2</f>
        <v>27577.5</v>
      </c>
      <c r="G112" s="213">
        <f>+C112-(C$7+F112*C$8)</f>
        <v>-3.2367674873967189E-2</v>
      </c>
      <c r="H112" s="213"/>
      <c r="I112" s="213"/>
      <c r="J112" s="213"/>
      <c r="L112" s="213">
        <f>+G112</f>
        <v>-3.2367674873967189E-2</v>
      </c>
      <c r="M112" s="213"/>
      <c r="N112" s="213"/>
      <c r="O112" s="213">
        <f ca="1">+C$11+C$12*F112</f>
        <v>-2.7799019689632817E-2</v>
      </c>
      <c r="P112" s="213">
        <f>+D$11+D$12*F112+D$13*F112^2</f>
        <v>-2.7389841189791472E-2</v>
      </c>
      <c r="Q112" s="245">
        <f>+C112-15018.5</f>
        <v>39649.921800000127</v>
      </c>
      <c r="R112" s="211">
        <f>+(P112-G112)^2</f>
        <v>2.4778828187314391E-5</v>
      </c>
      <c r="S112" s="211">
        <v>1</v>
      </c>
      <c r="T112" s="211">
        <f>S112*R112</f>
        <v>2.4778828187314391E-5</v>
      </c>
    </row>
    <row r="113" spans="1:20" s="211" customFormat="1" ht="12.95" customHeight="1">
      <c r="A113" s="296" t="s">
        <v>448</v>
      </c>
      <c r="B113" s="297" t="s">
        <v>41</v>
      </c>
      <c r="C113" s="298">
        <v>54669.324099999852</v>
      </c>
      <c r="D113" s="298">
        <v>6.9999999999999999E-4</v>
      </c>
      <c r="E113" s="214">
        <f>+(C113-C$7)/C$8</f>
        <v>27579.928228811914</v>
      </c>
      <c r="F113" s="211">
        <f>ROUND(2*E113,0)/2</f>
        <v>27580</v>
      </c>
      <c r="G113" s="213">
        <f>+C113-(C$7+F113*C$8)</f>
        <v>-2.5712600152473897E-2</v>
      </c>
      <c r="H113" s="213"/>
      <c r="I113" s="213"/>
      <c r="J113" s="213"/>
      <c r="L113" s="213">
        <f>+G113</f>
        <v>-2.5712600152473897E-2</v>
      </c>
      <c r="M113" s="213"/>
      <c r="N113" s="213"/>
      <c r="O113" s="213">
        <f ca="1">+C$11+C$12*F113</f>
        <v>-2.7808100902678864E-2</v>
      </c>
      <c r="P113" s="213">
        <f>+D$11+D$12*F113+D$13*F113^2</f>
        <v>-2.7403095987499265E-2</v>
      </c>
      <c r="Q113" s="245">
        <f>+C113-15018.5</f>
        <v>39650.824099999852</v>
      </c>
      <c r="R113" s="211">
        <f>+(P113-G113)^2</f>
        <v>2.8577761682381178E-6</v>
      </c>
      <c r="S113" s="211">
        <v>1</v>
      </c>
      <c r="T113" s="211">
        <f>S113*R113</f>
        <v>2.8577761682381178E-6</v>
      </c>
    </row>
    <row r="114" spans="1:20" s="211" customFormat="1" ht="12.95" customHeight="1">
      <c r="A114" s="296" t="s">
        <v>448</v>
      </c>
      <c r="B114" s="297" t="s">
        <v>39</v>
      </c>
      <c r="C114" s="298">
        <v>54670.221599999815</v>
      </c>
      <c r="D114" s="298">
        <v>2.2000000000000001E-3</v>
      </c>
      <c r="E114" s="214">
        <f>+(C114-C$7)/C$8</f>
        <v>27582.433406854325</v>
      </c>
      <c r="F114" s="211">
        <f>ROUND(2*E114,0)/2</f>
        <v>27582.5</v>
      </c>
      <c r="G114" s="213">
        <f>+C114-(C$7+F114*C$8)</f>
        <v>-2.3857525186031125E-2</v>
      </c>
      <c r="H114" s="213"/>
      <c r="I114" s="213"/>
      <c r="J114" s="213"/>
      <c r="L114" s="213">
        <f>+G114</f>
        <v>-2.3857525186031125E-2</v>
      </c>
      <c r="M114" s="213"/>
      <c r="N114" s="213"/>
      <c r="O114" s="213">
        <f ca="1">+C$11+C$12*F114</f>
        <v>-2.7817182115724912E-2</v>
      </c>
      <c r="P114" s="213">
        <f>+D$11+D$12*F114+D$13*F114^2</f>
        <v>-2.7416352924847148E-2</v>
      </c>
      <c r="Q114" s="245">
        <f>+C114-15018.5</f>
        <v>39651.721599999815</v>
      </c>
      <c r="R114" s="211">
        <f>+(P114-G114)^2</f>
        <v>1.2665254874566366E-5</v>
      </c>
      <c r="S114" s="211">
        <v>1</v>
      </c>
      <c r="T114" s="211">
        <f>S114*R114</f>
        <v>1.2665254874566366E-5</v>
      </c>
    </row>
    <row r="115" spans="1:20" s="211" customFormat="1" ht="12.95" customHeight="1">
      <c r="A115" s="296" t="s">
        <v>448</v>
      </c>
      <c r="B115" s="297" t="s">
        <v>41</v>
      </c>
      <c r="C115" s="298">
        <v>54670.393999999855</v>
      </c>
      <c r="D115" s="298">
        <v>8.9999999999999998E-4</v>
      </c>
      <c r="E115" s="214">
        <f>+(C115-C$7)/C$8</f>
        <v>27582.914624341378</v>
      </c>
      <c r="F115" s="211">
        <f>ROUND(2*E115,0)/2</f>
        <v>27583</v>
      </c>
      <c r="G115" s="213">
        <f>+C115-(C$7+F115*C$8)</f>
        <v>-3.0586510147259105E-2</v>
      </c>
      <c r="H115" s="213"/>
      <c r="I115" s="213"/>
      <c r="J115" s="213"/>
      <c r="L115" s="213">
        <f>+G115</f>
        <v>-3.0586510147259105E-2</v>
      </c>
      <c r="M115" s="213"/>
      <c r="N115" s="213"/>
      <c r="O115" s="213">
        <f ca="1">+C$11+C$12*F115</f>
        <v>-2.7818998358334124E-2</v>
      </c>
      <c r="P115" s="213">
        <f>+D$11+D$12*F115+D$13*F115^2</f>
        <v>-2.7419004569073549E-2</v>
      </c>
      <c r="Q115" s="245">
        <f>+C115-15018.5</f>
        <v>39651.893999999855</v>
      </c>
      <c r="R115" s="211">
        <f>+(P115-G115)^2</f>
        <v>1.0033091587836614E-5</v>
      </c>
      <c r="S115" s="211">
        <v>1</v>
      </c>
      <c r="T115" s="211">
        <f>S115*R115</f>
        <v>1.0033091587836614E-5</v>
      </c>
    </row>
    <row r="116" spans="1:20" s="211" customFormat="1" ht="12.95" customHeight="1">
      <c r="A116" s="296" t="s">
        <v>448</v>
      </c>
      <c r="B116" s="297" t="s">
        <v>39</v>
      </c>
      <c r="C116" s="298">
        <v>54671.293500000145</v>
      </c>
      <c r="D116" s="298">
        <v>4.0000000000000002E-4</v>
      </c>
      <c r="E116" s="214">
        <f>+(C116-C$7)/C$8</f>
        <v>27585.425384954156</v>
      </c>
      <c r="F116" s="211">
        <f>ROUND(2*E116,0)/2</f>
        <v>27585.5</v>
      </c>
      <c r="G116" s="213">
        <f>+C116-(C$7+F116*C$8)</f>
        <v>-2.6731434852990787E-2</v>
      </c>
      <c r="H116" s="213"/>
      <c r="I116" s="213"/>
      <c r="J116" s="213"/>
      <c r="L116" s="213">
        <f>+G116</f>
        <v>-2.6731434852990787E-2</v>
      </c>
      <c r="M116" s="213"/>
      <c r="N116" s="213"/>
      <c r="O116" s="213">
        <f ca="1">+C$11+C$12*F116</f>
        <v>-2.7828079571380171E-2</v>
      </c>
      <c r="P116" s="213">
        <f>+D$11+D$12*F116+D$13*F116^2</f>
        <v>-2.7432264073989576E-2</v>
      </c>
      <c r="Q116" s="245">
        <f>+C116-15018.5</f>
        <v>39652.793500000145</v>
      </c>
      <c r="R116" s="211">
        <f>+(P116-G116)^2</f>
        <v>4.9116159700576912E-7</v>
      </c>
      <c r="S116" s="211">
        <v>1</v>
      </c>
      <c r="T116" s="211">
        <f>S116*R116</f>
        <v>4.9116159700576912E-7</v>
      </c>
    </row>
    <row r="117" spans="1:20" s="211" customFormat="1" ht="12.95" customHeight="1">
      <c r="A117" s="296" t="s">
        <v>448</v>
      </c>
      <c r="B117" s="297" t="s">
        <v>39</v>
      </c>
      <c r="C117" s="298">
        <v>54672.366400000174</v>
      </c>
      <c r="D117" s="298">
        <v>8.0000000000000004E-4</v>
      </c>
      <c r="E117" s="214">
        <f>+(C117-C$7)/C$8</f>
        <v>27588.420154337873</v>
      </c>
      <c r="F117" s="211">
        <f>ROUND(2*E117,0)/2</f>
        <v>27588.5</v>
      </c>
      <c r="G117" s="213">
        <f>+C117-(C$7+F117*C$8)</f>
        <v>-2.8605344828974921E-2</v>
      </c>
      <c r="H117" s="213"/>
      <c r="I117" s="213"/>
      <c r="J117" s="213"/>
      <c r="L117" s="213">
        <f>+G117</f>
        <v>-2.8605344828974921E-2</v>
      </c>
      <c r="M117" s="213"/>
      <c r="N117" s="213"/>
      <c r="O117" s="213">
        <f ca="1">+C$11+C$12*F117</f>
        <v>-2.783897702703543E-2</v>
      </c>
      <c r="P117" s="213">
        <f>+D$11+D$12*F117+D$13*F117^2</f>
        <v>-2.7448178304213769E-2</v>
      </c>
      <c r="Q117" s="245">
        <f>+C117-15018.5</f>
        <v>39653.866400000174</v>
      </c>
      <c r="R117" s="211">
        <f>+(P117-G117)^2</f>
        <v>1.3390343660278025E-6</v>
      </c>
      <c r="S117" s="211">
        <v>1</v>
      </c>
      <c r="T117" s="211">
        <f>S117*R117</f>
        <v>1.3390343660278025E-6</v>
      </c>
    </row>
    <row r="118" spans="1:20" s="211" customFormat="1" ht="12.95" customHeight="1">
      <c r="A118" s="296" t="s">
        <v>448</v>
      </c>
      <c r="B118" s="297" t="s">
        <v>41</v>
      </c>
      <c r="C118" s="298">
        <v>54673.264299999923</v>
      </c>
      <c r="D118" s="298">
        <v>2.9999999999999997E-4</v>
      </c>
      <c r="E118" s="214">
        <f>+(C118-C$7)/C$8</f>
        <v>27590.926448893577</v>
      </c>
      <c r="F118" s="211">
        <f>ROUND(2*E118,0)/2</f>
        <v>27591</v>
      </c>
      <c r="G118" s="213">
        <f>+C118-(C$7+F118*C$8)</f>
        <v>-2.6350270076363813E-2</v>
      </c>
      <c r="H118" s="213"/>
      <c r="I118" s="213"/>
      <c r="J118" s="213"/>
      <c r="L118" s="213">
        <f>+G118</f>
        <v>-2.6350270076363813E-2</v>
      </c>
      <c r="M118" s="213"/>
      <c r="N118" s="213"/>
      <c r="O118" s="213">
        <f ca="1">+C$11+C$12*F118</f>
        <v>-2.7848058240081491E-2</v>
      </c>
      <c r="P118" s="213">
        <f>+D$11+D$12*F118+D$13*F118^2</f>
        <v>-2.7461442516338058E-2</v>
      </c>
      <c r="Q118" s="245">
        <f>+C118-15018.5</f>
        <v>39654.764299999923</v>
      </c>
      <c r="R118" s="211">
        <f>+(P118-G118)^2</f>
        <v>1.2347041913583172E-6</v>
      </c>
      <c r="S118" s="211">
        <v>1</v>
      </c>
      <c r="T118" s="211">
        <f>S118*R118</f>
        <v>1.2347041913583172E-6</v>
      </c>
    </row>
    <row r="119" spans="1:20" s="211" customFormat="1" ht="12.95" customHeight="1">
      <c r="A119" s="296" t="s">
        <v>448</v>
      </c>
      <c r="B119" s="297" t="s">
        <v>41</v>
      </c>
      <c r="C119" s="298">
        <v>54674.339000000153</v>
      </c>
      <c r="D119" s="298">
        <v>1E-3</v>
      </c>
      <c r="E119" s="214">
        <f>+(C119-C$7)/C$8</f>
        <v>27593.926242590365</v>
      </c>
      <c r="F119" s="211">
        <f>ROUND(2*E119,0)/2</f>
        <v>27594</v>
      </c>
      <c r="G119" s="213">
        <f>+C119-(C$7+F119*C$8)</f>
        <v>-2.6424179850437213E-2</v>
      </c>
      <c r="H119" s="213"/>
      <c r="I119" s="213"/>
      <c r="J119" s="213"/>
      <c r="L119" s="213">
        <f>+G119</f>
        <v>-2.6424179850437213E-2</v>
      </c>
      <c r="M119" s="213"/>
      <c r="N119" s="213"/>
      <c r="O119" s="213">
        <f ca="1">+C$11+C$12*F119</f>
        <v>-2.7858955695736751E-2</v>
      </c>
      <c r="P119" s="213">
        <f>+D$11+D$12*F119+D$13*F119^2</f>
        <v>-2.747736239521216E-2</v>
      </c>
      <c r="Q119" s="245">
        <f>+C119-15018.5</f>
        <v>39655.839000000153</v>
      </c>
      <c r="R119" s="211">
        <f>+(P119-G119)^2</f>
        <v>1.1091934726186334E-6</v>
      </c>
      <c r="S119" s="211">
        <v>1</v>
      </c>
      <c r="T119" s="211">
        <f>S119*R119</f>
        <v>1.1091934726186334E-6</v>
      </c>
    </row>
    <row r="120" spans="1:20" s="211" customFormat="1" ht="12.95" customHeight="1">
      <c r="A120" s="296" t="s">
        <v>448</v>
      </c>
      <c r="B120" s="297" t="s">
        <v>39</v>
      </c>
      <c r="C120" s="298">
        <v>54676.309400000144</v>
      </c>
      <c r="D120" s="298">
        <v>2.9999999999999997E-4</v>
      </c>
      <c r="E120" s="214">
        <f>+(C120-C$7)/C$8</f>
        <v>27599.426190016493</v>
      </c>
      <c r="F120" s="211">
        <f>ROUND(2*E120,0)/2</f>
        <v>27599.5</v>
      </c>
      <c r="G120" s="213">
        <f>+C120-(C$7+F120*C$8)</f>
        <v>-2.6443014852702618E-2</v>
      </c>
      <c r="H120" s="213"/>
      <c r="I120" s="213"/>
      <c r="J120" s="213"/>
      <c r="L120" s="213">
        <f>+G120</f>
        <v>-2.6443014852702618E-2</v>
      </c>
      <c r="M120" s="213"/>
      <c r="N120" s="213"/>
      <c r="O120" s="213">
        <f ca="1">+C$11+C$12*F120</f>
        <v>-2.7878934364438057E-2</v>
      </c>
      <c r="P120" s="213">
        <f>+D$11+D$12*F120+D$13*F120^2</f>
        <v>-2.7506556842068722E-2</v>
      </c>
      <c r="Q120" s="245">
        <f>+C120-15018.5</f>
        <v>39657.809400000144</v>
      </c>
      <c r="R120" s="211">
        <f>+(P120-G120)^2</f>
        <v>1.1311215631448103E-6</v>
      </c>
      <c r="S120" s="211">
        <v>1</v>
      </c>
      <c r="T120" s="211">
        <f>S120*R120</f>
        <v>1.1311215631448103E-6</v>
      </c>
    </row>
    <row r="121" spans="1:20" s="211" customFormat="1" ht="12.95" customHeight="1">
      <c r="A121" s="296" t="s">
        <v>448</v>
      </c>
      <c r="B121" s="297" t="s">
        <v>41</v>
      </c>
      <c r="C121" s="298">
        <v>54677.19970000023</v>
      </c>
      <c r="D121" s="298">
        <v>2.3E-3</v>
      </c>
      <c r="E121" s="214">
        <f>+(C121-C$7)/C$8</f>
        <v>27601.911270809214</v>
      </c>
      <c r="F121" s="211">
        <f>ROUND(2*E121,0)/2</f>
        <v>27602</v>
      </c>
      <c r="G121" s="213">
        <f>+C121-(C$7+F121*C$8)</f>
        <v>-3.1787939769856166E-2</v>
      </c>
      <c r="H121" s="213"/>
      <c r="I121" s="213"/>
      <c r="J121" s="213"/>
      <c r="L121" s="213">
        <f>+G121</f>
        <v>-3.1787939769856166E-2</v>
      </c>
      <c r="M121" s="213"/>
      <c r="N121" s="213"/>
      <c r="O121" s="213">
        <f ca="1">+C$11+C$12*F121</f>
        <v>-2.7888015577484104E-2</v>
      </c>
      <c r="P121" s="213">
        <f>+D$11+D$12*F121+D$13*F121^2</f>
        <v>-2.7519830468609549E-2</v>
      </c>
      <c r="Q121" s="245">
        <f>+C121-15018.5</f>
        <v>39658.69970000023</v>
      </c>
      <c r="R121" s="211">
        <f>+(P121-G121)^2</f>
        <v>1.8216757007387886E-5</v>
      </c>
      <c r="S121" s="211">
        <v>1</v>
      </c>
      <c r="T121" s="211">
        <f>S121*R121</f>
        <v>1.8216757007387886E-5</v>
      </c>
    </row>
    <row r="122" spans="1:20" s="211" customFormat="1" ht="12.95" customHeight="1">
      <c r="A122" s="296" t="s">
        <v>448</v>
      </c>
      <c r="B122" s="297" t="s">
        <v>39</v>
      </c>
      <c r="C122" s="298">
        <v>54677.38459999999</v>
      </c>
      <c r="D122" s="298">
        <v>6.9999999999999999E-4</v>
      </c>
      <c r="E122" s="214">
        <f>+(C122-C$7)/C$8</f>
        <v>27602.427379354573</v>
      </c>
      <c r="F122" s="211">
        <f>ROUND(2*E122,0)/2</f>
        <v>27602.5</v>
      </c>
      <c r="G122" s="213">
        <f>+C122-(C$7+F122*C$8)</f>
        <v>-2.6016925010480918E-2</v>
      </c>
      <c r="H122" s="213"/>
      <c r="I122" s="213"/>
      <c r="J122" s="213"/>
      <c r="L122" s="213">
        <f>+G122</f>
        <v>-2.6016925010480918E-2</v>
      </c>
      <c r="M122" s="213"/>
      <c r="N122" s="213"/>
      <c r="O122" s="213">
        <f ca="1">+C$11+C$12*F122</f>
        <v>-2.7889831820093317E-2</v>
      </c>
      <c r="P122" s="213">
        <f>+D$11+D$12*F122+D$13*F122^2</f>
        <v>-2.7522485450674511E-2</v>
      </c>
      <c r="Q122" s="245">
        <f>+C122-15018.5</f>
        <v>39658.88459999999</v>
      </c>
      <c r="R122" s="211">
        <f>+(P122-G122)^2</f>
        <v>2.2667122390759254E-6</v>
      </c>
      <c r="S122" s="211">
        <v>1</v>
      </c>
      <c r="T122" s="211">
        <f>S122*R122</f>
        <v>2.2667122390759254E-6</v>
      </c>
    </row>
    <row r="123" spans="1:20" s="211" customFormat="1" ht="12.95" customHeight="1">
      <c r="A123" s="296" t="s">
        <v>448</v>
      </c>
      <c r="B123" s="297" t="s">
        <v>41</v>
      </c>
      <c r="C123" s="298">
        <v>54678.281200000085</v>
      </c>
      <c r="D123" s="298">
        <v>8.0000000000000004E-4</v>
      </c>
      <c r="E123" s="214">
        <f>+(C123-C$7)/C$8</f>
        <v>27604.930045241101</v>
      </c>
      <c r="F123" s="211">
        <f>ROUND(2*E123,0)/2</f>
        <v>27605</v>
      </c>
      <c r="G123" s="213">
        <f>+C123-(C$7+F123*C$8)</f>
        <v>-2.506184991216287E-2</v>
      </c>
      <c r="H123" s="213"/>
      <c r="I123" s="213"/>
      <c r="J123" s="213"/>
      <c r="L123" s="213">
        <f>+G123</f>
        <v>-2.506184991216287E-2</v>
      </c>
      <c r="M123" s="213"/>
      <c r="N123" s="213"/>
      <c r="O123" s="213">
        <f ca="1">+C$11+C$12*F123</f>
        <v>-2.7898913033139378E-2</v>
      </c>
      <c r="P123" s="213">
        <f>+D$11+D$12*F123+D$13*F123^2</f>
        <v>-2.7535761644783455E-2</v>
      </c>
      <c r="Q123" s="245">
        <f>+C123-15018.5</f>
        <v>39659.781200000085</v>
      </c>
      <c r="R123" s="211">
        <f>+(P123-G123)^2</f>
        <v>6.1202392607977822E-6</v>
      </c>
      <c r="S123" s="211">
        <v>1</v>
      </c>
      <c r="T123" s="211">
        <f>S123*R123</f>
        <v>6.1202392607977822E-6</v>
      </c>
    </row>
    <row r="124" spans="1:20" s="211" customFormat="1" ht="12.95" customHeight="1">
      <c r="A124" s="296" t="s">
        <v>448</v>
      </c>
      <c r="B124" s="297" t="s">
        <v>39</v>
      </c>
      <c r="C124" s="298">
        <v>54680.25009999983</v>
      </c>
      <c r="D124" s="298">
        <v>2.0000000000000001E-4</v>
      </c>
      <c r="E124" s="214">
        <f>+(C124-C$7)/C$8</f>
        <v>27610.425805739451</v>
      </c>
      <c r="F124" s="211">
        <f>ROUND(2*E124,0)/2</f>
        <v>27610.5</v>
      </c>
      <c r="G124" s="213">
        <f>+C124-(C$7+F124*C$8)</f>
        <v>-2.6580685167573392E-2</v>
      </c>
      <c r="H124" s="213"/>
      <c r="I124" s="213"/>
      <c r="J124" s="213"/>
      <c r="L124" s="213">
        <f>+G124</f>
        <v>-2.6580685167573392E-2</v>
      </c>
      <c r="M124" s="213"/>
      <c r="N124" s="213"/>
      <c r="O124" s="213">
        <f ca="1">+C$11+C$12*F124</f>
        <v>-2.7918891701840684E-2</v>
      </c>
      <c r="P124" s="213">
        <f>+D$11+D$12*F124+D$13*F124^2</f>
        <v>-2.7564976803356359E-2</v>
      </c>
      <c r="Q124" s="245">
        <f>+C124-15018.5</f>
        <v>39661.75009999983</v>
      </c>
      <c r="R124" s="211">
        <f>+(P124-G124)^2</f>
        <v>9.6883002427230734E-7</v>
      </c>
      <c r="S124" s="211">
        <v>1</v>
      </c>
      <c r="T124" s="211">
        <f>S124*R124</f>
        <v>9.6883002427230734E-7</v>
      </c>
    </row>
    <row r="125" spans="1:20" s="211" customFormat="1" ht="12.95" customHeight="1">
      <c r="A125" s="296" t="s">
        <v>448</v>
      </c>
      <c r="B125" s="297" t="s">
        <v>39</v>
      </c>
      <c r="C125" s="298">
        <v>54681.32489999989</v>
      </c>
      <c r="D125" s="298">
        <v>8.0000000000000004E-4</v>
      </c>
      <c r="E125" s="214">
        <f>+(C125-C$7)/C$8</f>
        <v>27613.425878564238</v>
      </c>
      <c r="F125" s="211">
        <f>ROUND(2*E125,0)/2</f>
        <v>27613.5</v>
      </c>
      <c r="G125" s="213">
        <f>+C125-(C$7+F125*C$8)</f>
        <v>-2.655459511152003E-2</v>
      </c>
      <c r="H125" s="213"/>
      <c r="I125" s="213"/>
      <c r="J125" s="213"/>
      <c r="L125" s="213">
        <f>+G125</f>
        <v>-2.655459511152003E-2</v>
      </c>
      <c r="M125" s="213"/>
      <c r="N125" s="213"/>
      <c r="O125" s="213">
        <f ca="1">+C$11+C$12*F125</f>
        <v>-2.7929789157495943E-2</v>
      </c>
      <c r="P125" s="213">
        <f>+D$11+D$12*F125+D$13*F125^2</f>
        <v>-2.7580916709261966E-2</v>
      </c>
      <c r="Q125" s="245">
        <f>+C125-15018.5</f>
        <v>39662.82489999989</v>
      </c>
      <c r="R125" s="211">
        <f>+(P125-G125)^2</f>
        <v>1.0533360219915603E-6</v>
      </c>
      <c r="S125" s="211">
        <v>1</v>
      </c>
      <c r="T125" s="211">
        <f>S125*R125</f>
        <v>1.0533360219915603E-6</v>
      </c>
    </row>
    <row r="126" spans="1:20" s="211" customFormat="1" ht="12.95" customHeight="1">
      <c r="A126" s="296" t="s">
        <v>448</v>
      </c>
      <c r="B126" s="297" t="s">
        <v>41</v>
      </c>
      <c r="C126" s="298">
        <v>54682.220999999903</v>
      </c>
      <c r="D126" s="298">
        <v>2.9999999999999997E-4</v>
      </c>
      <c r="E126" s="214">
        <f>+(C126-C$7)/C$8</f>
        <v>27615.927148808169</v>
      </c>
      <c r="F126" s="211">
        <f>ROUND(2*E126,0)/2</f>
        <v>27616</v>
      </c>
      <c r="G126" s="213">
        <f>+C126-(C$7+F126*C$8)</f>
        <v>-2.6099520095158368E-2</v>
      </c>
      <c r="H126" s="213"/>
      <c r="I126" s="213"/>
      <c r="J126" s="213"/>
      <c r="L126" s="213">
        <f>+G126</f>
        <v>-2.6099520095158368E-2</v>
      </c>
      <c r="M126" s="213"/>
      <c r="N126" s="213"/>
      <c r="O126" s="213">
        <f ca="1">+C$11+C$12*F126</f>
        <v>-2.7938870370541991E-2</v>
      </c>
      <c r="P126" s="213">
        <f>+D$11+D$12*F126+D$13*F126^2</f>
        <v>-2.759420231778742E-2</v>
      </c>
      <c r="Q126" s="245">
        <f>+C126-15018.5</f>
        <v>39663.720999999903</v>
      </c>
      <c r="R126" s="211">
        <f>+(P126-G126)^2</f>
        <v>2.2340749466433206E-6</v>
      </c>
      <c r="S126" s="211">
        <v>1</v>
      </c>
      <c r="T126" s="211">
        <f>S126*R126</f>
        <v>2.2340749466433206E-6</v>
      </c>
    </row>
    <row r="127" spans="1:20" s="211" customFormat="1" ht="12.95" customHeight="1">
      <c r="A127" s="296" t="s">
        <v>448</v>
      </c>
      <c r="B127" s="297" t="s">
        <v>41</v>
      </c>
      <c r="C127" s="298">
        <v>54683.295200000051</v>
      </c>
      <c r="D127" s="298">
        <v>2.0000000000000001E-4</v>
      </c>
      <c r="E127" s="214">
        <f>+(C127-C$7)/C$8</f>
        <v>27618.925546862363</v>
      </c>
      <c r="F127" s="211">
        <f>ROUND(2*E127,0)/2</f>
        <v>27619</v>
      </c>
      <c r="G127" s="213">
        <f>+C127-(C$7+F127*C$8)</f>
        <v>-2.6673429951188155E-2</v>
      </c>
      <c r="H127" s="213"/>
      <c r="I127" s="213"/>
      <c r="J127" s="213"/>
      <c r="L127" s="213">
        <f>+G127</f>
        <v>-2.6673429951188155E-2</v>
      </c>
      <c r="M127" s="213"/>
      <c r="N127" s="213"/>
      <c r="O127" s="213">
        <f ca="1">+C$11+C$12*F127</f>
        <v>-2.794976782619725E-2</v>
      </c>
      <c r="P127" s="213">
        <f>+D$11+D$12*F127+D$13*F127^2</f>
        <v>-2.7610147872342922E-2</v>
      </c>
      <c r="Q127" s="245">
        <f>+C127-15018.5</f>
        <v>39664.795200000051</v>
      </c>
      <c r="R127" s="211">
        <f>+(P127-G127)^2</f>
        <v>8.7744046381250861E-7</v>
      </c>
      <c r="S127" s="211">
        <v>1</v>
      </c>
      <c r="T127" s="211">
        <f>S127*R127</f>
        <v>8.7744046381250861E-7</v>
      </c>
    </row>
    <row r="128" spans="1:20" s="211" customFormat="1" ht="12.95" customHeight="1">
      <c r="A128" s="296" t="s">
        <v>448</v>
      </c>
      <c r="B128" s="297" t="s">
        <v>41</v>
      </c>
      <c r="C128" s="298">
        <v>54684.371600000188</v>
      </c>
      <c r="D128" s="298">
        <v>8.0000000000000004E-4</v>
      </c>
      <c r="E128" s="214">
        <f>+(C128-C$7)/C$8</f>
        <v>27621.930085742926</v>
      </c>
      <c r="F128" s="211">
        <f>ROUND(2*E128,0)/2</f>
        <v>27622</v>
      </c>
      <c r="G128" s="213">
        <f>+C128-(C$7+F128*C$8)</f>
        <v>-2.5047339811862912E-2</v>
      </c>
      <c r="H128" s="213"/>
      <c r="I128" s="213"/>
      <c r="J128" s="213"/>
      <c r="L128" s="213">
        <f>+G128</f>
        <v>-2.5047339811862912E-2</v>
      </c>
      <c r="M128" s="213"/>
      <c r="N128" s="213"/>
      <c r="O128" s="213">
        <f ca="1">+C$11+C$12*F128</f>
        <v>-2.7960665281852523E-2</v>
      </c>
      <c r="P128" s="213">
        <f>+D$11+D$12*F128+D$13*F128^2</f>
        <v>-2.7626096507980216E-2</v>
      </c>
      <c r="Q128" s="245">
        <f>+C128-15018.5</f>
        <v>39665.871600000188</v>
      </c>
      <c r="R128" s="211">
        <f>+(P128-G128)^2</f>
        <v>6.6499860977698341E-6</v>
      </c>
      <c r="S128" s="211">
        <v>1</v>
      </c>
      <c r="T128" s="211">
        <f>S128*R128</f>
        <v>6.6499860977698341E-6</v>
      </c>
    </row>
    <row r="129" spans="1:21" s="211" customFormat="1" ht="12.95" customHeight="1">
      <c r="A129" s="296" t="s">
        <v>448</v>
      </c>
      <c r="B129" s="297" t="s">
        <v>39</v>
      </c>
      <c r="C129" s="298">
        <v>54685.265500000212</v>
      </c>
      <c r="D129" s="298">
        <v>2.9999999999999997E-4</v>
      </c>
      <c r="E129" s="214">
        <f>+(C129-C$7)/C$8</f>
        <v>27624.425215160492</v>
      </c>
      <c r="F129" s="211">
        <f>ROUND(2*E129,0)/2</f>
        <v>27624.5</v>
      </c>
      <c r="G129" s="213">
        <f>+C129-(C$7+F129*C$8)</f>
        <v>-2.6792264790856279E-2</v>
      </c>
      <c r="H129" s="213"/>
      <c r="I129" s="213"/>
      <c r="J129" s="213"/>
      <c r="L129" s="213">
        <f>+G129</f>
        <v>-2.6792264790856279E-2</v>
      </c>
      <c r="M129" s="213"/>
      <c r="N129" s="213"/>
      <c r="O129" s="213">
        <f ca="1">+C$11+C$12*F129</f>
        <v>-2.796974649489857E-2</v>
      </c>
      <c r="P129" s="213">
        <f>+D$11+D$12*F129+D$13*F129^2</f>
        <v>-2.7639389391282077E-2</v>
      </c>
      <c r="Q129" s="245">
        <f>+C129-15018.5</f>
        <v>39666.765500000212</v>
      </c>
      <c r="R129" s="211">
        <f>+(P129-G129)^2</f>
        <v>7.1762008864656634E-7</v>
      </c>
      <c r="S129" s="211">
        <v>1</v>
      </c>
      <c r="T129" s="211">
        <f>S129*R129</f>
        <v>7.1762008864656634E-7</v>
      </c>
    </row>
    <row r="130" spans="1:21" s="211" customFormat="1" ht="12.95" customHeight="1">
      <c r="A130" s="296" t="s">
        <v>448</v>
      </c>
      <c r="B130" s="297" t="s">
        <v>39</v>
      </c>
      <c r="C130" s="298">
        <v>54686.339800000191</v>
      </c>
      <c r="D130" s="298">
        <v>5.0000000000000001E-4</v>
      </c>
      <c r="E130" s="214">
        <f>+(C130-C$7)/C$8</f>
        <v>27627.423892342689</v>
      </c>
      <c r="F130" s="211">
        <f>ROUND(2*E130,0)/2</f>
        <v>27627.5</v>
      </c>
      <c r="G130" s="213">
        <f>+C130-(C$7+F130*C$8)</f>
        <v>-2.7266174809483346E-2</v>
      </c>
      <c r="H130" s="213"/>
      <c r="I130" s="213"/>
      <c r="J130" s="213"/>
      <c r="L130" s="213">
        <f>+G130</f>
        <v>-2.7266174809483346E-2</v>
      </c>
      <c r="M130" s="213"/>
      <c r="N130" s="213"/>
      <c r="O130" s="213">
        <f ca="1">+C$11+C$12*F130</f>
        <v>-2.798064395055383E-2</v>
      </c>
      <c r="P130" s="213">
        <f>+D$11+D$12*F130+D$13*F130^2</f>
        <v>-2.765534367556928E-2</v>
      </c>
      <c r="Q130" s="245">
        <f>+C130-15018.5</f>
        <v>39667.839800000191</v>
      </c>
      <c r="R130" s="211">
        <f>+(P130-G130)^2</f>
        <v>1.5145240633061193E-7</v>
      </c>
      <c r="S130" s="211">
        <v>1</v>
      </c>
      <c r="T130" s="211">
        <f>S130*R130</f>
        <v>1.5145240633061193E-7</v>
      </c>
    </row>
    <row r="131" spans="1:21" s="211" customFormat="1" ht="12.95" customHeight="1">
      <c r="A131" s="296" t="s">
        <v>448</v>
      </c>
      <c r="B131" s="297" t="s">
        <v>41</v>
      </c>
      <c r="C131" s="298">
        <v>54892.520099999849</v>
      </c>
      <c r="D131" s="298">
        <v>4.0000000000000002E-4</v>
      </c>
      <c r="E131" s="214">
        <f>+(C131-C$7)/C$8</f>
        <v>28202.931814747481</v>
      </c>
      <c r="F131" s="211">
        <f>ROUND(2*E131,0)/2</f>
        <v>28203</v>
      </c>
      <c r="G131" s="213">
        <f>+C131-(C$7+F131*C$8)</f>
        <v>-2.4427910153463017E-2</v>
      </c>
      <c r="H131" s="213"/>
      <c r="I131" s="213"/>
      <c r="J131" s="213"/>
      <c r="L131" s="213">
        <f>+G131</f>
        <v>-2.4427910153463017E-2</v>
      </c>
      <c r="M131" s="213"/>
      <c r="N131" s="213"/>
      <c r="O131" s="213">
        <f ca="1">+C$11+C$12*F131</f>
        <v>-3.0071139193754731E-2</v>
      </c>
      <c r="P131" s="213">
        <f>+D$11+D$12*F131+D$13*F131^2</f>
        <v>-3.077289468576401E-2</v>
      </c>
      <c r="Q131" s="245">
        <f>+C131-15018.5</f>
        <v>39874.020099999849</v>
      </c>
      <c r="R131" s="211">
        <f>+(P131-G131)^2</f>
        <v>4.025882871513885E-5</v>
      </c>
      <c r="S131" s="211">
        <v>1</v>
      </c>
      <c r="T131" s="211">
        <f>S131*R131</f>
        <v>4.025882871513885E-5</v>
      </c>
    </row>
    <row r="132" spans="1:21" s="211" customFormat="1" ht="12.95" customHeight="1">
      <c r="A132" s="296" t="s">
        <v>448</v>
      </c>
      <c r="B132" s="297" t="s">
        <v>41</v>
      </c>
      <c r="C132" s="298">
        <v>54893.595199999865</v>
      </c>
      <c r="D132" s="298">
        <v>5.0000000000000001E-4</v>
      </c>
      <c r="E132" s="214">
        <f>+(C132-C$7)/C$8</f>
        <v>28205.932724957562</v>
      </c>
      <c r="F132" s="211">
        <f>ROUND(2*E132,0)/2</f>
        <v>28206</v>
      </c>
      <c r="G132" s="213">
        <f>+C132-(C$7+F132*C$8)</f>
        <v>-2.4101820134092122E-2</v>
      </c>
      <c r="H132" s="213"/>
      <c r="I132" s="213"/>
      <c r="J132" s="213"/>
      <c r="L132" s="213">
        <f>+G132</f>
        <v>-2.4101820134092122E-2</v>
      </c>
      <c r="M132" s="213"/>
      <c r="N132" s="213"/>
      <c r="O132" s="213">
        <f ca="1">+C$11+C$12*F132</f>
        <v>-3.0082036649409991E-2</v>
      </c>
      <c r="P132" s="213">
        <f>+D$11+D$12*F132+D$13*F132^2</f>
        <v>-3.0789443105318975E-2</v>
      </c>
      <c r="Q132" s="245">
        <f>+C132-15018.5</f>
        <v>39875.095199999865</v>
      </c>
      <c r="R132" s="211">
        <f>+(P132-G132)^2</f>
        <v>4.4724301005281085E-5</v>
      </c>
      <c r="S132" s="211">
        <v>1</v>
      </c>
      <c r="T132" s="211">
        <f>S132*R132</f>
        <v>4.4724301005281085E-5</v>
      </c>
    </row>
    <row r="133" spans="1:21" s="211" customFormat="1" ht="12.95" customHeight="1">
      <c r="A133" s="296" t="s">
        <v>448</v>
      </c>
      <c r="B133" s="297" t="s">
        <v>39</v>
      </c>
      <c r="C133" s="298">
        <v>54894.488100000191</v>
      </c>
      <c r="D133" s="298">
        <v>8.9999999999999998E-4</v>
      </c>
      <c r="E133" s="214">
        <f>+(C133-C$7)/C$8</f>
        <v>28208.425063091243</v>
      </c>
      <c r="F133" s="211">
        <f>ROUND(2*E133,0)/2</f>
        <v>28208.5</v>
      </c>
      <c r="G133" s="213">
        <f>+C133-(C$7+F133*C$8)</f>
        <v>-2.6846744811336976E-2</v>
      </c>
      <c r="H133" s="213"/>
      <c r="I133" s="213"/>
      <c r="J133" s="213"/>
      <c r="L133" s="213">
        <f>+G133</f>
        <v>-2.6846744811336976E-2</v>
      </c>
      <c r="M133" s="213"/>
      <c r="N133" s="213"/>
      <c r="O133" s="213">
        <f ca="1">+C$11+C$12*F133</f>
        <v>-3.0091117862456038E-2</v>
      </c>
      <c r="P133" s="213">
        <f>+D$11+D$12*F133+D$13*F133^2</f>
        <v>-3.0803235808552251E-2</v>
      </c>
      <c r="Q133" s="245">
        <f>+C133-15018.5</f>
        <v>39875.988100000191</v>
      </c>
      <c r="R133" s="211">
        <f>+(P133-G133)^2</f>
        <v>1.5653821011045526E-5</v>
      </c>
      <c r="S133" s="211">
        <v>1</v>
      </c>
      <c r="T133" s="211">
        <f>S133*R133</f>
        <v>1.5653821011045526E-5</v>
      </c>
    </row>
    <row r="134" spans="1:21" s="211" customFormat="1" ht="12.95" customHeight="1">
      <c r="A134" s="259" t="s">
        <v>160</v>
      </c>
      <c r="B134" s="124" t="s">
        <v>39</v>
      </c>
      <c r="C134" s="123">
        <v>54894.668599999997</v>
      </c>
      <c r="D134" s="123"/>
      <c r="E134" s="214">
        <f>+(C134-C$7)/C$8</f>
        <v>28208.92888998393</v>
      </c>
      <c r="F134" s="211">
        <f>ROUND(2*E134,0)/2</f>
        <v>28209</v>
      </c>
      <c r="G134" s="213">
        <f>+C134-(C$7+F134*C$8)</f>
        <v>-2.5475730006291997E-2</v>
      </c>
      <c r="H134" s="213"/>
      <c r="I134" s="213"/>
      <c r="J134" s="213"/>
      <c r="K134" s="213">
        <f>+G134</f>
        <v>-2.5475730006291997E-2</v>
      </c>
      <c r="L134" s="213"/>
      <c r="M134" s="213"/>
      <c r="N134" s="213"/>
      <c r="O134" s="213">
        <f ca="1">+C$11+C$12*F134</f>
        <v>-3.009293410506525E-2</v>
      </c>
      <c r="P134" s="213">
        <f>+D$11+D$12*F134+D$13*F134^2</f>
        <v>-3.0805994605955705E-2</v>
      </c>
      <c r="Q134" s="245">
        <f>+C134-15018.5</f>
        <v>39876.168599999997</v>
      </c>
      <c r="R134" s="211">
        <f>+(P134-G134)^2</f>
        <v>2.8411720702428119E-5</v>
      </c>
      <c r="S134" s="211">
        <v>1</v>
      </c>
      <c r="T134" s="211">
        <f>S134*R134</f>
        <v>2.8411720702428119E-5</v>
      </c>
      <c r="U134" s="211" t="e">
        <f>VLOOKUP(C134,'Active 2'!C$41:E$95,3,FALSE)</f>
        <v>#N/A</v>
      </c>
    </row>
    <row r="135" spans="1:21" s="211" customFormat="1" ht="12.95" customHeight="1">
      <c r="A135" s="296" t="s">
        <v>448</v>
      </c>
      <c r="B135" s="297" t="s">
        <v>39</v>
      </c>
      <c r="C135" s="298">
        <v>54895.564199999906</v>
      </c>
      <c r="D135" s="298">
        <v>4.0000000000000002E-4</v>
      </c>
      <c r="E135" s="214">
        <f>+(C135-C$7)/C$8</f>
        <v>28211.428764585209</v>
      </c>
      <c r="F135" s="211">
        <f>ROUND(2*E135,0)/2</f>
        <v>28211.5</v>
      </c>
      <c r="G135" s="213">
        <f>+C135-(C$7+F135*C$8)</f>
        <v>-2.5520655093714595E-2</v>
      </c>
      <c r="H135" s="213"/>
      <c r="I135" s="213"/>
      <c r="J135" s="213"/>
      <c r="L135" s="213">
        <f>+G135</f>
        <v>-2.5520655093714595E-2</v>
      </c>
      <c r="M135" s="213"/>
      <c r="N135" s="213"/>
      <c r="O135" s="213">
        <f ca="1">+C$11+C$12*F135</f>
        <v>-3.0102015318111297E-2</v>
      </c>
      <c r="P135" s="213">
        <f>+D$11+D$12*F135+D$13*F135^2</f>
        <v>-3.0819789876757153E-2</v>
      </c>
      <c r="Q135" s="245">
        <f>+C135-15018.5</f>
        <v>39877.064199999906</v>
      </c>
      <c r="R135" s="211">
        <f>+(P135-G135)^2</f>
        <v>2.8080829448851503E-5</v>
      </c>
      <c r="S135" s="211">
        <v>1</v>
      </c>
      <c r="T135" s="211">
        <f>S135*R135</f>
        <v>2.8080829448851503E-5</v>
      </c>
    </row>
    <row r="136" spans="1:21" s="211" customFormat="1" ht="12.95" customHeight="1">
      <c r="A136" s="296" t="s">
        <v>448</v>
      </c>
      <c r="B136" s="297" t="s">
        <v>41</v>
      </c>
      <c r="C136" s="298">
        <v>54908.641799999867</v>
      </c>
      <c r="D136" s="298">
        <v>2.9999999999999997E-4</v>
      </c>
      <c r="E136" s="214">
        <f>+(C136-C$7)/C$8</f>
        <v>28247.932069731389</v>
      </c>
      <c r="F136" s="211">
        <f>ROUND(2*E136,0)/2</f>
        <v>28248</v>
      </c>
      <c r="G136" s="213">
        <f>+C136-(C$7+F136*C$8)</f>
        <v>-2.4336560134543106E-2</v>
      </c>
      <c r="H136" s="213"/>
      <c r="I136" s="213"/>
      <c r="J136" s="213"/>
      <c r="L136" s="213">
        <f>+G136</f>
        <v>-2.4336560134543106E-2</v>
      </c>
      <c r="M136" s="213"/>
      <c r="N136" s="213"/>
      <c r="O136" s="213">
        <f ca="1">+C$11+C$12*F136</f>
        <v>-3.0234601028583635E-2</v>
      </c>
      <c r="P136" s="213">
        <f>+D$11+D$12*F136+D$13*F136^2</f>
        <v>-3.102144449267441E-2</v>
      </c>
      <c r="Q136" s="245">
        <f>+C136-15018.5</f>
        <v>39890.141799999867</v>
      </c>
      <c r="R136" s="211">
        <f>+(P136-G136)^2</f>
        <v>4.468767888158858E-5</v>
      </c>
      <c r="S136" s="211">
        <v>1</v>
      </c>
      <c r="T136" s="211">
        <f>S136*R136</f>
        <v>4.468767888158858E-5</v>
      </c>
    </row>
    <row r="137" spans="1:21" s="211" customFormat="1" ht="12.95" customHeight="1">
      <c r="A137" s="296" t="s">
        <v>448</v>
      </c>
      <c r="B137" s="297" t="s">
        <v>39</v>
      </c>
      <c r="C137" s="298">
        <v>54910.612100000028</v>
      </c>
      <c r="D137" s="298">
        <v>1.4E-3</v>
      </c>
      <c r="E137" s="214">
        <f>+(C137-C$7)/C$8</f>
        <v>28253.431738029518</v>
      </c>
      <c r="F137" s="211">
        <f>ROUND(2*E137,0)/2</f>
        <v>28253.5</v>
      </c>
      <c r="G137" s="213">
        <f>+C137-(C$7+F137*C$8)</f>
        <v>-2.4455394974211231E-2</v>
      </c>
      <c r="H137" s="213"/>
      <c r="I137" s="213"/>
      <c r="J137" s="213"/>
      <c r="L137" s="213">
        <f>+G137</f>
        <v>-2.4455394974211231E-2</v>
      </c>
      <c r="M137" s="213"/>
      <c r="N137" s="213"/>
      <c r="O137" s="213">
        <f ca="1">+C$11+C$12*F137</f>
        <v>-3.0254579697284956E-2</v>
      </c>
      <c r="P137" s="213">
        <f>+D$11+D$12*F137+D$13*F137^2</f>
        <v>-3.1051870345211313E-2</v>
      </c>
      <c r="Q137" s="245">
        <f>+C137-15018.5</f>
        <v>39892.112100000028</v>
      </c>
      <c r="R137" s="211">
        <f>+(P137-G137)^2</f>
        <v>4.3513487320210676E-5</v>
      </c>
      <c r="S137" s="211">
        <v>1</v>
      </c>
      <c r="T137" s="211">
        <f>S137*R137</f>
        <v>4.3513487320210676E-5</v>
      </c>
    </row>
    <row r="138" spans="1:21" s="211" customFormat="1" ht="12.95" customHeight="1">
      <c r="A138" s="296" t="s">
        <v>448</v>
      </c>
      <c r="B138" s="297" t="s">
        <v>41</v>
      </c>
      <c r="C138" s="298">
        <v>54911.50689999992</v>
      </c>
      <c r="D138" s="298">
        <v>4.0000000000000002E-4</v>
      </c>
      <c r="E138" s="214">
        <f>+(C138-C$7)/C$8</f>
        <v>28255.929379602971</v>
      </c>
      <c r="F138" s="211">
        <f>ROUND(2*E138,0)/2</f>
        <v>28256</v>
      </c>
      <c r="G138" s="213">
        <f>+C138-(C$7+F138*C$8)</f>
        <v>-2.5300320077803917E-2</v>
      </c>
      <c r="H138" s="213"/>
      <c r="I138" s="213"/>
      <c r="J138" s="213"/>
      <c r="L138" s="213">
        <f>+G138</f>
        <v>-2.5300320077803917E-2</v>
      </c>
      <c r="M138" s="213"/>
      <c r="N138" s="213"/>
      <c r="O138" s="213">
        <f ca="1">+C$11+C$12*F138</f>
        <v>-3.0263660910331003E-2</v>
      </c>
      <c r="P138" s="213">
        <f>+D$11+D$12*F138+D$13*F138^2</f>
        <v>-3.1065703701606828E-2</v>
      </c>
      <c r="Q138" s="245">
        <f>+C138-15018.5</f>
        <v>39893.00689999992</v>
      </c>
      <c r="R138" s="211">
        <f>+(P138-G138)^2</f>
        <v>3.3239648329614785E-5</v>
      </c>
      <c r="S138" s="211">
        <v>1</v>
      </c>
      <c r="T138" s="211">
        <f>S138*R138</f>
        <v>3.3239648329614785E-5</v>
      </c>
    </row>
    <row r="139" spans="1:21" s="211" customFormat="1" ht="12.95" customHeight="1">
      <c r="A139" s="296" t="s">
        <v>448</v>
      </c>
      <c r="B139" s="297" t="s">
        <v>41</v>
      </c>
      <c r="C139" s="298">
        <v>54912.581900000107</v>
      </c>
      <c r="D139" s="298">
        <v>2.0000000000000001E-4</v>
      </c>
      <c r="E139" s="214">
        <f>+(C139-C$7)/C$8</f>
        <v>28258.930010685053</v>
      </c>
      <c r="F139" s="211">
        <f>ROUND(2*E139,0)/2</f>
        <v>28259</v>
      </c>
      <c r="G139" s="213">
        <f>+C139-(C$7+F139*C$8)</f>
        <v>-2.5074229895835742E-2</v>
      </c>
      <c r="H139" s="213"/>
      <c r="I139" s="213"/>
      <c r="J139" s="213"/>
      <c r="L139" s="213">
        <f>+G139</f>
        <v>-2.5074229895835742E-2</v>
      </c>
      <c r="M139" s="213"/>
      <c r="N139" s="213"/>
      <c r="O139" s="213">
        <f ca="1">+C$11+C$12*F139</f>
        <v>-3.0274558365986262E-2</v>
      </c>
      <c r="P139" s="213">
        <f>+D$11+D$12*F139+D$13*F139^2</f>
        <v>-3.1082306553606401E-2</v>
      </c>
      <c r="Q139" s="245">
        <f>+C139-15018.5</f>
        <v>39894.081900000107</v>
      </c>
      <c r="R139" s="211">
        <f>+(P139-G139)^2</f>
        <v>3.6096985125648646E-5</v>
      </c>
      <c r="S139" s="211">
        <v>1</v>
      </c>
      <c r="T139" s="211">
        <f>S139*R139</f>
        <v>3.6096985125648646E-5</v>
      </c>
    </row>
    <row r="140" spans="1:21" s="211" customFormat="1" ht="12.95" customHeight="1">
      <c r="A140" s="296" t="s">
        <v>448</v>
      </c>
      <c r="B140" s="297" t="s">
        <v>39</v>
      </c>
      <c r="C140" s="298">
        <v>54913.476199999917</v>
      </c>
      <c r="D140" s="298">
        <v>6.9999999999999999E-4</v>
      </c>
      <c r="E140" s="214">
        <f>+(C140-C$7)/C$8</f>
        <v>28261.426256615916</v>
      </c>
      <c r="F140" s="211">
        <f>ROUND(2*E140,0)/2</f>
        <v>28261.5</v>
      </c>
      <c r="G140" s="213">
        <f>+C140-(C$7+F140*C$8)</f>
        <v>-2.6419155081384815E-2</v>
      </c>
      <c r="H140" s="213"/>
      <c r="I140" s="213"/>
      <c r="J140" s="213"/>
      <c r="L140" s="213">
        <f>+G140</f>
        <v>-2.6419155081384815E-2</v>
      </c>
      <c r="M140" s="213"/>
      <c r="N140" s="213"/>
      <c r="O140" s="213">
        <f ca="1">+C$11+C$12*F140</f>
        <v>-3.0283639579032309E-2</v>
      </c>
      <c r="P140" s="213">
        <f>+D$11+D$12*F140+D$13*F140^2</f>
        <v>-3.1096144617210136E-2</v>
      </c>
      <c r="Q140" s="245">
        <f>+C140-15018.5</f>
        <v>39894.976199999917</v>
      </c>
      <c r="R140" s="211">
        <f>+(P140-G140)^2</f>
        <v>2.1874231118219551E-5</v>
      </c>
      <c r="S140" s="211">
        <v>1</v>
      </c>
      <c r="T140" s="211">
        <f>S140*R140</f>
        <v>2.1874231118219551E-5</v>
      </c>
    </row>
    <row r="141" spans="1:21" s="211" customFormat="1" ht="12.95" customHeight="1">
      <c r="A141" s="296" t="s">
        <v>448</v>
      </c>
      <c r="B141" s="297" t="s">
        <v>41</v>
      </c>
      <c r="C141" s="298">
        <v>54913.655100000091</v>
      </c>
      <c r="D141" s="298">
        <v>5.9999999999999995E-4</v>
      </c>
      <c r="E141" s="214">
        <f>+(C141-C$7)/C$8</f>
        <v>28261.925617454068</v>
      </c>
      <c r="F141" s="211">
        <f>ROUND(2*E141,0)/2</f>
        <v>28262</v>
      </c>
      <c r="G141" s="213">
        <f>+C141-(C$7+F141*C$8)</f>
        <v>-2.6648139908502344E-2</v>
      </c>
      <c r="H141" s="213"/>
      <c r="I141" s="213"/>
      <c r="J141" s="213"/>
      <c r="L141" s="213">
        <f>+G141</f>
        <v>-2.6648139908502344E-2</v>
      </c>
      <c r="M141" s="213"/>
      <c r="N141" s="213"/>
      <c r="O141" s="213">
        <f ca="1">+C$11+C$12*F141</f>
        <v>-3.0285455821641522E-2</v>
      </c>
      <c r="P141" s="213">
        <f>+D$11+D$12*F141+D$13*F141^2</f>
        <v>-3.109891248668771E-2</v>
      </c>
      <c r="Q141" s="245">
        <f>+C141-15018.5</f>
        <v>39895.155100000091</v>
      </c>
      <c r="R141" s="211">
        <f>+(P141-G141)^2</f>
        <v>1.9809376542726811E-5</v>
      </c>
      <c r="S141" s="211">
        <v>1</v>
      </c>
      <c r="T141" s="211">
        <f>S141*R141</f>
        <v>1.9809376542726811E-5</v>
      </c>
    </row>
    <row r="142" spans="1:21" s="211" customFormat="1" ht="12.95" customHeight="1">
      <c r="A142" s="296" t="s">
        <v>448</v>
      </c>
      <c r="B142" s="297" t="s">
        <v>39</v>
      </c>
      <c r="C142" s="298">
        <v>54914.550499999896</v>
      </c>
      <c r="D142" s="298">
        <v>1.1000000000000001E-3</v>
      </c>
      <c r="E142" s="214">
        <f>+(C142-C$7)/C$8</f>
        <v>28264.424933798109</v>
      </c>
      <c r="F142" s="211">
        <f>ROUND(2*E142,0)/2</f>
        <v>28264.5</v>
      </c>
      <c r="G142" s="213">
        <f>+C142-(C$7+F142*C$8)</f>
        <v>-2.6893065107287839E-2</v>
      </c>
      <c r="H142" s="213"/>
      <c r="I142" s="213"/>
      <c r="J142" s="213"/>
      <c r="L142" s="213">
        <f>+G142</f>
        <v>-2.6893065107287839E-2</v>
      </c>
      <c r="M142" s="213"/>
      <c r="N142" s="213"/>
      <c r="O142" s="213">
        <f ca="1">+C$11+C$12*F142</f>
        <v>-3.0294537034687569E-2</v>
      </c>
      <c r="P142" s="213">
        <f>+D$11+D$12*F142+D$13*F142^2</f>
        <v>-3.1112753117859618E-2</v>
      </c>
      <c r="Q142" s="245">
        <f>+C142-15018.5</f>
        <v>39896.050499999896</v>
      </c>
      <c r="R142" s="211">
        <f>+(P142-G142)^2</f>
        <v>1.7805766906563217E-5</v>
      </c>
      <c r="S142" s="211">
        <v>1</v>
      </c>
      <c r="T142" s="211">
        <f>S142*R142</f>
        <v>1.7805766906563217E-5</v>
      </c>
    </row>
    <row r="143" spans="1:21" s="211" customFormat="1" ht="12.95" customHeight="1">
      <c r="A143" s="296" t="s">
        <v>448</v>
      </c>
      <c r="B143" s="297" t="s">
        <v>41</v>
      </c>
      <c r="C143" s="298">
        <v>54917.597699999809</v>
      </c>
      <c r="D143" s="298">
        <v>5.9999999999999995E-4</v>
      </c>
      <c r="E143" s="214">
        <f>+(C143-C$7)/C$8</f>
        <v>28272.930536618092</v>
      </c>
      <c r="F143" s="211">
        <f>ROUND(2*E143,0)/2</f>
        <v>28273</v>
      </c>
      <c r="G143" s="213">
        <f>+C143-(C$7+F143*C$8)</f>
        <v>-2.4885810191335622E-2</v>
      </c>
      <c r="H143" s="213"/>
      <c r="I143" s="213"/>
      <c r="J143" s="213"/>
      <c r="L143" s="213">
        <f>+G143</f>
        <v>-2.4885810191335622E-2</v>
      </c>
      <c r="M143" s="213"/>
      <c r="N143" s="213"/>
      <c r="O143" s="213">
        <f ca="1">+C$11+C$12*F143</f>
        <v>-3.0325413159044148E-2</v>
      </c>
      <c r="P143" s="213">
        <f>+D$11+D$12*F143+D$13*F143^2</f>
        <v>-3.1159827268352161E-2</v>
      </c>
      <c r="Q143" s="245">
        <f>+C143-15018.5</f>
        <v>39899.097699999809</v>
      </c>
      <c r="R143" s="211">
        <f>+(P143-G143)^2</f>
        <v>3.9363290282695155E-5</v>
      </c>
      <c r="S143" s="211">
        <v>1</v>
      </c>
      <c r="T143" s="211">
        <f>S143*R143</f>
        <v>3.9363290282695155E-5</v>
      </c>
    </row>
    <row r="144" spans="1:21" s="211" customFormat="1" ht="12.95" customHeight="1">
      <c r="A144" s="296" t="s">
        <v>448</v>
      </c>
      <c r="B144" s="297" t="s">
        <v>39</v>
      </c>
      <c r="C144" s="298">
        <v>54918.49189999979</v>
      </c>
      <c r="D144" s="298">
        <v>5.9999999999999995E-4</v>
      </c>
      <c r="E144" s="214">
        <f>+(C144-C$7)/C$8</f>
        <v>28275.426503420953</v>
      </c>
      <c r="F144" s="211">
        <f>ROUND(2*E144,0)/2</f>
        <v>28275.5</v>
      </c>
      <c r="G144" s="213">
        <f>+C144-(C$7+F144*C$8)</f>
        <v>-2.6330735214287415E-2</v>
      </c>
      <c r="H144" s="213"/>
      <c r="I144" s="213"/>
      <c r="J144" s="213"/>
      <c r="L144" s="213">
        <f>+G144</f>
        <v>-2.6330735214287415E-2</v>
      </c>
      <c r="M144" s="213"/>
      <c r="N144" s="213"/>
      <c r="O144" s="213">
        <f ca="1">+C$11+C$12*F144</f>
        <v>-3.0334494372090196E-2</v>
      </c>
      <c r="P144" s="213">
        <f>+D$11+D$12*F144+D$13*F144^2</f>
        <v>-3.1173677313940593E-2</v>
      </c>
      <c r="Q144" s="245">
        <f>+C144-15018.5</f>
        <v>39899.99189999979</v>
      </c>
      <c r="R144" s="211">
        <f>+(P144-G144)^2</f>
        <v>2.3454088180593127E-5</v>
      </c>
      <c r="S144" s="211">
        <v>1</v>
      </c>
      <c r="T144" s="211">
        <f>S144*R144</f>
        <v>2.3454088180593127E-5</v>
      </c>
    </row>
    <row r="145" spans="1:21" s="211" customFormat="1" ht="12.95" customHeight="1">
      <c r="A145" s="296" t="s">
        <v>448</v>
      </c>
      <c r="B145" s="297" t="s">
        <v>39</v>
      </c>
      <c r="C145" s="298">
        <v>54919.566999999806</v>
      </c>
      <c r="D145" s="298">
        <v>5.0000000000000001E-4</v>
      </c>
      <c r="E145" s="214">
        <f>+(C145-C$7)/C$8</f>
        <v>28278.427413631038</v>
      </c>
      <c r="F145" s="211">
        <f>ROUND(2*E145,0)/2</f>
        <v>28278.5</v>
      </c>
      <c r="G145" s="213">
        <f>+C145-(C$7+F145*C$8)</f>
        <v>-2.600464519491652E-2</v>
      </c>
      <c r="H145" s="213"/>
      <c r="I145" s="213"/>
      <c r="J145" s="213"/>
      <c r="L145" s="213">
        <f>+G145</f>
        <v>-2.600464519491652E-2</v>
      </c>
      <c r="M145" s="213"/>
      <c r="N145" s="213"/>
      <c r="O145" s="213">
        <f ca="1">+C$11+C$12*F145</f>
        <v>-3.0345391827745455E-2</v>
      </c>
      <c r="P145" s="213">
        <f>+D$11+D$12*F145+D$13*F145^2</f>
        <v>-3.1190300192971671E-2</v>
      </c>
      <c r="Q145" s="245">
        <f>+C145-15018.5</f>
        <v>39901.066999999806</v>
      </c>
      <c r="R145" s="211">
        <f>+(P145-G145)^2</f>
        <v>2.6891017758854361E-5</v>
      </c>
      <c r="S145" s="211">
        <v>1</v>
      </c>
      <c r="T145" s="211">
        <f>S145*R145</f>
        <v>2.6891017758854361E-5</v>
      </c>
    </row>
    <row r="146" spans="1:21" s="211" customFormat="1" ht="12.95" customHeight="1">
      <c r="A146" s="262" t="s">
        <v>384</v>
      </c>
      <c r="B146" s="263" t="s">
        <v>39</v>
      </c>
      <c r="C146" s="264">
        <v>54920.283100000001</v>
      </c>
      <c r="D146" s="265" t="s">
        <v>181</v>
      </c>
      <c r="E146" s="214">
        <f>+(C146-C$7)/C$8</f>
        <v>28280.426252624609</v>
      </c>
      <c r="F146" s="211">
        <f>ROUND(2*E146,0)/2</f>
        <v>28280.5</v>
      </c>
      <c r="G146" s="213">
        <f>+C146-(C$7+F146*C$8)</f>
        <v>-2.64205849962309E-2</v>
      </c>
      <c r="H146" s="213"/>
      <c r="I146" s="213"/>
      <c r="J146" s="213"/>
      <c r="K146" s="213">
        <f>+G146</f>
        <v>-2.64205849962309E-2</v>
      </c>
      <c r="L146" s="213"/>
      <c r="M146" s="213"/>
      <c r="N146" s="213"/>
      <c r="O146" s="213">
        <f ca="1">+C$11+C$12*F146</f>
        <v>-3.0352656798182304E-2</v>
      </c>
      <c r="P146" s="213">
        <f>+D$11+D$12*F146+D$13*F146^2</f>
        <v>-3.1201383824037809E-2</v>
      </c>
      <c r="Q146" s="245">
        <f>+C146-15018.5</f>
        <v>39901.783100000001</v>
      </c>
      <c r="R146" s="211">
        <f>+(P146-G146)^2</f>
        <v>2.2856037431959915E-5</v>
      </c>
      <c r="S146" s="211">
        <v>1</v>
      </c>
      <c r="T146" s="211">
        <f>S146*R146</f>
        <v>2.2856037431959915E-5</v>
      </c>
      <c r="U146" s="211" t="e">
        <f>VLOOKUP(C146,'Active 2'!C$41:E$95,3,FALSE)</f>
        <v>#N/A</v>
      </c>
    </row>
    <row r="147" spans="1:21" s="211" customFormat="1" ht="12.95" customHeight="1">
      <c r="A147" s="296" t="s">
        <v>448</v>
      </c>
      <c r="B147" s="297" t="s">
        <v>41</v>
      </c>
      <c r="C147" s="298">
        <v>54920.463399999775</v>
      </c>
      <c r="D147" s="298">
        <v>4.0000000000000002E-4</v>
      </c>
      <c r="E147" s="214">
        <f>+(C147-C$7)/C$8</f>
        <v>28280.929521260266</v>
      </c>
      <c r="F147" s="211">
        <f>ROUND(2*E147,0)/2</f>
        <v>28281</v>
      </c>
      <c r="G147" s="213">
        <f>+C147-(C$7+F147*C$8)</f>
        <v>-2.5249570229789242E-2</v>
      </c>
      <c r="H147" s="213"/>
      <c r="I147" s="213"/>
      <c r="J147" s="213"/>
      <c r="L147" s="213">
        <f>+G147</f>
        <v>-2.5249570229789242E-2</v>
      </c>
      <c r="M147" s="213"/>
      <c r="N147" s="213"/>
      <c r="O147" s="213">
        <f ca="1">+C$11+C$12*F147</f>
        <v>-3.0354473040791516E-2</v>
      </c>
      <c r="P147" s="213">
        <f>+D$11+D$12*F147+D$13*F147^2</f>
        <v>-3.120415494576835E-2</v>
      </c>
      <c r="Q147" s="245">
        <f>+C147-15018.5</f>
        <v>39901.963399999775</v>
      </c>
      <c r="R147" s="211">
        <f>+(P147-G147)^2</f>
        <v>3.5457079139771996E-5</v>
      </c>
      <c r="S147" s="211">
        <v>1</v>
      </c>
      <c r="T147" s="211">
        <f>S147*R147</f>
        <v>3.5457079139771996E-5</v>
      </c>
    </row>
    <row r="148" spans="1:21" s="211" customFormat="1" ht="12.95" customHeight="1">
      <c r="A148" s="296" t="s">
        <v>448</v>
      </c>
      <c r="B148" s="297" t="s">
        <v>39</v>
      </c>
      <c r="C148" s="298">
        <v>54920.645899999887</v>
      </c>
      <c r="D148" s="298">
        <v>5.9999999999999995E-4</v>
      </c>
      <c r="E148" s="214">
        <f>+(C148-C$7)/C$8</f>
        <v>28281.43893072326</v>
      </c>
      <c r="F148" s="211">
        <f>ROUND(2*E148,0)/2</f>
        <v>28281.5</v>
      </c>
      <c r="G148" s="213">
        <f>+C148-(C$7+F148*C$8)</f>
        <v>-2.1878555111470632E-2</v>
      </c>
      <c r="H148" s="213"/>
      <c r="I148" s="213"/>
      <c r="J148" s="213"/>
      <c r="L148" s="213">
        <f>+G148</f>
        <v>-2.1878555111470632E-2</v>
      </c>
      <c r="M148" s="213"/>
      <c r="N148" s="213"/>
      <c r="O148" s="213">
        <f ca="1">+C$11+C$12*F148</f>
        <v>-3.0356289283400714E-2</v>
      </c>
      <c r="P148" s="213">
        <f>+D$11+D$12*F148+D$13*F148^2</f>
        <v>-3.1206926153084485E-2</v>
      </c>
      <c r="Q148" s="245">
        <f>+C148-15018.5</f>
        <v>39902.145899999887</v>
      </c>
      <c r="R148" s="211">
        <f>+(P148-G148)^2</f>
        <v>8.7018506290019931E-5</v>
      </c>
      <c r="S148" s="211">
        <v>1</v>
      </c>
      <c r="T148" s="211">
        <f>S148*R148</f>
        <v>8.7018506290019931E-5</v>
      </c>
    </row>
    <row r="149" spans="1:21" s="211" customFormat="1" ht="12.95" customHeight="1">
      <c r="A149" s="296" t="s">
        <v>448</v>
      </c>
      <c r="B149" s="297" t="s">
        <v>39</v>
      </c>
      <c r="C149" s="298">
        <v>54922.431799999904</v>
      </c>
      <c r="D149" s="298">
        <v>1.6000000000000001E-3</v>
      </c>
      <c r="E149" s="214">
        <f>+(C149-C$7)/C$8</f>
        <v>28286.423886117322</v>
      </c>
      <c r="F149" s="211">
        <f>ROUND(2*E149,0)/2</f>
        <v>28286.5</v>
      </c>
      <c r="G149" s="213">
        <f>+C149-(C$7+F149*C$8)</f>
        <v>-2.7268405094218906E-2</v>
      </c>
      <c r="H149" s="213"/>
      <c r="I149" s="213"/>
      <c r="J149" s="213"/>
      <c r="L149" s="213">
        <f>+G149</f>
        <v>-2.7268405094218906E-2</v>
      </c>
      <c r="M149" s="213"/>
      <c r="N149" s="213"/>
      <c r="O149" s="213">
        <f ca="1">+C$11+C$12*F149</f>
        <v>-3.0374451709492822E-2</v>
      </c>
      <c r="P149" s="213">
        <f>+D$11+D$12*F149+D$13*F149^2</f>
        <v>-3.1234642933454251E-2</v>
      </c>
      <c r="Q149" s="245">
        <f>+C149-15018.5</f>
        <v>39903.931799999904</v>
      </c>
      <c r="R149" s="211">
        <f>+(P149-G149)^2</f>
        <v>1.5731042597382262E-5</v>
      </c>
      <c r="S149" s="211">
        <v>1</v>
      </c>
      <c r="T149" s="211">
        <f>S149*R149</f>
        <v>1.5731042597382262E-5</v>
      </c>
    </row>
    <row r="150" spans="1:21" s="211" customFormat="1" ht="12.95" customHeight="1">
      <c r="A150" s="296" t="s">
        <v>448</v>
      </c>
      <c r="B150" s="297" t="s">
        <v>39</v>
      </c>
      <c r="C150" s="298">
        <v>54923.50810000021</v>
      </c>
      <c r="D150" s="298">
        <v>4.0000000000000002E-4</v>
      </c>
      <c r="E150" s="214">
        <f>+(C150-C$7)/C$8</f>
        <v>28289.428145869886</v>
      </c>
      <c r="F150" s="211">
        <f>ROUND(2*E150,0)/2</f>
        <v>28289.5</v>
      </c>
      <c r="G150" s="213">
        <f>+C150-(C$7+F150*C$8)</f>
        <v>-2.5742314792296384E-2</v>
      </c>
      <c r="H150" s="213"/>
      <c r="I150" s="213"/>
      <c r="J150" s="213"/>
      <c r="L150" s="213">
        <f>+G150</f>
        <v>-2.5742314792296384E-2</v>
      </c>
      <c r="M150" s="213"/>
      <c r="N150" s="213"/>
      <c r="O150" s="213">
        <f ca="1">+C$11+C$12*F150</f>
        <v>-3.0385349165148082E-2</v>
      </c>
      <c r="P150" s="213">
        <f>+D$11+D$12*F150+D$13*F150^2</f>
        <v>-3.1251277109785147E-2</v>
      </c>
      <c r="Q150" s="245">
        <f>+C150-15018.5</f>
        <v>39905.00810000021</v>
      </c>
      <c r="R150" s="211">
        <f>+(P150-G150)^2</f>
        <v>3.0348665815511169E-5</v>
      </c>
      <c r="S150" s="211">
        <v>1</v>
      </c>
      <c r="T150" s="211">
        <f>S150*R150</f>
        <v>3.0348665815511169E-5</v>
      </c>
    </row>
    <row r="151" spans="1:21" s="211" customFormat="1" ht="12.95" customHeight="1">
      <c r="A151" s="296" t="s">
        <v>448</v>
      </c>
      <c r="B151" s="297" t="s">
        <v>39</v>
      </c>
      <c r="C151" s="298">
        <v>54928.523300000001</v>
      </c>
      <c r="D151" s="298">
        <v>2.0000000000000001E-4</v>
      </c>
      <c r="E151" s="214">
        <f>+(C151-C$7)/C$8</f>
        <v>28303.426997032333</v>
      </c>
      <c r="F151" s="211">
        <f>ROUND(2*E151,0)/2</f>
        <v>28303.5</v>
      </c>
      <c r="G151" s="213">
        <f>+C151-(C$7+F151*C$8)</f>
        <v>-2.6153894999879412E-2</v>
      </c>
      <c r="H151" s="213"/>
      <c r="I151" s="213"/>
      <c r="J151" s="213"/>
      <c r="L151" s="213">
        <f>+G151</f>
        <v>-2.6153894999879412E-2</v>
      </c>
      <c r="M151" s="213"/>
      <c r="N151" s="213"/>
      <c r="O151" s="213">
        <f ca="1">+C$11+C$12*F151</f>
        <v>-3.0436203958205968E-2</v>
      </c>
      <c r="P151" s="213">
        <f>+D$11+D$12*F151+D$13*F151^2</f>
        <v>-3.1328944004743745E-2</v>
      </c>
      <c r="Q151" s="245">
        <f>+C151-15018.5</f>
        <v>39910.023300000001</v>
      </c>
      <c r="R151" s="211">
        <f>+(P151-G151)^2</f>
        <v>2.6781132202747315E-5</v>
      </c>
      <c r="S151" s="211">
        <v>1</v>
      </c>
      <c r="T151" s="211">
        <f>S151*R151</f>
        <v>2.6781132202747315E-5</v>
      </c>
    </row>
    <row r="152" spans="1:21" s="211" customFormat="1" ht="12.95" customHeight="1">
      <c r="A152" s="296" t="s">
        <v>448</v>
      </c>
      <c r="B152" s="297" t="s">
        <v>41</v>
      </c>
      <c r="C152" s="298">
        <v>54929.4197999998</v>
      </c>
      <c r="D152" s="298">
        <v>1.6999999999999999E-3</v>
      </c>
      <c r="E152" s="214">
        <f>+(C152-C$7)/C$8</f>
        <v>28305.92938378956</v>
      </c>
      <c r="F152" s="211">
        <f>ROUND(2*E152,0)/2</f>
        <v>28306</v>
      </c>
      <c r="G152" s="213">
        <f>+C152-(C$7+F152*C$8)</f>
        <v>-2.5298820197349414E-2</v>
      </c>
      <c r="H152" s="213"/>
      <c r="I152" s="213"/>
      <c r="J152" s="213"/>
      <c r="L152" s="213">
        <f>+G152</f>
        <v>-2.5298820197349414E-2</v>
      </c>
      <c r="M152" s="213"/>
      <c r="N152" s="213"/>
      <c r="O152" s="213">
        <f ca="1">+C$11+C$12*F152</f>
        <v>-3.0445285171252015E-2</v>
      </c>
      <c r="P152" s="213">
        <f>+D$11+D$12*F152+D$13*F152^2</f>
        <v>-3.1342820153941603E-2</v>
      </c>
      <c r="Q152" s="245">
        <f>+C152-15018.5</f>
        <v>39910.9197999998</v>
      </c>
      <c r="R152" s="211">
        <f>+(P152-G152)^2</f>
        <v>3.6529935475286382E-5</v>
      </c>
      <c r="S152" s="211">
        <v>1</v>
      </c>
      <c r="T152" s="211">
        <f>S152*R152</f>
        <v>3.6529935475286382E-5</v>
      </c>
    </row>
    <row r="153" spans="1:21" s="211" customFormat="1" ht="12.95" customHeight="1">
      <c r="A153" s="296" t="s">
        <v>448</v>
      </c>
      <c r="B153" s="297" t="s">
        <v>39</v>
      </c>
      <c r="C153" s="298">
        <v>54929.598300000187</v>
      </c>
      <c r="D153" s="298">
        <v>2.0000000000000001E-4</v>
      </c>
      <c r="E153" s="214">
        <f>+(C153-C$7)/C$8</f>
        <v>28306.427628114419</v>
      </c>
      <c r="F153" s="211">
        <f>ROUND(2*E153,0)/2</f>
        <v>28306.5</v>
      </c>
      <c r="G153" s="213">
        <f>+C153-(C$7+F153*C$8)</f>
        <v>-2.5927804817911237E-2</v>
      </c>
      <c r="H153" s="213"/>
      <c r="I153" s="213"/>
      <c r="J153" s="213"/>
      <c r="L153" s="213">
        <f>+G153</f>
        <v>-2.5927804817911237E-2</v>
      </c>
      <c r="M153" s="213"/>
      <c r="N153" s="213"/>
      <c r="O153" s="213">
        <f ca="1">+C$11+C$12*F153</f>
        <v>-3.0447101413861227E-2</v>
      </c>
      <c r="P153" s="213">
        <f>+D$11+D$12*F153+D$13*F153^2</f>
        <v>-3.1345595640537974E-2</v>
      </c>
      <c r="Q153" s="245">
        <f>+C153-15018.5</f>
        <v>39911.098300000187</v>
      </c>
      <c r="R153" s="211">
        <f>+(P153-G153)^2</f>
        <v>2.9352457397738489E-5</v>
      </c>
      <c r="S153" s="211">
        <v>1</v>
      </c>
      <c r="T153" s="211">
        <f>S153*R153</f>
        <v>2.9352457397738489E-5</v>
      </c>
    </row>
    <row r="154" spans="1:21" s="211" customFormat="1" ht="12.95" customHeight="1">
      <c r="A154" s="296" t="s">
        <v>448</v>
      </c>
      <c r="B154" s="297" t="s">
        <v>39</v>
      </c>
      <c r="C154" s="298">
        <v>54930.667400000151</v>
      </c>
      <c r="D154" s="298">
        <v>5.9999999999999995E-4</v>
      </c>
      <c r="E154" s="214">
        <f>+(C154-C$7)/C$8</f>
        <v>28309.411790615992</v>
      </c>
      <c r="F154" s="211">
        <f>ROUND(2*E154,0)/2</f>
        <v>28309.5</v>
      </c>
      <c r="G154" s="213">
        <f>+C154-(C$7+F154*C$8)</f>
        <v>-3.1601714850694407E-2</v>
      </c>
      <c r="H154" s="213"/>
      <c r="I154" s="213"/>
      <c r="J154" s="213"/>
      <c r="L154" s="213">
        <f>+G154</f>
        <v>-3.1601714850694407E-2</v>
      </c>
      <c r="M154" s="213"/>
      <c r="N154" s="213"/>
      <c r="O154" s="213">
        <f ca="1">+C$11+C$12*F154</f>
        <v>-3.0457998869516487E-2</v>
      </c>
      <c r="P154" s="213">
        <f>+D$11+D$12*F154+D$13*F154^2</f>
        <v>-3.1362250357413995E-2</v>
      </c>
      <c r="Q154" s="245">
        <f>+C154-15018.5</f>
        <v>39912.167400000151</v>
      </c>
      <c r="R154" s="211">
        <f>+(P154-G154)^2</f>
        <v>5.734324354204415E-8</v>
      </c>
      <c r="S154" s="211">
        <v>1</v>
      </c>
      <c r="T154" s="211">
        <f>S154*R154</f>
        <v>5.734324354204415E-8</v>
      </c>
    </row>
    <row r="155" spans="1:21" s="211" customFormat="1" ht="12.95" customHeight="1">
      <c r="A155" s="296" t="s">
        <v>448</v>
      </c>
      <c r="B155" s="297" t="s">
        <v>39</v>
      </c>
      <c r="C155" s="298">
        <v>54937.479100000113</v>
      </c>
      <c r="D155" s="298">
        <v>8.0000000000000004E-4</v>
      </c>
      <c r="E155" s="214">
        <f>+(C155-C$7)/C$8</f>
        <v>28328.425184791038</v>
      </c>
      <c r="F155" s="211">
        <f>ROUND(2*E155,0)/2</f>
        <v>28328.5</v>
      </c>
      <c r="G155" s="213">
        <f>+C155-(C$7+F155*C$8)</f>
        <v>-2.6803144886798691E-2</v>
      </c>
      <c r="H155" s="213"/>
      <c r="I155" s="213"/>
      <c r="J155" s="213"/>
      <c r="L155" s="213">
        <f>+G155</f>
        <v>-2.6803144886798691E-2</v>
      </c>
      <c r="M155" s="213"/>
      <c r="N155" s="213"/>
      <c r="O155" s="213">
        <f ca="1">+C$11+C$12*F155</f>
        <v>-3.0527016088666481E-2</v>
      </c>
      <c r="P155" s="213">
        <f>+D$11+D$12*F155+D$13*F155^2</f>
        <v>-3.1467801780527577E-2</v>
      </c>
      <c r="Q155" s="245">
        <f>+C155-15018.5</f>
        <v>39918.979100000113</v>
      </c>
      <c r="R155" s="211">
        <f>+(P155-G155)^2</f>
        <v>2.1759023936212417E-5</v>
      </c>
      <c r="S155" s="211">
        <v>1</v>
      </c>
      <c r="T155" s="211">
        <f>S155*R155</f>
        <v>2.1759023936212417E-5</v>
      </c>
    </row>
    <row r="156" spans="1:21" s="211" customFormat="1" ht="12.95" customHeight="1">
      <c r="A156" s="296" t="s">
        <v>448</v>
      </c>
      <c r="B156" s="297" t="s">
        <v>41</v>
      </c>
      <c r="C156" s="298">
        <v>54940.524100000039</v>
      </c>
      <c r="D156" s="298">
        <v>8.9999999999999998E-4</v>
      </c>
      <c r="E156" s="214">
        <f>+(C156-C$7)/C$8</f>
        <v>28336.924646784657</v>
      </c>
      <c r="F156" s="211">
        <f>ROUND(2*E156,0)/2</f>
        <v>28337</v>
      </c>
      <c r="G156" s="213">
        <f>+C156-(C$7+F156*C$8)</f>
        <v>-2.6995889958925545E-2</v>
      </c>
      <c r="H156" s="213"/>
      <c r="I156" s="213"/>
      <c r="J156" s="213"/>
      <c r="L156" s="213">
        <f>+G156</f>
        <v>-2.6995889958925545E-2</v>
      </c>
      <c r="M156" s="213"/>
      <c r="N156" s="213"/>
      <c r="O156" s="213">
        <f ca="1">+C$11+C$12*F156</f>
        <v>-3.0557892213023047E-2</v>
      </c>
      <c r="P156" s="213">
        <f>+D$11+D$12*F156+D$13*F156^2</f>
        <v>-3.151506216529594E-2</v>
      </c>
      <c r="Q156" s="245">
        <f>+C156-15018.5</f>
        <v>39922.024100000039</v>
      </c>
      <c r="R156" s="211">
        <f>+(P156-G156)^2</f>
        <v>2.0422917430830661E-5</v>
      </c>
      <c r="S156" s="211">
        <v>1</v>
      </c>
      <c r="T156" s="211">
        <f>S156*R156</f>
        <v>2.0422917430830661E-5</v>
      </c>
    </row>
    <row r="157" spans="1:21" s="211" customFormat="1" ht="12.95" customHeight="1">
      <c r="A157" s="262" t="s">
        <v>384</v>
      </c>
      <c r="B157" s="263" t="s">
        <v>39</v>
      </c>
      <c r="C157" s="264">
        <v>54951.092799999999</v>
      </c>
      <c r="D157" s="265" t="s">
        <v>181</v>
      </c>
      <c r="E157" s="214">
        <f>+(C157-C$7)/C$8</f>
        <v>28366.424897679171</v>
      </c>
      <c r="F157" s="211">
        <f>ROUND(2*E157,0)/2</f>
        <v>28366.5</v>
      </c>
      <c r="G157" s="213">
        <f>+C157-(C$7+F157*C$8)</f>
        <v>-2.6906005005002953E-2</v>
      </c>
      <c r="H157" s="213"/>
      <c r="I157" s="213"/>
      <c r="J157" s="213"/>
      <c r="K157" s="213">
        <f>+G157</f>
        <v>-2.6906005005002953E-2</v>
      </c>
      <c r="L157" s="213"/>
      <c r="M157" s="213"/>
      <c r="N157" s="213"/>
      <c r="O157" s="213">
        <f ca="1">+C$11+C$12*F157</f>
        <v>-3.0665050526966442E-2</v>
      </c>
      <c r="P157" s="213">
        <f>+D$11+D$12*F157+D$13*F157^2</f>
        <v>-3.1679275383594274E-2</v>
      </c>
      <c r="Q157" s="245">
        <f>+C157-15018.5</f>
        <v>39932.592799999999</v>
      </c>
      <c r="R157" s="211">
        <f>+(P157-G157)^2</f>
        <v>2.2784110107137333E-5</v>
      </c>
      <c r="S157" s="211">
        <v>1</v>
      </c>
      <c r="T157" s="211">
        <f>S157*R157</f>
        <v>2.2784110107137333E-5</v>
      </c>
      <c r="U157" s="211" t="e">
        <f>VLOOKUP(C157,'Active 2'!C$41:E$95,3,FALSE)</f>
        <v>#N/A</v>
      </c>
    </row>
    <row r="158" spans="1:21" s="211" customFormat="1" ht="12.95" customHeight="1">
      <c r="A158" s="296" t="s">
        <v>448</v>
      </c>
      <c r="B158" s="297" t="s">
        <v>39</v>
      </c>
      <c r="C158" s="298">
        <v>54955.391999999993</v>
      </c>
      <c r="D158" s="298">
        <v>2.9999999999999997E-4</v>
      </c>
      <c r="E158" s="214">
        <f>+(C158-C$7)/C$8</f>
        <v>28378.425188977628</v>
      </c>
      <c r="F158" s="211">
        <f>ROUND(2*E158,0)/2</f>
        <v>28378.5</v>
      </c>
      <c r="G158" s="213">
        <f>+C158-(C$7+F158*C$8)</f>
        <v>-2.6801645006344188E-2</v>
      </c>
      <c r="H158" s="213"/>
      <c r="I158" s="213"/>
      <c r="J158" s="213"/>
      <c r="L158" s="213">
        <f>+G158</f>
        <v>-2.6801645006344188E-2</v>
      </c>
      <c r="M158" s="213"/>
      <c r="N158" s="213"/>
      <c r="O158" s="213">
        <f ca="1">+C$11+C$12*F158</f>
        <v>-3.0708640349587493E-2</v>
      </c>
      <c r="P158" s="213">
        <f>+D$11+D$12*F158+D$13*F158^2</f>
        <v>-3.1746159224130432E-2</v>
      </c>
      <c r="Q158" s="245">
        <f>+C158-15018.5</f>
        <v>39936.891999999993</v>
      </c>
      <c r="R158" s="211">
        <f>+(P158-G158)^2</f>
        <v>2.4448220849890317E-5</v>
      </c>
      <c r="S158" s="211">
        <v>1</v>
      </c>
      <c r="T158" s="211">
        <f>S158*R158</f>
        <v>2.4448220849890317E-5</v>
      </c>
    </row>
    <row r="159" spans="1:21" s="211" customFormat="1" ht="12.95" customHeight="1">
      <c r="A159" s="296" t="s">
        <v>448</v>
      </c>
      <c r="B159" s="297" t="s">
        <v>41</v>
      </c>
      <c r="C159" s="298">
        <v>54955.570100000128</v>
      </c>
      <c r="D159" s="298">
        <v>2.0000000000000001E-4</v>
      </c>
      <c r="E159" s="214">
        <f>+(C159-C$7)/C$8</f>
        <v>28378.922316787892</v>
      </c>
      <c r="F159" s="211">
        <f>ROUND(2*E159,0)/2</f>
        <v>28379</v>
      </c>
      <c r="G159" s="213">
        <f>+C159-(C$7+F159*C$8)</f>
        <v>-2.7830629871459678E-2</v>
      </c>
      <c r="H159" s="213"/>
      <c r="I159" s="213"/>
      <c r="J159" s="213"/>
      <c r="L159" s="213">
        <f>+G159</f>
        <v>-2.7830629871459678E-2</v>
      </c>
      <c r="M159" s="213"/>
      <c r="N159" s="213"/>
      <c r="O159" s="213">
        <f ca="1">+C$11+C$12*F159</f>
        <v>-3.0710456592196705E-2</v>
      </c>
      <c r="P159" s="213">
        <f>+D$11+D$12*F159+D$13*F159^2</f>
        <v>-3.1748947120639484E-2</v>
      </c>
      <c r="Q159" s="245">
        <f>+C159-15018.5</f>
        <v>39937.070100000128</v>
      </c>
      <c r="R159" s="211">
        <f>+(P159-G159)^2</f>
        <v>1.5353210065220003E-5</v>
      </c>
      <c r="S159" s="211">
        <v>1</v>
      </c>
      <c r="T159" s="211">
        <f>S159*R159</f>
        <v>1.5353210065220003E-5</v>
      </c>
    </row>
    <row r="160" spans="1:21" s="211" customFormat="1" ht="12.95" customHeight="1">
      <c r="A160" s="296" t="s">
        <v>448</v>
      </c>
      <c r="B160" s="297" t="s">
        <v>41</v>
      </c>
      <c r="C160" s="298">
        <v>54957.361599999946</v>
      </c>
      <c r="D160" s="298">
        <v>2.0000000000000001E-4</v>
      </c>
      <c r="E160" s="214">
        <f>+(C160-C$7)/C$8</f>
        <v>28383.922903375867</v>
      </c>
      <c r="F160" s="211">
        <f>ROUND(2*E160,0)/2</f>
        <v>28384</v>
      </c>
      <c r="G160" s="213">
        <f>+C160-(C$7+F160*C$8)</f>
        <v>-2.7620480053883512E-2</v>
      </c>
      <c r="H160" s="213"/>
      <c r="I160" s="213"/>
      <c r="J160" s="213"/>
      <c r="L160" s="213">
        <f>+G160</f>
        <v>-2.7620480053883512E-2</v>
      </c>
      <c r="M160" s="213"/>
      <c r="N160" s="213"/>
      <c r="O160" s="213">
        <f ca="1">+C$11+C$12*F160</f>
        <v>-3.07286190182888E-2</v>
      </c>
      <c r="P160" s="213">
        <f>+D$11+D$12*F160+D$13*F160^2</f>
        <v>-3.1776830792938388E-2</v>
      </c>
      <c r="Q160" s="245">
        <f>+C160-15018.5</f>
        <v>39938.861599999946</v>
      </c>
      <c r="R160" s="211">
        <f>+(P160-G160)^2</f>
        <v>1.7275251466042013E-5</v>
      </c>
      <c r="S160" s="211">
        <v>1</v>
      </c>
      <c r="T160" s="211">
        <f>S160*R160</f>
        <v>1.7275251466042013E-5</v>
      </c>
    </row>
    <row r="161" spans="1:21" s="211" customFormat="1" ht="12.95" customHeight="1">
      <c r="A161" s="296" t="s">
        <v>448</v>
      </c>
      <c r="B161" s="297" t="s">
        <v>39</v>
      </c>
      <c r="C161" s="298">
        <v>54957.540899999905</v>
      </c>
      <c r="D161" s="298">
        <v>2.9999999999999997E-4</v>
      </c>
      <c r="E161" s="214">
        <f>+(C161-C$7)/C$8</f>
        <v>28384.423380727316</v>
      </c>
      <c r="F161" s="211">
        <f>ROUND(2*E161,0)/2</f>
        <v>28384.5</v>
      </c>
      <c r="G161" s="213">
        <f>+C161-(C$7+F161*C$8)</f>
        <v>-2.7449465094832703E-2</v>
      </c>
      <c r="H161" s="213"/>
      <c r="I161" s="213"/>
      <c r="J161" s="213"/>
      <c r="L161" s="213">
        <f>+G161</f>
        <v>-2.7449465094832703E-2</v>
      </c>
      <c r="M161" s="213"/>
      <c r="N161" s="213"/>
      <c r="O161" s="213">
        <f ca="1">+C$11+C$12*F161</f>
        <v>-3.0730435260898012E-2</v>
      </c>
      <c r="P161" s="213">
        <f>+D$11+D$12*F161+D$13*F161^2</f>
        <v>-3.1779619630889128E-2</v>
      </c>
      <c r="Q161" s="245">
        <f>+C161-15018.5</f>
        <v>39939.040899999905</v>
      </c>
      <c r="R161" s="211">
        <f>+(P161-G161)^2</f>
        <v>1.8750238306130026E-5</v>
      </c>
      <c r="S161" s="211">
        <v>1</v>
      </c>
      <c r="T161" s="211">
        <f>S161*R161</f>
        <v>1.8750238306130026E-5</v>
      </c>
    </row>
    <row r="162" spans="1:21" s="211" customFormat="1" ht="12.95" customHeight="1">
      <c r="A162" s="296" t="s">
        <v>448</v>
      </c>
      <c r="B162" s="297" t="s">
        <v>41</v>
      </c>
      <c r="C162" s="298">
        <v>54958.435899999924</v>
      </c>
      <c r="D162" s="298">
        <v>2.0000000000000001E-4</v>
      </c>
      <c r="E162" s="214">
        <f>+(C162-C$7)/C$8</f>
        <v>28386.921580558064</v>
      </c>
      <c r="F162" s="211">
        <f>ROUND(2*E162,0)/2</f>
        <v>28387</v>
      </c>
      <c r="G162" s="213">
        <f>+C162-(C$7+F162*C$8)</f>
        <v>-2.8094390072510578E-2</v>
      </c>
      <c r="H162" s="213"/>
      <c r="I162" s="213"/>
      <c r="J162" s="213"/>
      <c r="L162" s="213">
        <f>+G162</f>
        <v>-2.8094390072510578E-2</v>
      </c>
      <c r="M162" s="213"/>
      <c r="N162" s="213"/>
      <c r="O162" s="213">
        <f ca="1">+C$11+C$12*F162</f>
        <v>-3.0739516473944059E-2</v>
      </c>
      <c r="P162" s="213">
        <f>+D$11+D$12*F162+D$13*F162^2</f>
        <v>-3.1793565104426783E-2</v>
      </c>
      <c r="Q162" s="245">
        <f>+C162-15018.5</f>
        <v>39939.935899999924</v>
      </c>
      <c r="R162" s="211">
        <f>+(P162-G162)^2</f>
        <v>1.3683895916752255E-5</v>
      </c>
      <c r="S162" s="211">
        <v>1</v>
      </c>
      <c r="T162" s="211">
        <f>S162*R162</f>
        <v>1.3683895916752255E-5</v>
      </c>
    </row>
    <row r="163" spans="1:21" s="211" customFormat="1" ht="12.95" customHeight="1">
      <c r="A163" s="296" t="s">
        <v>448</v>
      </c>
      <c r="B163" s="297" t="s">
        <v>41</v>
      </c>
      <c r="C163" s="298">
        <v>54963.452200000174</v>
      </c>
      <c r="D163" s="298">
        <v>2.0000000000000001E-4</v>
      </c>
      <c r="E163" s="214">
        <f>+(C163-C$7)/C$8</f>
        <v>28400.923502134996</v>
      </c>
      <c r="F163" s="211">
        <f>ROUND(2*E163,0)/2</f>
        <v>28401</v>
      </c>
      <c r="G163" s="213">
        <f>+C163-(C$7+F163*C$8)</f>
        <v>-2.7405969827668741E-2</v>
      </c>
      <c r="H163" s="213"/>
      <c r="I163" s="213"/>
      <c r="J163" s="213"/>
      <c r="L163" s="213">
        <f>+G163</f>
        <v>-2.7405969827668741E-2</v>
      </c>
      <c r="M163" s="213"/>
      <c r="N163" s="213"/>
      <c r="O163" s="213">
        <f ca="1">+C$11+C$12*F163</f>
        <v>-3.0790371267001945E-2</v>
      </c>
      <c r="P163" s="213">
        <f>+D$11+D$12*F163+D$13*F163^2</f>
        <v>-3.1871699296787015E-2</v>
      </c>
      <c r="Q163" s="245">
        <f>+C163-15018.5</f>
        <v>39944.952200000174</v>
      </c>
      <c r="R163" s="211">
        <f>+(P163-G163)^2</f>
        <v>1.994273969135138E-5</v>
      </c>
      <c r="S163" s="211">
        <v>1</v>
      </c>
      <c r="T163" s="211">
        <f>S163*R163</f>
        <v>1.994273969135138E-5</v>
      </c>
    </row>
    <row r="164" spans="1:21" s="211" customFormat="1" ht="12.95" customHeight="1">
      <c r="A164" s="296" t="s">
        <v>448</v>
      </c>
      <c r="B164" s="297" t="s">
        <v>39</v>
      </c>
      <c r="C164" s="298">
        <v>54964.347899999935</v>
      </c>
      <c r="D164" s="298">
        <v>5.0000000000000001E-4</v>
      </c>
      <c r="E164" s="214">
        <f>+(C164-C$7)/C$8</f>
        <v>28403.423655864332</v>
      </c>
      <c r="F164" s="211">
        <f>ROUND(2*E164,0)/2</f>
        <v>28403.5</v>
      </c>
      <c r="G164" s="213">
        <f>+C164-(C$7+F164*C$8)</f>
        <v>-2.7350895063136704E-2</v>
      </c>
      <c r="H164" s="213"/>
      <c r="I164" s="213"/>
      <c r="J164" s="213"/>
      <c r="L164" s="213">
        <f>+G164</f>
        <v>-2.7350895063136704E-2</v>
      </c>
      <c r="M164" s="213"/>
      <c r="N164" s="213"/>
      <c r="O164" s="213">
        <f ca="1">+C$11+C$12*F164</f>
        <v>-3.0799452480048006E-2</v>
      </c>
      <c r="P164" s="213">
        <f>+D$11+D$12*F164+D$13*F164^2</f>
        <v>-3.1885658891949456E-2</v>
      </c>
      <c r="Q164" s="245">
        <f>+C164-15018.5</f>
        <v>39945.847899999935</v>
      </c>
      <c r="R164" s="211">
        <f>+(P164-G164)^2</f>
        <v>2.0564082983108488E-5</v>
      </c>
      <c r="S164" s="211">
        <v>1</v>
      </c>
      <c r="T164" s="211">
        <f>S164*R164</f>
        <v>2.0564082983108488E-5</v>
      </c>
    </row>
    <row r="165" spans="1:21" s="211" customFormat="1" ht="12.95" customHeight="1">
      <c r="A165" s="296" t="s">
        <v>448</v>
      </c>
      <c r="B165" s="297" t="s">
        <v>41</v>
      </c>
      <c r="C165" s="298">
        <v>54964.525400000159</v>
      </c>
      <c r="D165" s="298">
        <v>2.0000000000000001E-4</v>
      </c>
      <c r="E165" s="214">
        <f>+(C165-C$7)/C$8</f>
        <v>28403.919108904007</v>
      </c>
      <c r="F165" s="211">
        <f>ROUND(2*E165,0)/2</f>
        <v>28404</v>
      </c>
      <c r="G165" s="213">
        <f>+C165-(C$7+F165*C$8)</f>
        <v>-2.8979879840335343E-2</v>
      </c>
      <c r="H165" s="213"/>
      <c r="I165" s="213"/>
      <c r="J165" s="213"/>
      <c r="L165" s="213">
        <f>+G165</f>
        <v>-2.8979879840335343E-2</v>
      </c>
      <c r="M165" s="213"/>
      <c r="N165" s="213"/>
      <c r="O165" s="213">
        <f ca="1">+C$11+C$12*F165</f>
        <v>-3.0801268722657205E-2</v>
      </c>
      <c r="P165" s="213">
        <f>+D$11+D$12*F165+D$13*F165^2</f>
        <v>-3.1888451067738757E-2</v>
      </c>
      <c r="Q165" s="245">
        <f>+C165-15018.5</f>
        <v>39946.025400000159</v>
      </c>
      <c r="R165" s="211">
        <f>+(P165-G165)^2</f>
        <v>8.4597865848790029E-6</v>
      </c>
      <c r="S165" s="211">
        <v>1</v>
      </c>
      <c r="T165" s="211">
        <f>S165*R165</f>
        <v>8.4597865848790029E-6</v>
      </c>
    </row>
    <row r="166" spans="1:21" s="211" customFormat="1" ht="12.95" customHeight="1">
      <c r="A166" s="296" t="s">
        <v>448</v>
      </c>
      <c r="B166" s="297" t="s">
        <v>41</v>
      </c>
      <c r="C166" s="298">
        <v>54965.600899999961</v>
      </c>
      <c r="D166" s="298">
        <v>2.9999999999999997E-4</v>
      </c>
      <c r="E166" s="214">
        <f>+(C166-C$7)/C$8</f>
        <v>28406.921135627381</v>
      </c>
      <c r="F166" s="211">
        <f>ROUND(2*E166,0)/2</f>
        <v>28407</v>
      </c>
      <c r="G166" s="213">
        <f>+C166-(C$7+F166*C$8)</f>
        <v>-2.8253790042072069E-2</v>
      </c>
      <c r="H166" s="213"/>
      <c r="I166" s="213"/>
      <c r="J166" s="213"/>
      <c r="L166" s="213">
        <f>+G166</f>
        <v>-2.8253790042072069E-2</v>
      </c>
      <c r="M166" s="213"/>
      <c r="N166" s="213"/>
      <c r="O166" s="213">
        <f ca="1">+C$11+C$12*F166</f>
        <v>-3.0812166178312464E-2</v>
      </c>
      <c r="P166" s="213">
        <f>+D$11+D$12*F166+D$13*F166^2</f>
        <v>-3.1905205919772264E-2</v>
      </c>
      <c r="Q166" s="245">
        <f>+C166-15018.5</f>
        <v>39947.100899999961</v>
      </c>
      <c r="R166" s="211">
        <f>+(P166-G166)^2</f>
        <v>1.3332837911921089E-5</v>
      </c>
      <c r="S166" s="211">
        <v>1</v>
      </c>
      <c r="T166" s="211">
        <f>S166*R166</f>
        <v>1.3332837911921089E-5</v>
      </c>
    </row>
    <row r="167" spans="1:21" s="211" customFormat="1" ht="12.95" customHeight="1">
      <c r="A167" s="296" t="s">
        <v>448</v>
      </c>
      <c r="B167" s="297" t="s">
        <v>39</v>
      </c>
      <c r="C167" s="298">
        <v>54970.437899999786</v>
      </c>
      <c r="D167" s="298">
        <v>2.9999999999999997E-4</v>
      </c>
      <c r="E167" s="214">
        <f>+(C167-C$7)/C$8</f>
        <v>28420.422579851569</v>
      </c>
      <c r="F167" s="211">
        <f>ROUND(2*E167,0)/2</f>
        <v>28420.5</v>
      </c>
      <c r="G167" s="213">
        <f>+C167-(C$7+F167*C$8)</f>
        <v>-2.773638521466637E-2</v>
      </c>
      <c r="H167" s="213"/>
      <c r="I167" s="213"/>
      <c r="J167" s="213"/>
      <c r="L167" s="213">
        <f>+G167</f>
        <v>-2.773638521466637E-2</v>
      </c>
      <c r="M167" s="213"/>
      <c r="N167" s="213"/>
      <c r="O167" s="213">
        <f ca="1">+C$11+C$12*F167</f>
        <v>-3.0861204728761152E-2</v>
      </c>
      <c r="P167" s="213">
        <f>+D$11+D$12*F167+D$13*F167^2</f>
        <v>-3.198064088230991E-2</v>
      </c>
      <c r="Q167" s="245">
        <f>+C167-15018.5</f>
        <v>39951.937899999786</v>
      </c>
      <c r="R167" s="211">
        <f>+(P167-G167)^2</f>
        <v>1.8013706172324313E-5</v>
      </c>
      <c r="S167" s="211">
        <v>1</v>
      </c>
      <c r="T167" s="211">
        <f>S167*R167</f>
        <v>1.8013706172324313E-5</v>
      </c>
    </row>
    <row r="168" spans="1:21" s="211" customFormat="1" ht="12.95" customHeight="1">
      <c r="A168" s="296" t="s">
        <v>448</v>
      </c>
      <c r="B168" s="297" t="s">
        <v>41</v>
      </c>
      <c r="C168" s="298">
        <v>54971.332700000145</v>
      </c>
      <c r="D168" s="298">
        <v>2.9999999999999997E-4</v>
      </c>
      <c r="E168" s="214">
        <f>+(C168-C$7)/C$8</f>
        <v>28422.92022142632</v>
      </c>
      <c r="F168" s="211">
        <f>ROUND(2*E168,0)/2</f>
        <v>28423</v>
      </c>
      <c r="G168" s="213">
        <f>+C168-(C$7+F168*C$8)</f>
        <v>-2.8581309859873727E-2</v>
      </c>
      <c r="H168" s="213"/>
      <c r="I168" s="213"/>
      <c r="J168" s="213"/>
      <c r="L168" s="213">
        <f>+G168</f>
        <v>-2.8581309859873727E-2</v>
      </c>
      <c r="M168" s="213"/>
      <c r="N168" s="213"/>
      <c r="O168" s="213">
        <f ca="1">+C$11+C$12*F168</f>
        <v>-3.0870285941807199E-2</v>
      </c>
      <c r="P168" s="213">
        <f>+D$11+D$12*F168+D$13*F168^2</f>
        <v>-3.1994617166665254E-2</v>
      </c>
      <c r="Q168" s="245">
        <f>+C168-15018.5</f>
        <v>39952.832700000145</v>
      </c>
      <c r="R168" s="211">
        <f>+(P168-G168)^2</f>
        <v>1.1650666770596429E-5</v>
      </c>
      <c r="S168" s="211">
        <v>1</v>
      </c>
      <c r="T168" s="211">
        <f>S168*R168</f>
        <v>1.1650666770596429E-5</v>
      </c>
    </row>
    <row r="169" spans="1:21" s="211" customFormat="1" ht="12.95" customHeight="1">
      <c r="A169" s="296" t="s">
        <v>448</v>
      </c>
      <c r="B169" s="297" t="s">
        <v>39</v>
      </c>
      <c r="C169" s="298">
        <v>54971.51230000006</v>
      </c>
      <c r="D169" s="298">
        <v>2.9999999999999997E-4</v>
      </c>
      <c r="E169" s="214">
        <f>+(C169-C$7)/C$8</f>
        <v>28423.421536163059</v>
      </c>
      <c r="F169" s="211">
        <f>ROUND(2*E169,0)/2</f>
        <v>28423.5</v>
      </c>
      <c r="G169" s="213">
        <f>+C169-(C$7+F169*C$8)</f>
        <v>-2.8110294937505387E-2</v>
      </c>
      <c r="H169" s="213"/>
      <c r="I169" s="213"/>
      <c r="J169" s="213"/>
      <c r="L169" s="213">
        <f>+G169</f>
        <v>-2.8110294937505387E-2</v>
      </c>
      <c r="M169" s="213"/>
      <c r="N169" s="213"/>
      <c r="O169" s="213">
        <f ca="1">+C$11+C$12*F169</f>
        <v>-3.0872102184416411E-2</v>
      </c>
      <c r="P169" s="213">
        <f>+D$11+D$12*F169+D$13*F169^2</f>
        <v>-3.199741268029313E-2</v>
      </c>
      <c r="Q169" s="245">
        <f>+C169-15018.5</f>
        <v>39953.01230000006</v>
      </c>
      <c r="R169" s="211">
        <f>+(P169-G169)^2</f>
        <v>1.5109684346295282E-5</v>
      </c>
      <c r="S169" s="211">
        <v>1</v>
      </c>
      <c r="T169" s="211">
        <f>S169*R169</f>
        <v>1.5109684346295282E-5</v>
      </c>
    </row>
    <row r="170" spans="1:21" s="211" customFormat="1" ht="12.95" customHeight="1">
      <c r="A170" s="259" t="s">
        <v>160</v>
      </c>
      <c r="B170" s="124" t="s">
        <v>41</v>
      </c>
      <c r="C170" s="123">
        <v>54971.514000000003</v>
      </c>
      <c r="D170" s="123"/>
      <c r="E170" s="214">
        <f>+(C170-C$7)/C$8</f>
        <v>28423.426281346936</v>
      </c>
      <c r="F170" s="211">
        <f>ROUND(2*E170,0)/2</f>
        <v>28423.5</v>
      </c>
      <c r="G170" s="213">
        <f>+C170-(C$7+F170*C$8)</f>
        <v>-2.6410294995002914E-2</v>
      </c>
      <c r="H170" s="213"/>
      <c r="I170" s="213"/>
      <c r="J170" s="213"/>
      <c r="K170" s="213">
        <f>+G170</f>
        <v>-2.6410294995002914E-2</v>
      </c>
      <c r="L170" s="213"/>
      <c r="M170" s="213"/>
      <c r="N170" s="213"/>
      <c r="O170" s="213">
        <f ca="1">+C$11+C$12*F170</f>
        <v>-3.0872102184416411E-2</v>
      </c>
      <c r="P170" s="213">
        <f>+D$11+D$12*F170+D$13*F170^2</f>
        <v>-3.199741268029313E-2</v>
      </c>
      <c r="Q170" s="245">
        <f>+C170-15018.5</f>
        <v>39953.014000000003</v>
      </c>
      <c r="R170" s="211">
        <f>+(P170-G170)^2</f>
        <v>3.1215884029282698E-5</v>
      </c>
      <c r="S170" s="211">
        <v>1</v>
      </c>
      <c r="T170" s="211">
        <f>S170*R170</f>
        <v>3.1215884029282698E-5</v>
      </c>
      <c r="U170" s="211" t="e">
        <f>VLOOKUP(C170,'Active 2'!C$41:E$95,3,FALSE)</f>
        <v>#N/A</v>
      </c>
    </row>
    <row r="171" spans="1:21" s="211" customFormat="1" ht="12.95" customHeight="1">
      <c r="A171" s="296" t="s">
        <v>448</v>
      </c>
      <c r="B171" s="297" t="s">
        <v>39</v>
      </c>
      <c r="C171" s="298">
        <v>54973.302399999928</v>
      </c>
      <c r="D171" s="298">
        <v>1.4E-3</v>
      </c>
      <c r="E171" s="214">
        <f>+(C171-C$7)/C$8</f>
        <v>28428.418214952559</v>
      </c>
      <c r="F171" s="211">
        <f>ROUND(2*E171,0)/2</f>
        <v>28428.5</v>
      </c>
      <c r="G171" s="213">
        <f>+C171-(C$7+F171*C$8)</f>
        <v>-2.9300145077286288E-2</v>
      </c>
      <c r="H171" s="213"/>
      <c r="I171" s="213"/>
      <c r="J171" s="213"/>
      <c r="L171" s="213">
        <f>+G171</f>
        <v>-2.9300145077286288E-2</v>
      </c>
      <c r="M171" s="213"/>
      <c r="N171" s="213"/>
      <c r="O171" s="213">
        <f ca="1">+C$11+C$12*F171</f>
        <v>-3.0890264610508505E-2</v>
      </c>
      <c r="P171" s="213">
        <f>+D$11+D$12*F171+D$13*F171^2</f>
        <v>-3.2025372523780224E-2</v>
      </c>
      <c r="Q171" s="245">
        <f>+C171-15018.5</f>
        <v>39954.802399999928</v>
      </c>
      <c r="R171" s="211">
        <f>+(P171-G171)^2</f>
        <v>7.426864635123858E-6</v>
      </c>
      <c r="S171" s="211">
        <v>1</v>
      </c>
      <c r="T171" s="211">
        <f>S171*R171</f>
        <v>7.426864635123858E-6</v>
      </c>
    </row>
    <row r="172" spans="1:21" s="211" customFormat="1" ht="12.95" customHeight="1">
      <c r="A172" s="296" t="s">
        <v>448</v>
      </c>
      <c r="B172" s="297" t="s">
        <v>41</v>
      </c>
      <c r="C172" s="298">
        <v>54977.423200000077</v>
      </c>
      <c r="D172" s="298">
        <v>2.0000000000000001E-4</v>
      </c>
      <c r="E172" s="214">
        <f>+(C172-C$7)/C$8</f>
        <v>28439.920541056148</v>
      </c>
      <c r="F172" s="211">
        <f>ROUND(2*E172,0)/2</f>
        <v>28440</v>
      </c>
      <c r="G172" s="213">
        <f>+C172-(C$7+F172*C$8)</f>
        <v>-2.8466799922171049E-2</v>
      </c>
      <c r="H172" s="213"/>
      <c r="I172" s="213"/>
      <c r="J172" s="213"/>
      <c r="L172" s="213">
        <f>+G172</f>
        <v>-2.8466799922171049E-2</v>
      </c>
      <c r="M172" s="213"/>
      <c r="N172" s="213"/>
      <c r="O172" s="213">
        <f ca="1">+C$11+C$12*F172</f>
        <v>-3.0932038190520345E-2</v>
      </c>
      <c r="P172" s="213">
        <f>+D$11+D$12*F172+D$13*F172^2</f>
        <v>-3.2089712643537521E-2</v>
      </c>
      <c r="Q172" s="245">
        <f>+C172-15018.5</f>
        <v>39958.923200000077</v>
      </c>
      <c r="R172" s="211">
        <f>+(P172-G172)^2</f>
        <v>1.3125496586639019E-5</v>
      </c>
      <c r="S172" s="211">
        <v>1</v>
      </c>
      <c r="T172" s="211">
        <f>S172*R172</f>
        <v>1.3125496586639019E-5</v>
      </c>
    </row>
    <row r="173" spans="1:21" s="211" customFormat="1" ht="12.95" customHeight="1">
      <c r="A173" s="296" t="s">
        <v>448</v>
      </c>
      <c r="B173" s="297" t="s">
        <v>39</v>
      </c>
      <c r="C173" s="298">
        <v>54978.319699999876</v>
      </c>
      <c r="D173" s="298">
        <v>4.0000000000000002E-4</v>
      </c>
      <c r="E173" s="214">
        <f>+(C173-C$7)/C$8</f>
        <v>28442.422927813372</v>
      </c>
      <c r="F173" s="211">
        <f>ROUND(2*E173,0)/2</f>
        <v>28442.5</v>
      </c>
      <c r="G173" s="213">
        <f>+C173-(C$7+F173*C$8)</f>
        <v>-2.7611725126917008E-2</v>
      </c>
      <c r="H173" s="213"/>
      <c r="I173" s="213"/>
      <c r="J173" s="213"/>
      <c r="L173" s="213">
        <f>+G173</f>
        <v>-2.7611725126917008E-2</v>
      </c>
      <c r="M173" s="213"/>
      <c r="N173" s="213"/>
      <c r="O173" s="213">
        <f ca="1">+C$11+C$12*F173</f>
        <v>-3.0941119403566392E-2</v>
      </c>
      <c r="P173" s="213">
        <f>+D$11+D$12*F173+D$13*F173^2</f>
        <v>-3.2103705617085782E-2</v>
      </c>
      <c r="Q173" s="245">
        <f>+C173-15018.5</f>
        <v>39959.819699999876</v>
      </c>
      <c r="R173" s="211">
        <f>+(P173-G173)^2</f>
        <v>2.0177888724056892E-5</v>
      </c>
      <c r="S173" s="211">
        <v>1</v>
      </c>
      <c r="T173" s="211">
        <f>S173*R173</f>
        <v>2.0177888724056892E-5</v>
      </c>
    </row>
    <row r="174" spans="1:21" s="211" customFormat="1" ht="12.95" customHeight="1">
      <c r="A174" s="296" t="s">
        <v>448</v>
      </c>
      <c r="B174" s="297" t="s">
        <v>41</v>
      </c>
      <c r="C174" s="298">
        <v>54978.497899999842</v>
      </c>
      <c r="D174" s="298">
        <v>2.0000000000000001E-4</v>
      </c>
      <c r="E174" s="214">
        <f>+(C174-C$7)/C$8</f>
        <v>28442.920334751634</v>
      </c>
      <c r="F174" s="211">
        <f>ROUND(2*E174,0)/2</f>
        <v>28443</v>
      </c>
      <c r="G174" s="213">
        <f>+C174-(C$7+F174*C$8)</f>
        <v>-2.8540710161905736E-2</v>
      </c>
      <c r="H174" s="213"/>
      <c r="I174" s="213"/>
      <c r="J174" s="213"/>
      <c r="L174" s="213">
        <f>+G174</f>
        <v>-2.8540710161905736E-2</v>
      </c>
      <c r="M174" s="213"/>
      <c r="N174" s="213"/>
      <c r="O174" s="213">
        <f ca="1">+C$11+C$12*F174</f>
        <v>-3.0942935646175604E-2</v>
      </c>
      <c r="P174" s="213">
        <f>+D$11+D$12*F174+D$13*F174^2</f>
        <v>-3.2106504468552247E-2</v>
      </c>
      <c r="Q174" s="245">
        <f>+C174-15018.5</f>
        <v>39959.997899999842</v>
      </c>
      <c r="R174" s="211">
        <f>+(P174-G174)^2</f>
        <v>1.2714889037312671E-5</v>
      </c>
      <c r="S174" s="211">
        <v>1</v>
      </c>
      <c r="T174" s="211">
        <f>S174*R174</f>
        <v>1.2714889037312671E-5</v>
      </c>
    </row>
    <row r="175" spans="1:21" s="211" customFormat="1" ht="12.95" customHeight="1">
      <c r="A175" s="296" t="s">
        <v>448</v>
      </c>
      <c r="B175" s="297" t="s">
        <v>41</v>
      </c>
      <c r="C175" s="298">
        <v>54984.229100000113</v>
      </c>
      <c r="D175" s="298">
        <v>2.5000000000000001E-3</v>
      </c>
      <c r="E175" s="214">
        <f>+(C175-C$7)/C$8</f>
        <v>28458.917745779981</v>
      </c>
      <c r="F175" s="211">
        <f>ROUND(2*E175,0)/2</f>
        <v>28459</v>
      </c>
      <c r="G175" s="213">
        <f>+C175-(C$7+F175*C$8)</f>
        <v>-2.9468229884514585E-2</v>
      </c>
      <c r="H175" s="213"/>
      <c r="I175" s="213"/>
      <c r="J175" s="213"/>
      <c r="L175" s="213">
        <f>+G175</f>
        <v>-2.9468229884514585E-2</v>
      </c>
      <c r="M175" s="213"/>
      <c r="N175" s="213"/>
      <c r="O175" s="213">
        <f ca="1">+C$11+C$12*F175</f>
        <v>-3.1001055409670325E-2</v>
      </c>
      <c r="P175" s="213">
        <f>+D$11+D$12*F175+D$13*F175^2</f>
        <v>-3.2196112904678442E-2</v>
      </c>
      <c r="Q175" s="245">
        <f>+C175-15018.5</f>
        <v>39965.729100000113</v>
      </c>
      <c r="R175" s="211">
        <f>+(P175-G175)^2</f>
        <v>7.4413457716982867E-6</v>
      </c>
      <c r="S175" s="211">
        <v>1</v>
      </c>
      <c r="T175" s="211">
        <f>S175*R175</f>
        <v>7.4413457716982867E-6</v>
      </c>
    </row>
    <row r="176" spans="1:21" s="211" customFormat="1" ht="12.95" customHeight="1">
      <c r="A176" s="296" t="s">
        <v>448</v>
      </c>
      <c r="B176" s="297" t="s">
        <v>39</v>
      </c>
      <c r="C176" s="298">
        <v>54984.409099999815</v>
      </c>
      <c r="D176" s="298">
        <v>2.9999999999999997E-4</v>
      </c>
      <c r="E176" s="214">
        <f>+(C176-C$7)/C$8</f>
        <v>28459.420177030017</v>
      </c>
      <c r="F176" s="211">
        <f>ROUND(2*E176,0)/2</f>
        <v>28459.5</v>
      </c>
      <c r="G176" s="213">
        <f>+C176-(C$7+F176*C$8)</f>
        <v>-2.8597215183253866E-2</v>
      </c>
      <c r="H176" s="213"/>
      <c r="I176" s="213"/>
      <c r="J176" s="213"/>
      <c r="L176" s="213">
        <f>+G176</f>
        <v>-2.8597215183253866E-2</v>
      </c>
      <c r="M176" s="213"/>
      <c r="N176" s="213"/>
      <c r="O176" s="213">
        <f ca="1">+C$11+C$12*F176</f>
        <v>-3.1002871652279537E-2</v>
      </c>
      <c r="P176" s="213">
        <f>+D$11+D$12*F176+D$13*F176^2</f>
        <v>-3.2198914580469876E-2</v>
      </c>
      <c r="Q176" s="245">
        <f>+C176-15018.5</f>
        <v>39965.909099999815</v>
      </c>
      <c r="R176" s="211">
        <f>+(P176-G176)^2</f>
        <v>1.2972238547906169E-5</v>
      </c>
      <c r="S176" s="211">
        <v>1</v>
      </c>
      <c r="T176" s="211">
        <f>S176*R176</f>
        <v>1.2972238547906169E-5</v>
      </c>
    </row>
    <row r="177" spans="1:20" s="211" customFormat="1" ht="12.95" customHeight="1">
      <c r="A177" s="296" t="s">
        <v>448</v>
      </c>
      <c r="B177" s="297" t="s">
        <v>41</v>
      </c>
      <c r="C177" s="298">
        <v>54985.30429999996</v>
      </c>
      <c r="D177" s="298">
        <v>2.9999999999999997E-4</v>
      </c>
      <c r="E177" s="214">
        <f>+(C177-C$7)/C$8</f>
        <v>28461.918935118065</v>
      </c>
      <c r="F177" s="211">
        <f>ROUND(2*E177,0)/2</f>
        <v>28462</v>
      </c>
      <c r="G177" s="213">
        <f>+C177-(C$7+F177*C$8)</f>
        <v>-2.9042140042292885E-2</v>
      </c>
      <c r="H177" s="213"/>
      <c r="I177" s="213"/>
      <c r="J177" s="213"/>
      <c r="L177" s="213">
        <f>+G177</f>
        <v>-2.9042140042292885E-2</v>
      </c>
      <c r="M177" s="213"/>
      <c r="N177" s="213"/>
      <c r="O177" s="213">
        <f ca="1">+C$11+C$12*F177</f>
        <v>-3.1011952865325584E-2</v>
      </c>
      <c r="P177" s="213">
        <f>+D$11+D$12*F177+D$13*F177^2</f>
        <v>-3.2212924243211052E-2</v>
      </c>
      <c r="Q177" s="245">
        <f>+C177-15018.5</f>
        <v>39966.80429999996</v>
      </c>
      <c r="R177" s="211">
        <f>+(P177-G177)^2</f>
        <v>1.0053872448792259E-5</v>
      </c>
      <c r="S177" s="211">
        <v>1</v>
      </c>
      <c r="T177" s="211">
        <f>S177*R177</f>
        <v>1.0053872448792259E-5</v>
      </c>
    </row>
    <row r="178" spans="1:20" s="211" customFormat="1" ht="12.95" customHeight="1">
      <c r="A178" s="296" t="s">
        <v>448</v>
      </c>
      <c r="B178" s="297" t="s">
        <v>39</v>
      </c>
      <c r="C178" s="298">
        <v>54992.290200000163</v>
      </c>
      <c r="D178" s="298">
        <v>5.9999999999999995E-4</v>
      </c>
      <c r="E178" s="214">
        <f>+(C178-C$7)/C$8</f>
        <v>28481.418571093232</v>
      </c>
      <c r="F178" s="211">
        <f>ROUND(2*E178,0)/2</f>
        <v>28481.5</v>
      </c>
      <c r="G178" s="213">
        <f>+C178-(C$7+F178*C$8)</f>
        <v>-2.9172554837714415E-2</v>
      </c>
      <c r="H178" s="213"/>
      <c r="I178" s="213"/>
      <c r="J178" s="213"/>
      <c r="L178" s="213">
        <f>+G178</f>
        <v>-2.9172554837714415E-2</v>
      </c>
      <c r="M178" s="213"/>
      <c r="N178" s="213"/>
      <c r="O178" s="213">
        <f ca="1">+C$11+C$12*F178</f>
        <v>-3.1082786327084791E-2</v>
      </c>
      <c r="P178" s="213">
        <f>+D$11+D$12*F178+D$13*F178^2</f>
        <v>-3.2322273045041067E-2</v>
      </c>
      <c r="Q178" s="245">
        <f>+C178-15018.5</f>
        <v>39973.790200000163</v>
      </c>
      <c r="R178" s="211">
        <f>+(P178-G178)^2</f>
        <v>9.9207247855650169E-6</v>
      </c>
      <c r="S178" s="211">
        <v>1</v>
      </c>
      <c r="T178" s="211">
        <f>S178*R178</f>
        <v>9.9207247855650169E-6</v>
      </c>
    </row>
    <row r="179" spans="1:20" s="211" customFormat="1" ht="12.95" customHeight="1">
      <c r="A179" s="296" t="s">
        <v>448</v>
      </c>
      <c r="B179" s="297" t="s">
        <v>41</v>
      </c>
      <c r="C179" s="298">
        <v>54992.469099999871</v>
      </c>
      <c r="D179" s="298">
        <v>2.9999999999999997E-4</v>
      </c>
      <c r="E179" s="214">
        <f>+(C179-C$7)/C$8</f>
        <v>28481.917931930086</v>
      </c>
      <c r="F179" s="211">
        <f>ROUND(2*E179,0)/2</f>
        <v>28482</v>
      </c>
      <c r="G179" s="213">
        <f>+C179-(C$7+F179*C$8)</f>
        <v>-2.9401540130493231E-2</v>
      </c>
      <c r="H179" s="213"/>
      <c r="I179" s="213"/>
      <c r="J179" s="213"/>
      <c r="L179" s="213">
        <f>+G179</f>
        <v>-2.9401540130493231E-2</v>
      </c>
      <c r="M179" s="213"/>
      <c r="N179" s="213"/>
      <c r="O179" s="213">
        <f ca="1">+C$11+C$12*F179</f>
        <v>-3.1084602569693989E-2</v>
      </c>
      <c r="P179" s="213">
        <f>+D$11+D$12*F179+D$13*F179^2</f>
        <v>-3.2325078572184682E-2</v>
      </c>
      <c r="Q179" s="245">
        <f>+C179-15018.5</f>
        <v>39973.969099999871</v>
      </c>
      <c r="R179" s="211">
        <f>+(P179-G179)^2</f>
        <v>8.547077020047676E-6</v>
      </c>
      <c r="S179" s="211">
        <v>1</v>
      </c>
      <c r="T179" s="211">
        <f>S179*R179</f>
        <v>8.547077020047676E-6</v>
      </c>
    </row>
    <row r="180" spans="1:20" s="211" customFormat="1" ht="12.95" customHeight="1">
      <c r="A180" s="296" t="s">
        <v>448</v>
      </c>
      <c r="B180" s="297" t="s">
        <v>41</v>
      </c>
      <c r="C180" s="298">
        <v>54995.336199999787</v>
      </c>
      <c r="D180" s="298">
        <v>2.0000000000000001E-4</v>
      </c>
      <c r="E180" s="214">
        <f>+(C180-C$7)/C$8</f>
        <v>28489.920824370736</v>
      </c>
      <c r="F180" s="211">
        <f>ROUND(2*E180,0)/2</f>
        <v>28490</v>
      </c>
      <c r="G180" s="213">
        <f>+C180-(C$7+F180*C$8)</f>
        <v>-2.8365300211589783E-2</v>
      </c>
      <c r="H180" s="213"/>
      <c r="I180" s="213"/>
      <c r="J180" s="213"/>
      <c r="L180" s="213">
        <f>+G180</f>
        <v>-2.8365300211589783E-2</v>
      </c>
      <c r="M180" s="213"/>
      <c r="N180" s="213"/>
      <c r="O180" s="213">
        <f ca="1">+C$11+C$12*F180</f>
        <v>-3.1113662451441357E-2</v>
      </c>
      <c r="P180" s="213">
        <f>+D$11+D$12*F180+D$13*F180^2</f>
        <v>-3.2369978646125036E-2</v>
      </c>
      <c r="Q180" s="245">
        <f>+C180-15018.5</f>
        <v>39976.836199999787</v>
      </c>
      <c r="R180" s="211">
        <f>+(P180-G180)^2</f>
        <v>1.6037449364031722E-5</v>
      </c>
      <c r="S180" s="211">
        <v>1</v>
      </c>
      <c r="T180" s="211">
        <f>S180*R180</f>
        <v>1.6037449364031722E-5</v>
      </c>
    </row>
    <row r="181" spans="1:20" s="211" customFormat="1" ht="12.95" customHeight="1">
      <c r="A181" s="296" t="s">
        <v>448</v>
      </c>
      <c r="B181" s="297" t="s">
        <v>41</v>
      </c>
      <c r="C181" s="298">
        <v>55000.351499999873</v>
      </c>
      <c r="D181" s="298">
        <v>2.0000000000000001E-4</v>
      </c>
      <c r="E181" s="214">
        <f>+(C181-C$7)/C$8</f>
        <v>28503.91995466248</v>
      </c>
      <c r="F181" s="211">
        <f>ROUND(2*E181,0)/2</f>
        <v>28504</v>
      </c>
      <c r="G181" s="213">
        <f>+C181-(C$7+F181*C$8)</f>
        <v>-2.867688013066072E-2</v>
      </c>
      <c r="H181" s="213"/>
      <c r="I181" s="213"/>
      <c r="J181" s="213"/>
      <c r="L181" s="213">
        <f>+G181</f>
        <v>-2.867688013066072E-2</v>
      </c>
      <c r="M181" s="213"/>
      <c r="N181" s="213"/>
      <c r="O181" s="213">
        <f ca="1">+C$11+C$12*F181</f>
        <v>-3.1164517244499243E-2</v>
      </c>
      <c r="P181" s="213">
        <f>+D$11+D$12*F181+D$13*F181^2</f>
        <v>-3.2448606496253155E-2</v>
      </c>
      <c r="Q181" s="245">
        <f>+C181-15018.5</f>
        <v>39981.851499999873</v>
      </c>
      <c r="R181" s="211">
        <f>+(P181-G181)^2</f>
        <v>1.4225919776905113E-5</v>
      </c>
      <c r="S181" s="211">
        <v>1</v>
      </c>
      <c r="T181" s="211">
        <f>S181*R181</f>
        <v>1.4225919776905113E-5</v>
      </c>
    </row>
    <row r="182" spans="1:20" s="211" customFormat="1" ht="12.95" customHeight="1">
      <c r="A182" s="296" t="s">
        <v>448</v>
      </c>
      <c r="B182" s="297" t="s">
        <v>39</v>
      </c>
      <c r="C182" s="298">
        <v>55001.247400000226</v>
      </c>
      <c r="D182" s="298">
        <v>2.9999999999999997E-4</v>
      </c>
      <c r="E182" s="214">
        <f>+(C182-C$7)/C$8</f>
        <v>28506.420666650418</v>
      </c>
      <c r="F182" s="211">
        <f>ROUND(2*E182,0)/2</f>
        <v>28506.5</v>
      </c>
      <c r="G182" s="213">
        <f>+C182-(C$7+F182*C$8)</f>
        <v>-2.8421804774552584E-2</v>
      </c>
      <c r="H182" s="213"/>
      <c r="I182" s="213"/>
      <c r="J182" s="213"/>
      <c r="L182" s="213">
        <f>+G182</f>
        <v>-2.8421804774552584E-2</v>
      </c>
      <c r="M182" s="213"/>
      <c r="N182" s="213"/>
      <c r="O182" s="213">
        <f ca="1">+C$11+C$12*F182</f>
        <v>-3.117359845754529E-2</v>
      </c>
      <c r="P182" s="213">
        <f>+D$11+D$12*F182+D$13*F182^2</f>
        <v>-3.2462654244588426E-2</v>
      </c>
      <c r="Q182" s="245">
        <f>+C182-15018.5</f>
        <v>39982.747400000226</v>
      </c>
      <c r="R182" s="211">
        <f>+(P182-G182)^2</f>
        <v>1.632846443948895E-5</v>
      </c>
      <c r="S182" s="211">
        <v>1</v>
      </c>
      <c r="T182" s="211">
        <f>S182*R182</f>
        <v>1.632846443948895E-5</v>
      </c>
    </row>
    <row r="183" spans="1:20" s="211" customFormat="1" ht="12.95" customHeight="1">
      <c r="A183" s="296" t="s">
        <v>448</v>
      </c>
      <c r="B183" s="297" t="s">
        <v>41</v>
      </c>
      <c r="C183" s="298">
        <v>55001.425999999978</v>
      </c>
      <c r="D183" s="298">
        <v>2.0000000000000001E-4</v>
      </c>
      <c r="E183" s="214">
        <f>+(C183-C$7)/C$8</f>
        <v>28506.919190101973</v>
      </c>
      <c r="F183" s="211">
        <f>ROUND(2*E183,0)/2</f>
        <v>28507</v>
      </c>
      <c r="G183" s="213">
        <f>+C183-(C$7+F183*C$8)</f>
        <v>-2.8950790023372974E-2</v>
      </c>
      <c r="H183" s="213"/>
      <c r="I183" s="213"/>
      <c r="J183" s="213"/>
      <c r="L183" s="213">
        <f>+G183</f>
        <v>-2.8950790023372974E-2</v>
      </c>
      <c r="M183" s="213"/>
      <c r="N183" s="213"/>
      <c r="O183" s="213">
        <f ca="1">+C$11+C$12*F183</f>
        <v>-3.1175414700154502E-2</v>
      </c>
      <c r="P183" s="213">
        <f>+D$11+D$12*F183+D$13*F183^2</f>
        <v>-3.2465464051012305E-2</v>
      </c>
      <c r="Q183" s="245">
        <f>+C183-15018.5</f>
        <v>39982.925999999978</v>
      </c>
      <c r="R183" s="211">
        <f>+(P183-G183)^2</f>
        <v>1.2352933520562475E-5</v>
      </c>
      <c r="S183" s="211">
        <v>1</v>
      </c>
      <c r="T183" s="211">
        <f>S183*R183</f>
        <v>1.2352933520562475E-5</v>
      </c>
    </row>
    <row r="184" spans="1:20" s="211" customFormat="1" ht="12.95" customHeight="1">
      <c r="A184" s="296" t="s">
        <v>448</v>
      </c>
      <c r="B184" s="297" t="s">
        <v>39</v>
      </c>
      <c r="C184" s="298">
        <v>55009.487999999896</v>
      </c>
      <c r="D184" s="298">
        <v>1.1000000000000001E-3</v>
      </c>
      <c r="E184" s="214">
        <f>+(C184-C$7)/C$8</f>
        <v>28529.422527571111</v>
      </c>
      <c r="F184" s="211">
        <f>ROUND(2*E184,0)/2</f>
        <v>28529.5</v>
      </c>
      <c r="G184" s="213">
        <f>+C184-(C$7+F184*C$8)</f>
        <v>-2.7755115108448081E-2</v>
      </c>
      <c r="H184" s="213"/>
      <c r="I184" s="213"/>
      <c r="J184" s="213"/>
      <c r="L184" s="213">
        <f>+G184</f>
        <v>-2.7755115108448081E-2</v>
      </c>
      <c r="M184" s="213"/>
      <c r="N184" s="213"/>
      <c r="O184" s="213">
        <f ca="1">+C$11+C$12*F184</f>
        <v>-3.1257145617568954E-2</v>
      </c>
      <c r="P184" s="213">
        <f>+D$11+D$12*F184+D$13*F184^2</f>
        <v>-3.2591993921187196E-2</v>
      </c>
      <c r="Q184" s="245">
        <f>+C184-15018.5</f>
        <v>39990.987999999896</v>
      </c>
      <c r="R184" s="211">
        <f>+(P184-G184)^2</f>
        <v>2.3395396649124548E-5</v>
      </c>
      <c r="S184" s="211">
        <v>1</v>
      </c>
      <c r="T184" s="211">
        <f>S184*R184</f>
        <v>2.3395396649124548E-5</v>
      </c>
    </row>
    <row r="185" spans="1:20" s="211" customFormat="1" ht="12.95" customHeight="1">
      <c r="A185" s="296" t="s">
        <v>448</v>
      </c>
      <c r="B185" s="297" t="s">
        <v>39</v>
      </c>
      <c r="C185" s="298">
        <v>55010.207700000145</v>
      </c>
      <c r="D185" s="298">
        <v>8.0000000000000004E-4</v>
      </c>
      <c r="E185" s="214">
        <f>+(C185-C$7)/C$8</f>
        <v>28531.431415189854</v>
      </c>
      <c r="F185" s="211">
        <f>ROUND(2*E185,0)/2</f>
        <v>28531.5</v>
      </c>
      <c r="G185" s="213">
        <f>+C185-(C$7+F185*C$8)</f>
        <v>-2.4571054855186958E-2</v>
      </c>
      <c r="H185" s="213"/>
      <c r="I185" s="213"/>
      <c r="J185" s="213"/>
      <c r="L185" s="213">
        <f>+G185</f>
        <v>-2.4571054855186958E-2</v>
      </c>
      <c r="M185" s="213"/>
      <c r="N185" s="213"/>
      <c r="O185" s="213">
        <f ca="1">+C$11+C$12*F185</f>
        <v>-3.1264410588005803E-2</v>
      </c>
      <c r="P185" s="213">
        <f>+D$11+D$12*F185+D$13*F185^2</f>
        <v>-3.2603249408147544E-2</v>
      </c>
      <c r="Q185" s="245">
        <f>+C185-15018.5</f>
        <v>39991.707700000145</v>
      </c>
      <c r="R185" s="211">
        <f>+(P185-G185)^2</f>
        <v>6.4516149336609719E-5</v>
      </c>
      <c r="S185" s="211">
        <v>1</v>
      </c>
      <c r="T185" s="211">
        <f>S185*R185</f>
        <v>6.4516149336609719E-5</v>
      </c>
    </row>
    <row r="186" spans="1:20" s="211" customFormat="1" ht="12.95" customHeight="1">
      <c r="A186" s="296" t="s">
        <v>448</v>
      </c>
      <c r="B186" s="297" t="s">
        <v>41</v>
      </c>
      <c r="C186" s="298">
        <v>55010.382300000172</v>
      </c>
      <c r="D186" s="298">
        <v>2.0000000000000001E-4</v>
      </c>
      <c r="E186" s="214">
        <f>+(C186-C$7)/C$8</f>
        <v>28531.918773503272</v>
      </c>
      <c r="F186" s="211">
        <f>ROUND(2*E186,0)/2</f>
        <v>28532</v>
      </c>
      <c r="G186" s="213">
        <f>+C186-(C$7+F186*C$8)</f>
        <v>-2.9100039828335866E-2</v>
      </c>
      <c r="H186" s="213"/>
      <c r="I186" s="213"/>
      <c r="J186" s="213"/>
      <c r="L186" s="213">
        <f>+G186</f>
        <v>-2.9100039828335866E-2</v>
      </c>
      <c r="M186" s="213"/>
      <c r="N186" s="213"/>
      <c r="O186" s="213">
        <f ca="1">+C$11+C$12*F186</f>
        <v>-3.1266226830615015E-2</v>
      </c>
      <c r="P186" s="213">
        <f>+D$11+D$12*F186+D$13*F186^2</f>
        <v>-3.2606063493851631E-2</v>
      </c>
      <c r="Q186" s="245">
        <f>+C186-15018.5</f>
        <v>39991.882300000172</v>
      </c>
      <c r="R186" s="211">
        <f>+(P186-G186)^2</f>
        <v>1.2292201943156598E-5</v>
      </c>
      <c r="S186" s="211">
        <v>1</v>
      </c>
      <c r="T186" s="211">
        <f>S186*R186</f>
        <v>1.2292201943156598E-5</v>
      </c>
    </row>
    <row r="187" spans="1:20" s="211" customFormat="1" ht="12.95" customHeight="1">
      <c r="A187" s="296" t="s">
        <v>448</v>
      </c>
      <c r="B187" s="297" t="s">
        <v>39</v>
      </c>
      <c r="C187" s="298">
        <v>55012.352599999867</v>
      </c>
      <c r="D187" s="298">
        <v>2.9999999999999997E-4</v>
      </c>
      <c r="E187" s="214">
        <f>+(C187-C$7)/C$8</f>
        <v>28537.418441800099</v>
      </c>
      <c r="F187" s="211">
        <f>ROUND(2*E187,0)/2</f>
        <v>28537.5</v>
      </c>
      <c r="G187" s="213">
        <f>+C187-(C$7+F187*C$8)</f>
        <v>-2.9218875133665279E-2</v>
      </c>
      <c r="H187" s="213"/>
      <c r="I187" s="213"/>
      <c r="J187" s="213"/>
      <c r="L187" s="213">
        <f>+G187</f>
        <v>-2.9218875133665279E-2</v>
      </c>
      <c r="M187" s="213"/>
      <c r="N187" s="213"/>
      <c r="O187" s="213">
        <f ca="1">+C$11+C$12*F187</f>
        <v>-3.1286205499316322E-2</v>
      </c>
      <c r="P187" s="213">
        <f>+D$11+D$12*F187+D$13*F187^2</f>
        <v>-3.2637024085246671E-2</v>
      </c>
      <c r="Q187" s="245">
        <f>+C187-15018.5</f>
        <v>39993.852599999867</v>
      </c>
      <c r="R187" s="211">
        <f>+(P187-G187)^2</f>
        <v>1.1683742255196976E-5</v>
      </c>
      <c r="S187" s="211">
        <v>1</v>
      </c>
      <c r="T187" s="211">
        <f>S187*R187</f>
        <v>1.1683742255196976E-5</v>
      </c>
    </row>
    <row r="188" spans="1:20" s="211" customFormat="1" ht="12.95" customHeight="1">
      <c r="A188" s="296" t="s">
        <v>448</v>
      </c>
      <c r="B188" s="297" t="s">
        <v>41</v>
      </c>
      <c r="C188" s="298">
        <v>55013.24860000005</v>
      </c>
      <c r="D188" s="298">
        <v>2.9999999999999997E-4</v>
      </c>
      <c r="E188" s="214">
        <f>+(C188-C$7)/C$8</f>
        <v>28539.919432916035</v>
      </c>
      <c r="F188" s="211">
        <f>ROUND(2*E188,0)/2</f>
        <v>28540</v>
      </c>
      <c r="G188" s="213">
        <f>+C188-(C$7+F188*C$8)</f>
        <v>-2.886379994743038E-2</v>
      </c>
      <c r="H188" s="213"/>
      <c r="I188" s="213"/>
      <c r="J188" s="213"/>
      <c r="L188" s="213">
        <f>+G188</f>
        <v>-2.886379994743038E-2</v>
      </c>
      <c r="M188" s="213"/>
      <c r="N188" s="213"/>
      <c r="O188" s="213">
        <f ca="1">+C$11+C$12*F188</f>
        <v>-3.1295286712362369E-2</v>
      </c>
      <c r="P188" s="213">
        <f>+D$11+D$12*F188+D$13*F188^2</f>
        <v>-3.2651100504759514E-2</v>
      </c>
      <c r="Q188" s="245">
        <f>+C188-15018.5</f>
        <v>39994.74860000005</v>
      </c>
      <c r="R188" s="211">
        <f>+(P188-G188)^2</f>
        <v>1.4343645511545573E-5</v>
      </c>
      <c r="S188" s="211">
        <v>1</v>
      </c>
      <c r="T188" s="211">
        <f>S188*R188</f>
        <v>1.4343645511545573E-5</v>
      </c>
    </row>
    <row r="189" spans="1:20" s="211" customFormat="1" ht="12.95" customHeight="1">
      <c r="A189" s="296" t="s">
        <v>448</v>
      </c>
      <c r="B189" s="297" t="s">
        <v>39</v>
      </c>
      <c r="C189" s="298">
        <v>55020.232900000177</v>
      </c>
      <c r="D189" s="298">
        <v>5.0000000000000001E-4</v>
      </c>
      <c r="E189" s="214">
        <f>+(C189-C$7)/C$8</f>
        <v>28559.41460283543</v>
      </c>
      <c r="F189" s="211">
        <f>ROUND(2*E189,0)/2</f>
        <v>28559.5</v>
      </c>
      <c r="G189" s="213">
        <f>+C189-(C$7+F189*C$8)</f>
        <v>-3.0594214826123789E-2</v>
      </c>
      <c r="H189" s="213"/>
      <c r="I189" s="213"/>
      <c r="J189" s="213"/>
      <c r="L189" s="213">
        <f>+G189</f>
        <v>-3.0594214826123789E-2</v>
      </c>
      <c r="M189" s="213"/>
      <c r="N189" s="213"/>
      <c r="O189" s="213">
        <f ca="1">+C$11+C$12*F189</f>
        <v>-3.1366120174121576E-2</v>
      </c>
      <c r="P189" s="213">
        <f>+D$11+D$12*F189+D$13*F189^2</f>
        <v>-3.2760970009408474E-2</v>
      </c>
      <c r="Q189" s="245">
        <f>+C189-15018.5</f>
        <v>40001.732900000177</v>
      </c>
      <c r="R189" s="211">
        <f>+(P189-G189)^2</f>
        <v>4.694828024291051E-6</v>
      </c>
      <c r="S189" s="211">
        <v>1</v>
      </c>
      <c r="T189" s="211">
        <f>S189*R189</f>
        <v>4.694828024291051E-6</v>
      </c>
    </row>
    <row r="190" spans="1:20" s="211" customFormat="1" ht="12.95" customHeight="1">
      <c r="A190" s="296" t="s">
        <v>448</v>
      </c>
      <c r="B190" s="297" t="s">
        <v>41</v>
      </c>
      <c r="C190" s="298">
        <v>55020.412800000049</v>
      </c>
      <c r="D190" s="298">
        <v>2.0000000000000001E-4</v>
      </c>
      <c r="E190" s="214">
        <f>+(C190-C$7)/C$8</f>
        <v>28559.916754957463</v>
      </c>
      <c r="F190" s="211">
        <f>ROUND(2*E190,0)/2</f>
        <v>28560</v>
      </c>
      <c r="G190" s="213">
        <f>+C190-(C$7+F190*C$8)</f>
        <v>-2.9823199947713874E-2</v>
      </c>
      <c r="H190" s="213"/>
      <c r="I190" s="213"/>
      <c r="J190" s="213"/>
      <c r="L190" s="213">
        <f>+G190</f>
        <v>-2.9823199947713874E-2</v>
      </c>
      <c r="M190" s="213"/>
      <c r="N190" s="213"/>
      <c r="O190" s="213">
        <f ca="1">+C$11+C$12*F190</f>
        <v>-3.1367936416730774E-2</v>
      </c>
      <c r="P190" s="213">
        <f>+D$11+D$12*F190+D$13*F190^2</f>
        <v>-3.2763788887906445E-2</v>
      </c>
      <c r="Q190" s="245">
        <f>+C190-15018.5</f>
        <v>40001.912800000049</v>
      </c>
      <c r="R190" s="211">
        <f>+(P190-G190)^2</f>
        <v>8.6470633151828649E-6</v>
      </c>
      <c r="S190" s="211">
        <v>1</v>
      </c>
      <c r="T190" s="211">
        <f>S190*R190</f>
        <v>8.6470633151828649E-6</v>
      </c>
    </row>
    <row r="191" spans="1:20" s="211" customFormat="1" ht="12.95" customHeight="1">
      <c r="A191" s="296" t="s">
        <v>448</v>
      </c>
      <c r="B191" s="297" t="s">
        <v>39</v>
      </c>
      <c r="C191" s="298">
        <v>55021.30700000003</v>
      </c>
      <c r="D191" s="298">
        <v>5.0000000000000001E-4</v>
      </c>
      <c r="E191" s="214">
        <f>+(C191-C$7)/C$8</f>
        <v>28562.412721760327</v>
      </c>
      <c r="F191" s="211">
        <f>ROUND(2*E191,0)/2</f>
        <v>28562.5</v>
      </c>
      <c r="G191" s="213">
        <f>+C191-(C$7+F191*C$8)</f>
        <v>-3.1268124970665667E-2</v>
      </c>
      <c r="H191" s="213"/>
      <c r="I191" s="213"/>
      <c r="J191" s="213"/>
      <c r="L191" s="213">
        <f>+G191</f>
        <v>-3.1268124970665667E-2</v>
      </c>
      <c r="M191" s="213"/>
      <c r="N191" s="213"/>
      <c r="O191" s="213">
        <f ca="1">+C$11+C$12*F191</f>
        <v>-3.1377017629776835E-2</v>
      </c>
      <c r="P191" s="213">
        <f>+D$11+D$12*F191+D$13*F191^2</f>
        <v>-3.2777884564180348E-2</v>
      </c>
      <c r="Q191" s="245">
        <f>+C191-15018.5</f>
        <v>40002.80700000003</v>
      </c>
      <c r="R191" s="211">
        <f>+(P191-G191)^2</f>
        <v>2.2793740302096154E-6</v>
      </c>
      <c r="S191" s="211">
        <v>1</v>
      </c>
      <c r="T191" s="211">
        <f>S191*R191</f>
        <v>2.2793740302096154E-6</v>
      </c>
    </row>
    <row r="192" spans="1:20" s="211" customFormat="1" ht="12.95" customHeight="1">
      <c r="A192" s="296" t="s">
        <v>448</v>
      </c>
      <c r="B192" s="297" t="s">
        <v>41</v>
      </c>
      <c r="C192" s="298">
        <v>55028.293500000145</v>
      </c>
      <c r="D192" s="298">
        <v>2.9999999999999997E-4</v>
      </c>
      <c r="E192" s="214">
        <f>+(C192-C$7)/C$8</f>
        <v>28581.914032506087</v>
      </c>
      <c r="F192" s="211">
        <f>ROUND(2*E192,0)/2</f>
        <v>28582</v>
      </c>
      <c r="G192" s="213">
        <f>+C192-(C$7+F192*C$8)</f>
        <v>-3.0798539854004048E-2</v>
      </c>
      <c r="H192" s="213"/>
      <c r="I192" s="213"/>
      <c r="J192" s="213"/>
      <c r="L192" s="213">
        <f>+G192</f>
        <v>-3.0798539854004048E-2</v>
      </c>
      <c r="M192" s="213"/>
      <c r="N192" s="213"/>
      <c r="O192" s="213">
        <f ca="1">+C$11+C$12*F192</f>
        <v>-3.1447851091536028E-2</v>
      </c>
      <c r="P192" s="213">
        <f>+D$11+D$12*F192+D$13*F192^2</f>
        <v>-3.288790427156553E-2</v>
      </c>
      <c r="Q192" s="245">
        <f>+C192-15018.5</f>
        <v>40009.793500000145</v>
      </c>
      <c r="R192" s="211">
        <f>+(P192-G192)^2</f>
        <v>4.3654436693720301E-6</v>
      </c>
      <c r="S192" s="211">
        <v>1</v>
      </c>
      <c r="T192" s="211">
        <f>S192*R192</f>
        <v>4.3654436693720301E-6</v>
      </c>
    </row>
    <row r="193" spans="1:21" s="211" customFormat="1" ht="12.95" customHeight="1">
      <c r="A193" s="296" t="s">
        <v>448</v>
      </c>
      <c r="B193" s="297" t="s">
        <v>41</v>
      </c>
      <c r="C193" s="298">
        <v>55029.369099999778</v>
      </c>
      <c r="D193" s="298">
        <v>2.0000000000000001E-4</v>
      </c>
      <c r="E193" s="214">
        <f>+(C193-C$7)/C$8</f>
        <v>28584.916338357463</v>
      </c>
      <c r="F193" s="211">
        <f>ROUND(2*E193,0)/2</f>
        <v>28585</v>
      </c>
      <c r="G193" s="213">
        <f>+C193-(C$7+F193*C$8)</f>
        <v>-2.9972450225614011E-2</v>
      </c>
      <c r="H193" s="213"/>
      <c r="I193" s="213"/>
      <c r="J193" s="213"/>
      <c r="L193" s="213">
        <f>+G193</f>
        <v>-2.9972450225614011E-2</v>
      </c>
      <c r="M193" s="213"/>
      <c r="N193" s="213"/>
      <c r="O193" s="213">
        <f ca="1">+C$11+C$12*F193</f>
        <v>-3.1458748547191287E-2</v>
      </c>
      <c r="P193" s="213">
        <f>+D$11+D$12*F193+D$13*F193^2</f>
        <v>-3.2904841934450674E-2</v>
      </c>
      <c r="Q193" s="245">
        <f>+C193-15018.5</f>
        <v>40010.869099999778</v>
      </c>
      <c r="R193" s="211">
        <f>+(P193-G193)^2</f>
        <v>8.5989211340540015E-6</v>
      </c>
      <c r="S193" s="211">
        <v>1</v>
      </c>
      <c r="T193" s="211">
        <f>S193*R193</f>
        <v>8.5989211340540015E-6</v>
      </c>
    </row>
    <row r="194" spans="1:21" s="211" customFormat="1" ht="12.95" customHeight="1">
      <c r="A194" s="296" t="s">
        <v>448</v>
      </c>
      <c r="B194" s="297" t="s">
        <v>39</v>
      </c>
      <c r="C194" s="298">
        <v>55030.264899999835</v>
      </c>
      <c r="D194" s="298">
        <v>2.0000000000000001E-4</v>
      </c>
      <c r="E194" s="214">
        <f>+(C194-C$7)/C$8</f>
        <v>28587.4167712161</v>
      </c>
      <c r="F194" s="211">
        <f>ROUND(2*E194,0)/2</f>
        <v>28587.5</v>
      </c>
      <c r="G194" s="213">
        <f>+C194-(C$7+F194*C$8)</f>
        <v>-2.9817375165293925E-2</v>
      </c>
      <c r="H194" s="213"/>
      <c r="I194" s="213"/>
      <c r="J194" s="213"/>
      <c r="L194" s="213">
        <f>+G194</f>
        <v>-2.9817375165293925E-2</v>
      </c>
      <c r="M194" s="213"/>
      <c r="N194" s="213"/>
      <c r="O194" s="213">
        <f ca="1">+C$11+C$12*F194</f>
        <v>-3.1467829760237334E-2</v>
      </c>
      <c r="P194" s="213">
        <f>+D$11+D$12*F194+D$13*F194^2</f>
        <v>-3.2918959007125742E-2</v>
      </c>
      <c r="Q194" s="245">
        <f>+C194-15018.5</f>
        <v>40011.764899999835</v>
      </c>
      <c r="R194" s="211">
        <f>+(P194-G194)^2</f>
        <v>9.6198223279122164E-6</v>
      </c>
      <c r="S194" s="211">
        <v>1</v>
      </c>
      <c r="T194" s="211">
        <f>S194*R194</f>
        <v>9.6198223279122164E-6</v>
      </c>
    </row>
    <row r="195" spans="1:21" s="211" customFormat="1" ht="12.95" customHeight="1">
      <c r="A195" s="296" t="s">
        <v>448</v>
      </c>
      <c r="B195" s="297" t="s">
        <v>39</v>
      </c>
      <c r="C195" s="298">
        <v>55031.338700000197</v>
      </c>
      <c r="D195" s="298">
        <v>2.0000000000000001E-4</v>
      </c>
      <c r="E195" s="214">
        <f>+(C195-C$7)/C$8</f>
        <v>28590.414052757002</v>
      </c>
      <c r="F195" s="211">
        <f>ROUND(2*E195,0)/2</f>
        <v>28590.5</v>
      </c>
      <c r="G195" s="213">
        <f>+C195-(C$7+F195*C$8)</f>
        <v>-3.0791284807492048E-2</v>
      </c>
      <c r="H195" s="213"/>
      <c r="I195" s="213"/>
      <c r="J195" s="213"/>
      <c r="L195" s="213">
        <f>+G195</f>
        <v>-3.0791284807492048E-2</v>
      </c>
      <c r="M195" s="213"/>
      <c r="N195" s="213"/>
      <c r="O195" s="213">
        <f ca="1">+C$11+C$12*F195</f>
        <v>-3.1478727215892593E-2</v>
      </c>
      <c r="P195" s="213">
        <f>+D$11+D$12*F195+D$13*F195^2</f>
        <v>-3.2935902318660781E-2</v>
      </c>
      <c r="Q195" s="245">
        <f>+C195-15018.5</f>
        <v>40012.838700000197</v>
      </c>
      <c r="R195" s="211">
        <f>+(P195-G195)^2</f>
        <v>4.5993842692115735E-6</v>
      </c>
      <c r="S195" s="211">
        <v>1</v>
      </c>
      <c r="T195" s="211">
        <f>S195*R195</f>
        <v>4.5993842692115735E-6</v>
      </c>
    </row>
    <row r="196" spans="1:21" s="211" customFormat="1" ht="12.95" customHeight="1">
      <c r="A196" s="296" t="s">
        <v>448</v>
      </c>
      <c r="B196" s="297" t="s">
        <v>41</v>
      </c>
      <c r="C196" s="298">
        <v>55032.234900000039</v>
      </c>
      <c r="D196" s="298">
        <v>1E-4</v>
      </c>
      <c r="E196" s="214">
        <f>+(C196-C$7)/C$8</f>
        <v>28592.915602128931</v>
      </c>
      <c r="F196" s="211">
        <f>ROUND(2*E196,0)/2</f>
        <v>28593</v>
      </c>
      <c r="G196" s="213">
        <f>+C196-(C$7+F196*C$8)</f>
        <v>-3.0236209961003624E-2</v>
      </c>
      <c r="H196" s="213"/>
      <c r="I196" s="213"/>
      <c r="J196" s="213"/>
      <c r="L196" s="213">
        <f>+G196</f>
        <v>-3.0236209961003624E-2</v>
      </c>
      <c r="M196" s="213"/>
      <c r="N196" s="213"/>
      <c r="O196" s="213">
        <f ca="1">+C$11+C$12*F196</f>
        <v>-3.1487808428938655E-2</v>
      </c>
      <c r="P196" s="213">
        <f>+D$11+D$12*F196+D$13*F196^2</f>
        <v>-3.2950024098544112E-2</v>
      </c>
      <c r="Q196" s="245">
        <f>+C196-15018.5</f>
        <v>40013.734900000039</v>
      </c>
      <c r="R196" s="211">
        <f>+(P196-G196)^2</f>
        <v>7.3647871731146215E-6</v>
      </c>
      <c r="S196" s="211">
        <v>1</v>
      </c>
      <c r="T196" s="211">
        <f>S196*R196</f>
        <v>7.3647871731146215E-6</v>
      </c>
    </row>
    <row r="197" spans="1:21" s="211" customFormat="1" ht="12.95" customHeight="1">
      <c r="A197" s="296" t="s">
        <v>448</v>
      </c>
      <c r="B197" s="297" t="s">
        <v>39</v>
      </c>
      <c r="C197" s="298">
        <v>55032.413600000087</v>
      </c>
      <c r="D197" s="298">
        <v>4.0000000000000002E-4</v>
      </c>
      <c r="E197" s="214">
        <f>+(C197-C$7)/C$8</f>
        <v>28593.414404709787</v>
      </c>
      <c r="F197" s="211">
        <f>ROUND(2*E197,0)/2</f>
        <v>28593.5</v>
      </c>
      <c r="G197" s="213">
        <f>+C197-(C$7+F197*C$8)</f>
        <v>-3.0665194914035965E-2</v>
      </c>
      <c r="H197" s="213"/>
      <c r="I197" s="213"/>
      <c r="J197" s="213"/>
      <c r="L197" s="213">
        <f>+G197</f>
        <v>-3.0665194914035965E-2</v>
      </c>
      <c r="M197" s="213"/>
      <c r="N197" s="213"/>
      <c r="O197" s="213">
        <f ca="1">+C$11+C$12*F197</f>
        <v>-3.1489624671547867E-2</v>
      </c>
      <c r="P197" s="213">
        <f>+D$11+D$12*F197+D$13*F197^2</f>
        <v>-3.2952848711277585E-2</v>
      </c>
      <c r="Q197" s="245">
        <f>+C197-15018.5</f>
        <v>40013.913600000087</v>
      </c>
      <c r="R197" s="211">
        <f>+(P197-G197)^2</f>
        <v>5.2333598960340058E-6</v>
      </c>
      <c r="S197" s="211">
        <v>1</v>
      </c>
      <c r="T197" s="211">
        <f>S197*R197</f>
        <v>5.2333598960340058E-6</v>
      </c>
    </row>
    <row r="198" spans="1:21" s="211" customFormat="1" ht="12.95" customHeight="1">
      <c r="A198" s="296" t="s">
        <v>448</v>
      </c>
      <c r="B198" s="297" t="s">
        <v>41</v>
      </c>
      <c r="C198" s="298">
        <v>55033.30979999993</v>
      </c>
      <c r="D198" s="298">
        <v>2.0000000000000001E-4</v>
      </c>
      <c r="E198" s="214">
        <f>+(C198-C$7)/C$8</f>
        <v>28595.915954081716</v>
      </c>
      <c r="F198" s="211">
        <f>ROUND(2*E198,0)/2</f>
        <v>28596</v>
      </c>
      <c r="G198" s="213">
        <f>+C198-(C$7+F198*C$8)</f>
        <v>-3.0110120074823499E-2</v>
      </c>
      <c r="H198" s="213"/>
      <c r="I198" s="213"/>
      <c r="J198" s="213"/>
      <c r="L198" s="213">
        <f>+G198</f>
        <v>-3.0110120074823499E-2</v>
      </c>
      <c r="M198" s="213"/>
      <c r="N198" s="213"/>
      <c r="O198" s="213">
        <f ca="1">+C$11+C$12*F198</f>
        <v>-3.1498705884593914E-2</v>
      </c>
      <c r="P198" s="213">
        <f>+D$11+D$12*F198+D$13*F198^2</f>
        <v>-3.296697305872906E-2</v>
      </c>
      <c r="Q198" s="245">
        <f>+C198-15018.5</f>
        <v>40014.80979999993</v>
      </c>
      <c r="R198" s="211">
        <f>+(P198-G198)^2</f>
        <v>8.1616089716501083E-6</v>
      </c>
      <c r="S198" s="211">
        <v>1</v>
      </c>
      <c r="T198" s="211">
        <f>S198*R198</f>
        <v>8.1616089716501083E-6</v>
      </c>
    </row>
    <row r="199" spans="1:21" s="211" customFormat="1" ht="12.95" customHeight="1">
      <c r="A199" s="296" t="s">
        <v>448</v>
      </c>
      <c r="B199" s="297" t="s">
        <v>39</v>
      </c>
      <c r="C199" s="298">
        <v>55034.210299999919</v>
      </c>
      <c r="D199" s="298">
        <v>6.9999999999999999E-4</v>
      </c>
      <c r="E199" s="214">
        <f>+(C199-C$7)/C$8</f>
        <v>28598.429505978384</v>
      </c>
      <c r="F199" s="211">
        <f>ROUND(2*E199,0)/2</f>
        <v>28598.5</v>
      </c>
      <c r="G199" s="213">
        <f>+C199-(C$7+F199*C$8)</f>
        <v>-2.5255045082303695E-2</v>
      </c>
      <c r="H199" s="213"/>
      <c r="I199" s="213"/>
      <c r="J199" s="213"/>
      <c r="L199" s="213">
        <f>+G199</f>
        <v>-2.5255045082303695E-2</v>
      </c>
      <c r="M199" s="213"/>
      <c r="N199" s="213"/>
      <c r="O199" s="213">
        <f ca="1">+C$11+C$12*F199</f>
        <v>-3.1507787097639961E-2</v>
      </c>
      <c r="P199" s="213">
        <f>+D$11+D$12*F199+D$13*F199^2</f>
        <v>-3.2981099545820652E-2</v>
      </c>
      <c r="Q199" s="245">
        <f>+C199-15018.5</f>
        <v>40015.710299999919</v>
      </c>
      <c r="R199" s="211">
        <f>+(P199-G199)^2</f>
        <v>5.9691917573230296E-5</v>
      </c>
      <c r="S199" s="211">
        <v>1</v>
      </c>
      <c r="T199" s="211">
        <f>S199*R199</f>
        <v>5.9691917573230296E-5</v>
      </c>
    </row>
    <row r="200" spans="1:21" s="211" customFormat="1" ht="12.95" customHeight="1">
      <c r="A200" s="296" t="s">
        <v>448</v>
      </c>
      <c r="B200" s="297" t="s">
        <v>41</v>
      </c>
      <c r="C200" s="298">
        <v>55034.38469999982</v>
      </c>
      <c r="D200" s="298">
        <v>2.9999999999999997E-4</v>
      </c>
      <c r="E200" s="214">
        <f>+(C200-C$7)/C$8</f>
        <v>28598.916306034502</v>
      </c>
      <c r="F200" s="211">
        <f>ROUND(2*E200,0)/2</f>
        <v>28599</v>
      </c>
      <c r="G200" s="213">
        <f>+C200-(C$7+F200*C$8)</f>
        <v>-2.9984030181367416E-2</v>
      </c>
      <c r="H200" s="213"/>
      <c r="I200" s="213"/>
      <c r="J200" s="213"/>
      <c r="L200" s="213">
        <f>+G200</f>
        <v>-2.9984030181367416E-2</v>
      </c>
      <c r="M200" s="213"/>
      <c r="N200" s="213"/>
      <c r="O200" s="213">
        <f ca="1">+C$11+C$12*F200</f>
        <v>-3.1509603340249173E-2</v>
      </c>
      <c r="P200" s="213">
        <f>+D$11+D$12*F200+D$13*F200^2</f>
        <v>-3.2983925099995773E-2</v>
      </c>
      <c r="Q200" s="245">
        <f>+C200-15018.5</f>
        <v>40015.88469999982</v>
      </c>
      <c r="R200" s="211">
        <f>+(P200-G200)^2</f>
        <v>8.9993695228122359E-6</v>
      </c>
      <c r="S200" s="211">
        <v>1</v>
      </c>
      <c r="T200" s="211">
        <f>S200*R200</f>
        <v>8.9993695228122359E-6</v>
      </c>
    </row>
    <row r="201" spans="1:21" s="211" customFormat="1" ht="12.95" customHeight="1">
      <c r="A201" s="296" t="s">
        <v>448</v>
      </c>
      <c r="B201" s="297" t="s">
        <v>41</v>
      </c>
      <c r="C201" s="298">
        <v>55037.25</v>
      </c>
      <c r="D201" s="298">
        <v>1E-4</v>
      </c>
      <c r="E201" s="214">
        <f>+(C201-C$7)/C$8</f>
        <v>28606.914174163379</v>
      </c>
      <c r="F201" s="211">
        <f>ROUND(2*E201,0)/2</f>
        <v>28607</v>
      </c>
      <c r="G201" s="213">
        <f>+C201-(C$7+F201*C$8)</f>
        <v>-3.0747789998713415E-2</v>
      </c>
      <c r="H201" s="213"/>
      <c r="I201" s="213"/>
      <c r="J201" s="213"/>
      <c r="L201" s="213">
        <f>+G201</f>
        <v>-3.0747789998713415E-2</v>
      </c>
      <c r="M201" s="213"/>
      <c r="N201" s="213"/>
      <c r="O201" s="213">
        <f ca="1">+C$11+C$12*F201</f>
        <v>-3.1538663221996541E-2</v>
      </c>
      <c r="P201" s="213">
        <f>+D$11+D$12*F201+D$13*F201^2</f>
        <v>-3.3029145606440116E-2</v>
      </c>
      <c r="Q201" s="245">
        <f>+C201-15018.5</f>
        <v>40018.75</v>
      </c>
      <c r="R201" s="211">
        <f>+(P201-G201)^2</f>
        <v>5.2045834089060653E-6</v>
      </c>
      <c r="S201" s="211">
        <v>1</v>
      </c>
      <c r="T201" s="211">
        <f>S201*R201</f>
        <v>5.2045834089060653E-6</v>
      </c>
    </row>
    <row r="202" spans="1:21" s="211" customFormat="1" ht="12.95" customHeight="1">
      <c r="A202" s="296" t="s">
        <v>448</v>
      </c>
      <c r="B202" s="297" t="s">
        <v>41</v>
      </c>
      <c r="C202" s="298">
        <v>55038.324599999934</v>
      </c>
      <c r="D202" s="298">
        <v>1E-4</v>
      </c>
      <c r="E202" s="214">
        <f>+(C202-C$7)/C$8</f>
        <v>28609.91368873087</v>
      </c>
      <c r="F202" s="211">
        <f>ROUND(2*E202,0)/2</f>
        <v>28610</v>
      </c>
      <c r="G202" s="213">
        <f>+C202-(C$7+F202*C$8)</f>
        <v>-3.0921700068574864E-2</v>
      </c>
      <c r="H202" s="213"/>
      <c r="I202" s="213"/>
      <c r="J202" s="213"/>
      <c r="L202" s="213">
        <f>+G202</f>
        <v>-3.0921700068574864E-2</v>
      </c>
      <c r="M202" s="213"/>
      <c r="N202" s="213"/>
      <c r="O202" s="213">
        <f ca="1">+C$11+C$12*F202</f>
        <v>-3.15495606776518E-2</v>
      </c>
      <c r="P202" s="213">
        <f>+D$11+D$12*F202+D$13*F202^2</f>
        <v>-3.3046108945006633E-2</v>
      </c>
      <c r="Q202" s="245">
        <f>+C202-15018.5</f>
        <v>40019.824599999934</v>
      </c>
      <c r="R202" s="211">
        <f>+(P202-G202)^2</f>
        <v>4.5131130742620896E-6</v>
      </c>
      <c r="S202" s="211">
        <v>1</v>
      </c>
      <c r="T202" s="211">
        <f>S202*R202</f>
        <v>4.5131130742620896E-6</v>
      </c>
    </row>
    <row r="203" spans="1:21" s="211" customFormat="1" ht="12.95" customHeight="1">
      <c r="A203" s="296" t="s">
        <v>448</v>
      </c>
      <c r="B203" s="297" t="s">
        <v>39</v>
      </c>
      <c r="C203" s="298">
        <v>55039.219399999827</v>
      </c>
      <c r="D203" s="298">
        <v>5.0000000000000001E-4</v>
      </c>
      <c r="E203" s="214">
        <f>+(C203-C$7)/C$8</f>
        <v>28612.411330304323</v>
      </c>
      <c r="F203" s="211">
        <f>ROUND(2*E203,0)/2</f>
        <v>28612.5</v>
      </c>
      <c r="G203" s="213">
        <f>+C203-(C$7+F203*C$8)</f>
        <v>-3.1766625172167551E-2</v>
      </c>
      <c r="H203" s="213"/>
      <c r="I203" s="213"/>
      <c r="J203" s="213"/>
      <c r="L203" s="213">
        <f>+G203</f>
        <v>-3.1766625172167551E-2</v>
      </c>
      <c r="M203" s="213"/>
      <c r="N203" s="213"/>
      <c r="O203" s="213">
        <f ca="1">+C$11+C$12*F203</f>
        <v>-3.1558641890697847E-2</v>
      </c>
      <c r="P203" s="213">
        <f>+D$11+D$12*F203+D$13*F203^2</f>
        <v>-3.306024741408288E-2</v>
      </c>
      <c r="Q203" s="245">
        <f>+C203-15018.5</f>
        <v>40020.719399999827</v>
      </c>
      <c r="R203" s="211">
        <f>+(P203-G203)^2</f>
        <v>1.6734585047780427E-6</v>
      </c>
      <c r="S203" s="211">
        <v>1</v>
      </c>
      <c r="T203" s="211">
        <f>S203*R203</f>
        <v>1.6734585047780427E-6</v>
      </c>
    </row>
    <row r="204" spans="1:21" s="211" customFormat="1" ht="12.95" customHeight="1">
      <c r="A204" s="296" t="s">
        <v>448</v>
      </c>
      <c r="B204" s="297" t="s">
        <v>41</v>
      </c>
      <c r="C204" s="298">
        <v>55039.400200000033</v>
      </c>
      <c r="D204" s="298">
        <v>6.9999999999999999E-4</v>
      </c>
      <c r="E204" s="214">
        <f>+(C204-C$7)/C$8</f>
        <v>28612.915994583545</v>
      </c>
      <c r="F204" s="211">
        <f>ROUND(2*E204,0)/2</f>
        <v>28613</v>
      </c>
      <c r="G204" s="213">
        <f>+C204-(C$7+F204*C$8)</f>
        <v>-3.0095609967247583E-2</v>
      </c>
      <c r="H204" s="213"/>
      <c r="I204" s="213"/>
      <c r="J204" s="213"/>
      <c r="L204" s="213">
        <f>+G204</f>
        <v>-3.0095609967247583E-2</v>
      </c>
      <c r="M204" s="213"/>
      <c r="N204" s="213"/>
      <c r="O204" s="213">
        <f ca="1">+C$11+C$12*F204</f>
        <v>-3.1560458133307059E-2</v>
      </c>
      <c r="P204" s="213">
        <f>+D$11+D$12*F204+D$13*F204^2</f>
        <v>-3.3063075364654942E-2</v>
      </c>
      <c r="Q204" s="245">
        <f>+C204-15018.5</f>
        <v>40020.900200000033</v>
      </c>
      <c r="R204" s="211">
        <f>+(P204-G204)^2</f>
        <v>8.8058508848100184E-6</v>
      </c>
      <c r="S204" s="211">
        <v>1</v>
      </c>
      <c r="T204" s="211">
        <f>S204*R204</f>
        <v>8.8058508848100184E-6</v>
      </c>
    </row>
    <row r="205" spans="1:21" s="211" customFormat="1" ht="12.95" customHeight="1">
      <c r="A205" s="296" t="s">
        <v>448</v>
      </c>
      <c r="B205" s="297" t="s">
        <v>41</v>
      </c>
      <c r="C205" s="298">
        <v>55047.282000000123</v>
      </c>
      <c r="D205" s="298">
        <v>2.0000000000000001E-4</v>
      </c>
      <c r="E205" s="214">
        <f>+(C205-C$7)/C$8</f>
        <v>28634.916342545352</v>
      </c>
      <c r="F205" s="211">
        <f>ROUND(2*E205,0)/2</f>
        <v>28635</v>
      </c>
      <c r="G205" s="213">
        <f>+C205-(C$7+F205*C$8)</f>
        <v>-2.9970949879498221E-2</v>
      </c>
      <c r="H205" s="213"/>
      <c r="I205" s="213"/>
      <c r="J205" s="213"/>
      <c r="L205" s="213">
        <f>+G205</f>
        <v>-2.9970949879498221E-2</v>
      </c>
      <c r="M205" s="213"/>
      <c r="N205" s="213"/>
      <c r="O205" s="213">
        <f ca="1">+C$11+C$12*F205</f>
        <v>-3.1640372808112299E-2</v>
      </c>
      <c r="P205" s="213">
        <f>+D$11+D$12*F205+D$13*F205^2</f>
        <v>-3.3187589919574323E-2</v>
      </c>
      <c r="Q205" s="245">
        <f>+C205-15018.5</f>
        <v>40028.782000000123</v>
      </c>
      <c r="R205" s="211">
        <f>+(P205-G205)^2</f>
        <v>1.0346773147420787E-5</v>
      </c>
      <c r="S205" s="211">
        <v>1</v>
      </c>
      <c r="T205" s="211">
        <f>S205*R205</f>
        <v>1.0346773147420787E-5</v>
      </c>
    </row>
    <row r="206" spans="1:21" s="211" customFormat="1" ht="12.95" customHeight="1">
      <c r="A206" s="296" t="s">
        <v>448</v>
      </c>
      <c r="B206" s="297" t="s">
        <v>39</v>
      </c>
      <c r="C206" s="298">
        <v>55050.325300000142</v>
      </c>
      <c r="D206" s="298">
        <v>4.0000000000000002E-4</v>
      </c>
      <c r="E206" s="214">
        <f>+(C206-C$7)/C$8</f>
        <v>28643.411059355196</v>
      </c>
      <c r="F206" s="211">
        <f>ROUND(2*E206,0)/2</f>
        <v>28643.5</v>
      </c>
      <c r="G206" s="213">
        <f>+C206-(C$7+F206*C$8)</f>
        <v>-3.186369485774776E-2</v>
      </c>
      <c r="H206" s="213"/>
      <c r="I206" s="213"/>
      <c r="J206" s="213"/>
      <c r="L206" s="213">
        <f>+G206</f>
        <v>-3.186369485774776E-2</v>
      </c>
      <c r="M206" s="213"/>
      <c r="N206" s="213"/>
      <c r="O206" s="213">
        <f ca="1">+C$11+C$12*F206</f>
        <v>-3.1671248932468879E-2</v>
      </c>
      <c r="P206" s="213">
        <f>+D$11+D$12*F206+D$13*F206^2</f>
        <v>-3.3235742191929221E-2</v>
      </c>
      <c r="Q206" s="245">
        <f>+C206-15018.5</f>
        <v>40031.825300000142</v>
      </c>
      <c r="R206" s="211">
        <f>+(P206-G206)^2</f>
        <v>1.8825138872344552E-6</v>
      </c>
      <c r="S206" s="211">
        <v>1</v>
      </c>
      <c r="T206" s="211">
        <f>S206*R206</f>
        <v>1.8825138872344552E-6</v>
      </c>
    </row>
    <row r="207" spans="1:21" s="211" customFormat="1" ht="12.95" customHeight="1">
      <c r="A207" s="296" t="s">
        <v>448</v>
      </c>
      <c r="B207" s="297" t="s">
        <v>41</v>
      </c>
      <c r="C207" s="298">
        <v>55052.297100000083</v>
      </c>
      <c r="D207" s="298">
        <v>2.9999999999999997E-4</v>
      </c>
      <c r="E207" s="214">
        <f>+(C207-C$7)/C$8</f>
        <v>28648.9149145798</v>
      </c>
      <c r="F207" s="211">
        <f>ROUND(2*E207,0)/2</f>
        <v>28649</v>
      </c>
      <c r="G207" s="213">
        <f>+C207-(C$7+F207*C$8)</f>
        <v>-3.0482529917208012E-2</v>
      </c>
      <c r="H207" s="213"/>
      <c r="I207" s="213"/>
      <c r="J207" s="213"/>
      <c r="K207" s="9"/>
      <c r="L207" s="213">
        <f>+G207</f>
        <v>-3.0482529917208012E-2</v>
      </c>
      <c r="M207" s="213"/>
      <c r="N207" s="213"/>
      <c r="O207" s="213">
        <f ca="1">+C$11+C$12*F207</f>
        <v>-3.1691227601170185E-2</v>
      </c>
      <c r="P207" s="213">
        <f>+D$11+D$12*F207+D$13*F207^2</f>
        <v>-3.3266912724812567E-2</v>
      </c>
      <c r="Q207" s="245">
        <f>+C207-15018.5</f>
        <v>40033.797100000083</v>
      </c>
      <c r="R207" s="211">
        <f>+(P207-G207)^2</f>
        <v>7.7527876192838219E-6</v>
      </c>
      <c r="S207" s="211">
        <v>1</v>
      </c>
      <c r="T207" s="211">
        <f>S207*R207</f>
        <v>7.7527876192838219E-6</v>
      </c>
      <c r="U207"/>
    </row>
    <row r="208" spans="1:21" s="211" customFormat="1" ht="12.95" customHeight="1">
      <c r="A208" s="296" t="s">
        <v>448</v>
      </c>
      <c r="B208" s="297" t="s">
        <v>41</v>
      </c>
      <c r="C208" s="298">
        <v>55256.498999999836</v>
      </c>
      <c r="D208" s="298">
        <v>4.0000000000000002E-4</v>
      </c>
      <c r="E208" s="214">
        <f>+(C208-C$7)/C$8</f>
        <v>29218.900559280886</v>
      </c>
      <c r="F208" s="211">
        <f>ROUND(2*E208,0)/2</f>
        <v>29219</v>
      </c>
      <c r="G208" s="213">
        <f>+C208-(C$7+F208*C$8)</f>
        <v>-3.5625430165964644E-2</v>
      </c>
      <c r="H208" s="213"/>
      <c r="I208" s="213"/>
      <c r="J208" s="213"/>
      <c r="K208" s="9"/>
      <c r="L208" s="213">
        <f>+G208</f>
        <v>-3.5625430165964644E-2</v>
      </c>
      <c r="M208" s="213"/>
      <c r="N208" s="213"/>
      <c r="O208" s="213">
        <f ca="1">+C$11+C$12*F208</f>
        <v>-3.3761744175669781E-2</v>
      </c>
      <c r="P208" s="213">
        <f>+D$11+D$12*F208+D$13*F208^2</f>
        <v>-3.6553463553121959E-2</v>
      </c>
      <c r="Q208" s="245">
        <f>+C208-15018.5</f>
        <v>40237.998999999836</v>
      </c>
      <c r="R208" s="211">
        <f>+(P208-G208)^2</f>
        <v>8.6124596767867868E-7</v>
      </c>
      <c r="S208" s="211">
        <v>1</v>
      </c>
      <c r="T208" s="211">
        <f>S208*R208</f>
        <v>8.6124596767867868E-7</v>
      </c>
      <c r="U208"/>
    </row>
    <row r="209" spans="1:21" s="211" customFormat="1" ht="12.95" customHeight="1">
      <c r="A209" s="296" t="s">
        <v>448</v>
      </c>
      <c r="B209" s="297" t="s">
        <v>41</v>
      </c>
      <c r="C209" s="298">
        <v>55267.603500000201</v>
      </c>
      <c r="D209" s="298">
        <v>1E-3</v>
      </c>
      <c r="E209" s="214">
        <f>+(C209-C$7)/C$8</f>
        <v>29249.896380533279</v>
      </c>
      <c r="F209" s="211">
        <f>ROUND(2*E209,0)/2</f>
        <v>29250</v>
      </c>
      <c r="G209" s="213">
        <f>+C209-(C$7+F209*C$8)</f>
        <v>-3.7122499801625963E-2</v>
      </c>
      <c r="H209" s="213"/>
      <c r="I209" s="213"/>
      <c r="J209" s="213"/>
      <c r="K209" s="9"/>
      <c r="L209" s="213">
        <f>+G209</f>
        <v>-3.7122499801625963E-2</v>
      </c>
      <c r="M209" s="213"/>
      <c r="N209" s="213"/>
      <c r="O209" s="213">
        <f ca="1">+C$11+C$12*F209</f>
        <v>-3.3874351217440798E-2</v>
      </c>
      <c r="P209" s="213">
        <f>+D$11+D$12*F209+D$13*F209^2</f>
        <v>-3.6735394881954958E-2</v>
      </c>
      <c r="Q209" s="245">
        <f>+C209-15018.5</f>
        <v>40249.103500000201</v>
      </c>
      <c r="R209" s="211">
        <f>+(P209-G209)^2</f>
        <v>1.4985021883349543E-7</v>
      </c>
      <c r="S209" s="211">
        <v>1</v>
      </c>
      <c r="T209" s="211">
        <f>S209*R209</f>
        <v>1.4985021883349543E-7</v>
      </c>
      <c r="U209"/>
    </row>
    <row r="210" spans="1:21" s="211" customFormat="1" ht="12.95" customHeight="1">
      <c r="A210" s="296" t="s">
        <v>448</v>
      </c>
      <c r="B210" s="297" t="s">
        <v>39</v>
      </c>
      <c r="C210" s="298">
        <v>55268.498800000176</v>
      </c>
      <c r="D210" s="298">
        <v>6.9999999999999999E-4</v>
      </c>
      <c r="E210" s="214">
        <f>+(C210-C$7)/C$8</f>
        <v>29252.395417749325</v>
      </c>
      <c r="F210" s="211">
        <f>ROUND(2*E210,0)/2</f>
        <v>29252.5</v>
      </c>
      <c r="G210" s="213">
        <f>+C210-(C$7+F210*C$8)</f>
        <v>-3.7467424823262263E-2</v>
      </c>
      <c r="H210" s="213"/>
      <c r="I210" s="213"/>
      <c r="J210" s="213"/>
      <c r="K210" s="9"/>
      <c r="L210" s="213">
        <f>+G210</f>
        <v>-3.7467424823262263E-2</v>
      </c>
      <c r="M210" s="213"/>
      <c r="N210" s="213"/>
      <c r="O210" s="213">
        <f ca="1">+C$11+C$12*F210</f>
        <v>-3.3883432430486859E-2</v>
      </c>
      <c r="P210" s="213">
        <f>+D$11+D$12*F210+D$13*F210^2</f>
        <v>-3.6750081098901224E-2</v>
      </c>
      <c r="Q210" s="245">
        <f>+C210-15018.5</f>
        <v>40249.998800000176</v>
      </c>
      <c r="R210" s="211">
        <f>+(P210-G210)^2</f>
        <v>5.1458201888016581E-7</v>
      </c>
      <c r="S210" s="211">
        <v>1</v>
      </c>
      <c r="T210" s="211">
        <f>S210*R210</f>
        <v>5.1458201888016581E-7</v>
      </c>
      <c r="U210"/>
    </row>
    <row r="211" spans="1:21" s="211" customFormat="1" ht="12.95" customHeight="1">
      <c r="A211" s="296" t="s">
        <v>448</v>
      </c>
      <c r="B211" s="297" t="s">
        <v>41</v>
      </c>
      <c r="C211" s="298">
        <v>55270.469899999909</v>
      </c>
      <c r="D211" s="298">
        <v>5.0000000000000001E-4</v>
      </c>
      <c r="E211" s="214">
        <f>+(C211-C$7)/C$8</f>
        <v>29257.897319074043</v>
      </c>
      <c r="F211" s="211">
        <f>ROUND(2*E211,0)/2</f>
        <v>29258</v>
      </c>
      <c r="G211" s="213">
        <f>+C211-(C$7+F211*C$8)</f>
        <v>-3.6786260090593714E-2</v>
      </c>
      <c r="H211" s="213"/>
      <c r="I211" s="213"/>
      <c r="J211" s="213"/>
      <c r="K211" s="9"/>
      <c r="L211" s="213">
        <f>+G211</f>
        <v>-3.6786260090593714E-2</v>
      </c>
      <c r="M211" s="213"/>
      <c r="N211" s="213"/>
      <c r="O211" s="213">
        <f ca="1">+C$11+C$12*F211</f>
        <v>-3.3903411099188166E-2</v>
      </c>
      <c r="P211" s="213">
        <f>+D$11+D$12*F211+D$13*F211^2</f>
        <v>-3.6782398307716249E-2</v>
      </c>
      <c r="Q211" s="245">
        <f>+C211-15018.5</f>
        <v>40251.969899999909</v>
      </c>
      <c r="R211" s="211">
        <f>+(P211-G211)^2</f>
        <v>1.4913366992682481E-11</v>
      </c>
      <c r="S211" s="211">
        <v>1</v>
      </c>
      <c r="T211" s="211">
        <f>S211*R211</f>
        <v>1.4913366992682481E-11</v>
      </c>
      <c r="U211"/>
    </row>
    <row r="212" spans="1:21" s="211" customFormat="1" ht="12.95" customHeight="1">
      <c r="A212" s="296" t="s">
        <v>448</v>
      </c>
      <c r="B212" s="297" t="s">
        <v>39</v>
      </c>
      <c r="C212" s="298">
        <v>55274.589900000021</v>
      </c>
      <c r="D212" s="298">
        <v>4.0000000000000002E-4</v>
      </c>
      <c r="E212" s="214">
        <f>+(C212-C$7)/C$8</f>
        <v>29269.397412149741</v>
      </c>
      <c r="F212" s="211">
        <f>ROUND(2*E212,0)/2</f>
        <v>29269.5</v>
      </c>
      <c r="G212" s="213">
        <f>+C212-(C$7+F212*C$8)</f>
        <v>-3.6752914980752394E-2</v>
      </c>
      <c r="H212" s="213"/>
      <c r="I212" s="213"/>
      <c r="J212" s="213"/>
      <c r="K212" s="9"/>
      <c r="L212" s="213">
        <f>+G212</f>
        <v>-3.6752914980752394E-2</v>
      </c>
      <c r="M212" s="213"/>
      <c r="N212" s="213"/>
      <c r="O212" s="213">
        <f ca="1">+C$11+C$12*F212</f>
        <v>-3.3945184679200005E-2</v>
      </c>
      <c r="P212" s="213">
        <f>+D$11+D$12*F212+D$13*F212^2</f>
        <v>-3.685000411739188E-2</v>
      </c>
      <c r="Q212" s="245">
        <f>+C212-15018.5</f>
        <v>40256.089900000021</v>
      </c>
      <c r="R212" s="211">
        <f>+(P212-G212)^2</f>
        <v>9.4263004534007911E-9</v>
      </c>
      <c r="S212" s="211">
        <v>1</v>
      </c>
      <c r="T212" s="211">
        <f>S212*R212</f>
        <v>9.4263004534007911E-9</v>
      </c>
      <c r="U212"/>
    </row>
    <row r="213" spans="1:21" s="211" customFormat="1" ht="12.95" customHeight="1">
      <c r="A213" s="296" t="s">
        <v>448</v>
      </c>
      <c r="B213" s="297" t="s">
        <v>41</v>
      </c>
      <c r="C213" s="298">
        <v>55275.485599999782</v>
      </c>
      <c r="D213" s="298">
        <v>5.0000000000000001E-4</v>
      </c>
      <c r="E213" s="214">
        <f>+(C213-C$7)/C$8</f>
        <v>29271.897565879081</v>
      </c>
      <c r="F213" s="211">
        <f>ROUND(2*E213,0)/2</f>
        <v>29272</v>
      </c>
      <c r="G213" s="213">
        <f>+C213-(C$7+F213*C$8)</f>
        <v>-3.6697840216220357E-2</v>
      </c>
      <c r="H213" s="213"/>
      <c r="I213" s="213"/>
      <c r="J213" s="213"/>
      <c r="K213" s="9"/>
      <c r="L213" s="213">
        <f>+G213</f>
        <v>-3.6697840216220357E-2</v>
      </c>
      <c r="M213" s="213"/>
      <c r="N213" s="213"/>
      <c r="O213" s="213">
        <f ca="1">+C$11+C$12*F213</f>
        <v>-3.3954265892246052E-2</v>
      </c>
      <c r="P213" s="213">
        <f>+D$11+D$12*F213+D$13*F213^2</f>
        <v>-3.6864707023531063E-2</v>
      </c>
      <c r="Q213" s="245">
        <f>+C213-15018.5</f>
        <v>40256.985599999782</v>
      </c>
      <c r="R213" s="211">
        <f>+(P213-G213)^2</f>
        <v>2.7844531382068294E-8</v>
      </c>
      <c r="S213" s="211">
        <v>1</v>
      </c>
      <c r="T213" s="211">
        <f>S213*R213</f>
        <v>2.7844531382068294E-8</v>
      </c>
      <c r="U213"/>
    </row>
    <row r="214" spans="1:21" s="211" customFormat="1" ht="12.95" customHeight="1">
      <c r="A214" s="296" t="s">
        <v>448</v>
      </c>
      <c r="B214" s="297" t="s">
        <v>39</v>
      </c>
      <c r="C214" s="298">
        <v>55275.661299999803</v>
      </c>
      <c r="D214" s="298">
        <v>2.5999999999999999E-3</v>
      </c>
      <c r="E214" s="214">
        <f>+(C214-C$7)/C$8</f>
        <v>29272.387994605684</v>
      </c>
      <c r="F214" s="211">
        <f>ROUND(2*E214,0)/2</f>
        <v>29272.5</v>
      </c>
      <c r="G214" s="213">
        <f>+C214-(C$7+F214*C$8)</f>
        <v>-4.0126825195329729E-2</v>
      </c>
      <c r="H214" s="213"/>
      <c r="I214" s="213"/>
      <c r="J214" s="213"/>
      <c r="K214" s="9"/>
      <c r="L214" s="213">
        <f>+G214</f>
        <v>-4.0126825195329729E-2</v>
      </c>
      <c r="M214" s="213"/>
      <c r="N214" s="213"/>
      <c r="O214" s="213">
        <f ca="1">+C$11+C$12*F214</f>
        <v>-3.3956082134855264E-2</v>
      </c>
      <c r="P214" s="213">
        <f>+D$11+D$12*F214+D$13*F214^2</f>
        <v>-3.6867647861515709E-2</v>
      </c>
      <c r="Q214" s="245">
        <f>+C214-15018.5</f>
        <v>40257.161299999803</v>
      </c>
      <c r="R214" s="211">
        <f>+(P214-G214)^2</f>
        <v>1.0622236893247065E-5</v>
      </c>
      <c r="S214" s="211">
        <v>1</v>
      </c>
      <c r="T214" s="211">
        <f>S214*R214</f>
        <v>1.0622236893247065E-5</v>
      </c>
      <c r="U214"/>
    </row>
    <row r="215" spans="1:21" s="211" customFormat="1" ht="12.95" customHeight="1">
      <c r="A215" s="296" t="s">
        <v>448</v>
      </c>
      <c r="B215" s="297" t="s">
        <v>41</v>
      </c>
      <c r="C215" s="298">
        <v>55276.560399999842</v>
      </c>
      <c r="D215" s="298">
        <v>2.9999999999999997E-4</v>
      </c>
      <c r="E215" s="214">
        <f>+(C215-C$7)/C$8</f>
        <v>29274.897638703867</v>
      </c>
      <c r="F215" s="211">
        <f>ROUND(2*E215,0)/2</f>
        <v>29275</v>
      </c>
      <c r="G215" s="213">
        <f>+C215-(C$7+F215*C$8)</f>
        <v>-3.6671750160166994E-2</v>
      </c>
      <c r="H215" s="213"/>
      <c r="I215" s="213"/>
      <c r="J215" s="213"/>
      <c r="K215" s="9"/>
      <c r="L215" s="213">
        <f>+G215</f>
        <v>-3.6671750160166994E-2</v>
      </c>
      <c r="M215" s="213"/>
      <c r="N215" s="213"/>
      <c r="O215" s="213">
        <f ca="1">+C$11+C$12*F215</f>
        <v>-3.3965163347901312E-2</v>
      </c>
      <c r="P215" s="213">
        <f>+D$11+D$12*F215+D$13*F215^2</f>
        <v>-3.6882353335223064E-2</v>
      </c>
      <c r="Q215" s="245">
        <f>+C215-15018.5</f>
        <v>40258.060399999842</v>
      </c>
      <c r="R215" s="211">
        <f>+(P215-G215)^2</f>
        <v>4.435369734369788E-8</v>
      </c>
      <c r="S215" s="211">
        <v>1</v>
      </c>
      <c r="T215" s="211">
        <f>S215*R215</f>
        <v>4.435369734369788E-8</v>
      </c>
      <c r="U215"/>
    </row>
    <row r="216" spans="1:21" s="211" customFormat="1" ht="12.95" customHeight="1">
      <c r="A216" s="296" t="s">
        <v>448</v>
      </c>
      <c r="B216" s="297" t="s">
        <v>39</v>
      </c>
      <c r="C216" s="298">
        <v>55277.454700000118</v>
      </c>
      <c r="D216" s="298">
        <v>1.1999999999999999E-3</v>
      </c>
      <c r="E216" s="214">
        <f>+(C216-C$7)/C$8</f>
        <v>29277.393884636029</v>
      </c>
      <c r="F216" s="211">
        <f>ROUND(2*E216,0)/2</f>
        <v>29277.5</v>
      </c>
      <c r="G216" s="213">
        <f>+C216-(C$7+F216*C$8)</f>
        <v>-3.8016674880054779E-2</v>
      </c>
      <c r="H216" s="213"/>
      <c r="I216" s="213"/>
      <c r="J216" s="213"/>
      <c r="K216" s="9"/>
      <c r="L216" s="213">
        <f>+G216</f>
        <v>-3.8016674880054779E-2</v>
      </c>
      <c r="M216" s="213"/>
      <c r="N216" s="213"/>
      <c r="O216" s="213">
        <f ca="1">+C$11+C$12*F216</f>
        <v>-3.3974244560947359E-2</v>
      </c>
      <c r="P216" s="213">
        <f>+D$11+D$12*F216+D$13*F216^2</f>
        <v>-3.6897060948570509E-2</v>
      </c>
      <c r="Q216" s="245">
        <f>+C216-15018.5</f>
        <v>40258.954700000118</v>
      </c>
      <c r="R216" s="211">
        <f>+(P216-G216)^2</f>
        <v>1.2535353555736638E-6</v>
      </c>
      <c r="S216" s="211">
        <v>1</v>
      </c>
      <c r="T216" s="211">
        <f>S216*R216</f>
        <v>1.2535353555736638E-6</v>
      </c>
      <c r="U216"/>
    </row>
    <row r="217" spans="1:21" s="211" customFormat="1" ht="12.95" customHeight="1">
      <c r="A217" s="296" t="s">
        <v>448</v>
      </c>
      <c r="B217" s="297" t="s">
        <v>41</v>
      </c>
      <c r="C217" s="298">
        <v>55277.635699999984</v>
      </c>
      <c r="D217" s="298">
        <v>1.5E-3</v>
      </c>
      <c r="E217" s="214">
        <f>+(C217-C$7)/C$8</f>
        <v>29277.899107171248</v>
      </c>
      <c r="F217" s="211">
        <f>ROUND(2*E217,0)/2</f>
        <v>29278</v>
      </c>
      <c r="G217" s="213">
        <f>+C217-(C$7+F217*C$8)</f>
        <v>-3.6145660014881287E-2</v>
      </c>
      <c r="H217" s="213"/>
      <c r="I217" s="213"/>
      <c r="J217" s="213"/>
      <c r="K217" s="9"/>
      <c r="L217" s="213">
        <f>+G217</f>
        <v>-3.6145660014881287E-2</v>
      </c>
      <c r="M217" s="213"/>
      <c r="N217" s="213"/>
      <c r="O217" s="213">
        <f ca="1">+C$11+C$12*F217</f>
        <v>-3.3976060803556571E-2</v>
      </c>
      <c r="P217" s="213">
        <f>+D$11+D$12*F217+D$13*F217^2</f>
        <v>-3.6900002727996831E-2</v>
      </c>
      <c r="Q217" s="245">
        <f>+C217-15018.5</f>
        <v>40259.135699999984</v>
      </c>
      <c r="R217" s="211">
        <f>+(P217-G217)^2</f>
        <v>5.6903292883051982E-7</v>
      </c>
      <c r="S217" s="211">
        <v>1</v>
      </c>
      <c r="T217" s="211">
        <f>S217*R217</f>
        <v>5.6903292883051982E-7</v>
      </c>
      <c r="U217"/>
    </row>
    <row r="218" spans="1:21" s="211" customFormat="1" ht="12.95" customHeight="1">
      <c r="A218" s="296" t="s">
        <v>448</v>
      </c>
      <c r="B218" s="297" t="s">
        <v>41</v>
      </c>
      <c r="C218" s="298">
        <v>55280.504300000146</v>
      </c>
      <c r="D218" s="298">
        <v>8.0000000000000004E-4</v>
      </c>
      <c r="E218" s="214">
        <f>+(C218-C$7)/C$8</f>
        <v>29285.906186539676</v>
      </c>
      <c r="F218" s="211">
        <f>ROUND(2*E218,0)/2</f>
        <v>29286</v>
      </c>
      <c r="G218" s="213">
        <f>+C218-(C$7+F218*C$8)</f>
        <v>-3.3609419857384637E-2</v>
      </c>
      <c r="H218" s="213"/>
      <c r="I218" s="213"/>
      <c r="J218" s="213"/>
      <c r="K218" s="9"/>
      <c r="L218" s="213">
        <f>+G218</f>
        <v>-3.3609419857384637E-2</v>
      </c>
      <c r="M218" s="213"/>
      <c r="N218" s="213"/>
      <c r="O218" s="213">
        <f ca="1">+C$11+C$12*F218</f>
        <v>-3.4005120685303938E-2</v>
      </c>
      <c r="P218" s="213">
        <f>+D$11+D$12*F218+D$13*F218^2</f>
        <v>-3.6947082838459946E-2</v>
      </c>
      <c r="Q218" s="245">
        <f>+C218-15018.5</f>
        <v>40262.004300000146</v>
      </c>
      <c r="R218" s="211">
        <f>+(P218-G218)^2</f>
        <v>1.1139994175240521E-5</v>
      </c>
      <c r="S218" s="211">
        <v>1</v>
      </c>
      <c r="T218" s="211">
        <f>S218*R218</f>
        <v>1.1139994175240521E-5</v>
      </c>
      <c r="U218"/>
    </row>
    <row r="219" spans="1:21" s="211" customFormat="1" ht="12.95" customHeight="1">
      <c r="A219" s="296" t="s">
        <v>448</v>
      </c>
      <c r="B219" s="297" t="s">
        <v>41</v>
      </c>
      <c r="C219" s="298">
        <v>55281.575699999928</v>
      </c>
      <c r="D219" s="298">
        <v>2.9999999999999997E-4</v>
      </c>
      <c r="E219" s="214">
        <f>+(C219-C$7)/C$8</f>
        <v>29288.896768995615</v>
      </c>
      <c r="F219" s="211">
        <f>ROUND(2*E219,0)/2</f>
        <v>29289</v>
      </c>
      <c r="G219" s="213">
        <f>+C219-(C$7+F219*C$8)</f>
        <v>-3.6983330071961973E-2</v>
      </c>
      <c r="H219" s="213"/>
      <c r="I219" s="213"/>
      <c r="J219" s="213"/>
      <c r="K219" s="9"/>
      <c r="L219" s="213">
        <f>+G219</f>
        <v>-3.6983330071961973E-2</v>
      </c>
      <c r="M219" s="213"/>
      <c r="N219" s="213"/>
      <c r="O219" s="213">
        <f ca="1">+C$11+C$12*F219</f>
        <v>-3.4016018140959198E-2</v>
      </c>
      <c r="P219" s="213">
        <f>+D$11+D$12*F219+D$13*F219^2</f>
        <v>-3.6964743528533545E-2</v>
      </c>
      <c r="Q219" s="245">
        <f>+C219-15018.5</f>
        <v>40263.075699999928</v>
      </c>
      <c r="R219" s="211">
        <f>+(P219-G219)^2</f>
        <v>3.4545959661684928E-10</v>
      </c>
      <c r="S219" s="211">
        <v>1</v>
      </c>
      <c r="T219" s="211">
        <f>S219*R219</f>
        <v>3.4545959661684928E-10</v>
      </c>
      <c r="U219"/>
    </row>
    <row r="220" spans="1:21" s="211" customFormat="1" ht="12.95" customHeight="1">
      <c r="A220" s="296" t="s">
        <v>448</v>
      </c>
      <c r="B220" s="297" t="s">
        <v>39</v>
      </c>
      <c r="C220" s="298">
        <v>55282.471299999859</v>
      </c>
      <c r="D220" s="298">
        <v>5.0000000000000001E-4</v>
      </c>
      <c r="E220" s="214">
        <f>+(C220-C$7)/C$8</f>
        <v>29291.396643596956</v>
      </c>
      <c r="F220" s="211">
        <f>ROUND(2*E220,0)/2</f>
        <v>29291.5</v>
      </c>
      <c r="G220" s="213">
        <f>+C220-(C$7+F220*C$8)</f>
        <v>-3.7028255144832656E-2</v>
      </c>
      <c r="H220" s="213"/>
      <c r="I220" s="213"/>
      <c r="J220" s="213"/>
      <c r="K220" s="9"/>
      <c r="L220" s="213">
        <f>+G220</f>
        <v>-3.7028255144832656E-2</v>
      </c>
      <c r="M220" s="213"/>
      <c r="N220" s="213"/>
      <c r="O220" s="213">
        <f ca="1">+C$11+C$12*F220</f>
        <v>-3.4025099354005245E-2</v>
      </c>
      <c r="P220" s="213">
        <f>+D$11+D$12*F220+D$13*F220^2</f>
        <v>-3.6979463123865644E-2</v>
      </c>
      <c r="Q220" s="245">
        <f>+C220-15018.5</f>
        <v>40263.971299999859</v>
      </c>
      <c r="R220" s="211">
        <f>+(P220-G220)^2</f>
        <v>2.3806613100453131E-9</v>
      </c>
      <c r="S220" s="211">
        <v>1</v>
      </c>
      <c r="T220" s="211">
        <f>S220*R220</f>
        <v>2.3806613100453131E-9</v>
      </c>
      <c r="U220"/>
    </row>
    <row r="221" spans="1:21" s="211" customFormat="1" ht="12.95" customHeight="1">
      <c r="A221" s="296" t="s">
        <v>448</v>
      </c>
      <c r="B221" s="297" t="s">
        <v>39</v>
      </c>
      <c r="C221" s="298">
        <v>55283.550400000066</v>
      </c>
      <c r="D221" s="298">
        <v>5.9999999999999995E-4</v>
      </c>
      <c r="E221" s="214">
        <f>+(C221-C$7)/C$8</f>
        <v>29294.408718946477</v>
      </c>
      <c r="F221" s="211">
        <f>ROUND(2*E221,0)/2</f>
        <v>29294.5</v>
      </c>
      <c r="G221" s="213">
        <f>+C221-(C$7+F221*C$8)</f>
        <v>-3.2702164935471956E-2</v>
      </c>
      <c r="H221" s="213"/>
      <c r="I221" s="213"/>
      <c r="J221" s="213"/>
      <c r="K221" s="9"/>
      <c r="L221" s="213">
        <f>+G221</f>
        <v>-3.2702164935471956E-2</v>
      </c>
      <c r="M221" s="213"/>
      <c r="N221" s="213"/>
      <c r="O221" s="213">
        <f ca="1">+C$11+C$12*F221</f>
        <v>-3.4035996809660504E-2</v>
      </c>
      <c r="P221" s="213">
        <f>+D$11+D$12*F221+D$13*F221^2</f>
        <v>-3.6997129462589151E-2</v>
      </c>
      <c r="Q221" s="245">
        <f>+C221-15018.5</f>
        <v>40265.050400000066</v>
      </c>
      <c r="R221" s="211">
        <f>+(P221-G221)^2</f>
        <v>1.8446720289195035E-5</v>
      </c>
      <c r="S221" s="211">
        <v>1</v>
      </c>
      <c r="T221" s="211">
        <f>S221*R221</f>
        <v>1.8446720289195035E-5</v>
      </c>
      <c r="U221"/>
    </row>
    <row r="222" spans="1:21" s="211" customFormat="1" ht="12.95" customHeight="1">
      <c r="A222" s="296" t="s">
        <v>448</v>
      </c>
      <c r="B222" s="297" t="s">
        <v>39</v>
      </c>
      <c r="C222" s="298">
        <v>55284.620699999854</v>
      </c>
      <c r="D222" s="298">
        <v>6.9999999999999999E-4</v>
      </c>
      <c r="E222" s="214">
        <f>+(C222-C$7)/C$8</f>
        <v>29297.39623098923</v>
      </c>
      <c r="F222" s="211">
        <f>ROUND(2*E222,0)/2</f>
        <v>29297.5</v>
      </c>
      <c r="G222" s="213">
        <f>+C222-(C$7+F222*C$8)</f>
        <v>-3.7176075144088827E-2</v>
      </c>
      <c r="H222" s="213"/>
      <c r="I222" s="213"/>
      <c r="J222" s="213"/>
      <c r="K222" s="9"/>
      <c r="L222" s="213">
        <f>+G222</f>
        <v>-3.7176075144088827E-2</v>
      </c>
      <c r="M222" s="213"/>
      <c r="N222" s="213"/>
      <c r="O222" s="213">
        <f ca="1">+C$11+C$12*F222</f>
        <v>-3.4046894265315764E-2</v>
      </c>
      <c r="P222" s="213">
        <f>+D$11+D$12*F222+D$13*F222^2</f>
        <v>-3.7014798882394395E-2</v>
      </c>
      <c r="Q222" s="245">
        <f>+C222-15018.5</f>
        <v>40266.120699999854</v>
      </c>
      <c r="R222" s="211">
        <f>+(P222-G222)^2</f>
        <v>2.6010032586130874E-8</v>
      </c>
      <c r="S222" s="211">
        <v>1</v>
      </c>
      <c r="T222" s="211">
        <f>S222*R222</f>
        <v>2.6010032586130874E-8</v>
      </c>
      <c r="U222"/>
    </row>
    <row r="223" spans="1:21" s="211" customFormat="1" ht="12.95" customHeight="1">
      <c r="A223" s="296" t="s">
        <v>448</v>
      </c>
      <c r="B223" s="297" t="s">
        <v>41</v>
      </c>
      <c r="C223" s="298">
        <v>55285.516299999785</v>
      </c>
      <c r="D223" s="298">
        <v>2.9999999999999997E-4</v>
      </c>
      <c r="E223" s="214">
        <f>+(C223-C$7)/C$8</f>
        <v>29299.896105590571</v>
      </c>
      <c r="F223" s="211">
        <f>ROUND(2*E223,0)/2</f>
        <v>29300</v>
      </c>
      <c r="G223" s="213">
        <f>+C223-(C$7+F223*C$8)</f>
        <v>-3.722100021695951E-2</v>
      </c>
      <c r="H223" s="213"/>
      <c r="I223" s="213"/>
      <c r="J223" s="213"/>
      <c r="K223" s="9"/>
      <c r="L223" s="213">
        <f>+G223</f>
        <v>-3.722100021695951E-2</v>
      </c>
      <c r="M223" s="213"/>
      <c r="N223" s="213"/>
      <c r="O223" s="213">
        <f ca="1">+C$11+C$12*F223</f>
        <v>-3.4055975478361825E-2</v>
      </c>
      <c r="P223" s="213">
        <f>+D$11+D$12*F223+D$13*F223^2</f>
        <v>-3.7029525752502929E-2</v>
      </c>
      <c r="Q223" s="245">
        <f>+C223-15018.5</f>
        <v>40267.016299999785</v>
      </c>
      <c r="R223" s="211">
        <f>+(P223-G223)^2</f>
        <v>3.6662470538934631E-8</v>
      </c>
      <c r="S223" s="211">
        <v>1</v>
      </c>
      <c r="T223" s="211">
        <f>S223*R223</f>
        <v>3.6662470538934631E-8</v>
      </c>
      <c r="U223"/>
    </row>
    <row r="224" spans="1:21" s="211" customFormat="1" ht="12.95" customHeight="1">
      <c r="A224" s="296" t="s">
        <v>448</v>
      </c>
      <c r="B224" s="297" t="s">
        <v>41</v>
      </c>
      <c r="C224" s="298">
        <v>55293.398200000171</v>
      </c>
      <c r="D224" s="298">
        <v>2.9999999999999997E-4</v>
      </c>
      <c r="E224" s="214">
        <f>+(C224-C$7)/C$8</f>
        <v>29321.896732681675</v>
      </c>
      <c r="F224" s="211">
        <f>ROUND(2*E224,0)/2</f>
        <v>29322</v>
      </c>
      <c r="G224" s="213">
        <f>+C224-(C$7+F224*C$8)</f>
        <v>-3.6996339826146141E-2</v>
      </c>
      <c r="H224" s="213"/>
      <c r="I224" s="213"/>
      <c r="J224" s="213"/>
      <c r="K224" s="9"/>
      <c r="L224" s="213">
        <f>+G224</f>
        <v>-3.6996339826146141E-2</v>
      </c>
      <c r="M224" s="213"/>
      <c r="N224" s="213"/>
      <c r="O224" s="213">
        <f ca="1">+C$11+C$12*F224</f>
        <v>-3.4135890153167064E-2</v>
      </c>
      <c r="P224" s="213">
        <f>+D$11+D$12*F224+D$13*F224^2</f>
        <v>-3.7159214470739693E-2</v>
      </c>
      <c r="Q224" s="245">
        <f>+C224-15018.5</f>
        <v>40274.898200000171</v>
      </c>
      <c r="R224" s="211">
        <f>+(P224-G224)^2</f>
        <v>2.6528149851476041E-8</v>
      </c>
      <c r="S224" s="211">
        <v>1</v>
      </c>
      <c r="T224" s="211">
        <f>S224*R224</f>
        <v>2.6528149851476041E-8</v>
      </c>
      <c r="U224"/>
    </row>
    <row r="225" spans="1:21" s="211" customFormat="1" ht="12.95" customHeight="1">
      <c r="A225" s="296" t="s">
        <v>448</v>
      </c>
      <c r="B225" s="297" t="s">
        <v>39</v>
      </c>
      <c r="C225" s="298">
        <v>55293.577300000004</v>
      </c>
      <c r="D225" s="298">
        <v>2.9999999999999997E-4</v>
      </c>
      <c r="E225" s="214">
        <f>+(C225-C$7)/C$8</f>
        <v>29322.396651775824</v>
      </c>
      <c r="F225" s="211">
        <f>ROUND(2*E225,0)/2</f>
        <v>29322.5</v>
      </c>
      <c r="G225" s="213">
        <f>+C225-(C$7+F225*C$8)</f>
        <v>-3.7025325000286102E-2</v>
      </c>
      <c r="H225" s="213"/>
      <c r="I225" s="213"/>
      <c r="J225" s="213"/>
      <c r="K225" s="9"/>
      <c r="L225" s="213">
        <f>+G225</f>
        <v>-3.7025325000286102E-2</v>
      </c>
      <c r="M225" s="213"/>
      <c r="N225" s="213"/>
      <c r="O225" s="213">
        <f ca="1">+C$11+C$12*F225</f>
        <v>-3.4137706395776277E-2</v>
      </c>
      <c r="P225" s="213">
        <f>+D$11+D$12*F225+D$13*F225^2</f>
        <v>-3.7162163867284825E-2</v>
      </c>
      <c r="Q225" s="245">
        <f>+C225-15018.5</f>
        <v>40275.077300000004</v>
      </c>
      <c r="R225" s="211">
        <f>+(P225-G225)^2</f>
        <v>1.8724875521494218E-8</v>
      </c>
      <c r="S225" s="211">
        <v>1</v>
      </c>
      <c r="T225" s="211">
        <f>S225*R225</f>
        <v>1.8724875521494218E-8</v>
      </c>
      <c r="U225"/>
    </row>
    <row r="226" spans="1:21" s="211" customFormat="1" ht="12.95" customHeight="1">
      <c r="A226" s="296" t="s">
        <v>448</v>
      </c>
      <c r="B226" s="297" t="s">
        <v>41</v>
      </c>
      <c r="C226" s="298">
        <v>55294.472899999935</v>
      </c>
      <c r="D226" s="298">
        <v>2.0000000000000001E-4</v>
      </c>
      <c r="E226" s="214">
        <f>+(C226-C$7)/C$8</f>
        <v>29324.896526377164</v>
      </c>
      <c r="F226" s="211">
        <f>ROUND(2*E226,0)/2</f>
        <v>29325</v>
      </c>
      <c r="G226" s="213">
        <f>+C226-(C$7+F226*C$8)</f>
        <v>-3.7070250065880828E-2</v>
      </c>
      <c r="H226" s="213"/>
      <c r="I226" s="213"/>
      <c r="J226" s="213"/>
      <c r="K226" s="9"/>
      <c r="L226" s="213">
        <f>+G226</f>
        <v>-3.7070250065880828E-2</v>
      </c>
      <c r="M226" s="213"/>
      <c r="N226" s="213"/>
      <c r="O226" s="213">
        <f ca="1">+C$11+C$12*F226</f>
        <v>-3.4146787608822324E-2</v>
      </c>
      <c r="P226" s="213">
        <f>+D$11+D$12*F226+D$13*F226^2</f>
        <v>-3.7176912133794524E-2</v>
      </c>
      <c r="Q226" s="245">
        <f>+C226-15018.5</f>
        <v>40275.972899999935</v>
      </c>
      <c r="R226" s="211">
        <f>+(P226-G226)^2</f>
        <v>1.1376796731625882E-8</v>
      </c>
      <c r="S226" s="211">
        <v>1</v>
      </c>
      <c r="T226" s="211">
        <f>S226*R226</f>
        <v>1.1376796731625882E-8</v>
      </c>
      <c r="U226"/>
    </row>
    <row r="227" spans="1:21" s="211" customFormat="1" ht="12.95" customHeight="1">
      <c r="A227" s="296" t="s">
        <v>448</v>
      </c>
      <c r="B227" s="297" t="s">
        <v>39</v>
      </c>
      <c r="C227" s="298">
        <v>55294.650599999819</v>
      </c>
      <c r="D227" s="298">
        <v>5.9999999999999995E-4</v>
      </c>
      <c r="E227" s="214">
        <f>+(C227-C$7)/C$8</f>
        <v>29325.392537672837</v>
      </c>
      <c r="F227" s="211">
        <f>ROUND(2*E227,0)/2</f>
        <v>29325.5</v>
      </c>
      <c r="G227" s="213">
        <f>+C227-(C$7+F227*C$8)</f>
        <v>-3.8499235182825942E-2</v>
      </c>
      <c r="H227" s="213"/>
      <c r="I227" s="213"/>
      <c r="J227" s="213"/>
      <c r="K227" s="9"/>
      <c r="L227" s="213">
        <f>+G227</f>
        <v>-3.8499235182825942E-2</v>
      </c>
      <c r="M227" s="213"/>
      <c r="N227" s="213"/>
      <c r="O227" s="213">
        <f ca="1">+C$11+C$12*F227</f>
        <v>-3.4148603851431536E-2</v>
      </c>
      <c r="P227" s="213">
        <f>+D$11+D$12*F227+D$13*F227^2</f>
        <v>-3.7179862043853262E-2</v>
      </c>
      <c r="Q227" s="245">
        <f>+C227-15018.5</f>
        <v>40276.150599999819</v>
      </c>
      <c r="R227" s="211">
        <f>+(P227-G227)^2</f>
        <v>1.7407454798426208E-6</v>
      </c>
      <c r="S227" s="211">
        <v>1</v>
      </c>
      <c r="T227" s="211">
        <f>S227*R227</f>
        <v>1.7407454798426208E-6</v>
      </c>
      <c r="U227"/>
    </row>
    <row r="228" spans="1:21" s="211" customFormat="1" ht="12.95" customHeight="1">
      <c r="A228" s="296" t="s">
        <v>448</v>
      </c>
      <c r="B228" s="297" t="s">
        <v>41</v>
      </c>
      <c r="C228" s="298">
        <v>55295.547799999826</v>
      </c>
      <c r="D228" s="298">
        <v>2.9999999999999997E-4</v>
      </c>
      <c r="E228" s="214">
        <f>+(C228-C$7)/C$8</f>
        <v>29327.89687832995</v>
      </c>
      <c r="F228" s="211">
        <f>ROUND(2*E228,0)/2</f>
        <v>29328</v>
      </c>
      <c r="G228" s="213">
        <f>+C228-(C$7+F228*C$8)</f>
        <v>-3.6944160172424745E-2</v>
      </c>
      <c r="H228" s="213"/>
      <c r="I228" s="213"/>
      <c r="J228" s="213"/>
      <c r="K228" s="9"/>
      <c r="L228" s="213">
        <f>+G228</f>
        <v>-3.6944160172424745E-2</v>
      </c>
      <c r="M228" s="213"/>
      <c r="N228" s="213"/>
      <c r="O228" s="213">
        <f ca="1">+C$11+C$12*F228</f>
        <v>-3.4157685064477583E-2</v>
      </c>
      <c r="P228" s="213">
        <f>+D$11+D$12*F228+D$13*F228^2</f>
        <v>-3.7194612877931105E-2</v>
      </c>
      <c r="Q228" s="245">
        <f>+C228-15018.5</f>
        <v>40277.047799999826</v>
      </c>
      <c r="R228" s="211">
        <f>+(P228-G228)^2</f>
        <v>6.2726557695455433E-8</v>
      </c>
      <c r="S228" s="211">
        <v>1</v>
      </c>
      <c r="T228" s="211">
        <f>S228*R228</f>
        <v>6.2726557695455433E-8</v>
      </c>
      <c r="U228"/>
    </row>
    <row r="229" spans="1:21" s="211" customFormat="1" ht="12.95" customHeight="1">
      <c r="A229" s="296" t="s">
        <v>448</v>
      </c>
      <c r="B229" s="297" t="s">
        <v>39</v>
      </c>
      <c r="C229" s="298">
        <v>55297.518399999943</v>
      </c>
      <c r="D229" s="298">
        <v>2.9999999999999997E-4</v>
      </c>
      <c r="E229" s="214">
        <f>+(C229-C$7)/C$8</f>
        <v>29333.397384013373</v>
      </c>
      <c r="F229" s="211">
        <f>ROUND(2*E229,0)/2</f>
        <v>29333.5</v>
      </c>
      <c r="G229" s="213">
        <f>+C229-(C$7+F229*C$8)</f>
        <v>-3.6762995056051295E-2</v>
      </c>
      <c r="H229" s="213"/>
      <c r="I229" s="213"/>
      <c r="J229" s="213"/>
      <c r="K229" s="9"/>
      <c r="L229" s="213">
        <f>+G229</f>
        <v>-3.6762995056051295E-2</v>
      </c>
      <c r="M229" s="213"/>
      <c r="N229" s="213"/>
      <c r="O229" s="213">
        <f ca="1">+C$11+C$12*F229</f>
        <v>-3.4177663733178903E-2</v>
      </c>
      <c r="P229" s="213">
        <f>+D$11+D$12*F229+D$13*F229^2</f>
        <v>-3.7227072244435527E-2</v>
      </c>
      <c r="Q229" s="245">
        <f>+C229-15018.5</f>
        <v>40279.018399999943</v>
      </c>
      <c r="R229" s="211">
        <f>+(P229-G229)^2</f>
        <v>2.1536763677861402E-7</v>
      </c>
      <c r="S229" s="211">
        <v>1</v>
      </c>
      <c r="T229" s="211">
        <f>S229*R229</f>
        <v>2.1536763677861402E-7</v>
      </c>
      <c r="U229"/>
    </row>
    <row r="230" spans="1:21" s="211" customFormat="1" ht="12.95" customHeight="1">
      <c r="A230" s="296" t="s">
        <v>448</v>
      </c>
      <c r="B230" s="297" t="s">
        <v>41</v>
      </c>
      <c r="C230" s="298">
        <v>55299.489200000186</v>
      </c>
      <c r="D230" s="298">
        <v>2.9999999999999997E-4</v>
      </c>
      <c r="E230" s="214">
        <f>+(C230-C$7)/C$8</f>
        <v>29338.898447954096</v>
      </c>
      <c r="F230" s="211">
        <f>ROUND(2*E230,0)/2</f>
        <v>29339</v>
      </c>
      <c r="G230" s="213">
        <f>+C230-(C$7+F230*C$8)</f>
        <v>-3.6381829813763034E-2</v>
      </c>
      <c r="H230" s="213"/>
      <c r="I230" s="213"/>
      <c r="J230" s="213"/>
      <c r="K230" s="9"/>
      <c r="L230" s="213">
        <f>+G230</f>
        <v>-3.6381829813763034E-2</v>
      </c>
      <c r="M230" s="213"/>
      <c r="N230" s="213"/>
      <c r="O230" s="213">
        <f ca="1">+C$11+C$12*F230</f>
        <v>-3.419764240188021E-2</v>
      </c>
      <c r="P230" s="213">
        <f>+D$11+D$12*F230+D$13*F230^2</f>
        <v>-3.7259541966798149E-2</v>
      </c>
      <c r="Q230" s="245">
        <f>+C230-15018.5</f>
        <v>40280.989200000186</v>
      </c>
      <c r="R230" s="211">
        <f>+(P230-G230)^2</f>
        <v>7.7037862358553728E-7</v>
      </c>
      <c r="S230" s="211">
        <v>1</v>
      </c>
      <c r="T230" s="211">
        <f>S230*R230</f>
        <v>7.7037862358553728E-7</v>
      </c>
      <c r="U230"/>
    </row>
    <row r="231" spans="1:21" s="211" customFormat="1" ht="12.95" customHeight="1">
      <c r="A231" s="296" t="s">
        <v>448</v>
      </c>
      <c r="B231" s="297" t="s">
        <v>39</v>
      </c>
      <c r="C231" s="298">
        <v>55299.665399999823</v>
      </c>
      <c r="D231" s="298">
        <v>5.9999999999999995E-4</v>
      </c>
      <c r="E231" s="214">
        <f>+(C231-C$7)/C$8</f>
        <v>29339.390272321987</v>
      </c>
      <c r="F231" s="211">
        <f>ROUND(2*E231,0)/2</f>
        <v>29339.5</v>
      </c>
      <c r="G231" s="213">
        <f>+C231-(C$7+F231*C$8)</f>
        <v>-3.9310815176577307E-2</v>
      </c>
      <c r="H231" s="213"/>
      <c r="I231" s="213"/>
      <c r="J231" s="213"/>
      <c r="K231" s="9"/>
      <c r="L231" s="213">
        <f>+G231</f>
        <v>-3.9310815176577307E-2</v>
      </c>
      <c r="M231" s="213"/>
      <c r="N231" s="213"/>
      <c r="O231" s="213">
        <f ca="1">+C$11+C$12*F231</f>
        <v>-3.4199458644489422E-2</v>
      </c>
      <c r="P231" s="213">
        <f>+D$11+D$12*F231+D$13*F231^2</f>
        <v>-3.7262494273253829E-2</v>
      </c>
      <c r="Q231" s="245">
        <f>+C231-15018.5</f>
        <v>40281.165399999823</v>
      </c>
      <c r="R231" s="211">
        <f>+(P231-G231)^2</f>
        <v>4.1956185229919079E-6</v>
      </c>
      <c r="S231" s="211">
        <v>1</v>
      </c>
      <c r="T231" s="211">
        <f>S231*R231</f>
        <v>4.1956185229919079E-6</v>
      </c>
      <c r="U231"/>
    </row>
    <row r="232" spans="1:21" s="211" customFormat="1" ht="12.95" customHeight="1">
      <c r="A232" s="296" t="s">
        <v>448</v>
      </c>
      <c r="B232" s="297" t="s">
        <v>39</v>
      </c>
      <c r="C232" s="298">
        <v>55300.384099999908</v>
      </c>
      <c r="D232" s="298">
        <v>1.1999999999999999E-3</v>
      </c>
      <c r="E232" s="214">
        <f>+(C232-C$7)/C$8</f>
        <v>29341.396368655547</v>
      </c>
      <c r="F232" s="211">
        <f>ROUND(2*E232,0)/2</f>
        <v>29341.5</v>
      </c>
      <c r="G232" s="213">
        <f>+C232-(C$7+F232*C$8)</f>
        <v>-3.7126755094504915E-2</v>
      </c>
      <c r="H232" s="213"/>
      <c r="I232" s="213"/>
      <c r="J232" s="213"/>
      <c r="K232" s="9"/>
      <c r="L232" s="213">
        <f>+G232</f>
        <v>-3.7126755094504915E-2</v>
      </c>
      <c r="M232" s="213"/>
      <c r="N232" s="213"/>
      <c r="O232" s="213">
        <f ca="1">+C$11+C$12*F232</f>
        <v>-3.4206723614926257E-2</v>
      </c>
      <c r="P232" s="213">
        <f>+D$11+D$12*F232+D$13*F232^2</f>
        <v>-3.7274304354932605E-2</v>
      </c>
      <c r="Q232" s="245">
        <f>+C232-15018.5</f>
        <v>40281.884099999908</v>
      </c>
      <c r="R232" s="211">
        <f>+(P232-G232)^2</f>
        <v>2.1770784252758322E-8</v>
      </c>
      <c r="S232" s="211">
        <v>1</v>
      </c>
      <c r="T232" s="211">
        <f>S232*R232</f>
        <v>2.1770784252758322E-8</v>
      </c>
      <c r="U232"/>
    </row>
    <row r="233" spans="1:21" s="211" customFormat="1" ht="12.95" customHeight="1">
      <c r="A233" s="296" t="s">
        <v>448</v>
      </c>
      <c r="B233" s="297" t="s">
        <v>41</v>
      </c>
      <c r="C233" s="298">
        <v>55300.564499999862</v>
      </c>
      <c r="D233" s="298">
        <v>1.1999999999999999E-3</v>
      </c>
      <c r="E233" s="214">
        <f>+(C233-C$7)/C$8</f>
        <v>29341.899916420174</v>
      </c>
      <c r="F233" s="211">
        <f>ROUND(2*E233,0)/2</f>
        <v>29342</v>
      </c>
      <c r="G233" s="213">
        <f>+C233-(C$7+F233*C$8)</f>
        <v>-3.5855740134138614E-2</v>
      </c>
      <c r="H233" s="213"/>
      <c r="I233" s="213"/>
      <c r="J233" s="213"/>
      <c r="K233" s="9"/>
      <c r="L233" s="213">
        <f>+G233</f>
        <v>-3.5855740134138614E-2</v>
      </c>
      <c r="M233" s="213"/>
      <c r="N233" s="213"/>
      <c r="O233" s="213">
        <f ca="1">+C$11+C$12*F233</f>
        <v>-3.4208539857535469E-2</v>
      </c>
      <c r="P233" s="213">
        <f>+D$11+D$12*F233+D$13*F233^2</f>
        <v>-3.7277257089316299E-2</v>
      </c>
      <c r="Q233" s="245">
        <f>+C233-15018.5</f>
        <v>40282.064499999862</v>
      </c>
      <c r="R233" s="211">
        <f>+(P233-G233)^2</f>
        <v>2.0207104538576354E-6</v>
      </c>
      <c r="S233" s="211">
        <v>1</v>
      </c>
      <c r="T233" s="211">
        <f>S233*R233</f>
        <v>2.0207104538576354E-6</v>
      </c>
      <c r="U233"/>
    </row>
    <row r="234" spans="1:21" s="211" customFormat="1" ht="12.95" customHeight="1">
      <c r="A234" s="296" t="s">
        <v>448</v>
      </c>
      <c r="B234" s="297" t="s">
        <v>41</v>
      </c>
      <c r="C234" s="298">
        <v>55308.445400000084</v>
      </c>
      <c r="D234" s="298">
        <v>4.0000000000000002E-4</v>
      </c>
      <c r="E234" s="214">
        <f>+(C234-C$7)/C$8</f>
        <v>29363.897752226094</v>
      </c>
      <c r="F234" s="211">
        <f>ROUND(2*E234,0)/2</f>
        <v>29364</v>
      </c>
      <c r="G234" s="213">
        <f>+C234-(C$7+F234*C$8)</f>
        <v>-3.6631079914513975E-2</v>
      </c>
      <c r="H234" s="213"/>
      <c r="I234" s="213"/>
      <c r="J234" s="213"/>
      <c r="K234" s="9"/>
      <c r="L234" s="213">
        <f>+G234</f>
        <v>-3.6631079914513975E-2</v>
      </c>
      <c r="M234" s="213"/>
      <c r="N234" s="213"/>
      <c r="O234" s="213">
        <f ca="1">+C$11+C$12*F234</f>
        <v>-3.4288454532340723E-2</v>
      </c>
      <c r="P234" s="213">
        <f>+D$11+D$12*F234+D$13*F234^2</f>
        <v>-3.7407262131948046E-2</v>
      </c>
      <c r="Q234" s="245">
        <f>+C234-15018.5</f>
        <v>40289.945400000084</v>
      </c>
      <c r="R234" s="211">
        <f>+(P234-G234)^2</f>
        <v>6.0245883466087153E-7</v>
      </c>
      <c r="S234" s="211">
        <v>1</v>
      </c>
      <c r="T234" s="211">
        <f>S234*R234</f>
        <v>6.0245883466087153E-7</v>
      </c>
      <c r="U234"/>
    </row>
    <row r="235" spans="1:21" s="211" customFormat="1" ht="12.95" customHeight="1">
      <c r="A235" s="296" t="s">
        <v>448</v>
      </c>
      <c r="B235" s="297" t="s">
        <v>39</v>
      </c>
      <c r="C235" s="298">
        <v>55310.415200000163</v>
      </c>
      <c r="D235" s="298">
        <v>4.0000000000000002E-4</v>
      </c>
      <c r="E235" s="214">
        <f>+(C235-C$7)/C$8</f>
        <v>29369.396024881629</v>
      </c>
      <c r="F235" s="211">
        <f>ROUND(2*E235,0)/2</f>
        <v>29369.5</v>
      </c>
      <c r="G235" s="213">
        <f>+C235-(C$7+F235*C$8)</f>
        <v>-3.7249914836138487E-2</v>
      </c>
      <c r="H235" s="213"/>
      <c r="I235" s="213"/>
      <c r="J235" s="213"/>
      <c r="K235" s="9"/>
      <c r="L235" s="213">
        <f>+G235</f>
        <v>-3.7249914836138487E-2</v>
      </c>
      <c r="M235" s="213"/>
      <c r="N235" s="213"/>
      <c r="O235" s="213">
        <f ca="1">+C$11+C$12*F235</f>
        <v>-3.430843320104203E-2</v>
      </c>
      <c r="P235" s="213">
        <f>+D$11+D$12*F235+D$13*F235^2</f>
        <v>-3.7439789282251376E-2</v>
      </c>
      <c r="Q235" s="245">
        <f>+C235-15018.5</f>
        <v>40291.915200000163</v>
      </c>
      <c r="R235" s="211">
        <f>+(P235-G235)^2</f>
        <v>3.6052305286676493E-8</v>
      </c>
      <c r="S235" s="211">
        <v>1</v>
      </c>
      <c r="T235" s="211">
        <f>S235*R235</f>
        <v>3.6052305286676493E-8</v>
      </c>
      <c r="U235"/>
    </row>
    <row r="236" spans="1:21" s="211" customFormat="1" ht="12.95" customHeight="1">
      <c r="A236" s="296" t="s">
        <v>448</v>
      </c>
      <c r="B236" s="297" t="s">
        <v>39</v>
      </c>
      <c r="C236" s="298">
        <v>55311.490100000054</v>
      </c>
      <c r="D236" s="298">
        <v>2.9999999999999997E-4</v>
      </c>
      <c r="E236" s="214">
        <f>+(C236-C$7)/C$8</f>
        <v>29372.396376834415</v>
      </c>
      <c r="F236" s="211">
        <f>ROUND(2*E236,0)/2</f>
        <v>29372.5</v>
      </c>
      <c r="G236" s="213">
        <f>+C236-(C$7+F236*C$8)</f>
        <v>-3.7123824949958362E-2</v>
      </c>
      <c r="H236" s="213"/>
      <c r="I236" s="213"/>
      <c r="J236" s="213"/>
      <c r="K236" s="9"/>
      <c r="L236" s="213">
        <f>+G236</f>
        <v>-3.7123824949958362E-2</v>
      </c>
      <c r="M236" s="213"/>
      <c r="N236" s="213"/>
      <c r="O236" s="213">
        <f ca="1">+C$11+C$12*F236</f>
        <v>-3.4319330656697289E-2</v>
      </c>
      <c r="P236" s="213">
        <f>+D$11+D$12*F236+D$13*F236^2</f>
        <v>-3.7457535729100877E-2</v>
      </c>
      <c r="Q236" s="245">
        <f>+C236-15018.5</f>
        <v>40292.990100000054</v>
      </c>
      <c r="R236" s="211">
        <f>+(P236-G236)^2</f>
        <v>1.1136288411590466E-7</v>
      </c>
      <c r="S236" s="211">
        <v>1</v>
      </c>
      <c r="T236" s="211">
        <f>S236*R236</f>
        <v>1.1136288411590466E-7</v>
      </c>
      <c r="U236"/>
    </row>
    <row r="237" spans="1:21" s="211" customFormat="1" ht="12.95" customHeight="1">
      <c r="A237" s="296" t="s">
        <v>448</v>
      </c>
      <c r="B237" s="297" t="s">
        <v>41</v>
      </c>
      <c r="C237" s="298">
        <v>55311.667100000195</v>
      </c>
      <c r="D237" s="298">
        <v>8.0000000000000004E-4</v>
      </c>
      <c r="E237" s="214">
        <f>+(C237-C$7)/C$8</f>
        <v>29372.890434231496</v>
      </c>
      <c r="F237" s="211">
        <f>ROUND(2*E237,0)/2</f>
        <v>29373</v>
      </c>
      <c r="G237" s="213">
        <f>+C237-(C$7+F237*C$8)</f>
        <v>-3.9252809801837429E-2</v>
      </c>
      <c r="H237" s="213"/>
      <c r="I237" s="213"/>
      <c r="J237" s="213"/>
      <c r="K237" s="9"/>
      <c r="L237" s="213">
        <f>+G237</f>
        <v>-3.9252809801837429E-2</v>
      </c>
      <c r="M237" s="213"/>
      <c r="N237" s="213"/>
      <c r="O237" s="213">
        <f ca="1">+C$11+C$12*F237</f>
        <v>-3.4321146899306501E-2</v>
      </c>
      <c r="P237" s="213">
        <f>+D$11+D$12*F237+D$13*F237^2</f>
        <v>-3.7460493769792089E-2</v>
      </c>
      <c r="Q237" s="245">
        <f>+C237-15018.5</f>
        <v>40293.167100000195</v>
      </c>
      <c r="R237" s="211">
        <f>+(P237-G237)^2</f>
        <v>3.2123967587267549E-6</v>
      </c>
      <c r="S237" s="211">
        <v>1</v>
      </c>
      <c r="T237" s="211">
        <f>S237*R237</f>
        <v>3.2123967587267549E-6</v>
      </c>
      <c r="U237"/>
    </row>
    <row r="238" spans="1:21" s="211" customFormat="1" ht="12.95" customHeight="1">
      <c r="A238" s="296" t="s">
        <v>448</v>
      </c>
      <c r="B238" s="297" t="s">
        <v>41</v>
      </c>
      <c r="C238" s="298">
        <v>55312.38599999994</v>
      </c>
      <c r="D238" s="298">
        <v>2.0000000000000001E-4</v>
      </c>
      <c r="E238" s="214">
        <f>+(C238-C$7)/C$8</f>
        <v>29374.897088821053</v>
      </c>
      <c r="F238" s="211">
        <f>ROUND(2*E238,0)/2</f>
        <v>29375</v>
      </c>
      <c r="G238" s="213">
        <f>+C238-(C$7+F238*C$8)</f>
        <v>-3.6868750059511513E-2</v>
      </c>
      <c r="H238" s="213"/>
      <c r="I238" s="213"/>
      <c r="J238" s="213"/>
      <c r="K238" s="9"/>
      <c r="L238" s="213">
        <f>+G238</f>
        <v>-3.6868750059511513E-2</v>
      </c>
      <c r="M238" s="213"/>
      <c r="N238" s="213"/>
      <c r="O238" s="213">
        <f ca="1">+C$11+C$12*F238</f>
        <v>-3.432841186974335E-2</v>
      </c>
      <c r="P238" s="213">
        <f>+D$11+D$12*F238+D$13*F238^2</f>
        <v>-3.7472326788412905E-2</v>
      </c>
      <c r="Q238" s="245">
        <f>+C238-15018.5</f>
        <v>40293.88599999994</v>
      </c>
      <c r="R238" s="211">
        <f>+(P238-G238)^2</f>
        <v>3.6430486767130461E-7</v>
      </c>
      <c r="S238" s="211">
        <v>1</v>
      </c>
      <c r="T238" s="211">
        <f>S238*R238</f>
        <v>3.6430486767130461E-7</v>
      </c>
      <c r="U238"/>
    </row>
    <row r="239" spans="1:21" s="211" customFormat="1" ht="12.95" customHeight="1">
      <c r="A239" s="296" t="s">
        <v>448</v>
      </c>
      <c r="B239" s="297" t="s">
        <v>39</v>
      </c>
      <c r="C239" s="298">
        <v>55312.564600000158</v>
      </c>
      <c r="D239" s="298">
        <v>4.0000000000000002E-4</v>
      </c>
      <c r="E239" s="214">
        <f>+(C239-C$7)/C$8</f>
        <v>29375.395612273907</v>
      </c>
      <c r="F239" s="211">
        <f>ROUND(2*E239,0)/2</f>
        <v>29375.5</v>
      </c>
      <c r="G239" s="213">
        <f>+C239-(C$7+F239*C$8)</f>
        <v>-3.7397734842670616E-2</v>
      </c>
      <c r="H239" s="213"/>
      <c r="I239" s="213"/>
      <c r="J239" s="213"/>
      <c r="K239" s="9"/>
      <c r="L239" s="213">
        <f>+G239</f>
        <v>-3.7397734842670616E-2</v>
      </c>
      <c r="M239" s="213"/>
      <c r="N239" s="213"/>
      <c r="O239" s="213">
        <f ca="1">+C$11+C$12*F239</f>
        <v>-3.4330228112352548E-2</v>
      </c>
      <c r="P239" s="213">
        <f>+D$11+D$12*F239+D$13*F239^2</f>
        <v>-3.7475285257032115E-2</v>
      </c>
      <c r="Q239" s="245">
        <f>+C239-15018.5</f>
        <v>40294.064600000158</v>
      </c>
      <c r="R239" s="211">
        <f>+(P239-G239)^2</f>
        <v>6.0140667676402088E-9</v>
      </c>
      <c r="S239" s="211">
        <v>1</v>
      </c>
      <c r="T239" s="211">
        <f>S239*R239</f>
        <v>6.0140667676402088E-9</v>
      </c>
      <c r="U239"/>
    </row>
    <row r="240" spans="1:21" s="211" customFormat="1" ht="12.95" customHeight="1">
      <c r="A240" s="262" t="s">
        <v>393</v>
      </c>
      <c r="B240" s="263" t="s">
        <v>41</v>
      </c>
      <c r="C240" s="264">
        <v>55318.118300000002</v>
      </c>
      <c r="D240" s="265" t="s">
        <v>181</v>
      </c>
      <c r="E240" s="214">
        <f>+(C240-C$7)/C$8</f>
        <v>29390.897570262012</v>
      </c>
      <c r="F240" s="211">
        <f>ROUND(2*E240,0)/2</f>
        <v>29391</v>
      </c>
      <c r="G240" s="213">
        <f>+C240-(C$7+F240*C$8)</f>
        <v>-3.6696269999083597E-2</v>
      </c>
      <c r="H240" s="213"/>
      <c r="I240" s="213"/>
      <c r="J240" s="213"/>
      <c r="K240" s="213">
        <f>+G240</f>
        <v>-3.6696269999083597E-2</v>
      </c>
      <c r="L240" s="213"/>
      <c r="M240" s="213"/>
      <c r="N240" s="213"/>
      <c r="O240" s="213">
        <f ca="1">+C$11+C$12*F240</f>
        <v>-3.4386531633238071E-2</v>
      </c>
      <c r="P240" s="213">
        <f>+D$11+D$12*F240+D$13*F240^2</f>
        <v>-3.7567040234687918E-2</v>
      </c>
      <c r="Q240" s="245">
        <f>+C240-15018.5</f>
        <v>40299.618300000002</v>
      </c>
      <c r="R240" s="211">
        <f>+(P240-G240)^2</f>
        <v>7.5824080321440415E-7</v>
      </c>
      <c r="S240" s="211">
        <v>1</v>
      </c>
      <c r="T240" s="211">
        <f>S240*R240</f>
        <v>7.5824080321440415E-7</v>
      </c>
      <c r="U240" s="211" t="e">
        <f>VLOOKUP(C240,'Active 2'!C$41:E$95,3,FALSE)</f>
        <v>#N/A</v>
      </c>
    </row>
    <row r="241" spans="1:21" s="211" customFormat="1" ht="12.95" customHeight="1">
      <c r="A241" s="296" t="s">
        <v>448</v>
      </c>
      <c r="B241" s="297" t="s">
        <v>39</v>
      </c>
      <c r="C241" s="298">
        <v>55324.386799999978</v>
      </c>
      <c r="D241" s="298">
        <v>5.0000000000000001E-4</v>
      </c>
      <c r="E241" s="214">
        <f>+(C241-C$7)/C$8</f>
        <v>29408.394738573374</v>
      </c>
      <c r="F241" s="211">
        <f>ROUND(2*E241,0)/2</f>
        <v>29408.5</v>
      </c>
      <c r="G241" s="213">
        <f>+C241-(C$7+F241*C$8)</f>
        <v>-3.7710745018557645E-2</v>
      </c>
      <c r="H241" s="213"/>
      <c r="I241" s="213"/>
      <c r="J241" s="213"/>
      <c r="K241" s="9"/>
      <c r="L241" s="213">
        <f>+G241</f>
        <v>-3.7710745018557645E-2</v>
      </c>
      <c r="M241" s="213"/>
      <c r="N241" s="213"/>
      <c r="O241" s="213">
        <f ca="1">+C$11+C$12*F241</f>
        <v>-3.4450100124560429E-2</v>
      </c>
      <c r="P241" s="213">
        <f>+D$11+D$12*F241+D$13*F241^2</f>
        <v>-3.7670733415672689E-2</v>
      </c>
      <c r="Q241" s="245">
        <f>+C241-15018.5</f>
        <v>40305.886799999978</v>
      </c>
      <c r="R241" s="211">
        <f>+(P241-G241)^2</f>
        <v>1.6009283654234797E-9</v>
      </c>
      <c r="S241" s="211">
        <v>1</v>
      </c>
      <c r="T241" s="211">
        <f>S241*R241</f>
        <v>1.6009283654234797E-9</v>
      </c>
      <c r="U241"/>
    </row>
    <row r="242" spans="1:21" s="211" customFormat="1" ht="12.95" customHeight="1">
      <c r="A242" s="296" t="s">
        <v>448</v>
      </c>
      <c r="B242" s="297" t="s">
        <v>41</v>
      </c>
      <c r="C242" s="298">
        <v>55324.567499999888</v>
      </c>
      <c r="D242" s="298">
        <v>5.9999999999999995E-4</v>
      </c>
      <c r="E242" s="214">
        <f>+(C242-C$7)/C$8</f>
        <v>29408.899123723299</v>
      </c>
      <c r="F242" s="211">
        <f>ROUND(2*E242,0)/2</f>
        <v>29409</v>
      </c>
      <c r="G242" s="213">
        <f>+C242-(C$7+F242*C$8)</f>
        <v>-3.6139730116701685E-2</v>
      </c>
      <c r="H242" s="213"/>
      <c r="I242" s="213"/>
      <c r="J242" s="213"/>
      <c r="K242" s="9"/>
      <c r="L242" s="213">
        <f>+G242</f>
        <v>-3.6139730116701685E-2</v>
      </c>
      <c r="M242" s="213"/>
      <c r="N242" s="213"/>
      <c r="O242" s="213">
        <f ca="1">+C$11+C$12*F242</f>
        <v>-3.4451916367169641E-2</v>
      </c>
      <c r="P242" s="213">
        <f>+D$11+D$12*F242+D$13*F242^2</f>
        <v>-3.767369761852743E-2</v>
      </c>
      <c r="Q242" s="245">
        <f>+C242-15018.5</f>
        <v>40306.067499999888</v>
      </c>
      <c r="R242" s="211">
        <f>+(P242-G242)^2</f>
        <v>2.3530562966575164E-6</v>
      </c>
      <c r="S242" s="211">
        <v>1</v>
      </c>
      <c r="T242" s="211">
        <f>S242*R242</f>
        <v>2.3530562966575164E-6</v>
      </c>
      <c r="U242"/>
    </row>
    <row r="243" spans="1:21" s="211" customFormat="1" ht="12.95" customHeight="1">
      <c r="A243" s="296" t="s">
        <v>448</v>
      </c>
      <c r="B243" s="297" t="s">
        <v>41</v>
      </c>
      <c r="C243" s="298">
        <v>55332.44849999994</v>
      </c>
      <c r="D243" s="298">
        <v>2.9999999999999997E-4</v>
      </c>
      <c r="E243" s="214">
        <f>+(C243-C$7)/C$8</f>
        <v>29430.897238657217</v>
      </c>
      <c r="F243" s="211">
        <f>ROUND(2*E243,0)/2</f>
        <v>29431</v>
      </c>
      <c r="G243" s="213">
        <f>+C243-(C$7+F243*C$8)</f>
        <v>-3.6815070059674326E-2</v>
      </c>
      <c r="H243" s="213"/>
      <c r="I243" s="213"/>
      <c r="J243" s="213"/>
      <c r="K243" s="9"/>
      <c r="L243" s="213">
        <f>+G243</f>
        <v>-3.6815070059674326E-2</v>
      </c>
      <c r="M243" s="213"/>
      <c r="N243" s="213"/>
      <c r="O243" s="213">
        <f ca="1">+C$11+C$12*F243</f>
        <v>-3.4531831041974881E-2</v>
      </c>
      <c r="P243" s="213">
        <f>+D$11+D$12*F243+D$13*F243^2</f>
        <v>-3.7804207273884435E-2</v>
      </c>
      <c r="Q243" s="245">
        <f>+C243-15018.5</f>
        <v>40313.94849999994</v>
      </c>
      <c r="R243" s="211">
        <f>+(P243-G243)^2</f>
        <v>9.7839242853533507E-7</v>
      </c>
      <c r="S243" s="211">
        <v>1</v>
      </c>
      <c r="T243" s="211">
        <f>S243*R243</f>
        <v>9.7839242853533507E-7</v>
      </c>
      <c r="U243"/>
    </row>
    <row r="244" spans="1:21" s="211" customFormat="1" ht="12.95" customHeight="1">
      <c r="A244" s="296" t="s">
        <v>448</v>
      </c>
      <c r="B244" s="297" t="s">
        <v>39</v>
      </c>
      <c r="C244" s="298">
        <v>55336.56799999997</v>
      </c>
      <c r="D244" s="298">
        <v>4.0000000000000002E-4</v>
      </c>
      <c r="E244" s="214">
        <f>+(C244-C$7)/C$8</f>
        <v>29442.395936090325</v>
      </c>
      <c r="F244" s="211">
        <f>ROUND(2*E244,0)/2</f>
        <v>29442.5</v>
      </c>
      <c r="G244" s="213">
        <f>+C244-(C$7+F244*C$8)</f>
        <v>-3.7281725031789392E-2</v>
      </c>
      <c r="H244" s="213"/>
      <c r="I244" s="213"/>
      <c r="J244" s="213"/>
      <c r="K244" s="9"/>
      <c r="L244" s="213">
        <f>+G244</f>
        <v>-3.7281725031789392E-2</v>
      </c>
      <c r="M244" s="213"/>
      <c r="N244" s="213"/>
      <c r="O244" s="213">
        <f ca="1">+C$11+C$12*F244</f>
        <v>-3.457360462198672E-2</v>
      </c>
      <c r="P244" s="213">
        <f>+D$11+D$12*F244+D$13*F244^2</f>
        <v>-3.7872494173802201E-2</v>
      </c>
      <c r="Q244" s="245">
        <f>+C244-15018.5</f>
        <v>40318.06799999997</v>
      </c>
      <c r="R244" s="211">
        <f>+(P244-G244)^2</f>
        <v>3.4900817915455068E-7</v>
      </c>
      <c r="S244" s="211">
        <v>1</v>
      </c>
      <c r="T244" s="211">
        <f>S244*R244</f>
        <v>3.4900817915455068E-7</v>
      </c>
      <c r="U244"/>
    </row>
    <row r="245" spans="1:21" s="211" customFormat="1" ht="12.95" customHeight="1">
      <c r="A245" s="296" t="s">
        <v>448</v>
      </c>
      <c r="B245" s="297" t="s">
        <v>39</v>
      </c>
      <c r="C245" s="298">
        <v>55337.284099999815</v>
      </c>
      <c r="D245" s="298">
        <v>6.9999999999999999E-4</v>
      </c>
      <c r="E245" s="214">
        <f>+(C245-C$7)/C$8</f>
        <v>29444.394775082925</v>
      </c>
      <c r="F245" s="211">
        <f>ROUND(2*E245,0)/2</f>
        <v>29444.5</v>
      </c>
      <c r="G245" s="213">
        <f>+C245-(C$7+F245*C$8)</f>
        <v>-3.7697665189625695E-2</v>
      </c>
      <c r="H245" s="213"/>
      <c r="I245" s="213"/>
      <c r="J245" s="213"/>
      <c r="K245" s="9"/>
      <c r="L245" s="213">
        <f>+G245</f>
        <v>-3.7697665189625695E-2</v>
      </c>
      <c r="M245" s="213"/>
      <c r="N245" s="213"/>
      <c r="O245" s="213">
        <f ca="1">+C$11+C$12*F245</f>
        <v>-3.4580869592423555E-2</v>
      </c>
      <c r="P245" s="213">
        <f>+D$11+D$12*F245+D$13*F245^2</f>
        <v>-3.7884374778019245E-2</v>
      </c>
      <c r="Q245" s="245">
        <f>+C245-15018.5</f>
        <v>40318.784099999815</v>
      </c>
      <c r="R245" s="211">
        <f>+(P245-G245)^2</f>
        <v>3.4860470398088617E-8</v>
      </c>
      <c r="S245" s="211">
        <v>1</v>
      </c>
      <c r="T245" s="211">
        <f>S245*R245</f>
        <v>3.4860470398088617E-8</v>
      </c>
      <c r="U245"/>
    </row>
    <row r="246" spans="1:21">
      <c r="A246" s="296" t="s">
        <v>448</v>
      </c>
      <c r="B246" s="297" t="s">
        <v>41</v>
      </c>
      <c r="C246" s="298">
        <v>55337.464199999813</v>
      </c>
      <c r="D246" s="298">
        <v>4.0000000000000002E-4</v>
      </c>
      <c r="E246" s="214">
        <f>+(C246-C$7)/C$8</f>
        <v>29444.897485462257</v>
      </c>
      <c r="F246" s="211">
        <f>ROUND(2*E246,0)/2</f>
        <v>29445</v>
      </c>
      <c r="G246" s="213">
        <f>+C246-(C$7+F246*C$8)</f>
        <v>-3.6726650185300969E-2</v>
      </c>
      <c r="H246" s="213"/>
      <c r="I246" s="213"/>
      <c r="J246" s="213"/>
      <c r="L246" s="213">
        <f>+G246</f>
        <v>-3.6726650185300969E-2</v>
      </c>
      <c r="M246" s="213"/>
      <c r="N246" s="213"/>
      <c r="O246" s="213">
        <f ca="1">+C$11+C$12*F246</f>
        <v>-3.4582685835032767E-2</v>
      </c>
      <c r="P246" s="213">
        <f>+D$11+D$12*F246+D$13*F246^2</f>
        <v>-3.7887345143037515E-2</v>
      </c>
      <c r="Q246" s="245">
        <f>+C246-15018.5</f>
        <v>40318.964199999813</v>
      </c>
      <c r="R246" s="211">
        <f>+(P246-G246)^2</f>
        <v>1.3472127849150438E-6</v>
      </c>
      <c r="S246" s="211">
        <v>1</v>
      </c>
      <c r="T246" s="211">
        <f>S246*R246</f>
        <v>1.3472127849150438E-6</v>
      </c>
    </row>
    <row r="247" spans="1:21">
      <c r="A247" s="296" t="s">
        <v>448</v>
      </c>
      <c r="B247" s="297" t="s">
        <v>39</v>
      </c>
      <c r="C247" s="298">
        <v>55338.358299999963</v>
      </c>
      <c r="D247" s="298">
        <v>5.0000000000000001E-4</v>
      </c>
      <c r="E247" s="214">
        <f>+(C247-C$7)/C$8</f>
        <v>29447.393173137119</v>
      </c>
      <c r="F247" s="211">
        <f>ROUND(2*E247,0)/2</f>
        <v>29447.5</v>
      </c>
      <c r="G247" s="213">
        <f>+C247-(C$7+F247*C$8)</f>
        <v>-3.8271575038379524E-2</v>
      </c>
      <c r="H247" s="213"/>
      <c r="I247" s="213"/>
      <c r="J247" s="213"/>
      <c r="L247" s="213">
        <f>+G247</f>
        <v>-3.8271575038379524E-2</v>
      </c>
      <c r="M247" s="213"/>
      <c r="N247" s="213"/>
      <c r="O247" s="213">
        <f ca="1">+C$11+C$12*F247</f>
        <v>-3.4591767048078814E-2</v>
      </c>
      <c r="P247" s="213">
        <f>+D$11+D$12*F247+D$13*F247^2</f>
        <v>-3.7902198251912947E-2</v>
      </c>
      <c r="Q247" s="245">
        <f>+C247-15018.5</f>
        <v>40319.858299999963</v>
      </c>
      <c r="R247" s="211">
        <f>+(P247-G247)^2</f>
        <v>1.3643921038037522E-7</v>
      </c>
      <c r="S247" s="211">
        <v>1</v>
      </c>
      <c r="T247" s="211">
        <f>S247*R247</f>
        <v>1.3643921038037522E-7</v>
      </c>
    </row>
    <row r="248" spans="1:21">
      <c r="A248" s="296" t="s">
        <v>448</v>
      </c>
      <c r="B248" s="297" t="s">
        <v>41</v>
      </c>
      <c r="C248" s="298">
        <v>55338.539299999829</v>
      </c>
      <c r="D248" s="298">
        <v>2.9999999999999997E-4</v>
      </c>
      <c r="E248" s="214">
        <f>+(C248-C$7)/C$8</f>
        <v>29447.898395672339</v>
      </c>
      <c r="F248" s="211">
        <f>ROUND(2*E248,0)/2</f>
        <v>29448</v>
      </c>
      <c r="G248" s="213">
        <f>+C248-(C$7+F248*C$8)</f>
        <v>-3.6400560173206031E-2</v>
      </c>
      <c r="H248" s="213"/>
      <c r="I248" s="213"/>
      <c r="J248" s="213"/>
      <c r="L248" s="213">
        <f>+G248</f>
        <v>-3.6400560173206031E-2</v>
      </c>
      <c r="M248" s="213"/>
      <c r="N248" s="213"/>
      <c r="O248" s="213">
        <f ca="1">+C$11+C$12*F248</f>
        <v>-3.4593583290688026E-2</v>
      </c>
      <c r="P248" s="213">
        <f>+D$11+D$12*F248+D$13*F248^2</f>
        <v>-3.7905169130444866E-2</v>
      </c>
      <c r="Q248" s="245">
        <f>+C248-15018.5</f>
        <v>40320.039299999829</v>
      </c>
      <c r="R248" s="211">
        <f>+(P248-G248)^2</f>
        <v>2.2638481142033325E-6</v>
      </c>
      <c r="S248" s="211">
        <v>1</v>
      </c>
      <c r="T248" s="211">
        <f>S248*R248</f>
        <v>2.2638481142033325E-6</v>
      </c>
    </row>
    <row r="249" spans="1:21">
      <c r="A249" s="296" t="s">
        <v>448</v>
      </c>
      <c r="B249" s="297" t="s">
        <v>41</v>
      </c>
      <c r="C249" s="298">
        <v>55339.25549999997</v>
      </c>
      <c r="D249" s="298">
        <v>2.3E-3</v>
      </c>
      <c r="E249" s="214">
        <f>+(C249-C$7)/C$8</f>
        <v>29449.897513794236</v>
      </c>
      <c r="F249" s="211">
        <f>ROUND(2*E249,0)/2</f>
        <v>29450</v>
      </c>
      <c r="G249" s="213">
        <f>+C249-(C$7+F249*C$8)</f>
        <v>-3.6716500027978327E-2</v>
      </c>
      <c r="H249" s="213"/>
      <c r="I249" s="213"/>
      <c r="J249" s="213"/>
      <c r="L249" s="213">
        <f>+G249</f>
        <v>-3.6716500027978327E-2</v>
      </c>
      <c r="M249" s="213"/>
      <c r="N249" s="213"/>
      <c r="O249" s="213">
        <f ca="1">+C$11+C$12*F249</f>
        <v>-3.4600848261124875E-2</v>
      </c>
      <c r="P249" s="213">
        <f>+D$11+D$12*F249+D$13*F249^2</f>
        <v>-3.7917053500428524E-2</v>
      </c>
      <c r="Q249" s="245">
        <f>+C249-15018.5</f>
        <v>40320.75549999997</v>
      </c>
      <c r="R249" s="211">
        <f>+(P249-G249)^2</f>
        <v>1.441328640212226E-6</v>
      </c>
      <c r="S249" s="211">
        <v>1</v>
      </c>
      <c r="T249" s="211">
        <f>S249*R249</f>
        <v>1.441328640212226E-6</v>
      </c>
    </row>
    <row r="250" spans="1:21">
      <c r="A250" s="296" t="s">
        <v>448</v>
      </c>
      <c r="B250" s="297" t="s">
        <v>39</v>
      </c>
      <c r="C250" s="298">
        <v>55339.433699999936</v>
      </c>
      <c r="D250" s="298">
        <v>5.0000000000000001E-4</v>
      </c>
      <c r="E250" s="214">
        <f>+(C250-C$7)/C$8</f>
        <v>29450.394920732499</v>
      </c>
      <c r="F250" s="211">
        <f>ROUND(2*E250,0)/2</f>
        <v>29450.5</v>
      </c>
      <c r="G250" s="213">
        <f>+C250-(C$7+F250*C$8)</f>
        <v>-3.7645485062967055E-2</v>
      </c>
      <c r="H250" s="213"/>
      <c r="I250" s="213"/>
      <c r="J250" s="213"/>
      <c r="L250" s="213">
        <f>+G250</f>
        <v>-3.7645485062967055E-2</v>
      </c>
      <c r="M250" s="213"/>
      <c r="N250" s="213"/>
      <c r="O250" s="213">
        <f ca="1">+C$11+C$12*F250</f>
        <v>-3.4602664503734074E-2</v>
      </c>
      <c r="P250" s="213">
        <f>+D$11+D$12*F250+D$13*F250^2</f>
        <v>-3.7920024806888442E-2</v>
      </c>
      <c r="Q250" s="245">
        <f>+C250-15018.5</f>
        <v>40320.933699999936</v>
      </c>
      <c r="R250" s="211">
        <f>+(P250-G250)^2</f>
        <v>7.5372070992420763E-8</v>
      </c>
      <c r="S250" s="211">
        <v>1</v>
      </c>
      <c r="T250" s="211">
        <f>S250*R250</f>
        <v>7.5372070992420763E-8</v>
      </c>
    </row>
    <row r="251" spans="1:21">
      <c r="A251" s="296" t="s">
        <v>448</v>
      </c>
      <c r="B251" s="297" t="s">
        <v>41</v>
      </c>
      <c r="C251" s="298">
        <v>55340.330599999987</v>
      </c>
      <c r="D251" s="298">
        <v>2.9999999999999997E-4</v>
      </c>
      <c r="E251" s="214">
        <f>+(C251-C$7)/C$8</f>
        <v>29452.898424004317</v>
      </c>
      <c r="F251" s="211">
        <f>ROUND(2*E251,0)/2</f>
        <v>29453</v>
      </c>
      <c r="G251" s="213">
        <f>+C251-(C$7+F251*C$8)</f>
        <v>-3.639041001588339E-2</v>
      </c>
      <c r="H251" s="213"/>
      <c r="I251" s="213"/>
      <c r="J251" s="213"/>
      <c r="L251" s="213">
        <f>+G251</f>
        <v>-3.639041001588339E-2</v>
      </c>
      <c r="M251" s="213"/>
      <c r="N251" s="213"/>
      <c r="O251" s="213">
        <f ca="1">+C$11+C$12*F251</f>
        <v>-3.4611745716780135E-2</v>
      </c>
      <c r="P251" s="213">
        <f>+D$11+D$12*F251+D$13*F251^2</f>
        <v>-3.7934882622972149E-2</v>
      </c>
      <c r="Q251" s="245">
        <f>+C251-15018.5</f>
        <v>40321.830599999987</v>
      </c>
      <c r="R251" s="211">
        <f>+(P251-G251)^2</f>
        <v>2.3853956340475492E-6</v>
      </c>
      <c r="S251" s="211">
        <v>1</v>
      </c>
      <c r="T251" s="211">
        <f>S251*R251</f>
        <v>2.3853956340475492E-6</v>
      </c>
    </row>
    <row r="252" spans="1:21">
      <c r="A252" s="296" t="s">
        <v>448</v>
      </c>
      <c r="B252" s="297" t="s">
        <v>39</v>
      </c>
      <c r="C252" s="298">
        <v>55340.511400000192</v>
      </c>
      <c r="D252" s="298">
        <v>8.0000000000000004E-4</v>
      </c>
      <c r="E252" s="214">
        <f>+(C252-C$7)/C$8</f>
        <v>29453.40308828354</v>
      </c>
      <c r="F252" s="211">
        <f>ROUND(2*E252,0)/2</f>
        <v>29453.5</v>
      </c>
      <c r="G252" s="213">
        <f>+C252-(C$7+F252*C$8)</f>
        <v>-3.4719394810963422E-2</v>
      </c>
      <c r="H252" s="213"/>
      <c r="I252" s="213"/>
      <c r="J252" s="213"/>
      <c r="L252" s="213">
        <f>+G252</f>
        <v>-3.4719394810963422E-2</v>
      </c>
      <c r="M252" s="213"/>
      <c r="N252" s="213"/>
      <c r="O252" s="213">
        <f ca="1">+C$11+C$12*F252</f>
        <v>-3.4613561959389333E-2</v>
      </c>
      <c r="P252" s="213">
        <f>+D$11+D$12*F252+D$13*F252^2</f>
        <v>-3.7937854442945687E-2</v>
      </c>
      <c r="Q252" s="245">
        <f>+C252-15018.5</f>
        <v>40322.011400000192</v>
      </c>
      <c r="R252" s="211">
        <f>+(P252-G252)^2</f>
        <v>1.0358482402699417E-5</v>
      </c>
      <c r="S252" s="211">
        <v>1</v>
      </c>
      <c r="T252" s="211">
        <f>S252*R252</f>
        <v>1.0358482402699417E-5</v>
      </c>
    </row>
    <row r="253" spans="1:21">
      <c r="A253" s="296" t="s">
        <v>448</v>
      </c>
      <c r="B253" s="297" t="s">
        <v>41</v>
      </c>
      <c r="C253" s="298">
        <v>55341.405499999877</v>
      </c>
      <c r="D253" s="298">
        <v>5.9999999999999995E-4</v>
      </c>
      <c r="E253" s="214">
        <f>+(C253-C$7)/C$8</f>
        <v>29455.898775957103</v>
      </c>
      <c r="F253" s="211">
        <f>ROUND(2*E253,0)/2</f>
        <v>29456</v>
      </c>
      <c r="G253" s="213">
        <f>+C253-(C$7+F253*C$8)</f>
        <v>-3.6264320122427307E-2</v>
      </c>
      <c r="H253" s="213"/>
      <c r="I253" s="213"/>
      <c r="J253" s="213"/>
      <c r="L253" s="213">
        <f>+G253</f>
        <v>-3.6264320122427307E-2</v>
      </c>
      <c r="M253" s="213"/>
      <c r="N253" s="213"/>
      <c r="O253" s="213">
        <f ca="1">+C$11+C$12*F253</f>
        <v>-3.4622643172435394E-2</v>
      </c>
      <c r="P253" s="213">
        <f>+D$11+D$12*F253+D$13*F253^2</f>
        <v>-3.7952714826597539E-2</v>
      </c>
      <c r="Q253" s="245">
        <f>+C253-15018.5</f>
        <v>40322.905499999877</v>
      </c>
      <c r="R253" s="211">
        <f>+(P253-G253)^2</f>
        <v>2.8506766770700849E-6</v>
      </c>
      <c r="S253" s="211">
        <v>1</v>
      </c>
      <c r="T253" s="211">
        <f>S253*R253</f>
        <v>2.8506766770700849E-6</v>
      </c>
    </row>
    <row r="254" spans="1:21">
      <c r="A254" s="296" t="s">
        <v>448</v>
      </c>
      <c r="B254" s="297" t="s">
        <v>41</v>
      </c>
      <c r="C254" s="298">
        <v>55346.420200000051</v>
      </c>
      <c r="D254" s="298">
        <v>2.9999999999999997E-4</v>
      </c>
      <c r="E254" s="214">
        <f>+(C254-C$7)/C$8</f>
        <v>29469.896231478258</v>
      </c>
      <c r="F254" s="211">
        <f>ROUND(2*E254,0)/2</f>
        <v>29470</v>
      </c>
      <c r="G254" s="213">
        <f>+C254-(C$7+F254*C$8)</f>
        <v>-3.7175899953581393E-2</v>
      </c>
      <c r="H254" s="213"/>
      <c r="I254" s="213"/>
      <c r="J254" s="213"/>
      <c r="L254" s="213">
        <f>+G254</f>
        <v>-3.7175899953581393E-2</v>
      </c>
      <c r="M254" s="213"/>
      <c r="N254" s="213"/>
      <c r="O254" s="213">
        <f ca="1">+C$11+C$12*F254</f>
        <v>-3.467349796549328E-2</v>
      </c>
      <c r="P254" s="213">
        <f>+D$11+D$12*F254+D$13*F254^2</f>
        <v>-3.8035972515597191E-2</v>
      </c>
      <c r="Q254" s="245">
        <f>+C254-15018.5</f>
        <v>40327.920200000051</v>
      </c>
      <c r="R254" s="211">
        <f>+(P254-G254)^2</f>
        <v>7.3972481193241936E-7</v>
      </c>
      <c r="S254" s="211">
        <v>1</v>
      </c>
      <c r="T254" s="211">
        <f>S254*R254</f>
        <v>7.3972481193241936E-7</v>
      </c>
    </row>
    <row r="255" spans="1:21">
      <c r="A255" s="296" t="s">
        <v>448</v>
      </c>
      <c r="B255" s="297" t="s">
        <v>39</v>
      </c>
      <c r="C255" s="298">
        <v>55347.315099999774</v>
      </c>
      <c r="D255" s="298">
        <v>5.9999999999999995E-4</v>
      </c>
      <c r="E255" s="214">
        <f>+(C255-C$7)/C$8</f>
        <v>29472.39415217971</v>
      </c>
      <c r="F255" s="211">
        <f>ROUND(2*E255,0)/2</f>
        <v>29472.5</v>
      </c>
      <c r="G255" s="213">
        <f>+C255-(C$7+F255*C$8)</f>
        <v>-3.7920825227047317E-2</v>
      </c>
      <c r="H255" s="213"/>
      <c r="I255" s="213"/>
      <c r="J255" s="213"/>
      <c r="L255" s="213">
        <f>+G255</f>
        <v>-3.7920825227047317E-2</v>
      </c>
      <c r="M255" s="213"/>
      <c r="N255" s="213"/>
      <c r="O255" s="213">
        <f ca="1">+C$11+C$12*F255</f>
        <v>-3.4682579178539327E-2</v>
      </c>
      <c r="P255" s="213">
        <f>+D$11+D$12*F255+D$13*F255^2</f>
        <v>-3.8050847020873815E-2</v>
      </c>
      <c r="Q255" s="245">
        <f>+C255-15018.5</f>
        <v>40328.815099999774</v>
      </c>
      <c r="R255" s="211">
        <f>+(P255-G255)^2</f>
        <v>1.6905666869860507E-8</v>
      </c>
      <c r="S255" s="211">
        <v>1</v>
      </c>
      <c r="T255" s="211">
        <f>S255*R255</f>
        <v>1.6905666869860507E-8</v>
      </c>
    </row>
    <row r="256" spans="1:21">
      <c r="A256" s="296" t="s">
        <v>448</v>
      </c>
      <c r="B256" s="297" t="s">
        <v>41</v>
      </c>
      <c r="C256" s="298">
        <v>55347.495199999772</v>
      </c>
      <c r="D256" s="298">
        <v>5.0000000000000001E-4</v>
      </c>
      <c r="E256" s="214">
        <f>+(C256-C$7)/C$8</f>
        <v>29472.896862559042</v>
      </c>
      <c r="F256" s="211">
        <f>ROUND(2*E256,0)/2</f>
        <v>29473</v>
      </c>
      <c r="G256" s="213">
        <f>+C256-(C$7+F256*C$8)</f>
        <v>-3.6949810229998548E-2</v>
      </c>
      <c r="H256" s="213"/>
      <c r="I256" s="213"/>
      <c r="J256" s="213"/>
      <c r="L256" s="213">
        <f>+G256</f>
        <v>-3.6949810229998548E-2</v>
      </c>
      <c r="M256" s="213"/>
      <c r="N256" s="213"/>
      <c r="O256" s="213">
        <f ca="1">+C$11+C$12*F256</f>
        <v>-3.4684395421148539E-2</v>
      </c>
      <c r="P256" s="213">
        <f>+D$11+D$12*F256+D$13*F256^2</f>
        <v>-3.8053822178685942E-2</v>
      </c>
      <c r="Q256" s="245">
        <f>+C256-15018.5</f>
        <v>40328.995199999772</v>
      </c>
      <c r="R256" s="211">
        <f>+(P256-G256)^2</f>
        <v>1.2188423828445381E-6</v>
      </c>
      <c r="S256" s="211">
        <v>1</v>
      </c>
      <c r="T256" s="211">
        <f>S256*R256</f>
        <v>1.2188423828445381E-6</v>
      </c>
    </row>
    <row r="257" spans="1:21">
      <c r="A257" s="296" t="s">
        <v>448</v>
      </c>
      <c r="B257" s="297" t="s">
        <v>39</v>
      </c>
      <c r="C257" s="298">
        <v>55348.389599999879</v>
      </c>
      <c r="D257" s="298">
        <v>5.9999999999999995E-4</v>
      </c>
      <c r="E257" s="214">
        <f>+(C257-C$7)/C$8</f>
        <v>29475.393387619202</v>
      </c>
      <c r="F257" s="211">
        <f>ROUND(2*E257,0)/2</f>
        <v>29475.5</v>
      </c>
      <c r="G257" s="213">
        <f>+C257-(C$7+F257*C$8)</f>
        <v>-3.8194735119759571E-2</v>
      </c>
      <c r="H257" s="213"/>
      <c r="I257" s="213"/>
      <c r="J257" s="213"/>
      <c r="L257" s="213">
        <f>+G257</f>
        <v>-3.8194735119759571E-2</v>
      </c>
      <c r="M257" s="213"/>
      <c r="N257" s="213"/>
      <c r="O257" s="213">
        <f ca="1">+C$11+C$12*F257</f>
        <v>-3.4693476634194587E-2</v>
      </c>
      <c r="P257" s="213">
        <f>+D$11+D$12*F257+D$13*F257^2</f>
        <v>-3.8068699251530683E-2</v>
      </c>
      <c r="Q257" s="245">
        <f>+C257-15018.5</f>
        <v>40329.889599999879</v>
      </c>
      <c r="R257" s="211">
        <f>+(P257-G257)^2</f>
        <v>1.5885040080209652E-8</v>
      </c>
      <c r="S257" s="211">
        <v>1</v>
      </c>
      <c r="T257" s="211">
        <f>S257*R257</f>
        <v>1.5885040080209652E-8</v>
      </c>
    </row>
    <row r="258" spans="1:21">
      <c r="A258" s="262" t="s">
        <v>393</v>
      </c>
      <c r="B258" s="263" t="s">
        <v>41</v>
      </c>
      <c r="C258" s="264">
        <v>55350.003599999996</v>
      </c>
      <c r="D258" s="265" t="s">
        <v>181</v>
      </c>
      <c r="E258" s="214">
        <f>+(C258-C$7)/C$8</f>
        <v>29479.898521168965</v>
      </c>
      <c r="F258" s="211">
        <f>ROUND(2*E258,0)/2</f>
        <v>29480</v>
      </c>
      <c r="G258" s="213">
        <f>+C258-(C$7+F258*C$8)</f>
        <v>-3.6355600008391775E-2</v>
      </c>
      <c r="H258" s="213"/>
      <c r="I258" s="213"/>
      <c r="J258" s="213"/>
      <c r="K258" s="213">
        <f>+G258</f>
        <v>-3.6355600008391775E-2</v>
      </c>
      <c r="L258" s="213"/>
      <c r="M258" s="213"/>
      <c r="N258" s="213"/>
      <c r="O258" s="213">
        <f ca="1">+C$11+C$12*F258</f>
        <v>-3.4709822817677483E-2</v>
      </c>
      <c r="P258" s="213">
        <f>+D$11+D$12*F258+D$13*F258^2</f>
        <v>-3.8095483374544339E-2</v>
      </c>
      <c r="Q258" s="245">
        <f>+C258-15018.5</f>
        <v>40331.503599999996</v>
      </c>
      <c r="R258" s="211">
        <f>+(P258-G258)^2</f>
        <v>3.0271941278143777E-6</v>
      </c>
      <c r="S258" s="211">
        <v>1</v>
      </c>
      <c r="T258" s="211">
        <f>S258*R258</f>
        <v>3.0271941278143777E-6</v>
      </c>
      <c r="U258" s="211" t="e">
        <f>VLOOKUP(C258,'Active 2'!C$41:E$95,3,FALSE)</f>
        <v>#N/A</v>
      </c>
    </row>
    <row r="259" spans="1:21">
      <c r="A259" s="296" t="s">
        <v>448</v>
      </c>
      <c r="B259" s="297" t="s">
        <v>39</v>
      </c>
      <c r="C259" s="298">
        <v>55351.256500000134</v>
      </c>
      <c r="D259" s="298">
        <v>4.0000000000000002E-4</v>
      </c>
      <c r="E259" s="214">
        <f>+(C259-C$7)/C$8</f>
        <v>29483.395721803856</v>
      </c>
      <c r="F259" s="211">
        <f>ROUND(2*E259,0)/2</f>
        <v>29483.5</v>
      </c>
      <c r="G259" s="213">
        <f>+C259-(C$7+F259*C$8)</f>
        <v>-3.7358494868385606E-2</v>
      </c>
      <c r="H259" s="213"/>
      <c r="I259" s="213"/>
      <c r="J259" s="213"/>
      <c r="L259" s="213">
        <f>+G259</f>
        <v>-3.7358494868385606E-2</v>
      </c>
      <c r="M259" s="213"/>
      <c r="N259" s="213"/>
      <c r="O259" s="213">
        <f ca="1">+C$11+C$12*F259</f>
        <v>-3.4722536515941954E-2</v>
      </c>
      <c r="P259" s="213">
        <f>+D$11+D$12*F259+D$13*F259^2</f>
        <v>-3.8116320263015493E-2</v>
      </c>
      <c r="Q259" s="245">
        <f>+C259-15018.5</f>
        <v>40332.756500000134</v>
      </c>
      <c r="R259" s="211">
        <f>+(P259-G259)^2</f>
        <v>5.7429932874594544E-7</v>
      </c>
      <c r="S259" s="211">
        <v>1</v>
      </c>
      <c r="T259" s="211">
        <f>S259*R259</f>
        <v>5.7429932874594544E-7</v>
      </c>
    </row>
    <row r="260" spans="1:21">
      <c r="A260" s="296" t="s">
        <v>448</v>
      </c>
      <c r="B260" s="297" t="s">
        <v>41</v>
      </c>
      <c r="C260" s="298">
        <v>55352.509899999946</v>
      </c>
      <c r="D260" s="298">
        <v>4.0000000000000002E-4</v>
      </c>
      <c r="E260" s="214">
        <f>+(C260-C$7)/C$8</f>
        <v>29486.894318080198</v>
      </c>
      <c r="F260" s="211">
        <f>ROUND(2*E260,0)/2</f>
        <v>29487</v>
      </c>
      <c r="G260" s="213">
        <f>+C260-(C$7+F260*C$8)</f>
        <v>-3.7861390053876676E-2</v>
      </c>
      <c r="H260" s="213"/>
      <c r="I260" s="213"/>
      <c r="J260" s="213"/>
      <c r="L260" s="213">
        <f>+G260</f>
        <v>-3.7861390053876676E-2</v>
      </c>
      <c r="M260" s="213"/>
      <c r="N260" s="213"/>
      <c r="O260" s="213">
        <f ca="1">+C$11+C$12*F260</f>
        <v>-3.4735250214206426E-2</v>
      </c>
      <c r="P260" s="213">
        <f>+D$11+D$12*F260+D$13*F260^2</f>
        <v>-3.8137161345181261E-2</v>
      </c>
      <c r="Q260" s="245">
        <f>+C260-15018.5</f>
        <v>40334.009899999946</v>
      </c>
      <c r="R260" s="211">
        <f>+(P260-G260)^2</f>
        <v>7.6049805107798644E-8</v>
      </c>
      <c r="S260" s="211">
        <v>1</v>
      </c>
      <c r="T260" s="211">
        <f>S260*R260</f>
        <v>7.6049805107798644E-8</v>
      </c>
    </row>
    <row r="261" spans="1:21">
      <c r="A261" s="296" t="s">
        <v>448</v>
      </c>
      <c r="B261" s="297" t="s">
        <v>39</v>
      </c>
      <c r="C261" s="298">
        <v>55353.405100000091</v>
      </c>
      <c r="D261" s="298">
        <v>4.0000000000000002E-4</v>
      </c>
      <c r="E261" s="214">
        <f>+(C261-C$7)/C$8</f>
        <v>29489.393076168242</v>
      </c>
      <c r="F261" s="211">
        <f>ROUND(2*E261,0)/2</f>
        <v>29489.5</v>
      </c>
      <c r="G261" s="213">
        <f>+C261-(C$7+F261*C$8)</f>
        <v>-3.8306314905639738E-2</v>
      </c>
      <c r="H261" s="213"/>
      <c r="I261" s="213"/>
      <c r="J261" s="213"/>
      <c r="L261" s="213">
        <f>+G261</f>
        <v>-3.8306314905639738E-2</v>
      </c>
      <c r="M261" s="213"/>
      <c r="N261" s="213"/>
      <c r="O261" s="213">
        <f ca="1">+C$11+C$12*F261</f>
        <v>-3.4744331427252473E-2</v>
      </c>
      <c r="P261" s="213">
        <f>+D$11+D$12*F261+D$13*F261^2</f>
        <v>-3.8152050400010656E-2</v>
      </c>
      <c r="Q261" s="245">
        <f>+C261-15018.5</f>
        <v>40334.905100000091</v>
      </c>
      <c r="R261" s="211">
        <f>+(P261-G261)^2</f>
        <v>2.3797537696984902E-8</v>
      </c>
      <c r="S261" s="211">
        <v>1</v>
      </c>
      <c r="T261" s="211">
        <f>S261*R261</f>
        <v>2.3797537696984902E-8</v>
      </c>
    </row>
    <row r="262" spans="1:21">
      <c r="A262" s="296" t="s">
        <v>448</v>
      </c>
      <c r="B262" s="297" t="s">
        <v>39</v>
      </c>
      <c r="C262" s="298">
        <v>55359.495399999898</v>
      </c>
      <c r="D262" s="298">
        <v>4.0000000000000002E-4</v>
      </c>
      <c r="E262" s="214">
        <f>+(C262-C$7)/C$8</f>
        <v>29506.392837540774</v>
      </c>
      <c r="F262" s="211">
        <f>ROUND(2*E262,0)/2</f>
        <v>29506.5</v>
      </c>
      <c r="G262" s="213">
        <f>+C262-(C$7+F262*C$8)</f>
        <v>-3.8391805101127829E-2</v>
      </c>
      <c r="H262" s="213"/>
      <c r="I262" s="213"/>
      <c r="J262" s="213"/>
      <c r="L262" s="213">
        <f>+G262</f>
        <v>-3.8391805101127829E-2</v>
      </c>
      <c r="M262" s="213"/>
      <c r="N262" s="213"/>
      <c r="O262" s="213">
        <f ca="1">+C$11+C$12*F262</f>
        <v>-3.4806083675965618E-2</v>
      </c>
      <c r="P262" s="213">
        <f>+D$11+D$12*F262+D$13*F262^2</f>
        <v>-3.8253352716106553E-2</v>
      </c>
      <c r="Q262" s="245">
        <f>+C262-15018.5</f>
        <v>40340.995399999898</v>
      </c>
      <c r="R262" s="211">
        <f>+(P262-G262)^2</f>
        <v>1.916906291807965E-8</v>
      </c>
      <c r="S262" s="211">
        <v>1</v>
      </c>
      <c r="T262" s="211">
        <f>S262*R262</f>
        <v>1.916906291807965E-8</v>
      </c>
    </row>
    <row r="263" spans="1:21">
      <c r="A263" s="296" t="s">
        <v>448</v>
      </c>
      <c r="B263" s="297" t="s">
        <v>39</v>
      </c>
      <c r="C263" s="298">
        <v>55365.228099999949</v>
      </c>
      <c r="D263" s="298">
        <v>2.9999999999999997E-4</v>
      </c>
      <c r="E263" s="214">
        <f>+(C263-C$7)/C$8</f>
        <v>29522.394435495597</v>
      </c>
      <c r="F263" s="211">
        <f>ROUND(2*E263,0)/2</f>
        <v>29522.5</v>
      </c>
      <c r="G263" s="213">
        <f>+C263-(C$7+F263*C$8)</f>
        <v>-3.7819325050804764E-2</v>
      </c>
      <c r="H263" s="213"/>
      <c r="I263" s="213"/>
      <c r="J263" s="213"/>
      <c r="L263" s="213">
        <f>+G263</f>
        <v>-3.7819325050804764E-2</v>
      </c>
      <c r="M263" s="213"/>
      <c r="N263" s="213"/>
      <c r="O263" s="213">
        <f ca="1">+C$11+C$12*F263</f>
        <v>-3.486420343946034E-2</v>
      </c>
      <c r="P263" s="213">
        <f>+D$11+D$12*F263+D$13*F263^2</f>
        <v>-3.834878645083066E-2</v>
      </c>
      <c r="Q263" s="245">
        <f>+C263-15018.5</f>
        <v>40346.728099999949</v>
      </c>
      <c r="R263" s="211">
        <f>+(P263-G263)^2</f>
        <v>2.8032937411738212E-7</v>
      </c>
      <c r="S263" s="211">
        <v>1</v>
      </c>
      <c r="T263" s="211">
        <f>S263*R263</f>
        <v>2.8032937411738212E-7</v>
      </c>
    </row>
    <row r="264" spans="1:21">
      <c r="A264" s="296" t="s">
        <v>448</v>
      </c>
      <c r="B264" s="297" t="s">
        <v>41</v>
      </c>
      <c r="C264" s="298">
        <v>55365.411299999803</v>
      </c>
      <c r="D264" s="298">
        <v>1.2999999999999999E-3</v>
      </c>
      <c r="E264" s="214">
        <f>+(C264-C$7)/C$8</f>
        <v>29522.905798857184</v>
      </c>
      <c r="F264" s="211">
        <f>ROUND(2*E264,0)/2</f>
        <v>29523</v>
      </c>
      <c r="G264" s="213">
        <f>+C264-(C$7+F264*C$8)</f>
        <v>-3.37483101975522E-2</v>
      </c>
      <c r="H264" s="213"/>
      <c r="I264" s="213"/>
      <c r="J264" s="213"/>
      <c r="L264" s="213">
        <f>+G264</f>
        <v>-3.37483101975522E-2</v>
      </c>
      <c r="M264" s="213"/>
      <c r="N264" s="213"/>
      <c r="O264" s="213">
        <f ca="1">+C$11+C$12*F264</f>
        <v>-3.4866019682069552E-2</v>
      </c>
      <c r="P264" s="213">
        <f>+D$11+D$12*F264+D$13*F264^2</f>
        <v>-3.8351770167203286E-2</v>
      </c>
      <c r="Q264" s="245">
        <f>+C264-15018.5</f>
        <v>40346.911299999803</v>
      </c>
      <c r="R264" s="211">
        <f>+(P264-G264)^2</f>
        <v>2.1191843692179977E-5</v>
      </c>
      <c r="S264" s="211">
        <v>1</v>
      </c>
      <c r="T264" s="211">
        <f>S264*R264</f>
        <v>2.1191843692179977E-5</v>
      </c>
    </row>
    <row r="265" spans="1:21">
      <c r="A265" s="296" t="s">
        <v>448</v>
      </c>
      <c r="B265" s="297" t="s">
        <v>39</v>
      </c>
      <c r="C265" s="298">
        <v>55367.37770000007</v>
      </c>
      <c r="D265" s="298">
        <v>4.0000000000000002E-4</v>
      </c>
      <c r="E265" s="214">
        <f>+(C265-C$7)/C$8</f>
        <v>29528.39458114517</v>
      </c>
      <c r="F265" s="211">
        <f>ROUND(2*E265,0)/2</f>
        <v>29528.5</v>
      </c>
      <c r="G265" s="213">
        <f>+C265-(C$7+F265*C$8)</f>
        <v>-3.7767144931422081E-2</v>
      </c>
      <c r="H265" s="213"/>
      <c r="I265" s="213"/>
      <c r="J265" s="213"/>
      <c r="L265" s="213">
        <f>+G265</f>
        <v>-3.7767144931422081E-2</v>
      </c>
      <c r="M265" s="213"/>
      <c r="N265" s="213"/>
      <c r="O265" s="213">
        <f ca="1">+C$11+C$12*F265</f>
        <v>-3.4885998350770858E-2</v>
      </c>
      <c r="P265" s="213">
        <f>+D$11+D$12*F265+D$13*F265^2</f>
        <v>-3.8384596695951845E-2</v>
      </c>
      <c r="Q265" s="245">
        <f>+C265-15018.5</f>
        <v>40348.87770000007</v>
      </c>
      <c r="R265" s="211">
        <f>+(P265-G265)^2</f>
        <v>3.81246681520919E-7</v>
      </c>
      <c r="S265" s="211">
        <v>1</v>
      </c>
      <c r="T265" s="211">
        <f>S265*R265</f>
        <v>3.81246681520919E-7</v>
      </c>
    </row>
    <row r="266" spans="1:21">
      <c r="A266" s="296" t="s">
        <v>448</v>
      </c>
      <c r="B266" s="297" t="s">
        <v>41</v>
      </c>
      <c r="C266" s="298">
        <v>55368.273899999913</v>
      </c>
      <c r="D266" s="298">
        <v>2.0000000000000001E-4</v>
      </c>
      <c r="E266" s="214">
        <f>+(C266-C$7)/C$8</f>
        <v>29530.896130517103</v>
      </c>
      <c r="F266" s="211">
        <f>ROUND(2*E266,0)/2</f>
        <v>29531</v>
      </c>
      <c r="G266" s="213">
        <f>+C266-(C$7+F266*C$8)</f>
        <v>-3.7212070092209615E-2</v>
      </c>
      <c r="H266" s="213"/>
      <c r="I266" s="213"/>
      <c r="J266" s="213"/>
      <c r="L266" s="213">
        <f>+G266</f>
        <v>-3.7212070092209615E-2</v>
      </c>
      <c r="M266" s="213"/>
      <c r="N266" s="213"/>
      <c r="O266" s="213">
        <f ca="1">+C$11+C$12*F266</f>
        <v>-3.4895079563816919E-2</v>
      </c>
      <c r="P266" s="213">
        <f>+D$11+D$12*F266+D$13*F266^2</f>
        <v>-3.8399521268807218E-2</v>
      </c>
      <c r="Q266" s="245">
        <f>+C266-15018.5</f>
        <v>40349.773899999913</v>
      </c>
      <c r="R266" s="211">
        <f>+(P266-G266)^2</f>
        <v>1.4100402968030333E-6</v>
      </c>
      <c r="S266" s="211">
        <v>1</v>
      </c>
      <c r="T266" s="211">
        <f>S266*R266</f>
        <v>1.4100402968030333E-6</v>
      </c>
    </row>
    <row r="267" spans="1:21">
      <c r="A267" s="296" t="s">
        <v>448</v>
      </c>
      <c r="B267" s="297" t="s">
        <v>39</v>
      </c>
      <c r="C267" s="298">
        <v>55368.452599999961</v>
      </c>
      <c r="D267" s="298">
        <v>5.9999999999999995E-4</v>
      </c>
      <c r="E267" s="214">
        <f>+(C267-C$7)/C$8</f>
        <v>29531.394933097956</v>
      </c>
      <c r="F267" s="211">
        <f>ROUND(2*E267,0)/2</f>
        <v>29531.5</v>
      </c>
      <c r="G267" s="213">
        <f>+C267-(C$7+F267*C$8)</f>
        <v>-3.7641055037965998E-2</v>
      </c>
      <c r="H267" s="213"/>
      <c r="I267" s="213"/>
      <c r="J267" s="213"/>
      <c r="L267" s="213">
        <f>+G267</f>
        <v>-3.7641055037965998E-2</v>
      </c>
      <c r="M267" s="213"/>
      <c r="N267" s="213"/>
      <c r="O267" s="213">
        <f ca="1">+C$11+C$12*F267</f>
        <v>-3.4896895806426131E-2</v>
      </c>
      <c r="P267" s="213">
        <f>+D$11+D$12*F267+D$13*F267^2</f>
        <v>-3.8402506440135084E-2</v>
      </c>
      <c r="Q267" s="245">
        <f>+C267-15018.5</f>
        <v>40349.952599999961</v>
      </c>
      <c r="R267" s="211">
        <f>+(P267-G267)^2</f>
        <v>5.798082378652672E-7</v>
      </c>
      <c r="S267" s="211">
        <v>1</v>
      </c>
      <c r="T267" s="211">
        <f>S267*R267</f>
        <v>5.798082378652672E-7</v>
      </c>
    </row>
    <row r="268" spans="1:21">
      <c r="A268" s="296" t="s">
        <v>448</v>
      </c>
      <c r="B268" s="297" t="s">
        <v>41</v>
      </c>
      <c r="C268" s="298">
        <v>55373.289900000207</v>
      </c>
      <c r="D268" s="298">
        <v>2.9999999999999997E-4</v>
      </c>
      <c r="E268" s="214">
        <f>+(C268-C$7)/C$8</f>
        <v>29544.897214708737</v>
      </c>
      <c r="F268" s="211">
        <f>ROUND(2*E268,0)/2</f>
        <v>29545</v>
      </c>
      <c r="G268" s="213">
        <f>+C268-(C$7+F268*C$8)</f>
        <v>-3.6823649796133395E-2</v>
      </c>
      <c r="H268" s="213"/>
      <c r="I268" s="213"/>
      <c r="J268" s="213"/>
      <c r="L268" s="213">
        <f>+G268</f>
        <v>-3.6823649796133395E-2</v>
      </c>
      <c r="M268" s="213"/>
      <c r="N268" s="213"/>
      <c r="O268" s="213">
        <f ca="1">+C$11+C$12*F268</f>
        <v>-3.4945934356874805E-2</v>
      </c>
      <c r="P268" s="213">
        <f>+D$11+D$12*F268+D$13*F268^2</f>
        <v>-3.8483138417346588E-2</v>
      </c>
      <c r="Q268" s="245">
        <f>+C268-15018.5</f>
        <v>40354.789900000207</v>
      </c>
      <c r="R268" s="211">
        <f>+(P268-G268)^2</f>
        <v>2.7539024839360631E-6</v>
      </c>
      <c r="S268" s="211">
        <v>1</v>
      </c>
      <c r="T268" s="211">
        <f>S268*R268</f>
        <v>2.7539024839360631E-6</v>
      </c>
    </row>
    <row r="269" spans="1:21">
      <c r="A269" s="296" t="s">
        <v>448</v>
      </c>
      <c r="B269" s="297" t="s">
        <v>41</v>
      </c>
      <c r="C269" s="298">
        <v>55374.364300000016</v>
      </c>
      <c r="D269" s="298">
        <v>2.9999999999999997E-4</v>
      </c>
      <c r="E269" s="214">
        <f>+(C269-C$7)/C$8</f>
        <v>29547.896171018932</v>
      </c>
      <c r="F269" s="211">
        <f>ROUND(2*E269,0)/2</f>
        <v>29548</v>
      </c>
      <c r="G269" s="213">
        <f>+C269-(C$7+F269*C$8)</f>
        <v>-3.7197559984633699E-2</v>
      </c>
      <c r="H269" s="213"/>
      <c r="I269" s="213"/>
      <c r="J269" s="213"/>
      <c r="L269" s="213">
        <f>+G269</f>
        <v>-3.7197559984633699E-2</v>
      </c>
      <c r="M269" s="213"/>
      <c r="N269" s="213"/>
      <c r="O269" s="213">
        <f ca="1">+C$11+C$12*F269</f>
        <v>-3.4956831812530065E-2</v>
      </c>
      <c r="P269" s="213">
        <f>+D$11+D$12*F269+D$13*F269^2</f>
        <v>-3.850106510747954E-2</v>
      </c>
      <c r="Q269" s="245">
        <f>+C269-15018.5</f>
        <v>40355.864300000016</v>
      </c>
      <c r="R269" s="211">
        <f>+(P269-G269)^2</f>
        <v>1.6991256052853512E-6</v>
      </c>
      <c r="S269" s="211">
        <v>1</v>
      </c>
      <c r="T269" s="211">
        <f>S269*R269</f>
        <v>1.6991256052853512E-6</v>
      </c>
    </row>
    <row r="270" spans="1:21">
      <c r="A270" s="296" t="s">
        <v>448</v>
      </c>
      <c r="B270" s="297" t="s">
        <v>41</v>
      </c>
      <c r="C270" s="298">
        <v>55375.438699999824</v>
      </c>
      <c r="D270" s="298">
        <v>2.9999999999999997E-4</v>
      </c>
      <c r="E270" s="214">
        <f>+(C270-C$7)/C$8</f>
        <v>29550.895127329124</v>
      </c>
      <c r="F270" s="211">
        <f>ROUND(2*E270,0)/2</f>
        <v>29551</v>
      </c>
      <c r="G270" s="213">
        <f>+C270-(C$7+F270*C$8)</f>
        <v>-3.757147018040996E-2</v>
      </c>
      <c r="H270" s="213"/>
      <c r="I270" s="213"/>
      <c r="J270" s="213"/>
      <c r="L270" s="213">
        <f>+G270</f>
        <v>-3.757147018040996E-2</v>
      </c>
      <c r="M270" s="213"/>
      <c r="N270" s="213"/>
      <c r="O270" s="213">
        <f ca="1">+C$11+C$12*F270</f>
        <v>-3.4967729268185324E-2</v>
      </c>
      <c r="P270" s="213">
        <f>+D$11+D$12*F270+D$13*F270^2</f>
        <v>-3.8518994878694285E-2</v>
      </c>
      <c r="Q270" s="245">
        <f>+C270-15018.5</f>
        <v>40356.938699999824</v>
      </c>
      <c r="R270" s="211">
        <f>+(P270-G270)^2</f>
        <v>8.978030538588E-7</v>
      </c>
      <c r="S270" s="211">
        <v>1</v>
      </c>
      <c r="T270" s="211">
        <f>S270*R270</f>
        <v>8.978030538588E-7</v>
      </c>
    </row>
    <row r="271" spans="1:21">
      <c r="A271" s="296" t="s">
        <v>448</v>
      </c>
      <c r="B271" s="297" t="s">
        <v>41</v>
      </c>
      <c r="C271" s="298">
        <v>55378.304599999916</v>
      </c>
      <c r="D271" s="298">
        <v>2.0000000000000001E-4</v>
      </c>
      <c r="E271" s="214">
        <f>+(C271-C$7)/C$8</f>
        <v>29558.894670228594</v>
      </c>
      <c r="F271" s="211">
        <f>ROUND(2*E271,0)/2</f>
        <v>29559</v>
      </c>
      <c r="G271" s="213">
        <f>+C271-(C$7+F271*C$8)</f>
        <v>-3.7735230085672811E-2</v>
      </c>
      <c r="H271" s="213"/>
      <c r="I271" s="213"/>
      <c r="J271" s="213"/>
      <c r="L271" s="213">
        <f>+G271</f>
        <v>-3.7735230085672811E-2</v>
      </c>
      <c r="M271" s="213"/>
      <c r="N271" s="213"/>
      <c r="O271" s="213">
        <f ca="1">+C$11+C$12*F271</f>
        <v>-3.4996789149932678E-2</v>
      </c>
      <c r="P271" s="213">
        <f>+D$11+D$12*F271+D$13*F271^2</f>
        <v>-3.8566822665000014E-2</v>
      </c>
      <c r="Q271" s="245">
        <f>+C271-15018.5</f>
        <v>40359.804599999916</v>
      </c>
      <c r="R271" s="211">
        <f>+(P271-G271)^2</f>
        <v>6.9154621799207094E-7</v>
      </c>
      <c r="S271" s="211">
        <v>1</v>
      </c>
      <c r="T271" s="211">
        <f>S271*R271</f>
        <v>6.9154621799207094E-7</v>
      </c>
    </row>
    <row r="272" spans="1:21">
      <c r="A272" s="296" t="s">
        <v>448</v>
      </c>
      <c r="B272" s="297" t="s">
        <v>39</v>
      </c>
      <c r="C272" s="298">
        <v>55378.481699999887</v>
      </c>
      <c r="D272" s="298">
        <v>1.8E-3</v>
      </c>
      <c r="E272" s="214">
        <f>+(C272-C$7)/C$8</f>
        <v>29559.38900675367</v>
      </c>
      <c r="F272" s="211">
        <f>ROUND(2*E272,0)/2</f>
        <v>29559.5</v>
      </c>
      <c r="G272" s="213">
        <f>+C272-(C$7+F272*C$8)</f>
        <v>-3.9764215114701074E-2</v>
      </c>
      <c r="H272" s="213"/>
      <c r="I272" s="213"/>
      <c r="J272" s="213"/>
      <c r="L272" s="213">
        <f>+G272</f>
        <v>-3.9764215114701074E-2</v>
      </c>
      <c r="M272" s="213"/>
      <c r="N272" s="213"/>
      <c r="O272" s="213">
        <f ca="1">+C$11+C$12*F272</f>
        <v>-3.499860539254189E-2</v>
      </c>
      <c r="P272" s="213">
        <f>+D$11+D$12*F272+D$13*F272^2</f>
        <v>-3.8569812629121777E-2</v>
      </c>
      <c r="Q272" s="245">
        <f>+C272-15018.5</f>
        <v>40359.981699999887</v>
      </c>
      <c r="R272" s="211">
        <f>+(P272-G272)^2</f>
        <v>1.4265972975580008E-6</v>
      </c>
      <c r="S272" s="211">
        <v>1</v>
      </c>
      <c r="T272" s="211">
        <f>S272*R272</f>
        <v>1.4265972975580008E-6</v>
      </c>
    </row>
    <row r="273" spans="1:20">
      <c r="A273" s="296" t="s">
        <v>448</v>
      </c>
      <c r="B273" s="297" t="s">
        <v>39</v>
      </c>
      <c r="C273" s="298">
        <v>55379.19849999994</v>
      </c>
      <c r="D273" s="298">
        <v>2.3E-3</v>
      </c>
      <c r="E273" s="214">
        <f>+(C273-C$7)/C$8</f>
        <v>29561.38979964616</v>
      </c>
      <c r="F273" s="211">
        <f>ROUND(2*E273,0)/2</f>
        <v>29561.5</v>
      </c>
      <c r="G273" s="213">
        <f>+C273-(C$7+F273*C$8)</f>
        <v>-3.948015505739022E-2</v>
      </c>
      <c r="H273" s="213"/>
      <c r="I273" s="213"/>
      <c r="J273" s="213"/>
      <c r="L273" s="213">
        <f>+G273</f>
        <v>-3.948015505739022E-2</v>
      </c>
      <c r="M273" s="213"/>
      <c r="N273" s="213"/>
      <c r="O273" s="213">
        <f ca="1">+C$11+C$12*F273</f>
        <v>-3.5005870362978739E-2</v>
      </c>
      <c r="P273" s="213">
        <f>+D$11+D$12*F273+D$13*F273^2</f>
        <v>-3.8581773341464801E-2</v>
      </c>
      <c r="Q273" s="245">
        <f>+C273-15018.5</f>
        <v>40360.69849999994</v>
      </c>
      <c r="R273" s="211">
        <f>+(P273-G273)^2</f>
        <v>8.0708970750910175E-7</v>
      </c>
      <c r="S273" s="211">
        <v>1</v>
      </c>
      <c r="T273" s="211">
        <f>S273*R273</f>
        <v>8.0708970750910175E-7</v>
      </c>
    </row>
    <row r="274" spans="1:20">
      <c r="A274" s="296" t="s">
        <v>448</v>
      </c>
      <c r="B274" s="297" t="s">
        <v>41</v>
      </c>
      <c r="C274" s="298">
        <v>55379.379600000102</v>
      </c>
      <c r="D274" s="298">
        <v>2.0000000000000001E-4</v>
      </c>
      <c r="E274" s="214">
        <f>+(C274-C$7)/C$8</f>
        <v>29561.895301310677</v>
      </c>
      <c r="F274" s="211">
        <f>ROUND(2*E274,0)/2</f>
        <v>29562</v>
      </c>
      <c r="G274" s="213">
        <f>+C274-(C$7+F274*C$8)</f>
        <v>-3.7509139896428678E-2</v>
      </c>
      <c r="H274" s="213"/>
      <c r="I274" s="213"/>
      <c r="J274" s="213"/>
      <c r="L274" s="213">
        <f>+G274</f>
        <v>-3.7509139896428678E-2</v>
      </c>
      <c r="M274" s="213"/>
      <c r="N274" s="213"/>
      <c r="O274" s="213">
        <f ca="1">+C$11+C$12*F274</f>
        <v>-3.5007686605587951E-2</v>
      </c>
      <c r="P274" s="213">
        <f>+D$11+D$12*F274+D$13*F274^2</f>
        <v>-3.8584763733514577E-2</v>
      </c>
      <c r="Q274" s="245">
        <f>+C274-15018.5</f>
        <v>40360.879600000102</v>
      </c>
      <c r="R274" s="211">
        <f>+(P274-G274)^2</f>
        <v>1.1569666389073912E-6</v>
      </c>
      <c r="S274" s="211">
        <v>1</v>
      </c>
      <c r="T274" s="211">
        <f>S274*R274</f>
        <v>1.1569666389073912E-6</v>
      </c>
    </row>
    <row r="275" spans="1:20">
      <c r="A275" s="296" t="s">
        <v>448</v>
      </c>
      <c r="B275" s="297" t="s">
        <v>39</v>
      </c>
      <c r="C275" s="298">
        <v>55380.274600000121</v>
      </c>
      <c r="D275" s="298">
        <v>2.9999999999999997E-4</v>
      </c>
      <c r="E275" s="214">
        <f>+(C275-C$7)/C$8</f>
        <v>29564.393501141425</v>
      </c>
      <c r="F275" s="211">
        <f>ROUND(2*E275,0)/2</f>
        <v>29564.5</v>
      </c>
      <c r="G275" s="213">
        <f>+C275-(C$7+F275*C$8)</f>
        <v>-3.815406488138251E-2</v>
      </c>
      <c r="H275" s="213"/>
      <c r="I275" s="213"/>
      <c r="J275" s="213"/>
      <c r="L275" s="213">
        <f>+G275</f>
        <v>-3.815406488138251E-2</v>
      </c>
      <c r="M275" s="213"/>
      <c r="N275" s="213"/>
      <c r="O275" s="213">
        <f ca="1">+C$11+C$12*F275</f>
        <v>-3.5016767818633998E-2</v>
      </c>
      <c r="P275" s="213">
        <f>+D$11+D$12*F275+D$13*F275^2</f>
        <v>-3.8599716977547521E-2</v>
      </c>
      <c r="Q275" s="245">
        <f>+C275-15018.5</f>
        <v>40361.774600000121</v>
      </c>
      <c r="R275" s="211">
        <f>+(P275-G275)^2</f>
        <v>1.9860579081626842E-7</v>
      </c>
      <c r="S275" s="211">
        <v>1</v>
      </c>
      <c r="T275" s="211">
        <f>S275*R275</f>
        <v>1.9860579081626842E-7</v>
      </c>
    </row>
    <row r="276" spans="1:20">
      <c r="A276" s="296" t="s">
        <v>448</v>
      </c>
      <c r="B276" s="297" t="s">
        <v>41</v>
      </c>
      <c r="C276" s="298">
        <v>55380.454599999823</v>
      </c>
      <c r="D276" s="298">
        <v>2.0000000000000001E-4</v>
      </c>
      <c r="E276" s="214">
        <f>+(C276-C$7)/C$8</f>
        <v>29564.895932391461</v>
      </c>
      <c r="F276" s="211">
        <f>ROUND(2*E276,0)/2</f>
        <v>29565</v>
      </c>
      <c r="G276" s="213">
        <f>+C276-(C$7+F276*C$8)</f>
        <v>-3.7283050180121791E-2</v>
      </c>
      <c r="H276" s="213"/>
      <c r="I276" s="213"/>
      <c r="J276" s="213"/>
      <c r="L276" s="213">
        <f>+G276</f>
        <v>-3.7283050180121791E-2</v>
      </c>
      <c r="M276" s="213"/>
      <c r="N276" s="213"/>
      <c r="O276" s="213">
        <f ca="1">+C$11+C$12*F276</f>
        <v>-3.501858406124321E-2</v>
      </c>
      <c r="P276" s="213">
        <f>+D$11+D$12*F276+D$13*F276^2</f>
        <v>-3.8602707883110918E-2</v>
      </c>
      <c r="Q276" s="245">
        <f>+C276-15018.5</f>
        <v>40361.954599999823</v>
      </c>
      <c r="R276" s="211">
        <f>+(P276-G276)^2</f>
        <v>1.7414964530585392E-6</v>
      </c>
      <c r="S276" s="211">
        <v>1</v>
      </c>
      <c r="T276" s="211">
        <f>S276*R276</f>
        <v>1.7414964530585392E-6</v>
      </c>
    </row>
    <row r="277" spans="1:20">
      <c r="A277" s="296" t="s">
        <v>448</v>
      </c>
      <c r="B277" s="297" t="s">
        <v>39</v>
      </c>
      <c r="C277" s="298">
        <v>55384.214600000065</v>
      </c>
      <c r="D277" s="298">
        <v>6.9999999999999999E-4</v>
      </c>
      <c r="E277" s="214">
        <f>+(C277-C$7)/C$8</f>
        <v>29575.391162965792</v>
      </c>
      <c r="F277" s="211">
        <f>ROUND(2*E277,0)/2</f>
        <v>29575.5</v>
      </c>
      <c r="G277" s="213">
        <f>+C277-(C$7+F277*C$8)</f>
        <v>-3.8991734938463196E-2</v>
      </c>
      <c r="H277" s="213"/>
      <c r="I277" s="213"/>
      <c r="J277" s="213"/>
      <c r="L277" s="213">
        <f>+G277</f>
        <v>-3.8991734938463196E-2</v>
      </c>
      <c r="M277" s="213"/>
      <c r="N277" s="213"/>
      <c r="O277" s="213">
        <f ca="1">+C$11+C$12*F277</f>
        <v>-3.5056725156036625E-2</v>
      </c>
      <c r="P277" s="213">
        <f>+D$11+D$12*F277+D$13*F277^2</f>
        <v>-3.8665536670216993E-2</v>
      </c>
      <c r="Q277" s="245">
        <f>+C277-15018.5</f>
        <v>40365.714600000065</v>
      </c>
      <c r="R277" s="211">
        <f>+(P277-G277)^2</f>
        <v>1.0640531020682167E-7</v>
      </c>
      <c r="S277" s="211">
        <v>1</v>
      </c>
      <c r="T277" s="211">
        <f>S277*R277</f>
        <v>1.0640531020682167E-7</v>
      </c>
    </row>
    <row r="278" spans="1:20">
      <c r="A278" s="296" t="s">
        <v>448</v>
      </c>
      <c r="B278" s="297" t="s">
        <v>39</v>
      </c>
      <c r="C278" s="298">
        <v>55385.291000000201</v>
      </c>
      <c r="D278" s="298">
        <v>8.0000000000000004E-4</v>
      </c>
      <c r="E278" s="214">
        <f>+(C278-C$7)/C$8</f>
        <v>29578.395701846355</v>
      </c>
      <c r="F278" s="211">
        <f>ROUND(2*E278,0)/2</f>
        <v>29578.5</v>
      </c>
      <c r="G278" s="213">
        <f>+C278-(C$7+F278*C$8)</f>
        <v>-3.7365644799137954E-2</v>
      </c>
      <c r="H278" s="213"/>
      <c r="I278" s="213"/>
      <c r="J278" s="213"/>
      <c r="L278" s="213">
        <f>+G278</f>
        <v>-3.7365644799137954E-2</v>
      </c>
      <c r="M278" s="213"/>
      <c r="N278" s="213"/>
      <c r="O278" s="213">
        <f ca="1">+C$11+C$12*F278</f>
        <v>-3.5067622611691884E-2</v>
      </c>
      <c r="P278" s="213">
        <f>+D$11+D$12*F278+D$13*F278^2</f>
        <v>-3.8683494684681297E-2</v>
      </c>
      <c r="Q278" s="245">
        <f>+C278-15018.5</f>
        <v>40366.791000000201</v>
      </c>
      <c r="R278" s="211">
        <f>+(P278-G278)^2</f>
        <v>1.7367283208266022E-6</v>
      </c>
      <c r="S278" s="211">
        <v>1</v>
      </c>
      <c r="T278" s="211">
        <f>S278*R278</f>
        <v>1.7367283208266022E-6</v>
      </c>
    </row>
    <row r="279" spans="1:20">
      <c r="A279" s="296" t="s">
        <v>448</v>
      </c>
      <c r="B279" s="297" t="s">
        <v>39</v>
      </c>
      <c r="C279" s="298">
        <v>55390.305499999784</v>
      </c>
      <c r="D279" s="298">
        <v>2.0000000000000001E-4</v>
      </c>
      <c r="E279" s="214">
        <f>+(C279-C$7)/C$8</f>
        <v>29592.392599108913</v>
      </c>
      <c r="F279" s="211">
        <f>ROUND(2*E279,0)/2</f>
        <v>29592.5</v>
      </c>
      <c r="G279" s="213">
        <f>+C279-(C$7+F279*C$8)</f>
        <v>-3.8477225214592181E-2</v>
      </c>
      <c r="H279" s="213"/>
      <c r="I279" s="213"/>
      <c r="J279" s="213"/>
      <c r="L279" s="213">
        <f>+G279</f>
        <v>-3.8477225214592181E-2</v>
      </c>
      <c r="M279" s="213"/>
      <c r="N279" s="213"/>
      <c r="O279" s="213">
        <f ca="1">+C$11+C$12*F279</f>
        <v>-3.5118477404749771E-2</v>
      </c>
      <c r="P279" s="213">
        <f>+D$11+D$12*F279+D$13*F279^2</f>
        <v>-3.8767339490929156E-2</v>
      </c>
      <c r="Q279" s="245">
        <f>+C279-15018.5</f>
        <v>40371.805499999784</v>
      </c>
      <c r="R279" s="211">
        <f>+(P279-G279)^2</f>
        <v>8.41662933345268E-8</v>
      </c>
      <c r="S279" s="211">
        <v>1</v>
      </c>
      <c r="T279" s="211">
        <f>S279*R279</f>
        <v>8.41662933345268E-8</v>
      </c>
    </row>
    <row r="280" spans="1:20">
      <c r="A280" s="296" t="s">
        <v>448</v>
      </c>
      <c r="B280" s="297" t="s">
        <v>41</v>
      </c>
      <c r="C280" s="298">
        <v>55391.2052000002</v>
      </c>
      <c r="D280" s="298">
        <v>1.1000000000000001E-3</v>
      </c>
      <c r="E280" s="214">
        <f>+(C280-C$7)/C$8</f>
        <v>29594.903917978991</v>
      </c>
      <c r="F280" s="211">
        <f>ROUND(2*E280,0)/2</f>
        <v>29595</v>
      </c>
      <c r="G280" s="213">
        <f>+C280-(C$7+F280*C$8)</f>
        <v>-3.4422149801685009E-2</v>
      </c>
      <c r="H280" s="213"/>
      <c r="I280" s="213"/>
      <c r="J280" s="213"/>
      <c r="L280" s="213">
        <f>+G280</f>
        <v>-3.4422149801685009E-2</v>
      </c>
      <c r="M280" s="213"/>
      <c r="N280" s="213"/>
      <c r="O280" s="213">
        <f ca="1">+C$11+C$12*F280</f>
        <v>-3.5127558617795818E-2</v>
      </c>
      <c r="P280" s="213">
        <f>+D$11+D$12*F280+D$13*F280^2</f>
        <v>-3.8782318838571514E-2</v>
      </c>
      <c r="Q280" s="245">
        <f>+C280-15018.5</f>
        <v>40372.7052000002</v>
      </c>
      <c r="R280" s="211">
        <f>+(P280-G280)^2</f>
        <v>1.9011074030223789E-5</v>
      </c>
      <c r="S280" s="211">
        <v>1</v>
      </c>
      <c r="T280" s="211">
        <f>S280*R280</f>
        <v>1.9011074030223789E-5</v>
      </c>
    </row>
    <row r="281" spans="1:20">
      <c r="A281" s="296" t="s">
        <v>448</v>
      </c>
      <c r="B281" s="297" t="s">
        <v>39</v>
      </c>
      <c r="C281" s="298">
        <v>55391.379699999932</v>
      </c>
      <c r="D281" s="298">
        <v>5.0000000000000001E-4</v>
      </c>
      <c r="E281" s="214">
        <f>+(C281-C$7)/C$8</f>
        <v>29595.390997163111</v>
      </c>
      <c r="F281" s="211">
        <f>ROUND(2*E281,0)/2</f>
        <v>29595.5</v>
      </c>
      <c r="G281" s="213">
        <f>+C281-(C$7+F281*C$8)</f>
        <v>-3.9051135070621967E-2</v>
      </c>
      <c r="H281" s="213"/>
      <c r="I281" s="213"/>
      <c r="J281" s="213"/>
      <c r="L281" s="213">
        <f>+G281</f>
        <v>-3.9051135070621967E-2</v>
      </c>
      <c r="M281" s="213"/>
      <c r="N281" s="213"/>
      <c r="O281" s="213">
        <f ca="1">+C$11+C$12*F281</f>
        <v>-3.512937486040503E-2</v>
      </c>
      <c r="P281" s="213">
        <f>+D$11+D$12*F281+D$13*F281^2</f>
        <v>-3.8785314964856793E-2</v>
      </c>
      <c r="Q281" s="245">
        <f>+C281-15018.5</f>
        <v>40372.879699999932</v>
      </c>
      <c r="R281" s="211">
        <f>+(P281-G281)^2</f>
        <v>7.0660328629008477E-8</v>
      </c>
      <c r="S281" s="211">
        <v>1</v>
      </c>
      <c r="T281" s="211">
        <f>S281*R281</f>
        <v>7.0660328629008477E-8</v>
      </c>
    </row>
    <row r="282" spans="1:20">
      <c r="A282" s="296" t="s">
        <v>448</v>
      </c>
      <c r="B282" s="297" t="s">
        <v>39</v>
      </c>
      <c r="C282" s="298">
        <v>55394.246300000232</v>
      </c>
      <c r="D282" s="298">
        <v>2.9999999999999997E-4</v>
      </c>
      <c r="E282" s="214">
        <f>+(C282-C$7)/C$8</f>
        <v>29603.392493962467</v>
      </c>
      <c r="F282" s="211">
        <f>ROUND(2*E282,0)/2</f>
        <v>29603.5</v>
      </c>
      <c r="G282" s="213">
        <f>+C282-(C$7+F282*C$8)</f>
        <v>-3.8514894768013619E-2</v>
      </c>
      <c r="H282" s="213"/>
      <c r="I282" s="213"/>
      <c r="J282" s="213"/>
      <c r="L282" s="213">
        <f>+G282</f>
        <v>-3.8514894768013619E-2</v>
      </c>
      <c r="M282" s="213"/>
      <c r="N282" s="213"/>
      <c r="O282" s="213">
        <f ca="1">+C$11+C$12*F282</f>
        <v>-3.5158434742152384E-2</v>
      </c>
      <c r="P282" s="213">
        <f>+D$11+D$12*F282+D$13*F282^2</f>
        <v>-3.8833264625063618E-2</v>
      </c>
      <c r="Q282" s="245">
        <f>+C282-15018.5</f>
        <v>40375.746300000232</v>
      </c>
      <c r="R282" s="211">
        <f>+(P282-G282)^2</f>
        <v>1.01359365878037E-7</v>
      </c>
      <c r="S282" s="211">
        <v>1</v>
      </c>
      <c r="T282" s="211">
        <f>S282*R282</f>
        <v>1.01359365878037E-7</v>
      </c>
    </row>
    <row r="283" spans="1:20">
      <c r="A283" s="296" t="s">
        <v>448</v>
      </c>
      <c r="B283" s="297" t="s">
        <v>41</v>
      </c>
      <c r="C283" s="298">
        <v>55394.426200000104</v>
      </c>
      <c r="D283" s="298">
        <v>5.0000000000000001E-4</v>
      </c>
      <c r="E283" s="214">
        <f>+(C283-C$7)/C$8</f>
        <v>29603.894646084504</v>
      </c>
      <c r="F283" s="211">
        <f>ROUND(2*E283,0)/2</f>
        <v>29604</v>
      </c>
      <c r="G283" s="213">
        <f>+C283-(C$7+F283*C$8)</f>
        <v>-3.7743879896879662E-2</v>
      </c>
      <c r="H283" s="213"/>
      <c r="I283" s="213"/>
      <c r="J283" s="213"/>
      <c r="L283" s="213">
        <f>+G283</f>
        <v>-3.7743879896879662E-2</v>
      </c>
      <c r="M283" s="213"/>
      <c r="N283" s="213"/>
      <c r="O283" s="213">
        <f ca="1">+C$11+C$12*F283</f>
        <v>-3.5160250984761596E-2</v>
      </c>
      <c r="P283" s="213">
        <f>+D$11+D$12*F283+D$13*F283^2</f>
        <v>-3.8836262206304192E-2</v>
      </c>
      <c r="Q283" s="245">
        <f>+C283-15018.5</f>
        <v>40375.926200000104</v>
      </c>
      <c r="R283" s="211">
        <f>+(P283-G283)^2</f>
        <v>1.1932991099436706E-6</v>
      </c>
      <c r="S283" s="211">
        <v>1</v>
      </c>
      <c r="T283" s="211">
        <f>S283*R283</f>
        <v>1.1932991099436706E-6</v>
      </c>
    </row>
    <row r="284" spans="1:20">
      <c r="A284" s="296" t="s">
        <v>448</v>
      </c>
      <c r="B284" s="297" t="s">
        <v>39</v>
      </c>
      <c r="C284" s="298">
        <v>55396.395000000019</v>
      </c>
      <c r="D284" s="298">
        <v>5.9999999999999995E-4</v>
      </c>
      <c r="E284" s="214">
        <f>+(C284-C$7)/C$8</f>
        <v>29609.390127454855</v>
      </c>
      <c r="F284" s="211">
        <f>ROUND(2*E284,0)/2</f>
        <v>29609.5</v>
      </c>
      <c r="G284" s="213">
        <f>+C284-(C$7+F284*C$8)</f>
        <v>-3.9362714982416946E-2</v>
      </c>
      <c r="H284" s="213"/>
      <c r="I284" s="213"/>
      <c r="J284" s="213"/>
      <c r="L284" s="213">
        <f>+G284</f>
        <v>-3.9362714982416946E-2</v>
      </c>
      <c r="M284" s="213"/>
      <c r="N284" s="213"/>
      <c r="O284" s="213">
        <f ca="1">+C$11+C$12*F284</f>
        <v>-3.5180229653462916E-2</v>
      </c>
      <c r="P284" s="213">
        <f>+D$11+D$12*F284+D$13*F284^2</f>
        <v>-3.886924124860032E-2</v>
      </c>
      <c r="Q284" s="245">
        <f>+C284-15018.5</f>
        <v>40377.895000000019</v>
      </c>
      <c r="R284" s="211">
        <f>+(P284-G284)^2</f>
        <v>2.4351632596692295E-7</v>
      </c>
      <c r="S284" s="211">
        <v>1</v>
      </c>
      <c r="T284" s="211">
        <f>S284*R284</f>
        <v>2.4351632596692295E-7</v>
      </c>
    </row>
    <row r="285" spans="1:20">
      <c r="A285" s="296" t="s">
        <v>448</v>
      </c>
      <c r="B285" s="297" t="s">
        <v>41</v>
      </c>
      <c r="C285" s="298">
        <v>55401.232799999882</v>
      </c>
      <c r="D285" s="298">
        <v>2.0000000000000001E-4</v>
      </c>
      <c r="E285" s="214">
        <f>+(C285-C$7)/C$8</f>
        <v>29622.893804706928</v>
      </c>
      <c r="F285" s="211">
        <f>ROUND(2*E285,0)/2</f>
        <v>29623</v>
      </c>
      <c r="G285" s="213">
        <f>+C285-(C$7+F285*C$8)</f>
        <v>-3.8045310117013287E-2</v>
      </c>
      <c r="H285" s="213"/>
      <c r="I285" s="213"/>
      <c r="J285" s="213"/>
      <c r="L285" s="213">
        <f>+G285</f>
        <v>-3.8045310117013287E-2</v>
      </c>
      <c r="M285" s="213"/>
      <c r="N285" s="213"/>
      <c r="O285" s="213">
        <f ca="1">+C$11+C$12*F285</f>
        <v>-3.522926820391159E-2</v>
      </c>
      <c r="P285" s="213">
        <f>+D$11+D$12*F285+D$13*F285^2</f>
        <v>-3.8950233712378782E-2</v>
      </c>
      <c r="Q285" s="245">
        <f>+C285-15018.5</f>
        <v>40382.732799999882</v>
      </c>
      <c r="R285" s="211">
        <f>+(P285-G285)^2</f>
        <v>8.1888671344921406E-7</v>
      </c>
      <c r="S285" s="211">
        <v>1</v>
      </c>
      <c r="T285" s="211">
        <f>S285*R285</f>
        <v>8.1888671344921406E-7</v>
      </c>
    </row>
    <row r="286" spans="1:20">
      <c r="A286" s="296" t="s">
        <v>448</v>
      </c>
      <c r="B286" s="297" t="s">
        <v>39</v>
      </c>
      <c r="C286" s="298">
        <v>55401.413000000175</v>
      </c>
      <c r="D286" s="298">
        <v>1.8E-3</v>
      </c>
      <c r="E286" s="214">
        <f>+(C286-C$7)/C$8</f>
        <v>29623.396794215561</v>
      </c>
      <c r="F286" s="211">
        <f>ROUND(2*E286,0)/2</f>
        <v>29623.5</v>
      </c>
      <c r="G286" s="213">
        <f>+C286-(C$7+F286*C$8)</f>
        <v>-3.6974294824176468E-2</v>
      </c>
      <c r="H286" s="213"/>
      <c r="I286" s="213"/>
      <c r="J286" s="213"/>
      <c r="L286" s="213">
        <f>+G286</f>
        <v>-3.6974294824176468E-2</v>
      </c>
      <c r="M286" s="213"/>
      <c r="N286" s="213"/>
      <c r="O286" s="213">
        <f ca="1">+C$11+C$12*F286</f>
        <v>-3.5231084446520788E-2</v>
      </c>
      <c r="P286" s="213">
        <f>+D$11+D$12*F286+D$13*F286^2</f>
        <v>-3.8953234631457945E-2</v>
      </c>
      <c r="Q286" s="245">
        <f>+C286-15018.5</f>
        <v>40382.913000000175</v>
      </c>
      <c r="R286" s="211">
        <f>+(P286-G286)^2</f>
        <v>3.9162027608432481E-6</v>
      </c>
      <c r="S286" s="211">
        <v>1</v>
      </c>
      <c r="T286" s="211">
        <f>S286*R286</f>
        <v>3.9162027608432481E-6</v>
      </c>
    </row>
    <row r="287" spans="1:20">
      <c r="A287" s="296" t="s">
        <v>448</v>
      </c>
      <c r="B287" s="297" t="s">
        <v>41</v>
      </c>
      <c r="C287" s="298">
        <v>55403.380900000222</v>
      </c>
      <c r="D287" s="298">
        <v>5.9999999999999995E-4</v>
      </c>
      <c r="E287" s="214">
        <f>+(C287-C$7)/C$8</f>
        <v>29628.889763430027</v>
      </c>
      <c r="F287" s="211">
        <f>ROUND(2*E287,0)/2</f>
        <v>29629</v>
      </c>
      <c r="G287" s="213">
        <f>+C287-(C$7+F287*C$8)</f>
        <v>-3.9493129777838476E-2</v>
      </c>
      <c r="H287" s="213"/>
      <c r="I287" s="213"/>
      <c r="J287" s="213"/>
      <c r="L287" s="213">
        <f>+G287</f>
        <v>-3.9493129777838476E-2</v>
      </c>
      <c r="M287" s="213"/>
      <c r="N287" s="213"/>
      <c r="O287" s="213">
        <f ca="1">+C$11+C$12*F287</f>
        <v>-3.5251063115222109E-2</v>
      </c>
      <c r="P287" s="213">
        <f>+D$11+D$12*F287+D$13*F287^2</f>
        <v>-3.8986250389978494E-2</v>
      </c>
      <c r="Q287" s="245">
        <f>+C287-15018.5</f>
        <v>40384.880900000222</v>
      </c>
      <c r="R287" s="211">
        <f>+(P287-G287)^2</f>
        <v>2.5692671383731007E-7</v>
      </c>
      <c r="S287" s="211">
        <v>1</v>
      </c>
      <c r="T287" s="211">
        <f>S287*R287</f>
        <v>2.5692671383731007E-7</v>
      </c>
    </row>
    <row r="288" spans="1:20">
      <c r="A288" s="296" t="s">
        <v>448</v>
      </c>
      <c r="B288" s="297" t="s">
        <v>39</v>
      </c>
      <c r="C288" s="298">
        <v>55405.351900000125</v>
      </c>
      <c r="D288" s="298">
        <v>8.0000000000000004E-4</v>
      </c>
      <c r="E288" s="214">
        <f>+(C288-C$7)/C$8</f>
        <v>29634.391385626743</v>
      </c>
      <c r="F288" s="211">
        <f>ROUND(2*E288,0)/2</f>
        <v>29634.5</v>
      </c>
      <c r="G288" s="213">
        <f>+C288-(C$7+F288*C$8)</f>
        <v>-3.891196487529669E-2</v>
      </c>
      <c r="H288" s="213"/>
      <c r="I288" s="213"/>
      <c r="J288" s="213"/>
      <c r="L288" s="213">
        <f>+G288</f>
        <v>-3.891196487529669E-2</v>
      </c>
      <c r="M288" s="213"/>
      <c r="N288" s="213"/>
      <c r="O288" s="213">
        <f ca="1">+C$11+C$12*F288</f>
        <v>-3.5271041783923415E-2</v>
      </c>
      <c r="P288" s="213">
        <f>+D$11+D$12*F288+D$13*F288^2</f>
        <v>-3.9019276504357187E-2</v>
      </c>
      <c r="Q288" s="245">
        <f>+C288-15018.5</f>
        <v>40386.851900000125</v>
      </c>
      <c r="R288" s="211">
        <f>+(P288-G288)^2</f>
        <v>1.1515785731617695E-8</v>
      </c>
      <c r="S288" s="211">
        <v>1</v>
      </c>
      <c r="T288" s="211">
        <f>S288*R288</f>
        <v>1.1515785731617695E-8</v>
      </c>
    </row>
    <row r="289" spans="1:20">
      <c r="A289" s="296" t="s">
        <v>448</v>
      </c>
      <c r="B289" s="297" t="s">
        <v>41</v>
      </c>
      <c r="C289" s="298">
        <v>55406.248399999924</v>
      </c>
      <c r="D289" s="298">
        <v>2.0000000000000001E-4</v>
      </c>
      <c r="E289" s="214">
        <f>+(C289-C$7)/C$8</f>
        <v>29636.89377238397</v>
      </c>
      <c r="F289" s="211">
        <f>ROUND(2*E289,0)/2</f>
        <v>29637</v>
      </c>
      <c r="G289" s="213">
        <f>+C289-(C$7+F289*C$8)</f>
        <v>-3.8056890072766691E-2</v>
      </c>
      <c r="H289" s="213"/>
      <c r="I289" s="213"/>
      <c r="J289" s="213"/>
      <c r="L289" s="213">
        <f>+G289</f>
        <v>-3.8056890072766691E-2</v>
      </c>
      <c r="M289" s="213"/>
      <c r="N289" s="213"/>
      <c r="O289" s="213">
        <f ca="1">+C$11+C$12*F289</f>
        <v>-3.5280122996969462E-2</v>
      </c>
      <c r="P289" s="213">
        <f>+D$11+D$12*F289+D$13*F289^2</f>
        <v>-3.9034291797953535E-2</v>
      </c>
      <c r="Q289" s="245">
        <f>+C289-15018.5</f>
        <v>40387.748399999924</v>
      </c>
      <c r="R289" s="211">
        <f>+(P289-G289)^2</f>
        <v>9.5531413239821857E-7</v>
      </c>
      <c r="S289" s="211">
        <v>1</v>
      </c>
      <c r="T289" s="211">
        <f>S289*R289</f>
        <v>9.5531413239821857E-7</v>
      </c>
    </row>
    <row r="290" spans="1:20">
      <c r="A290" s="296" t="s">
        <v>448</v>
      </c>
      <c r="B290" s="297" t="s">
        <v>39</v>
      </c>
      <c r="C290" s="298">
        <v>55408.219800000079</v>
      </c>
      <c r="D290" s="298">
        <v>5.9999999999999995E-4</v>
      </c>
      <c r="E290" s="214">
        <f>+(C290-C$7)/C$8</f>
        <v>29642.396511095281</v>
      </c>
      <c r="F290" s="211">
        <f>ROUND(2*E290,0)/2</f>
        <v>29642.5</v>
      </c>
      <c r="G290" s="213">
        <f>+C290-(C$7+F290*C$8)</f>
        <v>-3.7075724918395281E-2</v>
      </c>
      <c r="H290" s="213"/>
      <c r="I290" s="213"/>
      <c r="J290" s="213"/>
      <c r="L290" s="213">
        <f>+G290</f>
        <v>-3.7075724918395281E-2</v>
      </c>
      <c r="M290" s="213"/>
      <c r="N290" s="213"/>
      <c r="O290" s="213">
        <f ca="1">+C$11+C$12*F290</f>
        <v>-3.5300101665670783E-2</v>
      </c>
      <c r="P290" s="213">
        <f>+D$11+D$12*F290+D$13*F290^2</f>
        <v>-3.9067332975398689E-2</v>
      </c>
      <c r="Q290" s="245">
        <f>+C290-15018.5</f>
        <v>40389.719800000079</v>
      </c>
      <c r="R290" s="211">
        <f>+(P290-G290)^2</f>
        <v>3.9665026527208893E-6</v>
      </c>
      <c r="S290" s="211">
        <v>1</v>
      </c>
      <c r="T290" s="211">
        <f>S290*R290</f>
        <v>3.9665026527208893E-6</v>
      </c>
    </row>
    <row r="291" spans="1:20">
      <c r="A291" s="296" t="s">
        <v>448</v>
      </c>
      <c r="B291" s="297" t="s">
        <v>39</v>
      </c>
      <c r="C291" s="298">
        <v>55409.292799999937</v>
      </c>
      <c r="D291" s="298">
        <v>4.0000000000000002E-4</v>
      </c>
      <c r="E291" s="214">
        <f>+(C291-C$7)/C$8</f>
        <v>29645.391559606996</v>
      </c>
      <c r="F291" s="211">
        <f>ROUND(2*E291,0)/2</f>
        <v>29645.5</v>
      </c>
      <c r="G291" s="213">
        <f>+C291-(C$7+F291*C$8)</f>
        <v>-3.8849635064252652E-2</v>
      </c>
      <c r="H291" s="213"/>
      <c r="I291" s="213"/>
      <c r="J291" s="213"/>
      <c r="L291" s="213">
        <f>+G291</f>
        <v>-3.8849635064252652E-2</v>
      </c>
      <c r="M291" s="213"/>
      <c r="N291" s="213"/>
      <c r="O291" s="213">
        <f ca="1">+C$11+C$12*F291</f>
        <v>-3.5310999121326042E-2</v>
      </c>
      <c r="P291" s="213">
        <f>+D$11+D$12*F291+D$13*F291^2</f>
        <v>-3.908535980068914E-2</v>
      </c>
      <c r="Q291" s="245">
        <f>+C291-15018.5</f>
        <v>40390.792799999937</v>
      </c>
      <c r="R291" s="211">
        <f>+(P291-G291)^2</f>
        <v>5.5566151368051659E-8</v>
      </c>
      <c r="S291" s="211">
        <v>1</v>
      </c>
      <c r="T291" s="211">
        <f>S291*R291</f>
        <v>5.5566151368051659E-8</v>
      </c>
    </row>
    <row r="292" spans="1:20">
      <c r="A292" s="296" t="s">
        <v>448</v>
      </c>
      <c r="B292" s="297" t="s">
        <v>39</v>
      </c>
      <c r="C292" s="298">
        <v>55410.367999999784</v>
      </c>
      <c r="D292" s="298">
        <v>6.9999999999999999E-4</v>
      </c>
      <c r="E292" s="214">
        <f>+(C292-C$7)/C$8</f>
        <v>29648.39274894508</v>
      </c>
      <c r="F292" s="211">
        <f>ROUND(2*E292,0)/2</f>
        <v>29648.5</v>
      </c>
      <c r="G292" s="213">
        <f>+C292-(C$7+F292*C$8)</f>
        <v>-3.8423545214754995E-2</v>
      </c>
      <c r="H292" s="213"/>
      <c r="I292" s="213"/>
      <c r="J292" s="213"/>
      <c r="L292" s="213">
        <f>+G292</f>
        <v>-3.8423545214754995E-2</v>
      </c>
      <c r="M292" s="213"/>
      <c r="N292" s="213"/>
      <c r="O292" s="213">
        <f ca="1">+C$11+C$12*F292</f>
        <v>-3.5321896576981301E-2</v>
      </c>
      <c r="P292" s="213">
        <f>+D$11+D$12*F292+D$13*F292^2</f>
        <v>-3.9103389707061384E-2</v>
      </c>
      <c r="Q292" s="245">
        <f>+C292-15018.5</f>
        <v>40391.867999999784</v>
      </c>
      <c r="R292" s="211">
        <f>+(P292-G292)^2</f>
        <v>4.6218853371933178E-7</v>
      </c>
      <c r="S292" s="211">
        <v>1</v>
      </c>
      <c r="T292" s="211">
        <f>S292*R292</f>
        <v>4.6218853371933178E-7</v>
      </c>
    </row>
    <row r="293" spans="1:20">
      <c r="A293" s="296" t="s">
        <v>448</v>
      </c>
      <c r="B293" s="297" t="s">
        <v>41</v>
      </c>
      <c r="C293" s="298">
        <v>55411.264299999923</v>
      </c>
      <c r="D293" s="298">
        <v>2.0000000000000001E-4</v>
      </c>
      <c r="E293" s="214">
        <f>+(C293-C$7)/C$8</f>
        <v>29650.894577446306</v>
      </c>
      <c r="F293" s="211">
        <f>ROUND(2*E293,0)/2</f>
        <v>29651</v>
      </c>
      <c r="G293" s="213">
        <f>+C293-(C$7+F293*C$8)</f>
        <v>-3.7768470079754479E-2</v>
      </c>
      <c r="H293" s="213"/>
      <c r="I293" s="213"/>
      <c r="J293" s="213"/>
      <c r="L293" s="213">
        <f>+G293</f>
        <v>-3.7768470079754479E-2</v>
      </c>
      <c r="M293" s="213"/>
      <c r="N293" s="213"/>
      <c r="O293" s="213">
        <f ca="1">+C$11+C$12*F293</f>
        <v>-3.5330977790027349E-2</v>
      </c>
      <c r="P293" s="213">
        <f>+D$11+D$12*F293+D$13*F293^2</f>
        <v>-3.9118416982642373E-2</v>
      </c>
      <c r="Q293" s="245">
        <f>+C293-15018.5</f>
        <v>40392.764299999923</v>
      </c>
      <c r="R293" s="211">
        <f>+(P293-G293)^2</f>
        <v>1.8223566406166173E-6</v>
      </c>
      <c r="S293" s="211">
        <v>1</v>
      </c>
      <c r="T293" s="211">
        <f>S293*R293</f>
        <v>1.8223566406166173E-6</v>
      </c>
    </row>
    <row r="294" spans="1:20">
      <c r="A294" s="296" t="s">
        <v>448</v>
      </c>
      <c r="B294" s="297" t="s">
        <v>41</v>
      </c>
      <c r="C294" s="298">
        <v>55412.339300000109</v>
      </c>
      <c r="D294" s="298">
        <v>2.9999999999999997E-4</v>
      </c>
      <c r="E294" s="214">
        <f>+(C294-C$7)/C$8</f>
        <v>29653.895208528393</v>
      </c>
      <c r="F294" s="211">
        <f>ROUND(2*E294,0)/2</f>
        <v>29654</v>
      </c>
      <c r="G294" s="213">
        <f>+C294-(C$7+F294*C$8)</f>
        <v>-3.7542379890510347E-2</v>
      </c>
      <c r="H294" s="213"/>
      <c r="I294" s="213"/>
      <c r="J294" s="213"/>
      <c r="L294" s="213">
        <f>+G294</f>
        <v>-3.7542379890510347E-2</v>
      </c>
      <c r="M294" s="213"/>
      <c r="N294" s="213"/>
      <c r="O294" s="213">
        <f ca="1">+C$11+C$12*F294</f>
        <v>-3.5341875245682608E-2</v>
      </c>
      <c r="P294" s="213">
        <f>+D$11+D$12*F294+D$13*F294^2</f>
        <v>-3.9136452537664498E-2</v>
      </c>
      <c r="Q294" s="245">
        <f>+C294-15018.5</f>
        <v>40393.839300000109</v>
      </c>
      <c r="R294" s="211">
        <f>+(P294-G294)^2</f>
        <v>2.5410676044050443E-6</v>
      </c>
      <c r="S294" s="211">
        <v>1</v>
      </c>
      <c r="T294" s="211">
        <f>S294*R294</f>
        <v>2.5410676044050443E-6</v>
      </c>
    </row>
    <row r="295" spans="1:20">
      <c r="A295" s="296" t="s">
        <v>448</v>
      </c>
      <c r="B295" s="297" t="s">
        <v>39</v>
      </c>
      <c r="C295" s="298">
        <v>55413.233800000045</v>
      </c>
      <c r="D295" s="298">
        <v>2.9999999999999997E-4</v>
      </c>
      <c r="E295" s="214">
        <f>+(C295-C$7)/C$8</f>
        <v>29656.392012716547</v>
      </c>
      <c r="F295" s="211">
        <f>ROUND(2*E295,0)/2</f>
        <v>29656.5</v>
      </c>
      <c r="G295" s="213">
        <f>+C295-(C$7+F295*C$8)</f>
        <v>-3.8687304957420565E-2</v>
      </c>
      <c r="H295" s="213"/>
      <c r="I295" s="213"/>
      <c r="J295" s="213"/>
      <c r="L295" s="213">
        <f>+G295</f>
        <v>-3.8687304957420565E-2</v>
      </c>
      <c r="M295" s="213"/>
      <c r="N295" s="213"/>
      <c r="O295" s="213">
        <f ca="1">+C$11+C$12*F295</f>
        <v>-3.5350956458728669E-2</v>
      </c>
      <c r="P295" s="213">
        <f>+D$11+D$12*F295+D$13*F295^2</f>
        <v>-3.9151484520453764E-2</v>
      </c>
      <c r="Q295" s="245">
        <f>+C295-15018.5</f>
        <v>40394.733800000045</v>
      </c>
      <c r="R295" s="211">
        <f>+(P295-G295)^2</f>
        <v>2.1546266673769111E-7</v>
      </c>
      <c r="S295" s="211">
        <v>1</v>
      </c>
      <c r="T295" s="211">
        <f>S295*R295</f>
        <v>2.1546266673769111E-7</v>
      </c>
    </row>
    <row r="296" spans="1:20">
      <c r="A296" s="296" t="s">
        <v>448</v>
      </c>
      <c r="B296" s="297" t="s">
        <v>41</v>
      </c>
      <c r="C296" s="298">
        <v>55416.280100000091</v>
      </c>
      <c r="D296" s="298">
        <v>2.0000000000000001E-4</v>
      </c>
      <c r="E296" s="214">
        <f>+(C296-C$7)/C$8</f>
        <v>29664.895103380644</v>
      </c>
      <c r="F296" s="211">
        <f>ROUND(2*E296,0)/2</f>
        <v>29665</v>
      </c>
      <c r="G296" s="213">
        <f>+C296-(C$7+F296*C$8)</f>
        <v>-3.7580049909593072E-2</v>
      </c>
      <c r="H296" s="213"/>
      <c r="I296" s="213"/>
      <c r="J296" s="213"/>
      <c r="L296" s="213">
        <f>+G296</f>
        <v>-3.7580049909593072E-2</v>
      </c>
      <c r="M296" s="213"/>
      <c r="N296" s="213"/>
      <c r="O296" s="213">
        <f ca="1">+C$11+C$12*F296</f>
        <v>-3.5381832583085235E-2</v>
      </c>
      <c r="P296" s="213">
        <f>+D$11+D$12*F296+D$13*F296^2</f>
        <v>-3.9202609266445268E-2</v>
      </c>
      <c r="Q296" s="245">
        <f>+C296-15018.5</f>
        <v>40397.780100000091</v>
      </c>
      <c r="R296" s="211">
        <f>+(P296-G296)^2</f>
        <v>2.6326988665086125E-6</v>
      </c>
      <c r="S296" s="211">
        <v>1</v>
      </c>
      <c r="T296" s="211">
        <f>S296*R296</f>
        <v>2.6326988665086125E-6</v>
      </c>
    </row>
    <row r="297" spans="1:20">
      <c r="A297" s="296" t="s">
        <v>448</v>
      </c>
      <c r="B297" s="297" t="s">
        <v>41</v>
      </c>
      <c r="C297" s="298">
        <v>55626.577200000174</v>
      </c>
      <c r="D297" s="298">
        <v>5.9999999999999995E-4</v>
      </c>
      <c r="E297" s="214">
        <f>+(C297-C$7)/C$8</f>
        <v>30251.894186750887</v>
      </c>
      <c r="F297" s="211">
        <f>ROUND(2*E297,0)/2</f>
        <v>30252</v>
      </c>
      <c r="G297" s="213">
        <f>+C297-(C$7+F297*C$8)</f>
        <v>-3.790843983006198E-2</v>
      </c>
      <c r="H297" s="213"/>
      <c r="I297" s="213"/>
      <c r="J297" s="213"/>
      <c r="L297" s="213">
        <f>+G297</f>
        <v>-3.790843983006198E-2</v>
      </c>
      <c r="M297" s="213"/>
      <c r="N297" s="213"/>
      <c r="O297" s="213">
        <f ca="1">+C$11+C$12*F297</f>
        <v>-3.7514101406297962E-2</v>
      </c>
      <c r="P297" s="213">
        <f>+D$11+D$12*F297+D$13*F297^2</f>
        <v>-4.2793058429056827E-2</v>
      </c>
      <c r="Q297" s="245">
        <f>+C297-15018.5</f>
        <v>40608.077200000174</v>
      </c>
      <c r="R297" s="211">
        <f>+(P297-G297)^2</f>
        <v>2.3859498857646384E-5</v>
      </c>
      <c r="S297" s="211">
        <v>1</v>
      </c>
      <c r="T297" s="211">
        <f>S297*R297</f>
        <v>2.3859498857646384E-5</v>
      </c>
    </row>
    <row r="298" spans="1:20">
      <c r="A298" s="296" t="s">
        <v>448</v>
      </c>
      <c r="B298" s="297" t="s">
        <v>39</v>
      </c>
      <c r="C298" s="298">
        <v>55629.621900000144</v>
      </c>
      <c r="D298" s="298">
        <v>8.0000000000000004E-4</v>
      </c>
      <c r="E298" s="214">
        <f>+(C298-C$7)/C$8</f>
        <v>30260.392811359208</v>
      </c>
      <c r="F298" s="211">
        <f>ROUND(2*E298,0)/2</f>
        <v>30260.5</v>
      </c>
      <c r="G298" s="213">
        <f>+C298-(C$7+F298*C$8)</f>
        <v>-3.8401184858230408E-2</v>
      </c>
      <c r="H298" s="213"/>
      <c r="I298" s="213"/>
      <c r="J298" s="213"/>
      <c r="L298" s="213">
        <f>+G298</f>
        <v>-3.8401184858230408E-2</v>
      </c>
      <c r="M298" s="213"/>
      <c r="N298" s="213"/>
      <c r="O298" s="213">
        <f ca="1">+C$11+C$12*F298</f>
        <v>-3.7544977530654541E-2</v>
      </c>
      <c r="P298" s="213">
        <f>+D$11+D$12*F298+D$13*F298^2</f>
        <v>-4.2845916026786598E-2</v>
      </c>
      <c r="Q298" s="245">
        <f>+C298-15018.5</f>
        <v>40611.121900000144</v>
      </c>
      <c r="R298" s="211">
        <f>+(P298-G298)^2</f>
        <v>1.9755635160734876E-5</v>
      </c>
      <c r="S298" s="211">
        <v>1</v>
      </c>
      <c r="T298" s="211">
        <f>S298*R298</f>
        <v>1.9755635160734876E-5</v>
      </c>
    </row>
    <row r="299" spans="1:20">
      <c r="A299" s="296" t="s">
        <v>448</v>
      </c>
      <c r="B299" s="297" t="s">
        <v>39</v>
      </c>
      <c r="C299" s="298">
        <v>55632.490199999884</v>
      </c>
      <c r="D299" s="298">
        <v>8.0000000000000004E-4</v>
      </c>
      <c r="E299" s="214">
        <f>+(C299-C$7)/C$8</f>
        <v>30268.39905334104</v>
      </c>
      <c r="F299" s="211">
        <f>ROUND(2*E299,0)/2</f>
        <v>30268.5</v>
      </c>
      <c r="G299" s="213">
        <f>+C299-(C$7+F299*C$8)</f>
        <v>-3.6164945115160663E-2</v>
      </c>
      <c r="H299" s="213"/>
      <c r="I299" s="213"/>
      <c r="J299" s="213"/>
      <c r="L299" s="213">
        <f>+G299</f>
        <v>-3.6164945115160663E-2</v>
      </c>
      <c r="M299" s="213"/>
      <c r="N299" s="213"/>
      <c r="O299" s="213">
        <f ca="1">+C$11+C$12*F299</f>
        <v>-3.7574037412401909E-2</v>
      </c>
      <c r="P299" s="213">
        <f>+D$11+D$12*F299+D$13*F299^2</f>
        <v>-4.2895686948661291E-2</v>
      </c>
      <c r="Q299" s="245">
        <f>+C299-15018.5</f>
        <v>40613.990199999884</v>
      </c>
      <c r="R299" s="211">
        <f>+(P299-G299)^2</f>
        <v>4.5302885629235395E-5</v>
      </c>
      <c r="S299" s="211">
        <v>1</v>
      </c>
      <c r="T299" s="211">
        <f>S299*R299</f>
        <v>4.5302885629235395E-5</v>
      </c>
    </row>
    <row r="300" spans="1:20">
      <c r="A300" s="296" t="s">
        <v>448</v>
      </c>
      <c r="B300" s="297" t="s">
        <v>41</v>
      </c>
      <c r="C300" s="298">
        <v>55634.459499999881</v>
      </c>
      <c r="D300" s="298">
        <v>6.9999999999999999E-4</v>
      </c>
      <c r="E300" s="214">
        <f>+(C300-C$7)/C$8</f>
        <v>30273.895930353985</v>
      </c>
      <c r="F300" s="211">
        <f>ROUND(2*E300,0)/2</f>
        <v>30274</v>
      </c>
      <c r="G300" s="213">
        <f>+C300-(C$7+F300*C$8)</f>
        <v>-3.7283780118741561E-2</v>
      </c>
      <c r="H300" s="213"/>
      <c r="I300" s="213"/>
      <c r="J300" s="213"/>
      <c r="L300" s="213">
        <f>+G300</f>
        <v>-3.7283780118741561E-2</v>
      </c>
      <c r="M300" s="213"/>
      <c r="N300" s="213"/>
      <c r="O300" s="213">
        <f ca="1">+C$11+C$12*F300</f>
        <v>-3.7594016081103215E-2</v>
      </c>
      <c r="P300" s="213">
        <f>+D$11+D$12*F300+D$13*F300^2</f>
        <v>-4.2929917166912454E-2</v>
      </c>
      <c r="Q300" s="245">
        <f>+C300-15018.5</f>
        <v>40615.959499999881</v>
      </c>
      <c r="R300" s="211">
        <f>+(P300-G300)^2</f>
        <v>3.1878863566727928E-5</v>
      </c>
      <c r="S300" s="211">
        <v>1</v>
      </c>
      <c r="T300" s="211">
        <f>S300*R300</f>
        <v>3.1878863566727928E-5</v>
      </c>
    </row>
    <row r="301" spans="1:20">
      <c r="A301" s="296" t="s">
        <v>448</v>
      </c>
      <c r="B301" s="297" t="s">
        <v>39</v>
      </c>
      <c r="C301" s="298">
        <v>55634.63590000011</v>
      </c>
      <c r="D301" s="298">
        <v>1.2999999999999999E-3</v>
      </c>
      <c r="E301" s="214">
        <f>+(C301-C$7)/C$8</f>
        <v>30274.388312980474</v>
      </c>
      <c r="F301" s="211">
        <f>ROUND(2*E301,0)/2</f>
        <v>30274.5</v>
      </c>
      <c r="G301" s="213">
        <f>+C301-(C$7+F301*C$8)</f>
        <v>-4.0012764889979735E-2</v>
      </c>
      <c r="H301" s="213"/>
      <c r="I301" s="213"/>
      <c r="J301" s="213"/>
      <c r="L301" s="213">
        <f>+G301</f>
        <v>-4.0012764889979735E-2</v>
      </c>
      <c r="M301" s="213"/>
      <c r="N301" s="213"/>
      <c r="O301" s="213">
        <f ca="1">+C$11+C$12*F301</f>
        <v>-3.7595832323712428E-2</v>
      </c>
      <c r="P301" s="213">
        <f>+D$11+D$12*F301+D$13*F301^2</f>
        <v>-4.2933029518448948E-2</v>
      </c>
      <c r="Q301" s="245">
        <f>+C301-15018.5</f>
        <v>40616.13590000011</v>
      </c>
      <c r="R301" s="211">
        <f>+(P301-G301)^2</f>
        <v>8.5279455002884312E-6</v>
      </c>
      <c r="S301" s="211">
        <v>1</v>
      </c>
      <c r="T301" s="211">
        <f>S301*R301</f>
        <v>8.5279455002884312E-6</v>
      </c>
    </row>
    <row r="302" spans="1:20">
      <c r="A302" s="296" t="s">
        <v>448</v>
      </c>
      <c r="B302" s="297" t="s">
        <v>41</v>
      </c>
      <c r="C302" s="298">
        <v>55636.608200000133</v>
      </c>
      <c r="D302" s="298">
        <v>2.9999999999999997E-4</v>
      </c>
      <c r="E302" s="214">
        <f>+(C302-C$7)/C$8</f>
        <v>30279.893563847672</v>
      </c>
      <c r="F302" s="211">
        <f>ROUND(2*E302,0)/2</f>
        <v>30280</v>
      </c>
      <c r="G302" s="213">
        <f>+C302-(C$7+F302*C$8)</f>
        <v>-3.8131599867483601E-2</v>
      </c>
      <c r="H302" s="213"/>
      <c r="I302" s="213"/>
      <c r="J302" s="213"/>
      <c r="L302" s="213">
        <f>+G302</f>
        <v>-3.8131599867483601E-2</v>
      </c>
      <c r="M302" s="213"/>
      <c r="N302" s="213"/>
      <c r="O302" s="213">
        <f ca="1">+C$11+C$12*F302</f>
        <v>-3.7615810992413734E-2</v>
      </c>
      <c r="P302" s="213">
        <f>+D$11+D$12*F302+D$13*F302^2</f>
        <v>-4.2967271033999929E-2</v>
      </c>
      <c r="Q302" s="245">
        <f>+C302-15018.5</f>
        <v>40618.108200000133</v>
      </c>
      <c r="R302" s="211">
        <f>+(P302-G302)^2</f>
        <v>2.3383715630677387E-5</v>
      </c>
      <c r="S302" s="211">
        <v>1</v>
      </c>
      <c r="T302" s="211">
        <f>S302*R302</f>
        <v>2.3383715630677387E-5</v>
      </c>
    </row>
    <row r="303" spans="1:20">
      <c r="A303" s="296" t="s">
        <v>448</v>
      </c>
      <c r="B303" s="297" t="s">
        <v>39</v>
      </c>
      <c r="C303" s="298">
        <v>55646.459999999963</v>
      </c>
      <c r="D303" s="298">
        <v>8.9999999999999998E-4</v>
      </c>
      <c r="E303" s="214">
        <f>+(C303-C$7)/C$8</f>
        <v>30307.392742721011</v>
      </c>
      <c r="F303" s="211">
        <f>ROUND(2*E303,0)/2</f>
        <v>30307.5</v>
      </c>
      <c r="G303" s="213">
        <f>+C303-(C$7+F303*C$8)</f>
        <v>-3.8425775041105226E-2</v>
      </c>
      <c r="H303" s="213"/>
      <c r="I303" s="213"/>
      <c r="J303" s="213"/>
      <c r="L303" s="213">
        <f>+G303</f>
        <v>-3.8425775041105226E-2</v>
      </c>
      <c r="M303" s="213"/>
      <c r="N303" s="213"/>
      <c r="O303" s="213">
        <f ca="1">+C$11+C$12*F303</f>
        <v>-3.7715704335920294E-2</v>
      </c>
      <c r="P303" s="213">
        <f>+D$11+D$12*F303+D$13*F303^2</f>
        <v>-4.3138633949627345E-2</v>
      </c>
      <c r="Q303" s="245">
        <f>+C303-15018.5</f>
        <v>40627.959999999963</v>
      </c>
      <c r="R303" s="211">
        <f>+(P303-G303)^2</f>
        <v>2.2211039091636298E-5</v>
      </c>
      <c r="S303" s="211">
        <v>1</v>
      </c>
      <c r="T303" s="211">
        <f>S303*R303</f>
        <v>2.2211039091636298E-5</v>
      </c>
    </row>
    <row r="304" spans="1:20">
      <c r="A304" s="296" t="s">
        <v>448</v>
      </c>
      <c r="B304" s="297" t="s">
        <v>41</v>
      </c>
      <c r="C304" s="298">
        <v>55646.639700000174</v>
      </c>
      <c r="D304" s="298">
        <v>2.9999999999999997E-4</v>
      </c>
      <c r="E304" s="214">
        <f>+(C304-C$7)/C$8</f>
        <v>30307.894336587051</v>
      </c>
      <c r="F304" s="211">
        <f>ROUND(2*E304,0)/2</f>
        <v>30308</v>
      </c>
      <c r="G304" s="213">
        <f>+C304-(C$7+F304*C$8)</f>
        <v>-3.7854759822948836E-2</v>
      </c>
      <c r="H304" s="213"/>
      <c r="I304" s="213"/>
      <c r="J304" s="213"/>
      <c r="L304" s="213">
        <f>+G304</f>
        <v>-3.7854759822948836E-2</v>
      </c>
      <c r="M304" s="213"/>
      <c r="N304" s="213"/>
      <c r="O304" s="213">
        <f ca="1">+C$11+C$12*F304</f>
        <v>-3.7717520578529506E-2</v>
      </c>
      <c r="P304" s="213">
        <f>+D$11+D$12*F304+D$13*F304^2</f>
        <v>-4.3141752035399314E-2</v>
      </c>
      <c r="Q304" s="245">
        <f>+C304-15018.5</f>
        <v>40628.139700000174</v>
      </c>
      <c r="R304" s="211">
        <f>+(P304-G304)^2</f>
        <v>2.7952286654512003E-5</v>
      </c>
      <c r="S304" s="211">
        <v>1</v>
      </c>
      <c r="T304" s="211">
        <f>S304*R304</f>
        <v>2.7952286654512003E-5</v>
      </c>
    </row>
    <row r="305" spans="1:21">
      <c r="A305" s="296" t="s">
        <v>448</v>
      </c>
      <c r="B305" s="297" t="s">
        <v>39</v>
      </c>
      <c r="C305" s="298">
        <v>55647.535199999809</v>
      </c>
      <c r="D305" s="298">
        <v>1.1000000000000001E-3</v>
      </c>
      <c r="E305" s="214">
        <f>+(C305-C$7)/C$8</f>
        <v>30310.393932059094</v>
      </c>
      <c r="F305" s="211">
        <f>ROUND(2*E305,0)/2</f>
        <v>30310.5</v>
      </c>
      <c r="G305" s="213">
        <f>+C305-(C$7+F305*C$8)</f>
        <v>-3.7999685191607568E-2</v>
      </c>
      <c r="H305" s="213"/>
      <c r="I305" s="213"/>
      <c r="J305" s="213"/>
      <c r="L305" s="213">
        <f>+G305</f>
        <v>-3.7999685191607568E-2</v>
      </c>
      <c r="M305" s="213"/>
      <c r="N305" s="213"/>
      <c r="O305" s="213">
        <f ca="1">+C$11+C$12*F305</f>
        <v>-3.7726601791575554E-2</v>
      </c>
      <c r="P305" s="213">
        <f>+D$11+D$12*F305+D$13*F305^2</f>
        <v>-4.3157343748043239E-2</v>
      </c>
      <c r="Q305" s="245">
        <f>+C305-15018.5</f>
        <v>40629.035199999809</v>
      </c>
      <c r="R305" s="211">
        <f>+(P305-G305)^2</f>
        <v>2.6601441784774089E-5</v>
      </c>
      <c r="S305" s="211">
        <v>1</v>
      </c>
      <c r="T305" s="211">
        <f>S305*R305</f>
        <v>2.6601441784774089E-5</v>
      </c>
    </row>
    <row r="306" spans="1:21">
      <c r="A306" s="296" t="s">
        <v>448</v>
      </c>
      <c r="B306" s="297" t="s">
        <v>41</v>
      </c>
      <c r="C306" s="298">
        <v>55648.43060000008</v>
      </c>
      <c r="D306" s="298">
        <v>2.9999999999999997E-4</v>
      </c>
      <c r="E306" s="214">
        <f>+(C306-C$7)/C$8</f>
        <v>30312.893248404438</v>
      </c>
      <c r="F306" s="211">
        <f>ROUND(2*E306,0)/2</f>
        <v>30313</v>
      </c>
      <c r="G306" s="213">
        <f>+C306-(C$7+F306*C$8)</f>
        <v>-3.8244609924731776E-2</v>
      </c>
      <c r="H306" s="213"/>
      <c r="I306" s="213"/>
      <c r="J306" s="213"/>
      <c r="L306" s="213">
        <f>+G306</f>
        <v>-3.8244609924731776E-2</v>
      </c>
      <c r="M306" s="213"/>
      <c r="N306" s="213"/>
      <c r="O306" s="213">
        <f ca="1">+C$11+C$12*F306</f>
        <v>-3.7735683004621615E-2</v>
      </c>
      <c r="P306" s="213">
        <f>+D$11+D$12*F306+D$13*F306^2</f>
        <v>-4.3172937600327324E-2</v>
      </c>
      <c r="Q306" s="245">
        <f>+C306-15018.5</f>
        <v>40629.93060000008</v>
      </c>
      <c r="R306" s="211">
        <f>+(P306-G306)^2</f>
        <v>2.4288413678041016E-5</v>
      </c>
      <c r="S306" s="211">
        <v>1</v>
      </c>
      <c r="T306" s="211">
        <f>S306*R306</f>
        <v>2.4288413678041016E-5</v>
      </c>
    </row>
    <row r="307" spans="1:21">
      <c r="A307" s="296" t="s">
        <v>448</v>
      </c>
      <c r="B307" s="297" t="s">
        <v>39</v>
      </c>
      <c r="C307" s="298">
        <v>55648.610799999908</v>
      </c>
      <c r="D307" s="298">
        <v>1.1000000000000001E-3</v>
      </c>
      <c r="E307" s="214">
        <f>+(C307-C$7)/C$8</f>
        <v>30313.396237911769</v>
      </c>
      <c r="F307" s="211">
        <f>ROUND(2*E307,0)/2</f>
        <v>30313.5</v>
      </c>
      <c r="G307" s="213">
        <f>+C307-(C$7+F307*C$8)</f>
        <v>-3.7173595090280287E-2</v>
      </c>
      <c r="H307" s="213"/>
      <c r="I307" s="213"/>
      <c r="J307" s="213"/>
      <c r="L307" s="213">
        <f>+G307</f>
        <v>-3.7173595090280287E-2</v>
      </c>
      <c r="M307" s="213"/>
      <c r="N307" s="213"/>
      <c r="O307" s="213">
        <f ca="1">+C$11+C$12*F307</f>
        <v>-3.7737499247230813E-2</v>
      </c>
      <c r="P307" s="213">
        <f>+D$11+D$12*F307+D$13*F307^2</f>
        <v>-4.3176056627540968E-2</v>
      </c>
      <c r="Q307" s="245">
        <f>+C307-15018.5</f>
        <v>40630.110799999908</v>
      </c>
      <c r="R307" s="211">
        <f>+(P307-G307)^2</f>
        <v>3.6029544506293858E-5</v>
      </c>
      <c r="S307" s="211">
        <v>1</v>
      </c>
      <c r="T307" s="211">
        <f>S307*R307</f>
        <v>3.6029544506293858E-5</v>
      </c>
    </row>
    <row r="308" spans="1:21">
      <c r="A308" s="296" t="s">
        <v>448</v>
      </c>
      <c r="B308" s="297" t="s">
        <v>41</v>
      </c>
      <c r="C308" s="298">
        <v>55649.505900000222</v>
      </c>
      <c r="D308" s="298">
        <v>4.0000000000000002E-4</v>
      </c>
      <c r="E308" s="214">
        <f>+(C308-C$7)/C$8</f>
        <v>30315.894716871815</v>
      </c>
      <c r="F308" s="211">
        <f>ROUND(2*E308,0)/2</f>
        <v>30316</v>
      </c>
      <c r="G308" s="213">
        <f>+C308-(C$7+F308*C$8)</f>
        <v>-3.7718519779446069E-2</v>
      </c>
      <c r="H308" s="213"/>
      <c r="I308" s="213"/>
      <c r="J308" s="213"/>
      <c r="L308" s="213">
        <f>+G308</f>
        <v>-3.7718519779446069E-2</v>
      </c>
      <c r="M308" s="213"/>
      <c r="N308" s="213"/>
      <c r="O308" s="213">
        <f ca="1">+C$11+C$12*F308</f>
        <v>-3.7746580460276874E-2</v>
      </c>
      <c r="P308" s="213">
        <f>+D$11+D$12*F308+D$13*F308^2</f>
        <v>-4.3191653047393155E-2</v>
      </c>
      <c r="Q308" s="245">
        <f>+C308-15018.5</f>
        <v>40631.005900000222</v>
      </c>
      <c r="R308" s="211">
        <f>+(P308-G308)^2</f>
        <v>2.9955187768709151E-5</v>
      </c>
      <c r="S308" s="211">
        <v>1</v>
      </c>
      <c r="T308" s="211">
        <f>S308*R308</f>
        <v>2.9955187768709151E-5</v>
      </c>
    </row>
    <row r="309" spans="1:21">
      <c r="A309" s="296" t="s">
        <v>448</v>
      </c>
      <c r="B309" s="297" t="s">
        <v>41</v>
      </c>
      <c r="C309" s="298">
        <v>55650.582299999893</v>
      </c>
      <c r="D309" s="298">
        <v>3.0000000000000001E-3</v>
      </c>
      <c r="E309" s="214">
        <f>+(C309-C$7)/C$8</f>
        <v>30318.899255751079</v>
      </c>
      <c r="F309" s="211">
        <f>ROUND(2*E309,0)/2</f>
        <v>30319</v>
      </c>
      <c r="G309" s="213">
        <f>+C309-(C$7+F309*C$8)</f>
        <v>-3.6092430105782114E-2</v>
      </c>
      <c r="H309" s="213"/>
      <c r="I309" s="213"/>
      <c r="J309" s="213"/>
      <c r="L309" s="213">
        <f>+G309</f>
        <v>-3.6092430105782114E-2</v>
      </c>
      <c r="M309" s="213"/>
      <c r="N309" s="213"/>
      <c r="O309" s="213">
        <f ca="1">+C$11+C$12*F309</f>
        <v>-3.7757477915932133E-2</v>
      </c>
      <c r="P309" s="213">
        <f>+D$11+D$12*F309+D$13*F309^2</f>
        <v>-4.3210371575540765E-2</v>
      </c>
      <c r="Q309" s="245">
        <f>+C309-15018.5</f>
        <v>40632.082299999893</v>
      </c>
      <c r="R309" s="211">
        <f>+(P309-G309)^2</f>
        <v>5.0665090766909949E-5</v>
      </c>
      <c r="S309" s="211">
        <v>1</v>
      </c>
      <c r="T309" s="211">
        <f>S309*R309</f>
        <v>5.0665090766909949E-5</v>
      </c>
    </row>
    <row r="310" spans="1:21">
      <c r="A310" s="123" t="s">
        <v>180</v>
      </c>
      <c r="B310" s="124" t="s">
        <v>41</v>
      </c>
      <c r="C310" s="123">
        <v>55652.909099999997</v>
      </c>
      <c r="D310" s="123">
        <v>5.9999999999999995E-4</v>
      </c>
      <c r="E310" s="214">
        <f>+(C310-C$7)/C$8</f>
        <v>30325.394017054237</v>
      </c>
      <c r="F310" s="211">
        <f>ROUND(2*E310,0)/2</f>
        <v>30325.5</v>
      </c>
      <c r="G310" s="213">
        <f>+C310-(C$7+F310*C$8)</f>
        <v>-3.7969235003401991E-2</v>
      </c>
      <c r="H310" s="213"/>
      <c r="I310" s="213"/>
      <c r="J310" s="213"/>
      <c r="K310" s="213">
        <f>+G310</f>
        <v>-3.7969235003401991E-2</v>
      </c>
      <c r="L310" s="213"/>
      <c r="M310" s="213"/>
      <c r="N310" s="213"/>
      <c r="O310" s="213">
        <f ca="1">+C$11+C$12*F310</f>
        <v>-3.7781089069851864E-2</v>
      </c>
      <c r="P310" s="213">
        <f>+D$11+D$12*F310+D$13*F310^2</f>
        <v>-4.3250938956349419E-2</v>
      </c>
      <c r="Q310" s="245">
        <f>+C310-15018.5</f>
        <v>40634.409099999997</v>
      </c>
      <c r="R310" s="211">
        <f>+(P310-G310)^2</f>
        <v>2.7896396646580488E-5</v>
      </c>
      <c r="S310" s="211">
        <v>1</v>
      </c>
      <c r="T310" s="211">
        <f>S310*R310</f>
        <v>2.7896396646580488E-5</v>
      </c>
      <c r="U310" s="211" t="e">
        <f>VLOOKUP(C310,'Active 2'!C$41:E$95,3,FALSE)</f>
        <v>#N/A</v>
      </c>
    </row>
    <row r="311" spans="1:21">
      <c r="A311" s="296" t="s">
        <v>448</v>
      </c>
      <c r="B311" s="297" t="s">
        <v>39</v>
      </c>
      <c r="C311" s="298">
        <v>55655.416499999817</v>
      </c>
      <c r="D311" s="298">
        <v>6.9999999999999999E-4</v>
      </c>
      <c r="E311" s="214">
        <f>+(C311-C$7)/C$8</f>
        <v>30332.392884378307</v>
      </c>
      <c r="F311" s="211">
        <f>ROUND(2*E311,0)/2</f>
        <v>30332.5</v>
      </c>
      <c r="G311" s="213">
        <f>+C311-(C$7+F311*C$8)</f>
        <v>-3.8375025185814593E-2</v>
      </c>
      <c r="H311" s="213"/>
      <c r="I311" s="213"/>
      <c r="J311" s="213"/>
      <c r="L311" s="213">
        <f>+G311</f>
        <v>-3.8375025185814593E-2</v>
      </c>
      <c r="M311" s="213"/>
      <c r="N311" s="213"/>
      <c r="O311" s="213">
        <f ca="1">+C$11+C$12*F311</f>
        <v>-3.7806516466380807E-2</v>
      </c>
      <c r="P311" s="213">
        <f>+D$11+D$12*F311+D$13*F311^2</f>
        <v>-4.3294643080591874E-2</v>
      </c>
      <c r="Q311" s="245">
        <f>+C311-15018.5</f>
        <v>40636.916499999817</v>
      </c>
      <c r="R311" s="211">
        <f>+(P311-G311)^2</f>
        <v>2.4202640230612848E-5</v>
      </c>
      <c r="S311" s="211">
        <v>1</v>
      </c>
      <c r="T311" s="211">
        <f>S311*R311</f>
        <v>2.4202640230612848E-5</v>
      </c>
    </row>
    <row r="312" spans="1:21">
      <c r="A312" s="296" t="s">
        <v>448</v>
      </c>
      <c r="B312" s="297" t="s">
        <v>39</v>
      </c>
      <c r="C312" s="298">
        <v>55656.490999999922</v>
      </c>
      <c r="D312" s="298">
        <v>5.9999999999999995E-4</v>
      </c>
      <c r="E312" s="214">
        <f>+(C312-C$7)/C$8</f>
        <v>30335.3921198178</v>
      </c>
      <c r="F312" s="211">
        <f>ROUND(2*E312,0)/2</f>
        <v>30335.5</v>
      </c>
      <c r="G312" s="213">
        <f>+C312-(C$7+F312*C$8)</f>
        <v>-3.8648935078526847E-2</v>
      </c>
      <c r="H312" s="213"/>
      <c r="I312" s="213"/>
      <c r="J312" s="213"/>
      <c r="L312" s="213">
        <f>+G312</f>
        <v>-3.8648935078526847E-2</v>
      </c>
      <c r="M312" s="213"/>
      <c r="N312" s="213"/>
      <c r="O312" s="213">
        <f ca="1">+C$11+C$12*F312</f>
        <v>-3.7817413922036067E-2</v>
      </c>
      <c r="P312" s="213">
        <f>+D$11+D$12*F312+D$13*F312^2</f>
        <v>-4.3313378554689211E-2</v>
      </c>
      <c r="Q312" s="245">
        <f>+C312-15018.5</f>
        <v>40637.990999999922</v>
      </c>
      <c r="R312" s="211">
        <f>+(P312-G312)^2</f>
        <v>2.1757032942313636E-5</v>
      </c>
      <c r="S312" s="211">
        <v>1</v>
      </c>
      <c r="T312" s="211">
        <f>S312*R312</f>
        <v>2.1757032942313636E-5</v>
      </c>
    </row>
    <row r="313" spans="1:21">
      <c r="A313" s="296" t="s">
        <v>448</v>
      </c>
      <c r="B313" s="297" t="s">
        <v>39</v>
      </c>
      <c r="C313" s="298">
        <v>55657.566399999894</v>
      </c>
      <c r="D313" s="298">
        <v>5.0000000000000001E-4</v>
      </c>
      <c r="E313" s="214">
        <f>+(C313-C$7)/C$8</f>
        <v>30338.393867413175</v>
      </c>
      <c r="F313" s="211">
        <f>ROUND(2*E313,0)/2</f>
        <v>30338.5</v>
      </c>
      <c r="G313" s="213">
        <f>+C313-(C$7+F313*C$8)</f>
        <v>-3.8022845110390335E-2</v>
      </c>
      <c r="H313" s="213"/>
      <c r="I313" s="213"/>
      <c r="J313" s="213"/>
      <c r="L313" s="213">
        <f>+G313</f>
        <v>-3.8022845110390335E-2</v>
      </c>
      <c r="M313" s="213"/>
      <c r="N313" s="213"/>
      <c r="O313" s="213">
        <f ca="1">+C$11+C$12*F313</f>
        <v>-3.7828311377691326E-2</v>
      </c>
      <c r="P313" s="213">
        <f>+D$11+D$12*F313+D$13*F313^2</f>
        <v>-4.3332117109868298E-2</v>
      </c>
      <c r="Q313" s="245">
        <f>+C313-15018.5</f>
        <v>40639.066399999894</v>
      </c>
      <c r="R313" s="211">
        <f>+(P313-G313)^2</f>
        <v>2.8188369164440728E-5</v>
      </c>
      <c r="S313" s="211">
        <v>1</v>
      </c>
      <c r="T313" s="211">
        <f>S313*R313</f>
        <v>2.8188369164440728E-5</v>
      </c>
    </row>
    <row r="314" spans="1:21">
      <c r="A314" s="296" t="s">
        <v>448</v>
      </c>
      <c r="B314" s="297" t="s">
        <v>39</v>
      </c>
      <c r="C314" s="298">
        <v>55660.43200000003</v>
      </c>
      <c r="D314" s="298">
        <v>8.9999999999999998E-4</v>
      </c>
      <c r="E314" s="214">
        <f>+(C314-C$7)/C$8</f>
        <v>30346.392572927351</v>
      </c>
      <c r="F314" s="211">
        <f>ROUND(2*E314,0)/2</f>
        <v>30346.5</v>
      </c>
      <c r="G314" s="213">
        <f>+C314-(C$7+F314*C$8)</f>
        <v>-3.848660497169476E-2</v>
      </c>
      <c r="H314" s="213"/>
      <c r="I314" s="213"/>
      <c r="J314" s="213"/>
      <c r="L314" s="213">
        <f>+G314</f>
        <v>-3.848660497169476E-2</v>
      </c>
      <c r="M314" s="213"/>
      <c r="N314" s="213"/>
      <c r="O314" s="213">
        <f ca="1">+C$11+C$12*F314</f>
        <v>-3.7857371259438694E-2</v>
      </c>
      <c r="P314" s="213">
        <f>+D$11+D$12*F314+D$13*F314^2</f>
        <v>-4.3382101653412317E-2</v>
      </c>
      <c r="Q314" s="245">
        <f>+C314-15018.5</f>
        <v>40641.93200000003</v>
      </c>
      <c r="R314" s="211">
        <f>+(P314-G314)^2</f>
        <v>2.3965887760707606E-5</v>
      </c>
      <c r="S314" s="211">
        <v>1</v>
      </c>
      <c r="T314" s="211">
        <f>S314*R314</f>
        <v>2.3965887760707606E-5</v>
      </c>
    </row>
    <row r="315" spans="1:21">
      <c r="A315" s="296" t="s">
        <v>448</v>
      </c>
      <c r="B315" s="297" t="s">
        <v>39</v>
      </c>
      <c r="C315" s="298">
        <v>55661.507900000084</v>
      </c>
      <c r="D315" s="298">
        <v>5.9999999999999995E-4</v>
      </c>
      <c r="E315" s="214">
        <f>+(C315-C$7)/C$8</f>
        <v>30349.39571616532</v>
      </c>
      <c r="F315" s="211">
        <f>ROUND(2*E315,0)/2</f>
        <v>30349.5</v>
      </c>
      <c r="G315" s="213">
        <f>+C315-(C$7+F315*C$8)</f>
        <v>-3.7360514914325904E-2</v>
      </c>
      <c r="H315" s="213"/>
      <c r="I315" s="213"/>
      <c r="J315" s="213"/>
      <c r="L315" s="213">
        <f>+G315</f>
        <v>-3.7360514914325904E-2</v>
      </c>
      <c r="M315" s="213"/>
      <c r="N315" s="213"/>
      <c r="O315" s="213">
        <f ca="1">+C$11+C$12*F315</f>
        <v>-3.7868268715093953E-2</v>
      </c>
      <c r="P315" s="213">
        <f>+D$11+D$12*F315+D$13*F315^2</f>
        <v>-4.340085150589125E-2</v>
      </c>
      <c r="Q315" s="245">
        <f>+C315-15018.5</f>
        <v>40643.007900000084</v>
      </c>
      <c r="R315" s="211">
        <f>+(P315-G315)^2</f>
        <v>3.6485666139403255E-5</v>
      </c>
      <c r="S315" s="211">
        <v>1</v>
      </c>
      <c r="T315" s="211">
        <f>S315*R315</f>
        <v>3.6485666139403255E-5</v>
      </c>
    </row>
    <row r="316" spans="1:21">
      <c r="A316" s="296" t="s">
        <v>448</v>
      </c>
      <c r="B316" s="297" t="s">
        <v>41</v>
      </c>
      <c r="C316" s="298">
        <v>55673.510300000198</v>
      </c>
      <c r="D316" s="298">
        <v>4.0000000000000002E-4</v>
      </c>
      <c r="E316" s="214">
        <f>+(C316-C$7)/C$8</f>
        <v>30382.897831973416</v>
      </c>
      <c r="F316" s="211">
        <f>ROUND(2*E316,0)/2</f>
        <v>30383</v>
      </c>
      <c r="G316" s="213">
        <f>+C316-(C$7+F316*C$8)</f>
        <v>-3.6602509804652072E-2</v>
      </c>
      <c r="H316" s="213"/>
      <c r="I316" s="213"/>
      <c r="J316" s="213"/>
      <c r="L316" s="213">
        <f>+G316</f>
        <v>-3.6602509804652072E-2</v>
      </c>
      <c r="M316" s="213"/>
      <c r="N316" s="213"/>
      <c r="O316" s="213">
        <f ca="1">+C$11+C$12*F316</f>
        <v>-3.7989956969911032E-2</v>
      </c>
      <c r="P316" s="213">
        <f>+D$11+D$12*F316+D$13*F316^2</f>
        <v>-4.3610434158168801E-2</v>
      </c>
      <c r="Q316" s="245">
        <f>+C316-15018.5</f>
        <v>40655.010300000198</v>
      </c>
      <c r="R316" s="211">
        <f>+(P316-G316)^2</f>
        <v>4.911100374461286E-5</v>
      </c>
      <c r="S316" s="211">
        <v>1</v>
      </c>
      <c r="T316" s="211">
        <f>S316*R316</f>
        <v>4.911100374461286E-5</v>
      </c>
    </row>
    <row r="317" spans="1:21">
      <c r="A317" s="296" t="s">
        <v>448</v>
      </c>
      <c r="B317" s="297" t="s">
        <v>39</v>
      </c>
      <c r="C317" s="298">
        <v>55674.405100000091</v>
      </c>
      <c r="D317" s="298">
        <v>5.9999999999999995E-4</v>
      </c>
      <c r="E317" s="214">
        <f>+(C317-C$7)/C$8</f>
        <v>30385.395473546869</v>
      </c>
      <c r="F317" s="211">
        <f>ROUND(2*E317,0)/2</f>
        <v>30385.5</v>
      </c>
      <c r="G317" s="213">
        <f>+C317-(C$7+F317*C$8)</f>
        <v>-3.7447434908244759E-2</v>
      </c>
      <c r="H317" s="213"/>
      <c r="I317" s="213"/>
      <c r="J317" s="213"/>
      <c r="L317" s="213">
        <f>+G317</f>
        <v>-3.7447434908244759E-2</v>
      </c>
      <c r="M317" s="213"/>
      <c r="N317" s="213"/>
      <c r="O317" s="213">
        <f ca="1">+C$11+C$12*F317</f>
        <v>-3.7999038182957079E-2</v>
      </c>
      <c r="P317" s="213">
        <f>+D$11+D$12*F317+D$13*F317^2</f>
        <v>-4.3626090060016262E-2</v>
      </c>
      <c r="Q317" s="245">
        <f>+C317-15018.5</f>
        <v>40655.905100000091</v>
      </c>
      <c r="R317" s="211">
        <f>+(P317-G317)^2</f>
        <v>3.817577948451254E-5</v>
      </c>
      <c r="S317" s="211">
        <v>1</v>
      </c>
      <c r="T317" s="211">
        <f>S317*R317</f>
        <v>3.817577948451254E-5</v>
      </c>
    </row>
    <row r="318" spans="1:21">
      <c r="A318" s="296" t="s">
        <v>448</v>
      </c>
      <c r="B318" s="297" t="s">
        <v>41</v>
      </c>
      <c r="C318" s="298">
        <v>55674.585200000089</v>
      </c>
      <c r="D318" s="298">
        <v>2.0000000000000001E-4</v>
      </c>
      <c r="E318" s="214">
        <f>+(C318-C$7)/C$8</f>
        <v>30385.898183926201</v>
      </c>
      <c r="F318" s="211">
        <f>ROUND(2*E318,0)/2</f>
        <v>30386</v>
      </c>
      <c r="G318" s="213">
        <f>+C318-(C$7+F318*C$8)</f>
        <v>-3.647641991119599E-2</v>
      </c>
      <c r="H318" s="213"/>
      <c r="I318" s="213"/>
      <c r="J318" s="213"/>
      <c r="L318" s="213">
        <f>+G318</f>
        <v>-3.647641991119599E-2</v>
      </c>
      <c r="M318" s="213"/>
      <c r="N318" s="213"/>
      <c r="O318" s="213">
        <f ca="1">+C$11+C$12*F318</f>
        <v>-3.8000854425566291E-2</v>
      </c>
      <c r="P318" s="213">
        <f>+D$11+D$12*F318+D$13*F318^2</f>
        <v>-4.3629221497142587E-2</v>
      </c>
      <c r="Q318" s="245">
        <f>+C318-15018.5</f>
        <v>40656.085200000089</v>
      </c>
      <c r="R318" s="211">
        <f>+(P318-G318)^2</f>
        <v>5.1162570527920157E-5</v>
      </c>
      <c r="S318" s="211">
        <v>1</v>
      </c>
      <c r="T318" s="211">
        <f>S318*R318</f>
        <v>5.1162570527920157E-5</v>
      </c>
    </row>
    <row r="319" spans="1:21">
      <c r="A319" s="296" t="s">
        <v>448</v>
      </c>
      <c r="B319" s="297" t="s">
        <v>39</v>
      </c>
      <c r="C319" s="298">
        <v>55675.479400000069</v>
      </c>
      <c r="D319" s="298">
        <v>5.0000000000000001E-4</v>
      </c>
      <c r="E319" s="214">
        <f>+(C319-C$7)/C$8</f>
        <v>30388.394150729066</v>
      </c>
      <c r="F319" s="211">
        <f>ROUND(2*E319,0)/2</f>
        <v>30388.5</v>
      </c>
      <c r="G319" s="213">
        <f>+C319-(C$7+F319*C$8)</f>
        <v>-3.7921344934147783E-2</v>
      </c>
      <c r="H319" s="213"/>
      <c r="I319" s="213"/>
      <c r="J319" s="213"/>
      <c r="L319" s="213">
        <f>+G319</f>
        <v>-3.7921344934147783E-2</v>
      </c>
      <c r="M319" s="213"/>
      <c r="N319" s="213"/>
      <c r="O319" s="213">
        <f ca="1">+C$11+C$12*F319</f>
        <v>-3.8009935638612338E-2</v>
      </c>
      <c r="P319" s="213">
        <f>+D$11+D$12*F319+D$13*F319^2</f>
        <v>-4.3644879966558178E-2</v>
      </c>
      <c r="Q319" s="245">
        <f>+C319-15018.5</f>
        <v>40656.979400000069</v>
      </c>
      <c r="R319" s="211">
        <f>+(P319-G319)^2</f>
        <v>3.275885326722907E-5</v>
      </c>
      <c r="S319" s="211">
        <v>1</v>
      </c>
      <c r="T319" s="211">
        <f>S319*R319</f>
        <v>3.275885326722907E-5</v>
      </c>
    </row>
    <row r="320" spans="1:21">
      <c r="A320" s="296" t="s">
        <v>448</v>
      </c>
      <c r="B320" s="297" t="s">
        <v>41</v>
      </c>
      <c r="C320" s="298">
        <v>55675.659399999771</v>
      </c>
      <c r="D320" s="298">
        <v>1E-3</v>
      </c>
      <c r="E320" s="214">
        <f>+(C320-C$7)/C$8</f>
        <v>30388.896581979101</v>
      </c>
      <c r="F320" s="211">
        <f>ROUND(2*E320,0)/2</f>
        <v>30389</v>
      </c>
      <c r="G320" s="213">
        <f>+C320-(C$7+F320*C$8)</f>
        <v>-3.7050330225611106E-2</v>
      </c>
      <c r="H320" s="213"/>
      <c r="I320" s="213"/>
      <c r="J320" s="213"/>
      <c r="L320" s="213">
        <f>+G320</f>
        <v>-3.7050330225611106E-2</v>
      </c>
      <c r="M320" s="213"/>
      <c r="N320" s="213"/>
      <c r="O320" s="213">
        <f ca="1">+C$11+C$12*F320</f>
        <v>-3.801175188122155E-2</v>
      </c>
      <c r="P320" s="213">
        <f>+D$11+D$12*F320+D$13*F320^2</f>
        <v>-4.3648011917198123E-2</v>
      </c>
      <c r="Q320" s="245">
        <f>+C320-15018.5</f>
        <v>40657.159399999771</v>
      </c>
      <c r="R320" s="211">
        <f>+(P320-G320)^2</f>
        <v>4.3529403703502535E-5</v>
      </c>
      <c r="S320" s="211">
        <v>1</v>
      </c>
      <c r="T320" s="211">
        <f>S320*R320</f>
        <v>4.3529403703502535E-5</v>
      </c>
    </row>
    <row r="321" spans="1:20">
      <c r="A321" s="296" t="s">
        <v>448</v>
      </c>
      <c r="B321" s="297" t="s">
        <v>41</v>
      </c>
      <c r="C321" s="298">
        <v>55676.37649999978</v>
      </c>
      <c r="D321" s="298">
        <v>1E-4</v>
      </c>
      <c r="E321" s="214">
        <f>+(C321-C$7)/C$8</f>
        <v>30390.898212256881</v>
      </c>
      <c r="F321" s="211">
        <f>ROUND(2*E321,0)/2</f>
        <v>30391</v>
      </c>
      <c r="G321" s="213">
        <f>+C321-(C$7+F321*C$8)</f>
        <v>-3.6466270219534636E-2</v>
      </c>
      <c r="H321" s="213"/>
      <c r="I321" s="213"/>
      <c r="J321" s="213"/>
      <c r="L321" s="213">
        <f>+G321</f>
        <v>-3.6466270219534636E-2</v>
      </c>
      <c r="M321" s="213"/>
      <c r="N321" s="213"/>
      <c r="O321" s="213">
        <f ca="1">+C$11+C$12*F321</f>
        <v>-3.8019016851658399E-2</v>
      </c>
      <c r="P321" s="213">
        <f>+D$11+D$12*F321+D$13*F321^2</f>
        <v>-4.3660540575613929E-2</v>
      </c>
      <c r="Q321" s="245">
        <f>+C321-15018.5</f>
        <v>40657.87649999978</v>
      </c>
      <c r="R321" s="211">
        <f>+(P321-G321)^2</f>
        <v>5.1757525956361288E-5</v>
      </c>
      <c r="S321" s="211">
        <v>1</v>
      </c>
      <c r="T321" s="211">
        <f>S321*R321</f>
        <v>5.1757525956361288E-5</v>
      </c>
    </row>
    <row r="322" spans="1:20">
      <c r="A322" s="296" t="s">
        <v>448</v>
      </c>
      <c r="B322" s="297" t="s">
        <v>39</v>
      </c>
      <c r="C322" s="298">
        <v>55679.419699999969</v>
      </c>
      <c r="D322" s="298">
        <v>5.9999999999999995E-4</v>
      </c>
      <c r="E322" s="214">
        <f>+(C322-C$7)/C$8</f>
        <v>30399.392649938727</v>
      </c>
      <c r="F322" s="211">
        <f>ROUND(2*E322,0)/2</f>
        <v>30399.5</v>
      </c>
      <c r="G322" s="213">
        <f>+C322-(C$7+F322*C$8)</f>
        <v>-3.8459015035186894E-2</v>
      </c>
      <c r="H322" s="213"/>
      <c r="I322" s="213"/>
      <c r="J322" s="213"/>
      <c r="L322" s="213">
        <f>+G322</f>
        <v>-3.8459015035186894E-2</v>
      </c>
      <c r="M322" s="213"/>
      <c r="N322" s="213"/>
      <c r="O322" s="213">
        <f ca="1">+C$11+C$12*F322</f>
        <v>-3.8049892976014965E-2</v>
      </c>
      <c r="P322" s="213">
        <f>+D$11+D$12*F322+D$13*F322^2</f>
        <v>-4.3713802650911474E-2</v>
      </c>
      <c r="Q322" s="245">
        <f>+C322-15018.5</f>
        <v>40660.919699999969</v>
      </c>
      <c r="R322" s="211">
        <f>+(P322-G322)^2</f>
        <v>2.7612792886372409E-5</v>
      </c>
      <c r="S322" s="211">
        <v>1</v>
      </c>
      <c r="T322" s="211">
        <f>S322*R322</f>
        <v>2.7612792886372409E-5</v>
      </c>
    </row>
    <row r="323" spans="1:20">
      <c r="A323" s="296" t="s">
        <v>448</v>
      </c>
      <c r="B323" s="297" t="s">
        <v>41</v>
      </c>
      <c r="C323" s="298">
        <v>55680.319600000046</v>
      </c>
      <c r="D323" s="298">
        <v>1.2999999999999999E-3</v>
      </c>
      <c r="E323" s="214">
        <f>+(C323-C$7)/C$8</f>
        <v>30401.904527064802</v>
      </c>
      <c r="F323" s="211">
        <f>ROUND(2*E323,0)/2</f>
        <v>30402</v>
      </c>
      <c r="G323" s="213">
        <f>+C323-(C$7+F323*C$8)</f>
        <v>-3.420393995475024E-2</v>
      </c>
      <c r="H323" s="213"/>
      <c r="I323" s="213"/>
      <c r="J323" s="213"/>
      <c r="L323" s="213">
        <f>+G323</f>
        <v>-3.420393995475024E-2</v>
      </c>
      <c r="M323" s="213"/>
      <c r="N323" s="213"/>
      <c r="O323" s="213">
        <f ca="1">+C$11+C$12*F323</f>
        <v>-3.8058974189061012E-2</v>
      </c>
      <c r="P323" s="213">
        <f>+D$11+D$12*F323+D$13*F323^2</f>
        <v>-4.3729472674383693E-2</v>
      </c>
      <c r="Q323" s="245">
        <f>+C323-15018.5</f>
        <v>40661.819600000046</v>
      </c>
      <c r="R323" s="211">
        <f>+(P323-G323)^2</f>
        <v>9.0735773592807493E-5</v>
      </c>
      <c r="S323" s="211">
        <v>1</v>
      </c>
      <c r="T323" s="211">
        <f>S323*R323</f>
        <v>9.0735773592807493E-5</v>
      </c>
    </row>
    <row r="324" spans="1:20">
      <c r="A324" s="296" t="s">
        <v>448</v>
      </c>
      <c r="B324" s="297" t="s">
        <v>39</v>
      </c>
      <c r="C324" s="298">
        <v>55680.495000000112</v>
      </c>
      <c r="D324" s="298">
        <v>5.9999999999999995E-4</v>
      </c>
      <c r="E324" s="214">
        <f>+(C324-C$7)/C$8</f>
        <v>30402.394118406108</v>
      </c>
      <c r="F324" s="211">
        <f>ROUND(2*E324,0)/2</f>
        <v>30402.5</v>
      </c>
      <c r="G324" s="213">
        <f>+C324-(C$7+F324*C$8)</f>
        <v>-3.7932924889901187E-2</v>
      </c>
      <c r="H324" s="213"/>
      <c r="I324" s="213"/>
      <c r="J324" s="213"/>
      <c r="L324" s="213">
        <f>+G324</f>
        <v>-3.7932924889901187E-2</v>
      </c>
      <c r="M324" s="213"/>
      <c r="N324" s="213"/>
      <c r="O324" s="213">
        <f ca="1">+C$11+C$12*F324</f>
        <v>-3.8060790431670224E-2</v>
      </c>
      <c r="P324" s="213">
        <f>+D$11+D$12*F324+D$13*F324^2</f>
        <v>-4.3732606935834986E-2</v>
      </c>
      <c r="Q324" s="245">
        <f>+C324-15018.5</f>
        <v>40661.995000000112</v>
      </c>
      <c r="R324" s="211">
        <f>+(P324-G324)^2</f>
        <v>3.3636311833926852E-5</v>
      </c>
      <c r="S324" s="211">
        <v>1</v>
      </c>
      <c r="T324" s="211">
        <f>S324*R324</f>
        <v>3.3636311833926852E-5</v>
      </c>
    </row>
    <row r="325" spans="1:20">
      <c r="A325" s="296" t="s">
        <v>448</v>
      </c>
      <c r="B325" s="297" t="s">
        <v>41</v>
      </c>
      <c r="C325" s="298">
        <v>55682.466899999883</v>
      </c>
      <c r="D325" s="298">
        <v>2.9999999999999997E-4</v>
      </c>
      <c r="E325" s="214">
        <f>+(C325-C$7)/C$8</f>
        <v>30407.89825275871</v>
      </c>
      <c r="F325" s="211">
        <f>ROUND(2*E325,0)/2</f>
        <v>30408</v>
      </c>
      <c r="G325" s="213">
        <f>+C325-(C$7+F325*C$8)</f>
        <v>-3.6451760119234677E-2</v>
      </c>
      <c r="H325" s="213"/>
      <c r="I325" s="213"/>
      <c r="J325" s="213"/>
      <c r="L325" s="213">
        <f>+G325</f>
        <v>-3.6451760119234677E-2</v>
      </c>
      <c r="M325" s="213"/>
      <c r="N325" s="213"/>
      <c r="O325" s="213">
        <f ca="1">+C$11+C$12*F325</f>
        <v>-3.8080769100371545E-2</v>
      </c>
      <c r="P325" s="213">
        <f>+D$11+D$12*F325+D$13*F325^2</f>
        <v>-4.3767089460448785E-2</v>
      </c>
      <c r="Q325" s="245">
        <f>+C325-15018.5</f>
        <v>40663.966899999883</v>
      </c>
      <c r="R325" s="211">
        <f>+(P325-G325)^2</f>
        <v>5.3514043370428034E-5</v>
      </c>
      <c r="S325" s="211">
        <v>1</v>
      </c>
      <c r="T325" s="211">
        <f>S325*R325</f>
        <v>5.3514043370428034E-5</v>
      </c>
    </row>
    <row r="326" spans="1:20">
      <c r="A326" s="296" t="s">
        <v>448</v>
      </c>
      <c r="B326" s="297" t="s">
        <v>39</v>
      </c>
      <c r="C326" s="298">
        <v>55682.640899999999</v>
      </c>
      <c r="D326" s="298">
        <v>1.1999999999999999E-3</v>
      </c>
      <c r="E326" s="214">
        <f>+(C326-C$7)/C$8</f>
        <v>30408.383936301536</v>
      </c>
      <c r="F326" s="211">
        <f>ROUND(2*E326,0)/2</f>
        <v>30408.5</v>
      </c>
      <c r="G326" s="213">
        <f>+C326-(C$7+F326*C$8)</f>
        <v>-4.1580745004466735E-2</v>
      </c>
      <c r="H326" s="213"/>
      <c r="I326" s="213"/>
      <c r="J326" s="213"/>
      <c r="L326" s="213">
        <f>+G326</f>
        <v>-4.1580745004466735E-2</v>
      </c>
      <c r="M326" s="213"/>
      <c r="N326" s="213"/>
      <c r="O326" s="213">
        <f ca="1">+C$11+C$12*F326</f>
        <v>-3.8082585342980743E-2</v>
      </c>
      <c r="P326" s="213">
        <f>+D$11+D$12*F326+D$13*F326^2</f>
        <v>-4.3770224748927319E-2</v>
      </c>
      <c r="Q326" s="245">
        <f>+C326-15018.5</f>
        <v>40664.140899999999</v>
      </c>
      <c r="R326" s="211">
        <f>+(P326-G326)^2</f>
        <v>4.7938215514031865E-6</v>
      </c>
      <c r="S326" s="211">
        <v>1</v>
      </c>
      <c r="T326" s="211">
        <f>S326*R326</f>
        <v>4.7938215514031865E-6</v>
      </c>
    </row>
    <row r="327" spans="1:20">
      <c r="A327" s="296" t="s">
        <v>448</v>
      </c>
      <c r="B327" s="297" t="s">
        <v>41</v>
      </c>
      <c r="C327" s="298">
        <v>55691.423400000203</v>
      </c>
      <c r="D327" s="298">
        <v>4.0000000000000002E-4</v>
      </c>
      <c r="E327" s="214">
        <f>+(C327-C$7)/C$8</f>
        <v>30432.898394417305</v>
      </c>
      <c r="F327" s="211">
        <f>ROUND(2*E327,0)/2</f>
        <v>30433</v>
      </c>
      <c r="G327" s="213">
        <f>+C327-(C$7+F327*C$8)</f>
        <v>-3.6401009798282757E-2</v>
      </c>
      <c r="H327" s="213"/>
      <c r="I327" s="213"/>
      <c r="J327" s="213"/>
      <c r="L327" s="213">
        <f>+G327</f>
        <v>-3.6401009798282757E-2</v>
      </c>
      <c r="M327" s="213"/>
      <c r="N327" s="213"/>
      <c r="O327" s="213">
        <f ca="1">+C$11+C$12*F327</f>
        <v>-3.8171581230832044E-2</v>
      </c>
      <c r="P327" s="213">
        <f>+D$11+D$12*F327+D$13*F327^2</f>
        <v>-4.39239587267405E-2</v>
      </c>
      <c r="Q327" s="245">
        <f>+C327-15018.5</f>
        <v>40672.923400000203</v>
      </c>
      <c r="R327" s="211">
        <f>+(P327-G327)^2</f>
        <v>5.6594760580183497E-5</v>
      </c>
      <c r="S327" s="211">
        <v>1</v>
      </c>
      <c r="T327" s="211">
        <f>S327*R327</f>
        <v>5.6594760580183497E-5</v>
      </c>
    </row>
    <row r="328" spans="1:20">
      <c r="A328" s="296" t="s">
        <v>448</v>
      </c>
      <c r="B328" s="297" t="s">
        <v>39</v>
      </c>
      <c r="C328" s="298">
        <v>55691.601499999873</v>
      </c>
      <c r="D328" s="298">
        <v>5.0000000000000001E-4</v>
      </c>
      <c r="E328" s="214">
        <f>+(C328-C$7)/C$8</f>
        <v>30433.395522226267</v>
      </c>
      <c r="F328" s="211">
        <f>ROUND(2*E328,0)/2</f>
        <v>30433.5</v>
      </c>
      <c r="G328" s="213">
        <f>+C328-(C$7+F328*C$8)</f>
        <v>-3.7429995129059535E-2</v>
      </c>
      <c r="H328" s="213"/>
      <c r="I328" s="213"/>
      <c r="J328" s="213"/>
      <c r="L328" s="213">
        <f>+G328</f>
        <v>-3.7429995129059535E-2</v>
      </c>
      <c r="M328" s="213"/>
      <c r="N328" s="213"/>
      <c r="O328" s="213">
        <f ca="1">+C$11+C$12*F328</f>
        <v>-3.8173397473441256E-2</v>
      </c>
      <c r="P328" s="213">
        <f>+D$11+D$12*F328+D$13*F328^2</f>
        <v>-4.3927098294499242E-2</v>
      </c>
      <c r="Q328" s="245">
        <f>+C328-15018.5</f>
        <v>40673.101499999873</v>
      </c>
      <c r="R328" s="211">
        <f>+(P328-G328)^2</f>
        <v>4.2212349542366671E-5</v>
      </c>
      <c r="S328" s="211">
        <v>1</v>
      </c>
      <c r="T328" s="211">
        <f>S328*R328</f>
        <v>4.2212349542366671E-5</v>
      </c>
    </row>
    <row r="329" spans="1:20">
      <c r="A329" s="296" t="s">
        <v>448</v>
      </c>
      <c r="B329" s="297" t="s">
        <v>39</v>
      </c>
      <c r="C329" s="298">
        <v>55692.318299999926</v>
      </c>
      <c r="D329" s="298">
        <v>5.9999999999999995E-4</v>
      </c>
      <c r="E329" s="214">
        <f>+(C329-C$7)/C$8</f>
        <v>30435.396315118756</v>
      </c>
      <c r="F329" s="211">
        <f>ROUND(2*E329,0)/2</f>
        <v>30435.5</v>
      </c>
      <c r="G329" s="213">
        <f>+C329-(C$7+F329*C$8)</f>
        <v>-3.7145935071748681E-2</v>
      </c>
      <c r="H329" s="213"/>
      <c r="I329" s="213"/>
      <c r="J329" s="213"/>
      <c r="L329" s="213">
        <f>+G329</f>
        <v>-3.7145935071748681E-2</v>
      </c>
      <c r="M329" s="213"/>
      <c r="N329" s="213"/>
      <c r="O329" s="213">
        <f ca="1">+C$11+C$12*F329</f>
        <v>-3.8180662443878091E-2</v>
      </c>
      <c r="P329" s="213">
        <f>+D$11+D$12*F329+D$13*F329^2</f>
        <v>-4.3939657421390291E-2</v>
      </c>
      <c r="Q329" s="245">
        <f>+C329-15018.5</f>
        <v>40673.818299999926</v>
      </c>
      <c r="R329" s="211">
        <f>+(P329-G329)^2</f>
        <v>4.615466336401991E-5</v>
      </c>
      <c r="S329" s="211">
        <v>1</v>
      </c>
      <c r="T329" s="211">
        <f>S329*R329</f>
        <v>4.615466336401991E-5</v>
      </c>
    </row>
    <row r="330" spans="1:20">
      <c r="A330" s="296" t="s">
        <v>448</v>
      </c>
      <c r="B330" s="297" t="s">
        <v>41</v>
      </c>
      <c r="C330" s="298">
        <v>55692.497899999842</v>
      </c>
      <c r="D330" s="298">
        <v>2.0000000000000001E-4</v>
      </c>
      <c r="E330" s="214">
        <f>+(C330-C$7)/C$8</f>
        <v>30435.897629855495</v>
      </c>
      <c r="F330" s="211">
        <f>ROUND(2*E330,0)/2</f>
        <v>30436</v>
      </c>
      <c r="G330" s="213">
        <f>+C330-(C$7+F330*C$8)</f>
        <v>-3.6674920156656299E-2</v>
      </c>
      <c r="H330" s="213"/>
      <c r="I330" s="213"/>
      <c r="J330" s="213"/>
      <c r="L330" s="213">
        <f>+G330</f>
        <v>-3.6674920156656299E-2</v>
      </c>
      <c r="M330" s="213"/>
      <c r="N330" s="213"/>
      <c r="O330" s="213">
        <f ca="1">+C$11+C$12*F330</f>
        <v>-3.8182478686487303E-2</v>
      </c>
      <c r="P330" s="213">
        <f>+D$11+D$12*F330+D$13*F330^2</f>
        <v>-4.3942797417077087E-2</v>
      </c>
      <c r="Q330" s="245">
        <f>+C330-15018.5</f>
        <v>40673.997899999842</v>
      </c>
      <c r="R330" s="211">
        <f>+(P330-G330)^2</f>
        <v>5.2822039872541578E-5</v>
      </c>
      <c r="S330" s="211">
        <v>1</v>
      </c>
      <c r="T330" s="211">
        <f>S330*R330</f>
        <v>5.2822039872541578E-5</v>
      </c>
    </row>
    <row r="331" spans="1:20">
      <c r="A331" s="296" t="s">
        <v>448</v>
      </c>
      <c r="B331" s="297" t="s">
        <v>39</v>
      </c>
      <c r="C331" s="298">
        <v>55693.393499999773</v>
      </c>
      <c r="D331" s="298">
        <v>5.0000000000000001E-4</v>
      </c>
      <c r="E331" s="214">
        <f>+(C331-C$7)/C$8</f>
        <v>30438.397504456836</v>
      </c>
      <c r="F331" s="211">
        <f>ROUND(2*E331,0)/2</f>
        <v>30438.5</v>
      </c>
      <c r="G331" s="213">
        <f>+C331-(C$7+F331*C$8)</f>
        <v>-3.6719845229526982E-2</v>
      </c>
      <c r="H331" s="213"/>
      <c r="I331" s="213"/>
      <c r="J331" s="213"/>
      <c r="L331" s="213">
        <f>+G331</f>
        <v>-3.6719845229526982E-2</v>
      </c>
      <c r="M331" s="213"/>
      <c r="N331" s="213"/>
      <c r="O331" s="213">
        <f ca="1">+C$11+C$12*F331</f>
        <v>-3.8191559899533364E-2</v>
      </c>
      <c r="P331" s="213">
        <f>+D$11+D$12*F331+D$13*F331^2</f>
        <v>-4.3958498679295036E-2</v>
      </c>
      <c r="Q331" s="245">
        <f>+C331-15018.5</f>
        <v>40674.893499999773</v>
      </c>
      <c r="R331" s="211">
        <f>+(P331-G331)^2</f>
        <v>5.2398103765838948E-5</v>
      </c>
      <c r="S331" s="211">
        <v>1</v>
      </c>
      <c r="T331" s="211">
        <f>S331*R331</f>
        <v>5.2398103765838948E-5</v>
      </c>
    </row>
    <row r="332" spans="1:20">
      <c r="A332" s="296" t="s">
        <v>448</v>
      </c>
      <c r="B332" s="297" t="s">
        <v>41</v>
      </c>
      <c r="C332" s="298">
        <v>55693.573100000154</v>
      </c>
      <c r="D332" s="298">
        <v>5.0000000000000001E-4</v>
      </c>
      <c r="E332" s="214">
        <f>+(C332-C$7)/C$8</f>
        <v>30438.898819194877</v>
      </c>
      <c r="F332" s="211">
        <f>ROUND(2*E332,0)/2</f>
        <v>30439</v>
      </c>
      <c r="G332" s="213">
        <f>+C332-(C$7+F332*C$8)</f>
        <v>-3.6248829848773312E-2</v>
      </c>
      <c r="H332" s="213"/>
      <c r="I332" s="213"/>
      <c r="J332" s="213"/>
      <c r="L332" s="213">
        <f>+G332</f>
        <v>-3.6248829848773312E-2</v>
      </c>
      <c r="M332" s="213"/>
      <c r="N332" s="213"/>
      <c r="O332" s="213">
        <f ca="1">+C$11+C$12*F332</f>
        <v>-3.8193376142142563E-2</v>
      </c>
      <c r="P332" s="213">
        <f>+D$11+D$12*F332+D$13*F332^2</f>
        <v>-4.3961639188495424E-2</v>
      </c>
      <c r="Q332" s="245">
        <f>+C332-15018.5</f>
        <v>40675.073100000154</v>
      </c>
      <c r="R332" s="211">
        <f>+(P332-G332)^2</f>
        <v>5.9487427910904649E-5</v>
      </c>
      <c r="S332" s="211">
        <v>1</v>
      </c>
      <c r="T332" s="211">
        <f>S332*R332</f>
        <v>5.9487427910904649E-5</v>
      </c>
    </row>
    <row r="333" spans="1:20">
      <c r="A333" s="296" t="s">
        <v>448</v>
      </c>
      <c r="B333" s="297" t="s">
        <v>39</v>
      </c>
      <c r="C333" s="298">
        <v>55694.467499999795</v>
      </c>
      <c r="D333" s="298">
        <v>5.0000000000000001E-4</v>
      </c>
      <c r="E333" s="214">
        <f>+(C333-C$7)/C$8</f>
        <v>30441.395344253735</v>
      </c>
      <c r="F333" s="211">
        <f>ROUND(2*E333,0)/2</f>
        <v>30441.5</v>
      </c>
      <c r="G333" s="213">
        <f>+C333-(C$7+F333*C$8)</f>
        <v>-3.7493755204195622E-2</v>
      </c>
      <c r="H333" s="213"/>
      <c r="I333" s="213"/>
      <c r="J333" s="213"/>
      <c r="L333" s="213">
        <f>+G333</f>
        <v>-3.7493755204195622E-2</v>
      </c>
      <c r="M333" s="213"/>
      <c r="N333" s="213"/>
      <c r="O333" s="213">
        <f ca="1">+C$11+C$12*F333</f>
        <v>-3.8202457355188624E-2</v>
      </c>
      <c r="P333" s="213">
        <f>+D$11+D$12*F333+D$13*F333^2</f>
        <v>-4.3977343018281531E-2</v>
      </c>
      <c r="Q333" s="245">
        <f>+C333-15018.5</f>
        <v>40675.967499999795</v>
      </c>
      <c r="R333" s="211">
        <f>+(P333-G333)^2</f>
        <v>4.2036910942963296E-5</v>
      </c>
      <c r="S333" s="211">
        <v>1</v>
      </c>
      <c r="T333" s="211">
        <f>S333*R333</f>
        <v>4.2036910942963296E-5</v>
      </c>
    </row>
    <row r="334" spans="1:20">
      <c r="A334" s="296" t="s">
        <v>448</v>
      </c>
      <c r="B334" s="297" t="s">
        <v>41</v>
      </c>
      <c r="C334" s="298">
        <v>55695.364599999972</v>
      </c>
      <c r="D334" s="298">
        <v>4.0000000000000002E-4</v>
      </c>
      <c r="E334" s="214">
        <f>+(C334-C$7)/C$8</f>
        <v>30443.899405782853</v>
      </c>
      <c r="F334" s="211">
        <f>ROUND(2*E334,0)/2</f>
        <v>30444</v>
      </c>
      <c r="G334" s="213">
        <f>+C334-(C$7+F334*C$8)</f>
        <v>-3.6038680031197146E-2</v>
      </c>
      <c r="H334" s="213"/>
      <c r="I334" s="213"/>
      <c r="J334" s="213"/>
      <c r="L334" s="213">
        <f>+G334</f>
        <v>-3.6038680031197146E-2</v>
      </c>
      <c r="M334" s="213"/>
      <c r="N334" s="213"/>
      <c r="O334" s="213">
        <f ca="1">+C$11+C$12*F334</f>
        <v>-3.8211538568234671E-2</v>
      </c>
      <c r="P334" s="213">
        <f>+D$11+D$12*F334+D$13*F334^2</f>
        <v>-4.399304898770777E-2</v>
      </c>
      <c r="Q334" s="245">
        <f>+C334-15018.5</f>
        <v>40676.864599999972</v>
      </c>
      <c r="R334" s="211">
        <f>+(P334-G334)^2</f>
        <v>6.327198549629992E-5</v>
      </c>
      <c r="S334" s="211">
        <v>1</v>
      </c>
      <c r="T334" s="211">
        <f>S334*R334</f>
        <v>6.327198549629992E-5</v>
      </c>
    </row>
    <row r="335" spans="1:20">
      <c r="A335" s="296" t="s">
        <v>448</v>
      </c>
      <c r="B335" s="297" t="s">
        <v>39</v>
      </c>
      <c r="C335" s="298">
        <v>55695.542599999812</v>
      </c>
      <c r="D335" s="298">
        <v>6.9999999999999999E-4</v>
      </c>
      <c r="E335" s="214">
        <f>+(C335-C$7)/C$8</f>
        <v>30444.39625446382</v>
      </c>
      <c r="F335" s="211">
        <f>ROUND(2*E335,0)/2</f>
        <v>30444.5</v>
      </c>
      <c r="G335" s="213">
        <f>+C335-(C$7+F335*C$8)</f>
        <v>-3.7167665184824727E-2</v>
      </c>
      <c r="H335" s="213"/>
      <c r="I335" s="213"/>
      <c r="J335" s="213"/>
      <c r="L335" s="213">
        <f>+G335</f>
        <v>-3.7167665184824727E-2</v>
      </c>
      <c r="M335" s="213"/>
      <c r="N335" s="213"/>
      <c r="O335" s="213">
        <f ca="1">+C$11+C$12*F335</f>
        <v>-3.8213354810843883E-2</v>
      </c>
      <c r="P335" s="213">
        <f>+D$11+D$12*F335+D$13*F335^2</f>
        <v>-4.3996190438349805E-2</v>
      </c>
      <c r="Q335" s="245">
        <f>+C335-15018.5</f>
        <v>40677.042599999812</v>
      </c>
      <c r="R335" s="211">
        <f>+(P335-G335)^2</f>
        <v>4.662875713802973E-5</v>
      </c>
      <c r="S335" s="211">
        <v>1</v>
      </c>
      <c r="T335" s="211">
        <f>S335*R335</f>
        <v>4.662875713802973E-5</v>
      </c>
    </row>
    <row r="336" spans="1:20">
      <c r="A336" s="296" t="s">
        <v>448</v>
      </c>
      <c r="B336" s="297" t="s">
        <v>39</v>
      </c>
      <c r="C336" s="298">
        <v>55701.273899999913</v>
      </c>
      <c r="D336" s="298">
        <v>5.9999999999999995E-4</v>
      </c>
      <c r="E336" s="214">
        <f>+(C336-C$7)/C$8</f>
        <v>30460.393944620162</v>
      </c>
      <c r="F336" s="211">
        <f>ROUND(2*E336,0)/2</f>
        <v>30460.5</v>
      </c>
      <c r="G336" s="213">
        <f>+C336-(C$7+F336*C$8)</f>
        <v>-3.799518509185873E-2</v>
      </c>
      <c r="H336" s="213"/>
      <c r="I336" s="213"/>
      <c r="J336" s="213"/>
      <c r="L336" s="213">
        <f>+G336</f>
        <v>-3.799518509185873E-2</v>
      </c>
      <c r="M336" s="213"/>
      <c r="N336" s="213"/>
      <c r="O336" s="213">
        <f ca="1">+C$11+C$12*F336</f>
        <v>-3.8271474574338604E-2</v>
      </c>
      <c r="P336" s="213">
        <f>+D$11+D$12*F336+D$13*F336^2</f>
        <v>-4.4096762048094915E-2</v>
      </c>
      <c r="Q336" s="245">
        <f>+C336-15018.5</f>
        <v>40682.773899999913</v>
      </c>
      <c r="R336" s="211">
        <f>+(P336-G336)^2</f>
        <v>3.7229241352872426E-5</v>
      </c>
      <c r="S336" s="211">
        <v>1</v>
      </c>
      <c r="T336" s="211">
        <f>S336*R336</f>
        <v>3.7229241352872426E-5</v>
      </c>
    </row>
    <row r="337" spans="1:20">
      <c r="A337" s="296" t="s">
        <v>448</v>
      </c>
      <c r="B337" s="297" t="s">
        <v>41</v>
      </c>
      <c r="C337" s="298">
        <v>55701.453600000124</v>
      </c>
      <c r="D337" s="298">
        <v>6.9999999999999999E-4</v>
      </c>
      <c r="E337" s="214">
        <f>+(C337-C$7)/C$8</f>
        <v>30460.895538486202</v>
      </c>
      <c r="F337" s="211">
        <f>ROUND(2*E337,0)/2</f>
        <v>30461</v>
      </c>
      <c r="G337" s="213">
        <f>+C337-(C$7+F337*C$8)</f>
        <v>-3.742416987370234E-2</v>
      </c>
      <c r="H337" s="213"/>
      <c r="I337" s="213"/>
      <c r="J337" s="213"/>
      <c r="L337" s="213">
        <f>+G337</f>
        <v>-3.742416987370234E-2</v>
      </c>
      <c r="M337" s="213"/>
      <c r="N337" s="213"/>
      <c r="O337" s="213">
        <f ca="1">+C$11+C$12*F337</f>
        <v>-3.8273290816947816E-2</v>
      </c>
      <c r="P337" s="213">
        <f>+D$11+D$12*F337+D$13*F337^2</f>
        <v>-4.4099906323061919E-2</v>
      </c>
      <c r="Q337" s="245">
        <f>+C337-15018.5</f>
        <v>40682.953600000124</v>
      </c>
      <c r="R337" s="211">
        <f>+(P337-G337)^2</f>
        <v>4.4565457141308034E-5</v>
      </c>
      <c r="S337" s="211">
        <v>1</v>
      </c>
      <c r="T337" s="211">
        <f>S337*R337</f>
        <v>4.4565457141308034E-5</v>
      </c>
    </row>
    <row r="338" spans="1:20">
      <c r="A338" s="296" t="s">
        <v>448</v>
      </c>
      <c r="B338" s="297" t="s">
        <v>41</v>
      </c>
      <c r="C338" s="298">
        <v>55714.351199999917</v>
      </c>
      <c r="D338" s="298">
        <v>2.0000000000000001E-4</v>
      </c>
      <c r="E338" s="214">
        <f>+(C338-C$7)/C$8</f>
        <v>30496.896412381047</v>
      </c>
      <c r="F338" s="211">
        <f>ROUND(2*E338,0)/2</f>
        <v>30497</v>
      </c>
      <c r="G338" s="213">
        <f>+C338-(C$7+F338*C$8)</f>
        <v>-3.7111090081452858E-2</v>
      </c>
      <c r="H338" s="213"/>
      <c r="I338" s="213"/>
      <c r="J338" s="213"/>
      <c r="L338" s="213">
        <f>+G338</f>
        <v>-3.7111090081452858E-2</v>
      </c>
      <c r="M338" s="213"/>
      <c r="N338" s="213"/>
      <c r="O338" s="213">
        <f ca="1">+C$11+C$12*F338</f>
        <v>-3.8404060284810942E-2</v>
      </c>
      <c r="P338" s="213">
        <f>+D$11+D$12*F338+D$13*F338^2</f>
        <v>-4.4326519039655912E-2</v>
      </c>
      <c r="Q338" s="245">
        <f>+C338-15018.5</f>
        <v>40695.851199999917</v>
      </c>
      <c r="R338" s="211">
        <f>+(P338-G338)^2</f>
        <v>5.2062415050875217E-5</v>
      </c>
      <c r="S338" s="211">
        <v>1</v>
      </c>
      <c r="T338" s="211">
        <f>S338*R338</f>
        <v>5.2062415050875217E-5</v>
      </c>
    </row>
    <row r="339" spans="1:20">
      <c r="A339" s="296" t="s">
        <v>448</v>
      </c>
      <c r="B339" s="297" t="s">
        <v>39</v>
      </c>
      <c r="C339" s="298">
        <v>55714.531700000167</v>
      </c>
      <c r="D339" s="298">
        <v>5.9999999999999995E-4</v>
      </c>
      <c r="E339" s="214">
        <f>+(C339-C$7)/C$8</f>
        <v>30497.400239274975</v>
      </c>
      <c r="F339" s="211">
        <f>ROUND(2*E339,0)/2</f>
        <v>30497.5</v>
      </c>
      <c r="G339" s="213">
        <f>+C339-(C$7+F339*C$8)</f>
        <v>-3.5740074832574464E-2</v>
      </c>
      <c r="H339" s="213"/>
      <c r="I339" s="213"/>
      <c r="J339" s="213"/>
      <c r="L339" s="213">
        <f>+G339</f>
        <v>-3.5740074832574464E-2</v>
      </c>
      <c r="M339" s="213"/>
      <c r="N339" s="213"/>
      <c r="O339" s="213">
        <f ca="1">+C$11+C$12*F339</f>
        <v>-3.8405876527420155E-2</v>
      </c>
      <c r="P339" s="213">
        <f>+D$11+D$12*F339+D$13*F339^2</f>
        <v>-4.4329669562372095E-2</v>
      </c>
      <c r="Q339" s="245">
        <f>+C339-15018.5</f>
        <v>40696.031700000167</v>
      </c>
      <c r="R339" s="211">
        <f>+(P339-G339)^2</f>
        <v>7.3781137622167233E-5</v>
      </c>
      <c r="S339" s="211">
        <v>1</v>
      </c>
      <c r="T339" s="211">
        <f>S339*R339</f>
        <v>7.3781137622167233E-5</v>
      </c>
    </row>
    <row r="340" spans="1:20">
      <c r="A340" s="296" t="s">
        <v>448</v>
      </c>
      <c r="B340" s="297" t="s">
        <v>39</v>
      </c>
      <c r="C340" s="298">
        <v>55715.246999999974</v>
      </c>
      <c r="D340" s="298">
        <v>5.0000000000000001E-4</v>
      </c>
      <c r="E340" s="214">
        <f>+(C340-C$7)/C$8</f>
        <v>30499.396845239684</v>
      </c>
      <c r="F340" s="211">
        <f>ROUND(2*E340,0)/2</f>
        <v>30499.5</v>
      </c>
      <c r="G340" s="213">
        <f>+C340-(C$7+F340*C$8)</f>
        <v>-3.6956015028408729E-2</v>
      </c>
      <c r="H340" s="213"/>
      <c r="I340" s="213"/>
      <c r="J340" s="213"/>
      <c r="L340" s="213">
        <f>+G340</f>
        <v>-3.6956015028408729E-2</v>
      </c>
      <c r="M340" s="213"/>
      <c r="N340" s="213"/>
      <c r="O340" s="213">
        <f ca="1">+C$11+C$12*F340</f>
        <v>-3.8413141497857003E-2</v>
      </c>
      <c r="P340" s="213">
        <f>+D$11+D$12*F340+D$13*F340^2</f>
        <v>-4.4342272509092742E-2</v>
      </c>
      <c r="Q340" s="245">
        <f>+C340-15018.5</f>
        <v>40696.746999999974</v>
      </c>
      <c r="R340" s="211">
        <f>+(P340-G340)^2</f>
        <v>5.4556799570960552E-5</v>
      </c>
      <c r="S340" s="211">
        <v>1</v>
      </c>
      <c r="T340" s="211">
        <f>S340*R340</f>
        <v>5.4556799570960552E-5</v>
      </c>
    </row>
    <row r="341" spans="1:20">
      <c r="A341" s="296" t="s">
        <v>448</v>
      </c>
      <c r="B341" s="297" t="s">
        <v>41</v>
      </c>
      <c r="C341" s="298">
        <v>55715.425600000191</v>
      </c>
      <c r="D341" s="298">
        <v>5.9999999999999995E-4</v>
      </c>
      <c r="E341" s="214">
        <f>+(C341-C$7)/C$8</f>
        <v>30499.895368692542</v>
      </c>
      <c r="F341" s="211">
        <f>ROUND(2*E341,0)/2</f>
        <v>30500</v>
      </c>
      <c r="G341" s="213">
        <f>+C341-(C$7+F341*C$8)</f>
        <v>-3.7484999811567832E-2</v>
      </c>
      <c r="H341" s="213"/>
      <c r="I341" s="213"/>
      <c r="J341" s="213"/>
      <c r="L341" s="213">
        <f>+G341</f>
        <v>-3.7484999811567832E-2</v>
      </c>
      <c r="M341" s="213"/>
      <c r="N341" s="213"/>
      <c r="O341" s="213">
        <f ca="1">+C$11+C$12*F341</f>
        <v>-3.8414957740466202E-2</v>
      </c>
      <c r="P341" s="213">
        <f>+D$11+D$12*F341+D$13*F341^2</f>
        <v>-4.4345423459736924E-2</v>
      </c>
      <c r="Q341" s="245">
        <f>+C341-15018.5</f>
        <v>40696.925600000191</v>
      </c>
      <c r="R341" s="211">
        <f>+(P341-G341)^2</f>
        <v>4.7065412632357717E-5</v>
      </c>
      <c r="S341" s="211">
        <v>1</v>
      </c>
      <c r="T341" s="211">
        <f>S341*R341</f>
        <v>4.7065412632357717E-5</v>
      </c>
    </row>
    <row r="342" spans="1:20">
      <c r="A342" s="296" t="s">
        <v>448</v>
      </c>
      <c r="B342" s="297" t="s">
        <v>41</v>
      </c>
      <c r="C342" s="298">
        <v>55717.215700000059</v>
      </c>
      <c r="D342" s="298">
        <v>2.0999999999999999E-3</v>
      </c>
      <c r="E342" s="214">
        <f>+(C342-C$7)/C$8</f>
        <v>30504.892047482037</v>
      </c>
      <c r="F342" s="211">
        <f>ROUND(2*E342,0)/2</f>
        <v>30505</v>
      </c>
      <c r="G342" s="213">
        <f>+C342-(C$7+F342*C$8)</f>
        <v>-3.8674849944072776E-2</v>
      </c>
      <c r="H342" s="213"/>
      <c r="I342" s="213"/>
      <c r="J342" s="213"/>
      <c r="L342" s="213">
        <f>+G342</f>
        <v>-3.8674849944072776E-2</v>
      </c>
      <c r="M342" s="213"/>
      <c r="N342" s="213"/>
      <c r="O342" s="213">
        <f ca="1">+C$11+C$12*F342</f>
        <v>-3.843312016655831E-2</v>
      </c>
      <c r="P342" s="213">
        <f>+D$11+D$12*F342+D$13*F342^2</f>
        <v>-4.4376937673386949E-2</v>
      </c>
      <c r="Q342" s="245">
        <f>+C342-15018.5</f>
        <v>40698.715700000059</v>
      </c>
      <c r="R342" s="211">
        <f>+(P342-G342)^2</f>
        <v>3.2513804472795263E-5</v>
      </c>
      <c r="S342" s="211">
        <v>1</v>
      </c>
      <c r="T342" s="211">
        <f>S342*R342</f>
        <v>3.2513804472795263E-5</v>
      </c>
    </row>
    <row r="343" spans="1:20">
      <c r="A343" s="296" t="s">
        <v>448</v>
      </c>
      <c r="B343" s="297" t="s">
        <v>39</v>
      </c>
      <c r="C343" s="298">
        <v>55717.398699999787</v>
      </c>
      <c r="D343" s="298">
        <v>1.1000000000000001E-3</v>
      </c>
      <c r="E343" s="214">
        <f>+(C343-C$7)/C$8</f>
        <v>30505.402852586325</v>
      </c>
      <c r="F343" s="211">
        <f>ROUND(2*E343,0)/2</f>
        <v>30505.5</v>
      </c>
      <c r="G343" s="213">
        <f>+C343-(C$7+F343*C$8)</f>
        <v>-3.4803835209459066E-2</v>
      </c>
      <c r="H343" s="213"/>
      <c r="I343" s="213"/>
      <c r="J343" s="213"/>
      <c r="L343" s="213">
        <f>+G343</f>
        <v>-3.4803835209459066E-2</v>
      </c>
      <c r="M343" s="213"/>
      <c r="N343" s="213"/>
      <c r="O343" s="213">
        <f ca="1">+C$11+C$12*F343</f>
        <v>-3.8434936409167522E-2</v>
      </c>
      <c r="P343" s="213">
        <f>+D$11+D$12*F343+D$13*F343^2</f>
        <v>-4.4380089565472805E-2</v>
      </c>
      <c r="Q343" s="245">
        <f>+C343-15018.5</f>
        <v>40698.898699999787</v>
      </c>
      <c r="R343" s="211">
        <f>+(P343-G343)^2</f>
        <v>9.1704647491072099E-5</v>
      </c>
      <c r="S343" s="211">
        <v>1</v>
      </c>
      <c r="T343" s="211">
        <f>S343*R343</f>
        <v>9.1704647491072099E-5</v>
      </c>
    </row>
    <row r="344" spans="1:20">
      <c r="A344" s="296" t="s">
        <v>448</v>
      </c>
      <c r="B344" s="297" t="s">
        <v>41</v>
      </c>
      <c r="C344" s="298">
        <v>55718.291699999943</v>
      </c>
      <c r="D344" s="298">
        <v>5.9999999999999995E-4</v>
      </c>
      <c r="E344" s="214">
        <f>+(C344-C$7)/C$8</f>
        <v>30507.895469848005</v>
      </c>
      <c r="F344" s="211">
        <f>ROUND(2*E344,0)/2</f>
        <v>30508</v>
      </c>
      <c r="G344" s="213">
        <f>+C344-(C$7+F344*C$8)</f>
        <v>-3.7448760056577157E-2</v>
      </c>
      <c r="H344" s="213"/>
      <c r="I344" s="213"/>
      <c r="J344" s="213"/>
      <c r="L344" s="213">
        <f>+G344</f>
        <v>-3.7448760056577157E-2</v>
      </c>
      <c r="M344" s="213"/>
      <c r="N344" s="213"/>
      <c r="O344" s="213">
        <f ca="1">+C$11+C$12*F344</f>
        <v>-3.8444017622213569E-2</v>
      </c>
      <c r="P344" s="213">
        <f>+D$11+D$12*F344+D$13*F344^2</f>
        <v>-4.4395850309686E-2</v>
      </c>
      <c r="Q344" s="245">
        <f>+C344-15018.5</f>
        <v>40699.791699999943</v>
      </c>
      <c r="R344" s="211">
        <f>+(P344-G344)^2</f>
        <v>4.8262062984839878E-5</v>
      </c>
      <c r="S344" s="211">
        <v>1</v>
      </c>
      <c r="T344" s="211">
        <f>S344*R344</f>
        <v>4.8262062984839878E-5</v>
      </c>
    </row>
    <row r="345" spans="1:20">
      <c r="A345" s="296" t="s">
        <v>448</v>
      </c>
      <c r="B345" s="297" t="s">
        <v>39</v>
      </c>
      <c r="C345" s="298">
        <v>55730.293500000145</v>
      </c>
      <c r="D345" s="298">
        <v>5.9999999999999995E-4</v>
      </c>
      <c r="E345" s="214">
        <f>+(C345-C$7)/C$8</f>
        <v>30541.395910885512</v>
      </c>
      <c r="F345" s="211">
        <f>ROUND(2*E345,0)/2</f>
        <v>30541.5</v>
      </c>
      <c r="G345" s="213">
        <f>+C345-(C$7+F345*C$8)</f>
        <v>-3.7290754858986475E-2</v>
      </c>
      <c r="H345" s="213"/>
      <c r="I345" s="213"/>
      <c r="J345" s="213"/>
      <c r="L345" s="213">
        <f>+G345</f>
        <v>-3.7290754858986475E-2</v>
      </c>
      <c r="M345" s="213"/>
      <c r="N345" s="213"/>
      <c r="O345" s="213">
        <f ca="1">+C$11+C$12*F345</f>
        <v>-3.8565705877030648E-2</v>
      </c>
      <c r="P345" s="213">
        <f>+D$11+D$12*F345+D$13*F345^2</f>
        <v>-4.4607250714621668E-2</v>
      </c>
      <c r="Q345" s="245">
        <f>+C345-15018.5</f>
        <v>40711.793500000145</v>
      </c>
      <c r="R345" s="211">
        <f>+(P345-G345)^2</f>
        <v>5.3531111605526971E-5</v>
      </c>
      <c r="S345" s="211">
        <v>1</v>
      </c>
      <c r="T345" s="211">
        <f>S345*R345</f>
        <v>5.3531111605526971E-5</v>
      </c>
    </row>
    <row r="346" spans="1:20">
      <c r="A346" s="296" t="s">
        <v>448</v>
      </c>
      <c r="B346" s="297" t="s">
        <v>41</v>
      </c>
      <c r="C346" s="298">
        <v>55733.338599999901</v>
      </c>
      <c r="D346" s="298">
        <v>2.9999999999999997E-4</v>
      </c>
      <c r="E346" s="214">
        <f>+(C346-C$7)/C$8</f>
        <v>30549.89565200713</v>
      </c>
      <c r="F346" s="211">
        <f>ROUND(2*E346,0)/2</f>
        <v>30550</v>
      </c>
      <c r="G346" s="213">
        <f>+C346-(C$7+F346*C$8)</f>
        <v>-3.7383500100986566E-2</v>
      </c>
      <c r="H346" s="213"/>
      <c r="I346" s="213"/>
      <c r="J346" s="213"/>
      <c r="L346" s="213">
        <f>+G346</f>
        <v>-3.7383500100986566E-2</v>
      </c>
      <c r="M346" s="213"/>
      <c r="N346" s="213"/>
      <c r="O346" s="213">
        <f ca="1">+C$11+C$12*F346</f>
        <v>-3.8596582001387228E-2</v>
      </c>
      <c r="P346" s="213">
        <f>+D$11+D$12*F346+D$13*F346^2</f>
        <v>-4.466095073145844E-2</v>
      </c>
      <c r="Q346" s="245">
        <f>+C346-15018.5</f>
        <v>40714.838599999901</v>
      </c>
      <c r="R346" s="211">
        <f>+(P346-G346)^2</f>
        <v>5.2961287678955476E-5</v>
      </c>
      <c r="S346" s="211">
        <v>1</v>
      </c>
      <c r="T346" s="211">
        <f>S346*R346</f>
        <v>5.2961287678955476E-5</v>
      </c>
    </row>
    <row r="347" spans="1:20">
      <c r="A347" s="296" t="s">
        <v>448</v>
      </c>
      <c r="B347" s="297" t="s">
        <v>41</v>
      </c>
      <c r="C347" s="298">
        <v>55734.413399999961</v>
      </c>
      <c r="D347" s="298">
        <v>2.9999999999999997E-4</v>
      </c>
      <c r="E347" s="214">
        <f>+(C347-C$7)/C$8</f>
        <v>30552.895724831917</v>
      </c>
      <c r="F347" s="211">
        <f>ROUND(2*E347,0)/2</f>
        <v>30553</v>
      </c>
      <c r="G347" s="213">
        <f>+C347-(C$7+F347*C$8)</f>
        <v>-3.7357410037657246E-2</v>
      </c>
      <c r="H347" s="213"/>
      <c r="I347" s="213"/>
      <c r="J347" s="213"/>
      <c r="L347" s="213">
        <f>+G347</f>
        <v>-3.7357410037657246E-2</v>
      </c>
      <c r="M347" s="213"/>
      <c r="N347" s="213"/>
      <c r="O347" s="213">
        <f ca="1">+C$11+C$12*F347</f>
        <v>-3.8607479457042487E-2</v>
      </c>
      <c r="P347" s="213">
        <f>+D$11+D$12*F347+D$13*F347^2</f>
        <v>-4.4679909583984032E-2</v>
      </c>
      <c r="Q347" s="245">
        <f>+C347-15018.5</f>
        <v>40715.913399999961</v>
      </c>
      <c r="R347" s="211">
        <f>+(P347-G347)^2</f>
        <v>5.361899960595598E-5</v>
      </c>
      <c r="S347" s="211">
        <v>1</v>
      </c>
      <c r="T347" s="211">
        <f>S347*R347</f>
        <v>5.361899960595598E-5</v>
      </c>
    </row>
    <row r="348" spans="1:20">
      <c r="A348" s="296" t="s">
        <v>448</v>
      </c>
      <c r="B348" s="297" t="s">
        <v>39</v>
      </c>
      <c r="C348" s="298">
        <v>55740.32489999989</v>
      </c>
      <c r="D348" s="298">
        <v>8.0000000000000004E-4</v>
      </c>
      <c r="E348" s="214">
        <f>+(C348-C$7)/C$8</f>
        <v>30569.396404495594</v>
      </c>
      <c r="F348" s="211">
        <f>ROUND(2*E348,0)/2</f>
        <v>30569.5</v>
      </c>
      <c r="G348" s="213">
        <f>+C348-(C$7+F348*C$8)</f>
        <v>-3.7113915110239759E-2</v>
      </c>
      <c r="H348" s="213"/>
      <c r="I348" s="213"/>
      <c r="J348" s="213"/>
      <c r="L348" s="213">
        <f>+G348</f>
        <v>-3.7113915110239759E-2</v>
      </c>
      <c r="M348" s="213"/>
      <c r="N348" s="213"/>
      <c r="O348" s="213">
        <f ca="1">+C$11+C$12*F348</f>
        <v>-3.8667415463146421E-2</v>
      </c>
      <c r="P348" s="213">
        <f>+D$11+D$12*F348+D$13*F348^2</f>
        <v>-4.4784238347211361E-2</v>
      </c>
      <c r="Q348" s="245">
        <f>+C348-15018.5</f>
        <v>40721.82489999989</v>
      </c>
      <c r="R348" s="211">
        <f>+(P348-G348)^2</f>
        <v>5.8833858559626514E-5</v>
      </c>
      <c r="S348" s="211">
        <v>1</v>
      </c>
      <c r="T348" s="211">
        <f>S348*R348</f>
        <v>5.8833858559626514E-5</v>
      </c>
    </row>
    <row r="349" spans="1:20">
      <c r="A349" s="296" t="s">
        <v>448</v>
      </c>
      <c r="B349" s="297" t="s">
        <v>39</v>
      </c>
      <c r="C349" s="298">
        <v>55744.267899999861</v>
      </c>
      <c r="D349" s="298">
        <v>5.0000000000000001E-4</v>
      </c>
      <c r="E349" s="214">
        <f>+(C349-C$7)/C$8</f>
        <v>30580.402440174214</v>
      </c>
      <c r="F349" s="211">
        <f>ROUND(2*E349,0)/2</f>
        <v>30580.5</v>
      </c>
      <c r="G349" s="213">
        <f>+C349-(C$7+F349*C$8)</f>
        <v>-3.4951585141243413E-2</v>
      </c>
      <c r="H349" s="213"/>
      <c r="I349" s="213"/>
      <c r="J349" s="213"/>
      <c r="L349" s="213">
        <f>+G349</f>
        <v>-3.4951585141243413E-2</v>
      </c>
      <c r="M349" s="213"/>
      <c r="N349" s="213"/>
      <c r="O349" s="213">
        <f ca="1">+C$11+C$12*F349</f>
        <v>-3.8707372800549047E-2</v>
      </c>
      <c r="P349" s="213">
        <f>+D$11+D$12*F349+D$13*F349^2</f>
        <v>-4.4853842635320398E-2</v>
      </c>
      <c r="Q349" s="245">
        <f>+C349-15018.5</f>
        <v>40725.767899999861</v>
      </c>
      <c r="R349" s="211">
        <f>+(P349-G349)^2</f>
        <v>9.8054703479003816E-5</v>
      </c>
      <c r="S349" s="211">
        <v>1</v>
      </c>
      <c r="T349" s="211">
        <f>S349*R349</f>
        <v>9.8054703479003816E-5</v>
      </c>
    </row>
    <row r="350" spans="1:20">
      <c r="A350" s="296" t="s">
        <v>448</v>
      </c>
      <c r="B350" s="297" t="s">
        <v>41</v>
      </c>
      <c r="C350" s="298">
        <v>55744.445299999788</v>
      </c>
      <c r="D350" s="298">
        <v>2.0000000000000001E-4</v>
      </c>
      <c r="E350" s="214">
        <f>+(C350-C$7)/C$8</f>
        <v>30580.897614084588</v>
      </c>
      <c r="F350" s="211">
        <f>ROUND(2*E350,0)/2</f>
        <v>30581</v>
      </c>
      <c r="G350" s="213">
        <f>+C350-(C$7+F350*C$8)</f>
        <v>-3.6680570214230102E-2</v>
      </c>
      <c r="H350" s="213"/>
      <c r="I350" s="213"/>
      <c r="J350" s="213"/>
      <c r="L350" s="213">
        <f>+G350</f>
        <v>-3.6680570214230102E-2</v>
      </c>
      <c r="M350" s="213"/>
      <c r="N350" s="213"/>
      <c r="O350" s="213">
        <f ca="1">+C$11+C$12*F350</f>
        <v>-3.870918904315826E-2</v>
      </c>
      <c r="P350" s="213">
        <f>+D$11+D$12*F350+D$13*F350^2</f>
        <v>-4.4857007450832556E-2</v>
      </c>
      <c r="Q350" s="245">
        <f>+C350-15018.5</f>
        <v>40725.945299999788</v>
      </c>
      <c r="R350" s="211">
        <f>+(P350-G350)^2</f>
        <v>6.6854125884099186E-5</v>
      </c>
      <c r="S350" s="211">
        <v>1</v>
      </c>
      <c r="T350" s="211">
        <f>S350*R350</f>
        <v>6.6854125884099186E-5</v>
      </c>
    </row>
    <row r="351" spans="1:20">
      <c r="A351" s="296" t="s">
        <v>448</v>
      </c>
      <c r="B351" s="297" t="s">
        <v>39</v>
      </c>
      <c r="C351" s="298">
        <v>55750.357199999969</v>
      </c>
      <c r="D351" s="298">
        <v>5.9999999999999995E-4</v>
      </c>
      <c r="E351" s="214">
        <f>+(C351-C$7)/C$8</f>
        <v>30597.39941026286</v>
      </c>
      <c r="F351" s="211">
        <f>ROUND(2*E351,0)/2</f>
        <v>30597.5</v>
      </c>
      <c r="G351" s="213">
        <f>+C351-(C$7+F351*C$8)</f>
        <v>-3.6037075027707033E-2</v>
      </c>
      <c r="H351" s="213"/>
      <c r="I351" s="213"/>
      <c r="J351" s="213"/>
      <c r="L351" s="213">
        <f>+G351</f>
        <v>-3.6037075027707033E-2</v>
      </c>
      <c r="M351" s="213"/>
      <c r="N351" s="213"/>
      <c r="O351" s="213">
        <f ca="1">+C$11+C$12*F351</f>
        <v>-3.8769125049262193E-2</v>
      </c>
      <c r="P351" s="213">
        <f>+D$11+D$12*F351+D$13*F351^2</f>
        <v>-4.4961494376257363E-2</v>
      </c>
      <c r="Q351" s="245">
        <f>+C351-15018.5</f>
        <v>40731.857199999969</v>
      </c>
      <c r="R351" s="211">
        <f>+(P351-G351)^2</f>
        <v>7.9645260708779503E-5</v>
      </c>
      <c r="S351" s="211">
        <v>1</v>
      </c>
      <c r="T351" s="211">
        <f>S351*R351</f>
        <v>7.9645260708779503E-5</v>
      </c>
    </row>
    <row r="352" spans="1:20">
      <c r="A352" s="296" t="s">
        <v>448</v>
      </c>
      <c r="B352" s="297" t="s">
        <v>39</v>
      </c>
      <c r="C352" s="298">
        <v>55751.431199999992</v>
      </c>
      <c r="D352" s="298">
        <v>1.1000000000000001E-3</v>
      </c>
      <c r="E352" s="214">
        <f>+(C352-C$7)/C$8</f>
        <v>30600.397250059759</v>
      </c>
      <c r="F352" s="211">
        <f>ROUND(2*E352,0)/2</f>
        <v>30600.5</v>
      </c>
      <c r="G352" s="213">
        <f>+C352-(C$7+F352*C$8)</f>
        <v>-3.6810985009651631E-2</v>
      </c>
      <c r="H352" s="213"/>
      <c r="I352" s="213"/>
      <c r="J352" s="213"/>
      <c r="L352" s="213">
        <f>+G352</f>
        <v>-3.6810985009651631E-2</v>
      </c>
      <c r="M352" s="213"/>
      <c r="N352" s="213"/>
      <c r="O352" s="213">
        <f ca="1">+C$11+C$12*F352</f>
        <v>-3.8780022504917452E-2</v>
      </c>
      <c r="P352" s="213">
        <f>+D$11+D$12*F352+D$13*F352^2</f>
        <v>-4.4980502012577625E-2</v>
      </c>
      <c r="Q352" s="245">
        <f>+C352-15018.5</f>
        <v>40732.931199999992</v>
      </c>
      <c r="R352" s="211">
        <f>+(P352-G352)^2</f>
        <v>6.6741008061096919E-5</v>
      </c>
      <c r="S352" s="211">
        <v>1</v>
      </c>
      <c r="T352" s="211">
        <f>S352*R352</f>
        <v>6.6741008061096919E-5</v>
      </c>
    </row>
    <row r="353" spans="1:20">
      <c r="A353" s="296" t="s">
        <v>448</v>
      </c>
      <c r="B353" s="297" t="s">
        <v>41</v>
      </c>
      <c r="C353" s="298">
        <v>55756.267800000031</v>
      </c>
      <c r="D353" s="298">
        <v>4.0000000000000002E-4</v>
      </c>
      <c r="E353" s="214">
        <f>+(C353-C$7)/C$8</f>
        <v>30613.897577770651</v>
      </c>
      <c r="F353" s="211">
        <f>ROUND(2*E353,0)/2</f>
        <v>30614</v>
      </c>
      <c r="G353" s="213">
        <f>+C353-(C$7+F353*C$8)</f>
        <v>-3.6693579968414269E-2</v>
      </c>
      <c r="H353" s="213"/>
      <c r="I353" s="213"/>
      <c r="J353" s="213"/>
      <c r="L353" s="213">
        <f>+G353</f>
        <v>-3.6693579968414269E-2</v>
      </c>
      <c r="M353" s="213"/>
      <c r="N353" s="213"/>
      <c r="O353" s="213">
        <f ca="1">+C$11+C$12*F353</f>
        <v>-3.8829061055366126E-2</v>
      </c>
      <c r="P353" s="213">
        <f>+D$11+D$12*F353+D$13*F353^2</f>
        <v>-4.5066074504405682E-2</v>
      </c>
      <c r="Q353" s="245">
        <f>+C353-15018.5</f>
        <v>40737.767800000031</v>
      </c>
      <c r="R353" s="211">
        <f>+(P353-G353)^2</f>
        <v>7.0098664755206046E-5</v>
      </c>
      <c r="S353" s="211">
        <v>1</v>
      </c>
      <c r="T353" s="211">
        <f>S353*R353</f>
        <v>7.0098664755206046E-5</v>
      </c>
    </row>
    <row r="354" spans="1:20">
      <c r="A354" s="296" t="s">
        <v>448</v>
      </c>
      <c r="B354" s="297" t="s">
        <v>41</v>
      </c>
      <c r="C354" s="298">
        <v>55757.342300000135</v>
      </c>
      <c r="D354" s="298">
        <v>5.0000000000000001E-4</v>
      </c>
      <c r="E354" s="214">
        <f>+(C354-C$7)/C$8</f>
        <v>30616.89681321014</v>
      </c>
      <c r="F354" s="211">
        <f>ROUND(2*E354,0)/2</f>
        <v>30617</v>
      </c>
      <c r="G354" s="213">
        <f>+C354-(C$7+F354*C$8)</f>
        <v>-3.6967489868402481E-2</v>
      </c>
      <c r="H354" s="213"/>
      <c r="I354" s="213"/>
      <c r="J354" s="213"/>
      <c r="L354" s="213">
        <f>+G354</f>
        <v>-3.6967489868402481E-2</v>
      </c>
      <c r="M354" s="213"/>
      <c r="N354" s="213"/>
      <c r="O354" s="213">
        <f ca="1">+C$11+C$12*F354</f>
        <v>-3.8839958511021386E-2</v>
      </c>
      <c r="P354" s="213">
        <f>+D$11+D$12*F354+D$13*F354^2</f>
        <v>-4.508509908667567E-2</v>
      </c>
      <c r="Q354" s="245">
        <f>+C354-15018.5</f>
        <v>40738.842300000135</v>
      </c>
      <c r="R354" s="211">
        <f>+(P354-G354)^2</f>
        <v>6.5895579420593853E-5</v>
      </c>
      <c r="S354" s="211">
        <v>1</v>
      </c>
      <c r="T354" s="211">
        <f>S354*R354</f>
        <v>6.5895579420593853E-5</v>
      </c>
    </row>
    <row r="355" spans="1:20">
      <c r="A355" s="296" t="s">
        <v>448</v>
      </c>
      <c r="B355" s="297" t="s">
        <v>39</v>
      </c>
      <c r="C355" s="298">
        <v>55760.387699999847</v>
      </c>
      <c r="D355" s="298">
        <v>5.9999999999999995E-4</v>
      </c>
      <c r="E355" s="214">
        <f>+(C355-C$7)/C$8</f>
        <v>30625.397391717052</v>
      </c>
      <c r="F355" s="211">
        <f>ROUND(2*E355,0)/2</f>
        <v>30625.5</v>
      </c>
      <c r="G355" s="213">
        <f>+C355-(C$7+F355*C$8)</f>
        <v>-3.6760235154360998E-2</v>
      </c>
      <c r="H355" s="213"/>
      <c r="I355" s="213"/>
      <c r="J355" s="213"/>
      <c r="L355" s="213">
        <f>+G355</f>
        <v>-3.6760235154360998E-2</v>
      </c>
      <c r="M355" s="213"/>
      <c r="N355" s="213"/>
      <c r="O355" s="213">
        <f ca="1">+C$11+C$12*F355</f>
        <v>-3.8870834635377965E-2</v>
      </c>
      <c r="P355" s="213">
        <f>+D$11+D$12*F355+D$13*F355^2</f>
        <v>-4.5139018801759703E-2</v>
      </c>
      <c r="Q355" s="245">
        <f>+C355-15018.5</f>
        <v>40741.887699999847</v>
      </c>
      <c r="R355" s="211">
        <f>+(P355-G355)^2</f>
        <v>7.0204015409915945E-5</v>
      </c>
      <c r="S355" s="211">
        <v>1</v>
      </c>
      <c r="T355" s="211">
        <f>S355*R355</f>
        <v>7.0204015409915945E-5</v>
      </c>
    </row>
    <row r="356" spans="1:20">
      <c r="A356" s="296" t="s">
        <v>448</v>
      </c>
      <c r="B356" s="297" t="s">
        <v>41</v>
      </c>
      <c r="C356" s="298">
        <v>55762.358200000133</v>
      </c>
      <c r="D356" s="298">
        <v>5.0000000000000001E-4</v>
      </c>
      <c r="E356" s="214">
        <f>+(C356-C$7)/C$8</f>
        <v>30630.897618272476</v>
      </c>
      <c r="F356" s="211">
        <f>ROUND(2*E356,0)/2</f>
        <v>30631</v>
      </c>
      <c r="G356" s="213">
        <f>+C356-(C$7+F356*C$8)</f>
        <v>-3.6679069868114311E-2</v>
      </c>
      <c r="H356" s="213"/>
      <c r="I356" s="213"/>
      <c r="J356" s="213"/>
      <c r="L356" s="213">
        <f>+G356</f>
        <v>-3.6679069868114311E-2</v>
      </c>
      <c r="M356" s="213"/>
      <c r="N356" s="213"/>
      <c r="O356" s="213">
        <f ca="1">+C$11+C$12*F356</f>
        <v>-3.8890813304079272E-2</v>
      </c>
      <c r="P356" s="213">
        <f>+D$11+D$12*F356+D$13*F356^2</f>
        <v>-4.5173921209350112E-2</v>
      </c>
      <c r="Q356" s="245">
        <f>+C356-15018.5</f>
        <v>40743.858200000133</v>
      </c>
      <c r="R356" s="211">
        <f>+(P356-G356)^2</f>
        <v>7.2162499309695686E-5</v>
      </c>
      <c r="S356" s="211">
        <v>1</v>
      </c>
      <c r="T356" s="211">
        <f>S356*R356</f>
        <v>7.2162499309695686E-5</v>
      </c>
    </row>
    <row r="357" spans="1:20">
      <c r="A357" s="296" t="s">
        <v>448</v>
      </c>
      <c r="B357" s="297" t="s">
        <v>39</v>
      </c>
      <c r="C357" s="298">
        <v>55763.253500000108</v>
      </c>
      <c r="D357" s="298">
        <v>4.0000000000000002E-4</v>
      </c>
      <c r="E357" s="214">
        <f>+(C357-C$7)/C$8</f>
        <v>30633.396655488523</v>
      </c>
      <c r="F357" s="211">
        <f>ROUND(2*E357,0)/2</f>
        <v>30633.5</v>
      </c>
      <c r="G357" s="213">
        <f>+C357-(C$7+F357*C$8)</f>
        <v>-3.7023994897026569E-2</v>
      </c>
      <c r="H357" s="213"/>
      <c r="I357" s="213"/>
      <c r="J357" s="213"/>
      <c r="L357" s="213">
        <f>+G357</f>
        <v>-3.7023994897026569E-2</v>
      </c>
      <c r="M357" s="213"/>
      <c r="N357" s="213"/>
      <c r="O357" s="213">
        <f ca="1">+C$11+C$12*F357</f>
        <v>-3.8899894517125319E-2</v>
      </c>
      <c r="P357" s="213">
        <f>+D$11+D$12*F357+D$13*F357^2</f>
        <v>-4.5189789363497226E-2</v>
      </c>
      <c r="Q357" s="245">
        <f>+C357-15018.5</f>
        <v>40744.753500000108</v>
      </c>
      <c r="R357" s="211">
        <f>+(P357-G357)^2</f>
        <v>6.6680199268642811E-5</v>
      </c>
      <c r="S357" s="211">
        <v>1</v>
      </c>
      <c r="T357" s="211">
        <f>S357*R357</f>
        <v>6.6680199268642811E-5</v>
      </c>
    </row>
    <row r="358" spans="1:20">
      <c r="A358" s="296" t="s">
        <v>448</v>
      </c>
      <c r="B358" s="297" t="s">
        <v>39</v>
      </c>
      <c r="C358" s="298">
        <v>55764.328399999999</v>
      </c>
      <c r="D358" s="298">
        <v>6.9999999999999999E-4</v>
      </c>
      <c r="E358" s="214">
        <f>+(C358-C$7)/C$8</f>
        <v>30636.397007441308</v>
      </c>
      <c r="F358" s="211">
        <f>ROUND(2*E358,0)/2</f>
        <v>30636.5</v>
      </c>
      <c r="G358" s="213">
        <f>+C358-(C$7+F358*C$8)</f>
        <v>-3.6897905003570486E-2</v>
      </c>
      <c r="H358" s="213"/>
      <c r="I358" s="213"/>
      <c r="J358" s="213"/>
      <c r="L358" s="213">
        <f>+G358</f>
        <v>-3.6897905003570486E-2</v>
      </c>
      <c r="M358" s="213"/>
      <c r="N358" s="213"/>
      <c r="O358" s="213">
        <f ca="1">+C$11+C$12*F358</f>
        <v>-3.8910791972780578E-2</v>
      </c>
      <c r="P358" s="213">
        <f>+D$11+D$12*F358+D$13*F358^2</f>
        <v>-4.520883397279872E-2</v>
      </c>
      <c r="Q358" s="245">
        <f>+C358-15018.5</f>
        <v>40745.828399999999</v>
      </c>
      <c r="R358" s="211">
        <f>+(P358-G358)^2</f>
        <v>6.9071540331557088E-5</v>
      </c>
      <c r="S358" s="211">
        <v>1</v>
      </c>
      <c r="T358" s="211">
        <f>S358*R358</f>
        <v>6.9071540331557088E-5</v>
      </c>
    </row>
    <row r="359" spans="1:20">
      <c r="A359" s="296" t="s">
        <v>448</v>
      </c>
      <c r="B359" s="297" t="s">
        <v>41</v>
      </c>
      <c r="C359" s="298">
        <v>55765.224400000181</v>
      </c>
      <c r="D359" s="298">
        <v>2.9999999999999997E-4</v>
      </c>
      <c r="E359" s="214">
        <f>+(C359-C$7)/C$8</f>
        <v>30638.89799855724</v>
      </c>
      <c r="F359" s="211">
        <f>ROUND(2*E359,0)/2</f>
        <v>30639</v>
      </c>
      <c r="G359" s="213">
        <f>+C359-(C$7+F359*C$8)</f>
        <v>-3.6542829817335587E-2</v>
      </c>
      <c r="H359" s="213"/>
      <c r="I359" s="213"/>
      <c r="J359" s="213"/>
      <c r="L359" s="213">
        <f>+G359</f>
        <v>-3.6542829817335587E-2</v>
      </c>
      <c r="M359" s="213"/>
      <c r="N359" s="213"/>
      <c r="O359" s="213">
        <f ca="1">+C$11+C$12*F359</f>
        <v>-3.8919873185826639E-2</v>
      </c>
      <c r="P359" s="213">
        <f>+D$11+D$12*F359+D$13*F359^2</f>
        <v>-4.5224706834154096E-2</v>
      </c>
      <c r="Q359" s="245">
        <f>+C359-15018.5</f>
        <v>40746.724400000181</v>
      </c>
      <c r="R359" s="211">
        <f>+(P359-G359)^2</f>
        <v>7.5374988535161457E-5</v>
      </c>
      <c r="S359" s="211">
        <v>1</v>
      </c>
      <c r="T359" s="211">
        <f>S359*R359</f>
        <v>7.5374988535161457E-5</v>
      </c>
    </row>
    <row r="360" spans="1:20">
      <c r="A360" s="296" t="s">
        <v>448</v>
      </c>
      <c r="B360" s="297" t="s">
        <v>39</v>
      </c>
      <c r="C360" s="298">
        <v>55765.404699999839</v>
      </c>
      <c r="D360" s="298">
        <v>2.0000000000000001E-4</v>
      </c>
      <c r="E360" s="214">
        <f>+(C360-C$7)/C$8</f>
        <v>30639.401267192574</v>
      </c>
      <c r="F360" s="211">
        <f>ROUND(2*E360,0)/2</f>
        <v>30639.5</v>
      </c>
      <c r="G360" s="213">
        <f>+C360-(C$7+F360*C$8)</f>
        <v>-3.5371815160033293E-2</v>
      </c>
      <c r="H360" s="213"/>
      <c r="I360" s="213"/>
      <c r="J360" s="213"/>
      <c r="L360" s="213">
        <f>+G360</f>
        <v>-3.5371815160033293E-2</v>
      </c>
      <c r="M360" s="213"/>
      <c r="N360" s="213"/>
      <c r="O360" s="213">
        <f ca="1">+C$11+C$12*F360</f>
        <v>-3.8921689428435838E-2</v>
      </c>
      <c r="P360" s="213">
        <f>+D$11+D$12*F360+D$13*F360^2</f>
        <v>-4.5227881663181965E-2</v>
      </c>
      <c r="Q360" s="245">
        <f>+C360-15018.5</f>
        <v>40746.904699999839</v>
      </c>
      <c r="R360" s="211">
        <f>+(P360-G360)^2</f>
        <v>9.7142046914489301E-5</v>
      </c>
      <c r="S360" s="211">
        <v>1</v>
      </c>
      <c r="T360" s="211">
        <f>S360*R360</f>
        <v>9.7142046914489301E-5</v>
      </c>
    </row>
    <row r="361" spans="1:20">
      <c r="A361" s="296" t="s">
        <v>448</v>
      </c>
      <c r="B361" s="297" t="s">
        <v>41</v>
      </c>
      <c r="C361" s="298">
        <v>55770.240900000092</v>
      </c>
      <c r="D361" s="298">
        <v>5.0000000000000001E-4</v>
      </c>
      <c r="E361" s="214">
        <f>+(C361-C$7)/C$8</f>
        <v>30652.900478390169</v>
      </c>
      <c r="F361" s="211">
        <f>ROUND(2*E361,0)/2</f>
        <v>30653</v>
      </c>
      <c r="G361" s="213">
        <f>+C361-(C$7+F361*C$8)</f>
        <v>-3.5654409904964268E-2</v>
      </c>
      <c r="H361" s="213"/>
      <c r="I361" s="213"/>
      <c r="J361" s="213"/>
      <c r="L361" s="213">
        <f>+G361</f>
        <v>-3.5654409904964268E-2</v>
      </c>
      <c r="M361" s="213"/>
      <c r="N361" s="213"/>
      <c r="O361" s="213">
        <f ca="1">+C$11+C$12*F361</f>
        <v>-3.8970727978884512E-2</v>
      </c>
      <c r="P361" s="213">
        <f>+D$11+D$12*F361+D$13*F361^2</f>
        <v>-4.5313634398293515E-2</v>
      </c>
      <c r="Q361" s="245">
        <f>+C361-15018.5</f>
        <v>40751.740900000092</v>
      </c>
      <c r="R361" s="211">
        <f>+(P361-G361)^2</f>
        <v>9.3300617812531634E-5</v>
      </c>
      <c r="S361" s="211">
        <v>1</v>
      </c>
      <c r="T361" s="211">
        <f>S361*R361</f>
        <v>9.3300617812531634E-5</v>
      </c>
    </row>
    <row r="362" spans="1:20">
      <c r="A362" s="296" t="s">
        <v>448</v>
      </c>
      <c r="B362" s="297" t="s">
        <v>39</v>
      </c>
      <c r="C362" s="298">
        <v>55772.214399999939</v>
      </c>
      <c r="D362" s="298">
        <v>6.9999999999999999E-4</v>
      </c>
      <c r="E362" s="214">
        <f>+(C362-C$7)/C$8</f>
        <v>30658.409078798548</v>
      </c>
      <c r="F362" s="211">
        <f>ROUND(2*E362,0)/2</f>
        <v>30658.5</v>
      </c>
      <c r="G362" s="213">
        <f>+C362-(C$7+F362*C$8)</f>
        <v>-3.2573245058301836E-2</v>
      </c>
      <c r="H362" s="213"/>
      <c r="I362" s="213"/>
      <c r="J362" s="213"/>
      <c r="L362" s="213">
        <f>+G362</f>
        <v>-3.2573245058301836E-2</v>
      </c>
      <c r="M362" s="213"/>
      <c r="N362" s="213"/>
      <c r="O362" s="213">
        <f ca="1">+C$11+C$12*F362</f>
        <v>-3.8990706647585832E-2</v>
      </c>
      <c r="P362" s="213">
        <f>+D$11+D$12*F362+D$13*F362^2</f>
        <v>-4.5348588585174779E-2</v>
      </c>
      <c r="Q362" s="245">
        <f>+C362-15018.5</f>
        <v>40753.714399999939</v>
      </c>
      <c r="R362" s="211">
        <f>+(P362-G362)^2</f>
        <v>1.632094022296144E-4</v>
      </c>
      <c r="S362" s="211">
        <v>1</v>
      </c>
      <c r="T362" s="211">
        <f>S362*R362</f>
        <v>1.632094022296144E-4</v>
      </c>
    </row>
    <row r="363" spans="1:20">
      <c r="A363" s="296" t="s">
        <v>448</v>
      </c>
      <c r="B363" s="297" t="s">
        <v>41</v>
      </c>
      <c r="C363" s="298">
        <v>55772.38329999987</v>
      </c>
      <c r="D363" s="298">
        <v>2.9999999999999997E-4</v>
      </c>
      <c r="E363" s="214">
        <f>+(C363-C$7)/C$8</f>
        <v>30658.880526788755</v>
      </c>
      <c r="F363" s="211">
        <f>ROUND(2*E363,0)/2</f>
        <v>30659</v>
      </c>
      <c r="G363" s="213">
        <f>+C363-(C$7+F363*C$8)</f>
        <v>-4.2802230127563234E-2</v>
      </c>
      <c r="H363" s="213"/>
      <c r="I363" s="213"/>
      <c r="J363" s="213"/>
      <c r="L363" s="213">
        <f>+G363</f>
        <v>-4.2802230127563234E-2</v>
      </c>
      <c r="M363" s="213"/>
      <c r="N363" s="213"/>
      <c r="O363" s="213">
        <f ca="1">+C$11+C$12*F363</f>
        <v>-3.8992522890195044E-2</v>
      </c>
      <c r="P363" s="213">
        <f>+D$11+D$12*F363+D$13*F363^2</f>
        <v>-4.5351766752041264E-2</v>
      </c>
      <c r="Q363" s="245">
        <f>+C363-15018.5</f>
        <v>40753.88329999987</v>
      </c>
      <c r="R363" s="211">
        <f>+(P363-G363)^2</f>
        <v>6.5001369995548268E-6</v>
      </c>
      <c r="S363" s="211">
        <v>1</v>
      </c>
      <c r="T363" s="211">
        <f>S363*R363</f>
        <v>6.5001369995548268E-6</v>
      </c>
    </row>
    <row r="364" spans="1:20">
      <c r="A364" s="296" t="s">
        <v>448</v>
      </c>
      <c r="B364" s="297" t="s">
        <v>39</v>
      </c>
      <c r="C364" s="298">
        <v>55773.284700000193</v>
      </c>
      <c r="D364" s="298">
        <v>8.9999999999999998E-4</v>
      </c>
      <c r="E364" s="214">
        <f>+(C364-C$7)/C$8</f>
        <v>30661.396590842607</v>
      </c>
      <c r="F364" s="211">
        <f>ROUND(2*E364,0)/2</f>
        <v>30661.5</v>
      </c>
      <c r="G364" s="213">
        <f>+C364-(C$7+F364*C$8)</f>
        <v>-3.7047154808533378E-2</v>
      </c>
      <c r="H364" s="213"/>
      <c r="I364" s="213"/>
      <c r="J364" s="213"/>
      <c r="L364" s="213">
        <f>+G364</f>
        <v>-3.7047154808533378E-2</v>
      </c>
      <c r="M364" s="213"/>
      <c r="N364" s="213"/>
      <c r="O364" s="213">
        <f ca="1">+C$11+C$12*F364</f>
        <v>-3.9001604103241092E-2</v>
      </c>
      <c r="P364" s="213">
        <f>+D$11+D$12*F364+D$13*F364^2</f>
        <v>-4.5367658870157687E-2</v>
      </c>
      <c r="Q364" s="245">
        <f>+C364-15018.5</f>
        <v>40754.784700000193</v>
      </c>
      <c r="R364" s="211">
        <f>+(P364-G364)^2</f>
        <v>6.9230787839506632E-5</v>
      </c>
      <c r="S364" s="211">
        <v>1</v>
      </c>
      <c r="T364" s="211">
        <f>S364*R364</f>
        <v>6.9230787839506632E-5</v>
      </c>
    </row>
    <row r="365" spans="1:20">
      <c r="A365" s="296" t="s">
        <v>448</v>
      </c>
      <c r="B365" s="297" t="s">
        <v>39</v>
      </c>
      <c r="C365" s="298">
        <v>55774.360199999996</v>
      </c>
      <c r="D365" s="298">
        <v>1.6000000000000001E-3</v>
      </c>
      <c r="E365" s="214">
        <f>+(C365-C$7)/C$8</f>
        <v>30664.398617565981</v>
      </c>
      <c r="F365" s="211">
        <f>ROUND(2*E365,0)/2</f>
        <v>30664.5</v>
      </c>
      <c r="G365" s="213">
        <f>+C365-(C$7+F365*C$8)</f>
        <v>-3.6321065002994146E-2</v>
      </c>
      <c r="H365" s="213"/>
      <c r="I365" s="213"/>
      <c r="J365" s="213"/>
      <c r="L365" s="213">
        <f>+G365</f>
        <v>-3.6321065002994146E-2</v>
      </c>
      <c r="M365" s="213"/>
      <c r="N365" s="213"/>
      <c r="O365" s="213">
        <f ca="1">+C$11+C$12*F365</f>
        <v>-3.9012501558896351E-2</v>
      </c>
      <c r="P365" s="213">
        <f>+D$11+D$12*F365+D$13*F365^2</f>
        <v>-4.5386732236222346E-2</v>
      </c>
      <c r="Q365" s="245">
        <f>+C365-15018.5</f>
        <v>40755.860199999996</v>
      </c>
      <c r="R365" s="211">
        <f>+(P365-G365)^2</f>
        <v>8.2186322383627445E-5</v>
      </c>
      <c r="S365" s="211">
        <v>1</v>
      </c>
      <c r="T365" s="211">
        <f>S365*R365</f>
        <v>8.2186322383627445E-5</v>
      </c>
    </row>
    <row r="366" spans="1:20">
      <c r="A366" s="296" t="s">
        <v>448</v>
      </c>
      <c r="B366" s="297" t="s">
        <v>41</v>
      </c>
      <c r="C366" s="298">
        <v>55775.256699999794</v>
      </c>
      <c r="D366" s="298">
        <v>2.9999999999999997E-4</v>
      </c>
      <c r="E366" s="214">
        <f>+(C366-C$7)/C$8</f>
        <v>30666.901004323208</v>
      </c>
      <c r="F366" s="211">
        <f>ROUND(2*E366,0)/2</f>
        <v>30667</v>
      </c>
      <c r="G366" s="213">
        <f>+C366-(C$7+F366*C$8)</f>
        <v>-3.5465990207740106E-2</v>
      </c>
      <c r="H366" s="213"/>
      <c r="I366" s="213"/>
      <c r="J366" s="213"/>
      <c r="L366" s="213">
        <f>+G366</f>
        <v>-3.5465990207740106E-2</v>
      </c>
      <c r="M366" s="213"/>
      <c r="N366" s="213"/>
      <c r="O366" s="213">
        <f ca="1">+C$11+C$12*F366</f>
        <v>-3.9021582771942398E-2</v>
      </c>
      <c r="P366" s="213">
        <f>+D$11+D$12*F366+D$13*F366^2</f>
        <v>-4.5402629061547031E-2</v>
      </c>
      <c r="Q366" s="245">
        <f>+C366-15018.5</f>
        <v>40756.756699999794</v>
      </c>
      <c r="R366" s="211">
        <f>+(P366-G366)^2</f>
        <v>9.873679171098541E-5</v>
      </c>
      <c r="S366" s="211">
        <v>1</v>
      </c>
      <c r="T366" s="211">
        <f>S366*R366</f>
        <v>9.873679171098541E-5</v>
      </c>
    </row>
    <row r="367" spans="1:20">
      <c r="A367" s="296" t="s">
        <v>448</v>
      </c>
      <c r="B367" s="297" t="s">
        <v>39</v>
      </c>
      <c r="C367" s="298">
        <v>55988.599200000055</v>
      </c>
      <c r="D367" s="298">
        <v>4.0000000000000002E-4</v>
      </c>
      <c r="E367" s="214">
        <f>+(C367-C$7)/C$8</f>
        <v>31262.400666201662</v>
      </c>
      <c r="F367" s="211">
        <f>ROUND(2*E367,0)/2</f>
        <v>31262.5</v>
      </c>
      <c r="G367" s="213">
        <f>+C367-(C$7+F367*C$8)</f>
        <v>-3.5587124948506244E-2</v>
      </c>
      <c r="H367" s="213"/>
      <c r="I367" s="213"/>
      <c r="J367" s="213"/>
      <c r="L367" s="213">
        <f>+G367</f>
        <v>-3.5587124948506244E-2</v>
      </c>
      <c r="M367" s="213"/>
      <c r="N367" s="213"/>
      <c r="O367" s="213">
        <f ca="1">+C$11+C$12*F367</f>
        <v>-4.1184727719511705E-2</v>
      </c>
      <c r="P367" s="213">
        <f>+D$11+D$12*F367+D$13*F367^2</f>
        <v>-4.9250208462090564E-2</v>
      </c>
      <c r="Q367" s="245">
        <f>+C367-15018.5</f>
        <v>40970.099200000055</v>
      </c>
      <c r="R367" s="211">
        <f>+(P367-G367)^2</f>
        <v>1.8667985109917966E-4</v>
      </c>
      <c r="S367" s="211">
        <v>1</v>
      </c>
      <c r="T367" s="211">
        <f>S367*R367</f>
        <v>1.8667985109917966E-4</v>
      </c>
    </row>
    <row r="368" spans="1:20">
      <c r="A368" s="296" t="s">
        <v>448</v>
      </c>
      <c r="B368" s="297" t="s">
        <v>41</v>
      </c>
      <c r="C368" s="298">
        <v>55989.495300000068</v>
      </c>
      <c r="D368" s="298">
        <v>5.9999999999999995E-4</v>
      </c>
      <c r="E368" s="214">
        <f>+(C368-C$7)/C$8</f>
        <v>31264.901936445593</v>
      </c>
      <c r="F368" s="211">
        <f>ROUND(2*E368,0)/2</f>
        <v>31265</v>
      </c>
      <c r="G368" s="213">
        <f>+C368-(C$7+F368*C$8)</f>
        <v>-3.5132049932144582E-2</v>
      </c>
      <c r="H368" s="213"/>
      <c r="I368" s="213"/>
      <c r="J368" s="213"/>
      <c r="L368" s="213">
        <f>+G368</f>
        <v>-3.5132049932144582E-2</v>
      </c>
      <c r="M368" s="213"/>
      <c r="N368" s="213"/>
      <c r="O368" s="213">
        <f ca="1">+C$11+C$12*F368</f>
        <v>-4.1193808932557752E-2</v>
      </c>
      <c r="P368" s="213">
        <f>+D$11+D$12*F368+D$13*F368^2</f>
        <v>-4.9266617089331319E-2</v>
      </c>
      <c r="Q368" s="245">
        <f>+C368-15018.5</f>
        <v>40970.995300000068</v>
      </c>
      <c r="R368" s="211">
        <f>+(P368-G368)^2</f>
        <v>1.9978598872102195E-4</v>
      </c>
      <c r="S368" s="211">
        <v>1</v>
      </c>
      <c r="T368" s="211">
        <f>S368*R368</f>
        <v>1.9978598872102195E-4</v>
      </c>
    </row>
    <row r="369" spans="1:21">
      <c r="A369" s="296" t="s">
        <v>448</v>
      </c>
      <c r="B369" s="297" t="s">
        <v>41</v>
      </c>
      <c r="C369" s="298">
        <v>55990.57070000004</v>
      </c>
      <c r="D369" s="298">
        <v>2.9999999999999997E-4</v>
      </c>
      <c r="E369" s="214">
        <f>+(C369-C$7)/C$8</f>
        <v>31267.903684040972</v>
      </c>
      <c r="F369" s="211">
        <f>ROUND(2*E369,0)/2</f>
        <v>31268</v>
      </c>
      <c r="G369" s="213">
        <f>+C369-(C$7+F369*C$8)</f>
        <v>-3.4505959964008071E-2</v>
      </c>
      <c r="H369" s="213"/>
      <c r="I369" s="213"/>
      <c r="J369" s="213"/>
      <c r="L369" s="213">
        <f>+G369</f>
        <v>-3.4505959964008071E-2</v>
      </c>
      <c r="M369" s="213"/>
      <c r="N369" s="213"/>
      <c r="O369" s="213">
        <f ca="1">+C$11+C$12*F369</f>
        <v>-4.1204706388213011E-2</v>
      </c>
      <c r="P369" s="213">
        <f>+D$11+D$12*F369+D$13*F369^2</f>
        <v>-4.9286310266345154E-2</v>
      </c>
      <c r="Q369" s="245">
        <f>+C369-15018.5</f>
        <v>40972.07070000004</v>
      </c>
      <c r="R369" s="211">
        <f>+(P369-G369)^2</f>
        <v>2.1845875505979592E-4</v>
      </c>
      <c r="S369" s="211">
        <v>1</v>
      </c>
      <c r="T369" s="211">
        <f>S369*R369</f>
        <v>2.1845875505979592E-4</v>
      </c>
    </row>
    <row r="370" spans="1:21">
      <c r="A370" s="296" t="s">
        <v>448</v>
      </c>
      <c r="B370" s="297" t="s">
        <v>39</v>
      </c>
      <c r="C370" s="298">
        <v>55993.614200000186</v>
      </c>
      <c r="D370" s="298">
        <v>5.9999999999999995E-4</v>
      </c>
      <c r="E370" s="214">
        <f>+(C370-C$7)/C$8</f>
        <v>31276.398959108112</v>
      </c>
      <c r="F370" s="211">
        <f>ROUND(2*E370,0)/2</f>
        <v>31276.5</v>
      </c>
      <c r="G370" s="213">
        <f>+C370-(C$7+F370*C$8)</f>
        <v>-3.6198704816342797E-2</v>
      </c>
      <c r="H370" s="213"/>
      <c r="I370" s="213"/>
      <c r="J370" s="213"/>
      <c r="L370" s="213">
        <f>+G370</f>
        <v>-3.6198704816342797E-2</v>
      </c>
      <c r="M370" s="213"/>
      <c r="N370" s="213"/>
      <c r="O370" s="213">
        <f ca="1">+C$11+C$12*F370</f>
        <v>-4.1235582512569591E-2</v>
      </c>
      <c r="P370" s="213">
        <f>+D$11+D$12*F370+D$13*F370^2</f>
        <v>-4.9342124333203466E-2</v>
      </c>
      <c r="Q370" s="245">
        <f>+C370-15018.5</f>
        <v>40975.114200000186</v>
      </c>
      <c r="R370" s="211">
        <f>+(P370-G370)^2</f>
        <v>1.7274947659619394E-4</v>
      </c>
      <c r="S370" s="211">
        <v>1</v>
      </c>
      <c r="T370" s="211">
        <f>S370*R370</f>
        <v>1.7274947659619394E-4</v>
      </c>
    </row>
    <row r="371" spans="1:21">
      <c r="A371" s="296" t="s">
        <v>448</v>
      </c>
      <c r="B371" s="297" t="s">
        <v>41</v>
      </c>
      <c r="C371" s="298">
        <v>55994.511500000022</v>
      </c>
      <c r="D371" s="298">
        <v>2.9999999999999997E-4</v>
      </c>
      <c r="E371" s="214">
        <f>+(C371-C$7)/C$8</f>
        <v>31278.903578893227</v>
      </c>
      <c r="F371" s="211">
        <f>ROUND(2*E371,0)/2</f>
        <v>31279</v>
      </c>
      <c r="G371" s="213">
        <f>+C371-(C$7+F371*C$8)</f>
        <v>-3.4543629975814838E-2</v>
      </c>
      <c r="H371" s="213"/>
      <c r="I371" s="213"/>
      <c r="J371" s="213"/>
      <c r="L371" s="213">
        <f>+G371</f>
        <v>-3.4543629975814838E-2</v>
      </c>
      <c r="M371" s="213"/>
      <c r="N371" s="213"/>
      <c r="O371" s="213">
        <f ca="1">+C$11+C$12*F371</f>
        <v>-4.1244663725615638E-2</v>
      </c>
      <c r="P371" s="213">
        <f>+D$11+D$12*F371+D$13*F371^2</f>
        <v>-4.9358544942428903E-2</v>
      </c>
      <c r="Q371" s="245">
        <f>+C371-15018.5</f>
        <v>40976.011500000022</v>
      </c>
      <c r="R371" s="211">
        <f>+(P371-G371)^2</f>
        <v>2.1948170546800543E-4</v>
      </c>
      <c r="S371" s="211">
        <v>1</v>
      </c>
      <c r="T371" s="211">
        <f>S371*R371</f>
        <v>2.1948170546800543E-4</v>
      </c>
    </row>
    <row r="372" spans="1:21">
      <c r="A372" s="296" t="s">
        <v>448</v>
      </c>
      <c r="B372" s="297" t="s">
        <v>41</v>
      </c>
      <c r="C372" s="298">
        <v>56004.543699999806</v>
      </c>
      <c r="D372" s="298">
        <v>5.9999999999999995E-4</v>
      </c>
      <c r="E372" s="214">
        <f>+(C372-C$7)/C$8</f>
        <v>31306.906305531193</v>
      </c>
      <c r="F372" s="211">
        <f>ROUND(2*E372,0)/2</f>
        <v>31307</v>
      </c>
      <c r="G372" s="213">
        <f>+C372-(C$7+F372*C$8)</f>
        <v>-3.3566790196346119E-2</v>
      </c>
      <c r="H372" s="213"/>
      <c r="I372" s="213"/>
      <c r="J372" s="213"/>
      <c r="L372" s="213">
        <f>+G372</f>
        <v>-3.3566790196346119E-2</v>
      </c>
      <c r="M372" s="213"/>
      <c r="N372" s="213"/>
      <c r="O372" s="213">
        <f ca="1">+C$11+C$12*F372</f>
        <v>-4.134637331173141E-2</v>
      </c>
      <c r="P372" s="213">
        <f>+D$11+D$12*F372+D$13*F372^2</f>
        <v>-4.9542601945966311E-2</v>
      </c>
      <c r="Q372" s="245">
        <f>+C372-15018.5</f>
        <v>40986.043699999806</v>
      </c>
      <c r="R372" s="211">
        <f>+(P372-G372)^2</f>
        <v>2.5522656105930259E-4</v>
      </c>
      <c r="S372" s="211">
        <v>1</v>
      </c>
      <c r="T372" s="211">
        <f>S372*R372</f>
        <v>2.5522656105930259E-4</v>
      </c>
    </row>
    <row r="373" spans="1:21">
      <c r="A373" s="296" t="s">
        <v>448</v>
      </c>
      <c r="B373" s="297" t="s">
        <v>39</v>
      </c>
      <c r="C373" s="298">
        <v>56005.435200000182</v>
      </c>
      <c r="D373" s="298">
        <v>1.5E-3</v>
      </c>
      <c r="E373" s="214">
        <f>+(C373-C$7)/C$8</f>
        <v>31309.394735866397</v>
      </c>
      <c r="F373" s="211">
        <f>ROUND(2*E373,0)/2</f>
        <v>31309.5</v>
      </c>
      <c r="G373" s="213">
        <f>+C373-(C$7+F373*C$8)</f>
        <v>-3.7711714816396125E-2</v>
      </c>
      <c r="H373" s="213"/>
      <c r="I373" s="213"/>
      <c r="J373" s="213"/>
      <c r="L373" s="213">
        <f>+G373</f>
        <v>-3.7711714816396125E-2</v>
      </c>
      <c r="M373" s="213"/>
      <c r="N373" s="213"/>
      <c r="O373" s="213">
        <f ca="1">+C$11+C$12*F373</f>
        <v>-4.1355454524777457E-2</v>
      </c>
      <c r="P373" s="213">
        <f>+D$11+D$12*F373+D$13*F373^2</f>
        <v>-4.9559048658801161E-2</v>
      </c>
      <c r="Q373" s="245">
        <f>+C373-15018.5</f>
        <v>40986.935200000182</v>
      </c>
      <c r="R373" s="211">
        <f>+(P373-G373)^2</f>
        <v>1.4035931917339567E-4</v>
      </c>
      <c r="S373" s="211">
        <v>1</v>
      </c>
      <c r="T373" s="211">
        <f>S373*R373</f>
        <v>1.4035931917339567E-4</v>
      </c>
    </row>
    <row r="374" spans="1:21">
      <c r="A374" s="296" t="s">
        <v>448</v>
      </c>
      <c r="B374" s="297" t="s">
        <v>41</v>
      </c>
      <c r="C374" s="298">
        <v>56005.617099999916</v>
      </c>
      <c r="D374" s="298">
        <v>2.9999999999999997E-4</v>
      </c>
      <c r="E374" s="214">
        <f>+(C374-C$7)/C$8</f>
        <v>31309.902470557503</v>
      </c>
      <c r="F374" s="211">
        <f>ROUND(2*E374,0)/2</f>
        <v>31310</v>
      </c>
      <c r="G374" s="213">
        <f>+C374-(C$7+F374*C$8)</f>
        <v>-3.4940700083097909E-2</v>
      </c>
      <c r="H374" s="213"/>
      <c r="I374" s="213"/>
      <c r="J374" s="213"/>
      <c r="L374" s="213">
        <f>+G374</f>
        <v>-3.4940700083097909E-2</v>
      </c>
      <c r="M374" s="213"/>
      <c r="N374" s="213"/>
      <c r="O374" s="213">
        <f ca="1">+C$11+C$12*F374</f>
        <v>-4.135727076738667E-2</v>
      </c>
      <c r="P374" s="213">
        <f>+D$11+D$12*F374+D$13*F374^2</f>
        <v>-4.9562338258124936E-2</v>
      </c>
      <c r="Q374" s="245">
        <f>+C374-15018.5</f>
        <v>40987.117099999916</v>
      </c>
      <c r="R374" s="211">
        <f>+(P374-G374)^2</f>
        <v>2.1379230292140769E-4</v>
      </c>
      <c r="S374" s="211">
        <v>1</v>
      </c>
      <c r="T374" s="211">
        <f>S374*R374</f>
        <v>2.1379230292140769E-4</v>
      </c>
    </row>
    <row r="375" spans="1:21">
      <c r="A375" s="296" t="s">
        <v>448</v>
      </c>
      <c r="B375" s="297" t="s">
        <v>39</v>
      </c>
      <c r="C375" s="298">
        <v>56006.51090000011</v>
      </c>
      <c r="D375" s="298">
        <v>8.0000000000000004E-4</v>
      </c>
      <c r="E375" s="214">
        <f>+(C375-C$7)/C$8</f>
        <v>31312.397320847071</v>
      </c>
      <c r="F375" s="211">
        <f>ROUND(2*E375,0)/2</f>
        <v>31312.5</v>
      </c>
      <c r="G375" s="213">
        <f>+C375-(C$7+F375*C$8)</f>
        <v>-3.6785624892218038E-2</v>
      </c>
      <c r="H375" s="213"/>
      <c r="I375" s="213"/>
      <c r="J375" s="213"/>
      <c r="L375" s="213">
        <f>+G375</f>
        <v>-3.6785624892218038E-2</v>
      </c>
      <c r="M375" s="213"/>
      <c r="N375" s="213"/>
      <c r="O375" s="213">
        <f ca="1">+C$11+C$12*F375</f>
        <v>-4.1366351980432717E-2</v>
      </c>
      <c r="P375" s="213">
        <f>+D$11+D$12*F375+D$13*F375^2</f>
        <v>-4.9578787538527916E-2</v>
      </c>
      <c r="Q375" s="245">
        <f>+C375-15018.5</f>
        <v>40988.01090000011</v>
      </c>
      <c r="R375" s="211">
        <f>+(P375-G375)^2</f>
        <v>1.6366501049493835E-4</v>
      </c>
      <c r="S375" s="211">
        <v>1</v>
      </c>
      <c r="T375" s="211">
        <f>S375*R375</f>
        <v>1.6366501049493835E-4</v>
      </c>
    </row>
    <row r="376" spans="1:21">
      <c r="A376" s="296" t="s">
        <v>448</v>
      </c>
      <c r="B376" s="297" t="s">
        <v>39</v>
      </c>
      <c r="C376" s="298">
        <v>56007.585800000001</v>
      </c>
      <c r="D376" s="298">
        <v>5.9999999999999995E-4</v>
      </c>
      <c r="E376" s="214">
        <f>+(C376-C$7)/C$8</f>
        <v>31315.397672799856</v>
      </c>
      <c r="F376" s="211">
        <f>ROUND(2*E376,0)/2</f>
        <v>31315.5</v>
      </c>
      <c r="G376" s="213">
        <f>+C376-(C$7+F376*C$8)</f>
        <v>-3.6659534998761956E-2</v>
      </c>
      <c r="H376" s="213"/>
      <c r="I376" s="213"/>
      <c r="J376" s="213"/>
      <c r="L376" s="213">
        <f>+G376</f>
        <v>-3.6659534998761956E-2</v>
      </c>
      <c r="M376" s="213"/>
      <c r="N376" s="213"/>
      <c r="O376" s="213">
        <f ca="1">+C$11+C$12*F376</f>
        <v>-4.1377249436087976E-2</v>
      </c>
      <c r="P376" s="213">
        <f>+D$11+D$12*F376+D$13*F376^2</f>
        <v>-4.9598529499336449E-2</v>
      </c>
      <c r="Q376" s="245">
        <f>+C376-15018.5</f>
        <v>40989.085800000001</v>
      </c>
      <c r="R376" s="211">
        <f>+(P376-G376)^2</f>
        <v>1.67417578685897E-4</v>
      </c>
      <c r="S376" s="211">
        <v>1</v>
      </c>
      <c r="T376" s="211">
        <f>S376*R376</f>
        <v>1.67417578685897E-4</v>
      </c>
    </row>
    <row r="377" spans="1:21">
      <c r="A377" s="296" t="s">
        <v>448</v>
      </c>
      <c r="B377" s="297" t="s">
        <v>39</v>
      </c>
      <c r="C377" s="298">
        <v>56012.601999999955</v>
      </c>
      <c r="D377" s="298">
        <v>5.9999999999999995E-4</v>
      </c>
      <c r="E377" s="214">
        <f>+(C377-C$7)/C$8</f>
        <v>31329.399315247487</v>
      </c>
      <c r="F377" s="211">
        <f>ROUND(2*E377,0)/2</f>
        <v>31329.5</v>
      </c>
      <c r="G377" s="213">
        <f>+C377-(C$7+F377*C$8)</f>
        <v>-3.6071115042432211E-2</v>
      </c>
      <c r="H377" s="213"/>
      <c r="I377" s="213"/>
      <c r="J377" s="213"/>
      <c r="L377" s="213">
        <f>+G377</f>
        <v>-3.6071115042432211E-2</v>
      </c>
      <c r="M377" s="213"/>
      <c r="N377" s="213"/>
      <c r="O377" s="213">
        <f ca="1">+C$11+C$12*F377</f>
        <v>-4.1428104229145862E-2</v>
      </c>
      <c r="P377" s="213">
        <f>+D$11+D$12*F377+D$13*F377^2</f>
        <v>-4.969069938852412E-2</v>
      </c>
      <c r="Q377" s="245">
        <f>+C377-15018.5</f>
        <v>40994.101999999955</v>
      </c>
      <c r="R377" s="211">
        <f>+(P377-G377)^2</f>
        <v>1.8549307776031179E-4</v>
      </c>
      <c r="S377" s="211">
        <v>1</v>
      </c>
      <c r="T377" s="211">
        <f>S377*R377</f>
        <v>1.8549307776031179E-4</v>
      </c>
    </row>
    <row r="378" spans="1:21">
      <c r="A378" s="296" t="s">
        <v>448</v>
      </c>
      <c r="B378" s="297" t="s">
        <v>41</v>
      </c>
      <c r="C378" s="298">
        <v>56013.498000000138</v>
      </c>
      <c r="D378" s="298">
        <v>1.5E-3</v>
      </c>
      <c r="E378" s="214">
        <f>+(C378-C$7)/C$8</f>
        <v>31331.900306363423</v>
      </c>
      <c r="F378" s="211">
        <f>ROUND(2*E378,0)/2</f>
        <v>31332</v>
      </c>
      <c r="G378" s="213">
        <f>+C378-(C$7+F378*C$8)</f>
        <v>-3.571603986347327E-2</v>
      </c>
      <c r="H378" s="213"/>
      <c r="I378" s="213"/>
      <c r="J378" s="213"/>
      <c r="L378" s="213">
        <f>+G378</f>
        <v>-3.571603986347327E-2</v>
      </c>
      <c r="M378" s="213"/>
      <c r="N378" s="213"/>
      <c r="O378" s="213">
        <f ca="1">+C$11+C$12*F378</f>
        <v>-4.1437185442191923E-2</v>
      </c>
      <c r="P378" s="213">
        <f>+D$11+D$12*F378+D$13*F378^2</f>
        <v>-4.9707165358120045E-2</v>
      </c>
      <c r="Q378" s="245">
        <f>+C378-15018.5</f>
        <v>40994.998000000138</v>
      </c>
      <c r="R378" s="211">
        <f>+(P378-G378)^2</f>
        <v>1.9575159260695497E-4</v>
      </c>
      <c r="S378" s="211">
        <v>1</v>
      </c>
      <c r="T378" s="211">
        <f>S378*R378</f>
        <v>1.9575159260695497E-4</v>
      </c>
    </row>
    <row r="379" spans="1:21">
      <c r="A379" s="296" t="s">
        <v>448</v>
      </c>
      <c r="B379" s="297" t="s">
        <v>41</v>
      </c>
      <c r="C379" s="298">
        <v>56015.648500000127</v>
      </c>
      <c r="D379" s="298">
        <v>2.9999999999999997E-4</v>
      </c>
      <c r="E379" s="214">
        <f>+(C379-C$7)/C$8</f>
        <v>31337.902964168879</v>
      </c>
      <c r="F379" s="211">
        <f>ROUND(2*E379,0)/2</f>
        <v>31338</v>
      </c>
      <c r="G379" s="213">
        <f>+C379-(C$7+F379*C$8)</f>
        <v>-3.4763859875965863E-2</v>
      </c>
      <c r="H379" s="213"/>
      <c r="I379" s="213"/>
      <c r="J379" s="213"/>
      <c r="L379" s="213">
        <f>+G379</f>
        <v>-3.4763859875965863E-2</v>
      </c>
      <c r="M379" s="213"/>
      <c r="N379" s="213"/>
      <c r="O379" s="213">
        <f ca="1">+C$11+C$12*F379</f>
        <v>-4.1458980353502442E-2</v>
      </c>
      <c r="P379" s="213">
        <f>+D$11+D$12*F379+D$13*F379^2</f>
        <v>-4.9746692414881846E-2</v>
      </c>
      <c r="Q379" s="245">
        <f>+C379-15018.5</f>
        <v>40997.148500000127</v>
      </c>
      <c r="R379" s="211">
        <f>+(P379-G379)^2</f>
        <v>2.2448527088919954E-4</v>
      </c>
      <c r="S379" s="211">
        <v>1</v>
      </c>
      <c r="T379" s="211">
        <f>S379*R379</f>
        <v>2.2448527088919954E-4</v>
      </c>
    </row>
    <row r="380" spans="1:21">
      <c r="A380" s="262" t="s">
        <v>408</v>
      </c>
      <c r="B380" s="263" t="s">
        <v>39</v>
      </c>
      <c r="C380" s="264">
        <v>56016.900699999998</v>
      </c>
      <c r="D380" s="264" t="s">
        <v>213</v>
      </c>
      <c r="E380" s="214">
        <f>+(C380-C$7)/C$8</f>
        <v>31341.398210903717</v>
      </c>
      <c r="F380" s="211">
        <f>ROUND(2*E380,0)/2</f>
        <v>31341.5</v>
      </c>
      <c r="G380" s="213">
        <f>+C380-(C$7+F380*C$8)</f>
        <v>-3.6466755002038553E-2</v>
      </c>
      <c r="H380" s="213"/>
      <c r="I380" s="213"/>
      <c r="J380" s="213"/>
      <c r="K380" s="213">
        <f>+G380</f>
        <v>-3.6466755002038553E-2</v>
      </c>
      <c r="L380" s="213"/>
      <c r="M380" s="213"/>
      <c r="N380" s="213"/>
      <c r="O380" s="213">
        <f ca="1">+C$11+C$12*F380</f>
        <v>-4.1471694051766914E-2</v>
      </c>
      <c r="P380" s="213">
        <f>+D$11+D$12*F380+D$13*F380^2</f>
        <v>-4.9769755556102316E-2</v>
      </c>
      <c r="Q380" s="245">
        <f>+C380-15018.5</f>
        <v>40998.400699999998</v>
      </c>
      <c r="R380" s="211">
        <f>+(P380-G380)^2</f>
        <v>1.7696982374142077E-4</v>
      </c>
      <c r="S380" s="211">
        <v>1</v>
      </c>
      <c r="T380" s="211">
        <f>S380*R380</f>
        <v>1.7696982374142077E-4</v>
      </c>
      <c r="U380" s="211" t="e">
        <f>VLOOKUP(C380,'Active 2'!C$41:E$95,3,FALSE)</f>
        <v>#N/A</v>
      </c>
    </row>
    <row r="381" spans="1:21">
      <c r="A381" s="296" t="s">
        <v>448</v>
      </c>
      <c r="B381" s="297" t="s">
        <v>39</v>
      </c>
      <c r="C381" s="298">
        <v>56019.409700000193</v>
      </c>
      <c r="D381" s="298">
        <v>1E-3</v>
      </c>
      <c r="E381" s="214">
        <f>+(C381-C$7)/C$8</f>
        <v>31348.401544284396</v>
      </c>
      <c r="F381" s="211">
        <f>ROUND(2*E381,0)/2</f>
        <v>31348.5</v>
      </c>
      <c r="G381" s="213">
        <f>+C381-(C$7+F381*C$8)</f>
        <v>-3.5272544810140971E-2</v>
      </c>
      <c r="H381" s="213"/>
      <c r="I381" s="213"/>
      <c r="J381" s="213"/>
      <c r="L381" s="213">
        <f>+G381</f>
        <v>-3.5272544810140971E-2</v>
      </c>
      <c r="M381" s="213"/>
      <c r="N381" s="213"/>
      <c r="O381" s="213">
        <f ca="1">+C$11+C$12*F381</f>
        <v>-4.1497121448295857E-2</v>
      </c>
      <c r="P381" s="213">
        <f>+D$11+D$12*F381+D$13*F381^2</f>
        <v>-4.9815894419627096E-2</v>
      </c>
      <c r="Q381" s="245">
        <f>+C381-15018.5</f>
        <v>41000.909700000193</v>
      </c>
      <c r="R381" s="211">
        <f>+(P381-G381)^2</f>
        <v>2.1150901786374024E-4</v>
      </c>
      <c r="S381" s="211">
        <v>1</v>
      </c>
      <c r="T381" s="211">
        <f>S381*R381</f>
        <v>2.1150901786374024E-4</v>
      </c>
    </row>
    <row r="382" spans="1:21">
      <c r="A382" s="296" t="s">
        <v>448</v>
      </c>
      <c r="B382" s="297" t="s">
        <v>41</v>
      </c>
      <c r="C382" s="298">
        <v>56019.588500000071</v>
      </c>
      <c r="D382" s="298">
        <v>2.0000000000000001E-4</v>
      </c>
      <c r="E382" s="214">
        <f>+(C382-C$7)/C$8</f>
        <v>31348.900625993247</v>
      </c>
      <c r="F382" s="211">
        <f>ROUND(2*E382,0)/2</f>
        <v>31349</v>
      </c>
      <c r="G382" s="213">
        <f>+C382-(C$7+F382*C$8)</f>
        <v>-3.560152993304655E-2</v>
      </c>
      <c r="H382" s="213"/>
      <c r="I382" s="213"/>
      <c r="J382" s="213"/>
      <c r="L382" s="213">
        <f>+G382</f>
        <v>-3.560152993304655E-2</v>
      </c>
      <c r="M382" s="213"/>
      <c r="N382" s="213"/>
      <c r="O382" s="213">
        <f ca="1">+C$11+C$12*F382</f>
        <v>-4.1498937690905069E-2</v>
      </c>
      <c r="P382" s="213">
        <f>+D$11+D$12*F382+D$13*F382^2</f>
        <v>-4.9819190694628049E-2</v>
      </c>
      <c r="Q382" s="245">
        <f>+C382-15018.5</f>
        <v>41001.088500000071</v>
      </c>
      <c r="R382" s="211">
        <f>+(P382-G382)^2</f>
        <v>2.0214187753141421E-4</v>
      </c>
      <c r="S382" s="211">
        <v>1</v>
      </c>
      <c r="T382" s="211">
        <f>S382*R382</f>
        <v>2.0214187753141421E-4</v>
      </c>
    </row>
    <row r="383" spans="1:21">
      <c r="A383" s="296" t="s">
        <v>448</v>
      </c>
      <c r="B383" s="297" t="s">
        <v>39</v>
      </c>
      <c r="C383" s="298">
        <v>56020.483200000133</v>
      </c>
      <c r="D383" s="298">
        <v>4.0000000000000002E-4</v>
      </c>
      <c r="E383" s="214">
        <f>+(C383-C$7)/C$8</f>
        <v>31351.397988438701</v>
      </c>
      <c r="F383" s="211">
        <f>ROUND(2*E383,0)/2</f>
        <v>31351.5</v>
      </c>
      <c r="G383" s="213">
        <f>+C383-(C$7+F383*C$8)</f>
        <v>-3.6546454866765998E-2</v>
      </c>
      <c r="H383" s="213"/>
      <c r="I383" s="213"/>
      <c r="J383" s="213"/>
      <c r="L383" s="213">
        <f>+G383</f>
        <v>-3.6546454866765998E-2</v>
      </c>
      <c r="M383" s="213"/>
      <c r="N383" s="213"/>
      <c r="O383" s="213">
        <f ca="1">+C$11+C$12*F383</f>
        <v>-4.1508018903951116E-2</v>
      </c>
      <c r="P383" s="213">
        <f>+D$11+D$12*F383+D$13*F383^2</f>
        <v>-4.9835673353416862E-2</v>
      </c>
      <c r="Q383" s="245">
        <f>+C383-15018.5</f>
        <v>41001.983200000133</v>
      </c>
      <c r="R383" s="211">
        <f>+(P383-G383)^2</f>
        <v>1.7660332798594307E-4</v>
      </c>
      <c r="S383" s="211">
        <v>1</v>
      </c>
      <c r="T383" s="211">
        <f>S383*R383</f>
        <v>1.7660332798594307E-4</v>
      </c>
    </row>
    <row r="384" spans="1:21">
      <c r="A384" s="296" t="s">
        <v>448</v>
      </c>
      <c r="B384" s="297" t="s">
        <v>41</v>
      </c>
      <c r="C384" s="298">
        <v>56020.663199999835</v>
      </c>
      <c r="D384" s="298">
        <v>8.0000000000000004E-4</v>
      </c>
      <c r="E384" s="214">
        <f>+(C384-C$7)/C$8</f>
        <v>31351.900419688736</v>
      </c>
      <c r="F384" s="211">
        <f>ROUND(2*E384,0)/2</f>
        <v>31352</v>
      </c>
      <c r="G384" s="213">
        <f>+C384-(C$7+F384*C$8)</f>
        <v>-3.5675440165505279E-2</v>
      </c>
      <c r="H384" s="213"/>
      <c r="I384" s="213"/>
      <c r="J384" s="213"/>
      <c r="L384" s="213">
        <f>+G384</f>
        <v>-3.5675440165505279E-2</v>
      </c>
      <c r="M384" s="213"/>
      <c r="N384" s="213"/>
      <c r="O384" s="213">
        <f ca="1">+C$11+C$12*F384</f>
        <v>-4.1509835146560328E-2</v>
      </c>
      <c r="P384" s="213">
        <f>+D$11+D$12*F384+D$13*F384^2</f>
        <v>-4.9838970141931463E-2</v>
      </c>
      <c r="Q384" s="245">
        <f>+C384-15018.5</f>
        <v>41002.163199999835</v>
      </c>
      <c r="R384" s="211">
        <f>+(P384-G384)^2</f>
        <v>2.0060558139312309E-4</v>
      </c>
      <c r="S384" s="211">
        <v>1</v>
      </c>
      <c r="T384" s="211">
        <f>S384*R384</f>
        <v>2.0060558139312309E-4</v>
      </c>
    </row>
    <row r="385" spans="1:21">
      <c r="A385" s="296" t="s">
        <v>448</v>
      </c>
      <c r="B385" s="297" t="s">
        <v>39</v>
      </c>
      <c r="C385" s="298">
        <v>56021.558000000194</v>
      </c>
      <c r="D385" s="298">
        <v>5.9999999999999995E-4</v>
      </c>
      <c r="E385" s="214">
        <f>+(C385-C$7)/C$8</f>
        <v>31354.398061263488</v>
      </c>
      <c r="F385" s="211">
        <f>ROUND(2*E385,0)/2</f>
        <v>31354.5</v>
      </c>
      <c r="G385" s="213">
        <f>+C385-(C$7+F385*C$8)</f>
        <v>-3.6520364810712636E-2</v>
      </c>
      <c r="H385" s="213"/>
      <c r="I385" s="213"/>
      <c r="J385" s="213"/>
      <c r="L385" s="213">
        <f>+G385</f>
        <v>-3.6520364810712636E-2</v>
      </c>
      <c r="M385" s="213"/>
      <c r="N385" s="213"/>
      <c r="O385" s="213">
        <f ca="1">+C$11+C$12*F385</f>
        <v>-4.1518916359606375E-2</v>
      </c>
      <c r="P385" s="213">
        <f>+D$11+D$12*F385+D$13*F385^2</f>
        <v>-4.9855455368288379E-2</v>
      </c>
      <c r="Q385" s="245">
        <f>+C385-15018.5</f>
        <v>41003.058000000194</v>
      </c>
      <c r="R385" s="211">
        <f>+(P385-G385)^2</f>
        <v>1.7782464017874575E-4</v>
      </c>
      <c r="S385" s="211">
        <v>1</v>
      </c>
      <c r="T385" s="211">
        <f>S385*R385</f>
        <v>1.7782464017874575E-4</v>
      </c>
    </row>
    <row r="386" spans="1:21">
      <c r="A386" s="296" t="s">
        <v>448</v>
      </c>
      <c r="B386" s="297" t="s">
        <v>41</v>
      </c>
      <c r="C386" s="298">
        <v>56022.454799999949</v>
      </c>
      <c r="D386" s="298">
        <v>4.0000000000000002E-4</v>
      </c>
      <c r="E386" s="214">
        <f>+(C386-C$7)/C$8</f>
        <v>31356.901285406009</v>
      </c>
      <c r="F386" s="211">
        <f>ROUND(2*E386,0)/2</f>
        <v>31357</v>
      </c>
      <c r="G386" s="213">
        <f>+C386-(C$7+F386*C$8)</f>
        <v>-3.5365290052141063E-2</v>
      </c>
      <c r="H386" s="213"/>
      <c r="I386" s="213"/>
      <c r="J386" s="213"/>
      <c r="L386" s="213">
        <f>+G386</f>
        <v>-3.5365290052141063E-2</v>
      </c>
      <c r="M386" s="213"/>
      <c r="N386" s="213"/>
      <c r="O386" s="213">
        <f ca="1">+C$11+C$12*F386</f>
        <v>-4.1527997572652423E-2</v>
      </c>
      <c r="P386" s="213">
        <f>+D$11+D$12*F386+D$13*F386^2</f>
        <v>-4.9871942734285454E-2</v>
      </c>
      <c r="Q386" s="245">
        <f>+C386-15018.5</f>
        <v>41003.954799999949</v>
      </c>
      <c r="R386" s="211">
        <f>+(P386-G386)^2</f>
        <v>2.1044297204036706E-4</v>
      </c>
      <c r="S386" s="211">
        <v>1</v>
      </c>
      <c r="T386" s="211">
        <f>S386*R386</f>
        <v>2.1044297204036706E-4</v>
      </c>
    </row>
    <row r="387" spans="1:21">
      <c r="A387" s="296" t="s">
        <v>448</v>
      </c>
      <c r="B387" s="297" t="s">
        <v>41</v>
      </c>
      <c r="C387" s="298">
        <v>56023.529300000053</v>
      </c>
      <c r="D387" s="298">
        <v>5.0000000000000001E-4</v>
      </c>
      <c r="E387" s="214">
        <f>+(C387-C$7)/C$8</f>
        <v>31359.900520845502</v>
      </c>
      <c r="F387" s="211">
        <f>ROUND(2*E387,0)/2</f>
        <v>31360</v>
      </c>
      <c r="G387" s="213">
        <f>+C387-(C$7+F387*C$8)</f>
        <v>-3.5639199952129275E-2</v>
      </c>
      <c r="H387" s="213"/>
      <c r="I387" s="213"/>
      <c r="J387" s="213"/>
      <c r="L387" s="213">
        <f>+G387</f>
        <v>-3.5639199952129275E-2</v>
      </c>
      <c r="M387" s="213"/>
      <c r="N387" s="213"/>
      <c r="O387" s="213">
        <f ca="1">+C$11+C$12*F387</f>
        <v>-4.1538895028307682E-2</v>
      </c>
      <c r="P387" s="213">
        <f>+D$11+D$12*F387+D$13*F387^2</f>
        <v>-4.9891730397806908E-2</v>
      </c>
      <c r="Q387" s="245">
        <f>+C387-15018.5</f>
        <v>41005.029300000053</v>
      </c>
      <c r="R387" s="211">
        <f>+(P387-G387)^2</f>
        <v>2.0313462410496787E-4</v>
      </c>
      <c r="S387" s="211">
        <v>1</v>
      </c>
      <c r="T387" s="211">
        <f>S387*R387</f>
        <v>2.0313462410496787E-4</v>
      </c>
    </row>
    <row r="388" spans="1:21">
      <c r="A388" s="296" t="s">
        <v>448</v>
      </c>
      <c r="B388" s="297" t="s">
        <v>39</v>
      </c>
      <c r="C388" s="298">
        <v>56029.439600000158</v>
      </c>
      <c r="D388" s="298">
        <v>8.9999999999999998E-4</v>
      </c>
      <c r="E388" s="214">
        <f>+(C388-C$7)/C$8</f>
        <v>31376.397850967998</v>
      </c>
      <c r="F388" s="211">
        <f>ROUND(2*E388,0)/2</f>
        <v>31376.5</v>
      </c>
      <c r="G388" s="213">
        <f>+C388-(C$7+F388*C$8)</f>
        <v>-3.6595704841602128E-2</v>
      </c>
      <c r="H388" s="213"/>
      <c r="I388" s="213"/>
      <c r="J388" s="213"/>
      <c r="L388" s="213">
        <f>+G388</f>
        <v>-3.6595704841602128E-2</v>
      </c>
      <c r="M388" s="213"/>
      <c r="N388" s="213"/>
      <c r="O388" s="213">
        <f ca="1">+C$11+C$12*F388</f>
        <v>-4.1598831034411629E-2</v>
      </c>
      <c r="P388" s="213">
        <f>+D$11+D$12*F388+D$13*F388^2</f>
        <v>-5.0000617621511464E-2</v>
      </c>
      <c r="Q388" s="245">
        <f>+C388-15018.5</f>
        <v>41010.939600000158</v>
      </c>
      <c r="R388" s="211">
        <f>+(P388-G388)^2</f>
        <v>1.7969168663697666E-4</v>
      </c>
      <c r="S388" s="211">
        <v>1</v>
      </c>
      <c r="T388" s="211">
        <f>S388*R388</f>
        <v>1.7969168663697666E-4</v>
      </c>
    </row>
    <row r="389" spans="1:21">
      <c r="A389" s="296" t="s">
        <v>448</v>
      </c>
      <c r="B389" s="297" t="s">
        <v>41</v>
      </c>
      <c r="C389" s="298">
        <v>56029.61950000003</v>
      </c>
      <c r="D389" s="298">
        <v>2.9999999999999997E-4</v>
      </c>
      <c r="E389" s="214">
        <f>+(C389-C$7)/C$8</f>
        <v>31376.900003090035</v>
      </c>
      <c r="F389" s="211">
        <f>ROUND(2*E389,0)/2</f>
        <v>31377</v>
      </c>
      <c r="G389" s="213">
        <f>+C389-(C$7+F389*C$8)</f>
        <v>-3.5824689970468171E-2</v>
      </c>
      <c r="H389" s="213"/>
      <c r="I389" s="213"/>
      <c r="J389" s="213"/>
      <c r="L389" s="213">
        <f>+G389</f>
        <v>-3.5824689970468171E-2</v>
      </c>
      <c r="M389" s="213"/>
      <c r="N389" s="213"/>
      <c r="O389" s="213">
        <f ca="1">+C$11+C$12*F389</f>
        <v>-4.1600647277020827E-2</v>
      </c>
      <c r="P389" s="213">
        <f>+D$11+D$12*F389+D$13*F389^2</f>
        <v>-5.0003918689306273E-2</v>
      </c>
      <c r="Q389" s="245">
        <f>+C389-15018.5</f>
        <v>41011.11950000003</v>
      </c>
      <c r="R389" s="211">
        <f>+(P389-G389)^2</f>
        <v>2.0105052706112321E-4</v>
      </c>
      <c r="S389" s="211">
        <v>1</v>
      </c>
      <c r="T389" s="211">
        <f>S389*R389</f>
        <v>2.0105052706112321E-4</v>
      </c>
    </row>
    <row r="390" spans="1:21">
      <c r="A390" s="296" t="s">
        <v>448</v>
      </c>
      <c r="B390" s="297" t="s">
        <v>39</v>
      </c>
      <c r="C390" s="298">
        <v>56030.51370000001</v>
      </c>
      <c r="D390" s="298">
        <v>6.9999999999999999E-4</v>
      </c>
      <c r="E390" s="214">
        <f>+(C390-C$7)/C$8</f>
        <v>31379.395969892896</v>
      </c>
      <c r="F390" s="211">
        <f>ROUND(2*E390,0)/2</f>
        <v>31379.5</v>
      </c>
      <c r="G390" s="213">
        <f>+C390-(C$7+F390*C$8)</f>
        <v>-3.7269614986144006E-2</v>
      </c>
      <c r="H390" s="213"/>
      <c r="I390" s="213"/>
      <c r="J390" s="213"/>
      <c r="L390" s="213">
        <f>+G390</f>
        <v>-3.7269614986144006E-2</v>
      </c>
      <c r="M390" s="213"/>
      <c r="N390" s="213"/>
      <c r="O390" s="213">
        <f ca="1">+C$11+C$12*F390</f>
        <v>-4.1609728490066888E-2</v>
      </c>
      <c r="P390" s="213">
        <f>+D$11+D$12*F390+D$13*F390^2</f>
        <v>-5.0020425312064395E-2</v>
      </c>
      <c r="Q390" s="245">
        <f>+C390-15018.5</f>
        <v>41012.01370000001</v>
      </c>
      <c r="R390" s="211">
        <f>+(P390-G390)^2</f>
        <v>1.6258316396759802E-4</v>
      </c>
      <c r="S390" s="211">
        <v>1</v>
      </c>
      <c r="T390" s="211">
        <f>S390*R390</f>
        <v>1.6258316396759802E-4</v>
      </c>
    </row>
    <row r="391" spans="1:21">
      <c r="A391" s="296" t="s">
        <v>448</v>
      </c>
      <c r="B391" s="297" t="s">
        <v>39</v>
      </c>
      <c r="C391" s="298">
        <v>56033.379499999806</v>
      </c>
      <c r="D391" s="298">
        <v>5.0000000000000001E-4</v>
      </c>
      <c r="E391" s="214">
        <f>+(C391-C$7)/C$8</f>
        <v>31387.395233663065</v>
      </c>
      <c r="F391" s="211">
        <f>ROUND(2*E391,0)/2</f>
        <v>31387.5</v>
      </c>
      <c r="G391" s="213">
        <f>+C391-(C$7+F391*C$8)</f>
        <v>-3.7533375194470864E-2</v>
      </c>
      <c r="H391" s="213"/>
      <c r="I391" s="213"/>
      <c r="J391" s="213"/>
      <c r="L391" s="213">
        <f>+G391</f>
        <v>-3.7533375194470864E-2</v>
      </c>
      <c r="M391" s="213"/>
      <c r="N391" s="213"/>
      <c r="O391" s="213">
        <f ca="1">+C$11+C$12*F391</f>
        <v>-4.1638788371814242E-2</v>
      </c>
      <c r="P391" s="213">
        <f>+D$11+D$12*F391+D$13*F391^2</f>
        <v>-5.0073260883272006E-2</v>
      </c>
      <c r="Q391" s="245">
        <f>+C391-15018.5</f>
        <v>41014.879499999806</v>
      </c>
      <c r="R391" s="211">
        <f>+(P391-G391)^2</f>
        <v>1.5724873308819968E-4</v>
      </c>
      <c r="S391" s="211">
        <v>1</v>
      </c>
      <c r="T391" s="211">
        <f>S391*R391</f>
        <v>1.5724873308819968E-4</v>
      </c>
    </row>
    <row r="392" spans="1:21">
      <c r="A392" s="296" t="s">
        <v>448</v>
      </c>
      <c r="B392" s="297" t="s">
        <v>41</v>
      </c>
      <c r="C392" s="298">
        <v>56033.560300000012</v>
      </c>
      <c r="D392" s="298">
        <v>2.9999999999999997E-4</v>
      </c>
      <c r="E392" s="214">
        <f>+(C392-C$7)/C$8</f>
        <v>31387.899897942287</v>
      </c>
      <c r="F392" s="211">
        <f>ROUND(2*E392,0)/2</f>
        <v>31388</v>
      </c>
      <c r="G392" s="213">
        <f>+C392-(C$7+F392*C$8)</f>
        <v>-3.5862359989550896E-2</v>
      </c>
      <c r="H392" s="213"/>
      <c r="I392" s="213"/>
      <c r="J392" s="213"/>
      <c r="L392" s="213">
        <f>+G392</f>
        <v>-3.5862359989550896E-2</v>
      </c>
      <c r="M392" s="213"/>
      <c r="N392" s="213"/>
      <c r="O392" s="213">
        <f ca="1">+C$11+C$12*F392</f>
        <v>-4.1640604614423454E-2</v>
      </c>
      <c r="P392" s="213">
        <f>+D$11+D$12*F392+D$13*F392^2</f>
        <v>-5.0076563833950108E-2</v>
      </c>
      <c r="Q392" s="245">
        <f>+C392-15018.5</f>
        <v>41015.060300000012</v>
      </c>
      <c r="R392" s="211">
        <f>+(P392-G392)^2</f>
        <v>2.0204359093013333E-4</v>
      </c>
      <c r="S392" s="211">
        <v>1</v>
      </c>
      <c r="T392" s="211">
        <f>S392*R392</f>
        <v>2.0204359093013333E-4</v>
      </c>
    </row>
    <row r="393" spans="1:21">
      <c r="A393" s="296" t="s">
        <v>448</v>
      </c>
      <c r="B393" s="297" t="s">
        <v>41</v>
      </c>
      <c r="C393" s="298">
        <v>56041.44169999985</v>
      </c>
      <c r="D393" s="298">
        <v>6.9999999999999999E-4</v>
      </c>
      <c r="E393" s="214">
        <f>+(C393-C$7)/C$8</f>
        <v>31409.899129389501</v>
      </c>
      <c r="F393" s="211">
        <f>ROUND(2*E393,0)/2</f>
        <v>31410</v>
      </c>
      <c r="G393" s="213">
        <f>+C393-(C$7+F393*C$8)</f>
        <v>-3.6137700153631158E-2</v>
      </c>
      <c r="H393" s="213"/>
      <c r="I393" s="213"/>
      <c r="J393" s="213"/>
      <c r="L393" s="213">
        <f>+G393</f>
        <v>-3.6137700153631158E-2</v>
      </c>
      <c r="M393" s="213"/>
      <c r="N393" s="213"/>
      <c r="O393" s="213">
        <f ca="1">+C$11+C$12*F393</f>
        <v>-4.1720519289228708E-2</v>
      </c>
      <c r="P393" s="213">
        <f>+D$11+D$12*F393+D$13*F393^2</f>
        <v>-5.0221978393535829E-2</v>
      </c>
      <c r="Q393" s="245">
        <f>+C393-15018.5</f>
        <v>41022.94169999985</v>
      </c>
      <c r="R393" s="211">
        <f>+(P393-G393)^2</f>
        <v>1.9836689353905222E-4</v>
      </c>
      <c r="S393" s="211">
        <v>1</v>
      </c>
      <c r="T393" s="211">
        <f>S393*R393</f>
        <v>1.9836689353905222E-4</v>
      </c>
    </row>
    <row r="394" spans="1:21">
      <c r="A394" s="296" t="s">
        <v>448</v>
      </c>
      <c r="B394" s="297" t="s">
        <v>41</v>
      </c>
      <c r="C394" s="298">
        <v>56042.515500000212</v>
      </c>
      <c r="D394" s="298">
        <v>4.0000000000000002E-4</v>
      </c>
      <c r="E394" s="214">
        <f>+(C394-C$7)/C$8</f>
        <v>31412.896410930403</v>
      </c>
      <c r="F394" s="211">
        <f>ROUND(2*E394,0)/2</f>
        <v>31413</v>
      </c>
      <c r="G394" s="213">
        <f>+C394-(C$7+F394*C$8)</f>
        <v>-3.7111609788553324E-2</v>
      </c>
      <c r="H394" s="213"/>
      <c r="I394" s="213"/>
      <c r="J394" s="213"/>
      <c r="L394" s="213">
        <f>+G394</f>
        <v>-3.7111609788553324E-2</v>
      </c>
      <c r="M394" s="213"/>
      <c r="N394" s="213"/>
      <c r="O394" s="213">
        <f ca="1">+C$11+C$12*F394</f>
        <v>-4.1731416744883967E-2</v>
      </c>
      <c r="P394" s="213">
        <f>+D$11+D$12*F394+D$13*F394^2</f>
        <v>-5.0241820489501862E-2</v>
      </c>
      <c r="Q394" s="245">
        <f>+C394-15018.5</f>
        <v>41024.015500000212</v>
      </c>
      <c r="R394" s="211">
        <f>+(P394-G394)^2</f>
        <v>1.7240243305130352E-4</v>
      </c>
      <c r="S394" s="211">
        <v>1</v>
      </c>
      <c r="T394" s="211">
        <f>S394*R394</f>
        <v>1.7240243305130352E-4</v>
      </c>
    </row>
    <row r="395" spans="1:21">
      <c r="A395" s="296" t="s">
        <v>448</v>
      </c>
      <c r="B395" s="297" t="s">
        <v>41</v>
      </c>
      <c r="C395" s="298">
        <v>56047.531299999915</v>
      </c>
      <c r="D395" s="298">
        <v>5.0000000000000001E-4</v>
      </c>
      <c r="E395" s="214">
        <f>+(C395-C$7)/C$8</f>
        <v>31426.896936863443</v>
      </c>
      <c r="F395" s="211">
        <f>ROUND(2*E395,0)/2</f>
        <v>31427</v>
      </c>
      <c r="G395" s="213">
        <f>+C395-(C$7+F395*C$8)</f>
        <v>-3.6923190084053203E-2</v>
      </c>
      <c r="H395" s="213"/>
      <c r="I395" s="213"/>
      <c r="J395" s="213"/>
      <c r="L395" s="213">
        <f>+G395</f>
        <v>-3.6923190084053203E-2</v>
      </c>
      <c r="M395" s="213"/>
      <c r="N395" s="213"/>
      <c r="O395" s="213">
        <f ca="1">+C$11+C$12*F395</f>
        <v>-4.1782271537941854E-2</v>
      </c>
      <c r="P395" s="213">
        <f>+D$11+D$12*F395+D$13*F395^2</f>
        <v>-5.0334457676091141E-2</v>
      </c>
      <c r="Q395" s="245">
        <f>+C395-15018.5</f>
        <v>41029.031299999915</v>
      </c>
      <c r="R395" s="211">
        <f>+(P395-G395)^2</f>
        <v>1.7986209842524704E-4</v>
      </c>
      <c r="S395" s="211">
        <v>1</v>
      </c>
      <c r="T395" s="211">
        <f>S395*R395</f>
        <v>1.7986209842524704E-4</v>
      </c>
    </row>
    <row r="396" spans="1:21">
      <c r="A396" s="296" t="s">
        <v>448</v>
      </c>
      <c r="B396" s="297" t="s">
        <v>41</v>
      </c>
      <c r="C396" s="298">
        <v>56050.397599999793</v>
      </c>
      <c r="D396" s="298">
        <v>1E-3</v>
      </c>
      <c r="E396" s="214">
        <f>+(C396-C$7)/C$8</f>
        <v>31434.897596276205</v>
      </c>
      <c r="F396" s="211">
        <f>ROUND(2*E396,0)/2</f>
        <v>31435</v>
      </c>
      <c r="G396" s="213">
        <f>+C396-(C$7+F396*C$8)</f>
        <v>-3.6686950210423674E-2</v>
      </c>
      <c r="H396" s="213"/>
      <c r="I396" s="213"/>
      <c r="J396" s="213"/>
      <c r="L396" s="213">
        <f>+G396</f>
        <v>-3.6686950210423674E-2</v>
      </c>
      <c r="M396" s="213"/>
      <c r="N396" s="213"/>
      <c r="O396" s="213">
        <f ca="1">+C$11+C$12*F396</f>
        <v>-4.1811331419689207E-2</v>
      </c>
      <c r="P396" s="213">
        <f>+D$11+D$12*F396+D$13*F396^2</f>
        <v>-5.0387423337417872E-2</v>
      </c>
      <c r="Q396" s="245">
        <f>+C396-15018.5</f>
        <v>41031.897599999793</v>
      </c>
      <c r="R396" s="211">
        <f>+(P396-G396)^2</f>
        <v>1.8770296390349016E-4</v>
      </c>
      <c r="S396" s="211">
        <v>1</v>
      </c>
      <c r="T396" s="211">
        <f>S396*R396</f>
        <v>1.8770296390349016E-4</v>
      </c>
    </row>
    <row r="397" spans="1:21">
      <c r="A397" s="296" t="s">
        <v>448</v>
      </c>
      <c r="B397" s="297" t="s">
        <v>39</v>
      </c>
      <c r="C397" s="298">
        <v>56050.57620000001</v>
      </c>
      <c r="D397" s="298">
        <v>5.9999999999999995E-4</v>
      </c>
      <c r="E397" s="214">
        <f>+(C397-C$7)/C$8</f>
        <v>31435.396119729059</v>
      </c>
      <c r="F397" s="211">
        <f>ROUND(2*E397,0)/2</f>
        <v>31435.5</v>
      </c>
      <c r="G397" s="213">
        <f>+C397-(C$7+F397*C$8)</f>
        <v>-3.7215934993582778E-2</v>
      </c>
      <c r="H397" s="213"/>
      <c r="I397" s="213"/>
      <c r="J397" s="213"/>
      <c r="L397" s="213">
        <f>+G397</f>
        <v>-3.7215934993582778E-2</v>
      </c>
      <c r="M397" s="213"/>
      <c r="N397" s="213"/>
      <c r="O397" s="213">
        <f ca="1">+C$11+C$12*F397</f>
        <v>-4.1813147662298419E-2</v>
      </c>
      <c r="P397" s="213">
        <f>+D$11+D$12*F397+D$13*F397^2</f>
        <v>-5.0390734418728447E-2</v>
      </c>
      <c r="Q397" s="245">
        <f>+C397-15018.5</f>
        <v>41032.07620000001</v>
      </c>
      <c r="R397" s="211">
        <f>+(P397-G397)^2</f>
        <v>1.7357533989281867E-4</v>
      </c>
      <c r="S397" s="211">
        <v>1</v>
      </c>
      <c r="T397" s="211">
        <f>S397*R397</f>
        <v>1.7357533989281867E-4</v>
      </c>
    </row>
    <row r="398" spans="1:21">
      <c r="A398" s="262" t="s">
        <v>413</v>
      </c>
      <c r="B398" s="263" t="s">
        <v>39</v>
      </c>
      <c r="C398" s="264">
        <v>56053.082900000001</v>
      </c>
      <c r="D398" s="265" t="s">
        <v>181</v>
      </c>
      <c r="E398" s="214">
        <f>+(C398-C$7)/C$8</f>
        <v>31442.393033154294</v>
      </c>
      <c r="F398" s="211">
        <f>ROUND(2*E398,0)/2</f>
        <v>31442.5</v>
      </c>
      <c r="G398" s="213">
        <f>+C398-(C$7+F398*C$8)</f>
        <v>-3.8321724998240825E-2</v>
      </c>
      <c r="H398" s="213"/>
      <c r="I398" s="213"/>
      <c r="J398" s="213"/>
      <c r="K398" s="213">
        <f>+G398</f>
        <v>-3.8321724998240825E-2</v>
      </c>
      <c r="L398" s="213"/>
      <c r="M398" s="213"/>
      <c r="N398" s="213"/>
      <c r="O398" s="213">
        <f ca="1">+C$11+C$12*F398</f>
        <v>-4.1838575058827362E-2</v>
      </c>
      <c r="P398" s="213">
        <f>+D$11+D$12*F398+D$13*F398^2</f>
        <v>-5.0437098543564776E-2</v>
      </c>
      <c r="Q398" s="245">
        <f>+C398-15018.5</f>
        <v>41034.582900000001</v>
      </c>
      <c r="R398" s="211">
        <f>+(P398-G398)^2</f>
        <v>1.4678227614273545E-4</v>
      </c>
      <c r="S398" s="211">
        <v>1</v>
      </c>
      <c r="T398" s="211">
        <f>S398*R398</f>
        <v>1.4678227614273545E-4</v>
      </c>
      <c r="U398" s="211" t="e">
        <f>VLOOKUP(C398,'Active 2'!C$41:E$95,3,FALSE)</f>
        <v>#N/A</v>
      </c>
    </row>
    <row r="399" spans="1:21">
      <c r="A399" s="296" t="s">
        <v>448</v>
      </c>
      <c r="B399" s="297" t="s">
        <v>41</v>
      </c>
      <c r="C399" s="298">
        <v>56056.48909999989</v>
      </c>
      <c r="D399" s="298">
        <v>6.9999999999999999E-4</v>
      </c>
      <c r="E399" s="214">
        <f>+(C399-C$7)/C$8</f>
        <v>31451.900707191216</v>
      </c>
      <c r="F399" s="211">
        <f>ROUND(2*E399,0)/2</f>
        <v>31452</v>
      </c>
      <c r="G399" s="213">
        <f>+C399-(C$7+F399*C$8)</f>
        <v>-3.5572440108808223E-2</v>
      </c>
      <c r="H399" s="213"/>
      <c r="I399" s="213"/>
      <c r="J399" s="213"/>
      <c r="L399" s="213">
        <f>+G399</f>
        <v>-3.5572440108808223E-2</v>
      </c>
      <c r="M399" s="213"/>
      <c r="N399" s="213"/>
      <c r="O399" s="213">
        <f ca="1">+C$11+C$12*F399</f>
        <v>-4.1873083668402353E-2</v>
      </c>
      <c r="P399" s="213">
        <f>+D$11+D$12*F399+D$13*F399^2</f>
        <v>-5.0500048115501198E-2</v>
      </c>
      <c r="Q399" s="245">
        <f>+C399-15018.5</f>
        <v>41037.98909999989</v>
      </c>
      <c r="R399" s="211">
        <f>+(P399-G399)^2</f>
        <v>2.2283348080148421E-4</v>
      </c>
      <c r="S399" s="211">
        <v>1</v>
      </c>
      <c r="T399" s="211">
        <f>S399*R399</f>
        <v>2.2283348080148421E-4</v>
      </c>
    </row>
    <row r="400" spans="1:21">
      <c r="A400" s="296" t="s">
        <v>448</v>
      </c>
      <c r="B400" s="297" t="s">
        <v>39</v>
      </c>
      <c r="C400" s="298">
        <v>56058.458099999931</v>
      </c>
      <c r="D400" s="298">
        <v>2.9999999999999997E-4</v>
      </c>
      <c r="E400" s="214">
        <f>+(C400-C$7)/C$8</f>
        <v>31457.396746818864</v>
      </c>
      <c r="F400" s="211">
        <f>ROUND(2*E400,0)/2</f>
        <v>31457.5</v>
      </c>
      <c r="G400" s="213">
        <f>+C400-(C$7+F400*C$8)</f>
        <v>-3.6991275068430696E-2</v>
      </c>
      <c r="H400" s="213"/>
      <c r="I400" s="213"/>
      <c r="J400" s="213"/>
      <c r="L400" s="213">
        <f>+G400</f>
        <v>-3.6991275068430696E-2</v>
      </c>
      <c r="M400" s="213"/>
      <c r="N400" s="213"/>
      <c r="O400" s="213">
        <f ca="1">+C$11+C$12*F400</f>
        <v>-4.1893062337103673E-2</v>
      </c>
      <c r="P400" s="213">
        <f>+D$11+D$12*F400+D$13*F400^2</f>
        <v>-5.0536506726141781E-2</v>
      </c>
      <c r="Q400" s="245">
        <f>+C400-15018.5</f>
        <v>41039.958099999931</v>
      </c>
      <c r="R400" s="211">
        <f>+(P400-G400)^2</f>
        <v>1.8347330066105857E-4</v>
      </c>
      <c r="S400" s="211">
        <v>1</v>
      </c>
      <c r="T400" s="211">
        <f>S400*R400</f>
        <v>1.8347330066105857E-4</v>
      </c>
    </row>
    <row r="401" spans="1:21">
      <c r="A401" s="296" t="s">
        <v>448</v>
      </c>
      <c r="B401" s="297" t="s">
        <v>41</v>
      </c>
      <c r="C401" s="298">
        <v>56059.353199999779</v>
      </c>
      <c r="D401" s="298">
        <v>2.9999999999999997E-4</v>
      </c>
      <c r="E401" s="214">
        <f>+(C401-C$7)/C$8</f>
        <v>31459.895225777611</v>
      </c>
      <c r="F401" s="211">
        <f>ROUND(2*E401,0)/2</f>
        <v>31460</v>
      </c>
      <c r="G401" s="213">
        <f>+C401-(C$7+F401*C$8)</f>
        <v>-3.7536200223257765E-2</v>
      </c>
      <c r="H401" s="213"/>
      <c r="I401" s="213"/>
      <c r="J401" s="213"/>
      <c r="L401" s="213">
        <f>+G401</f>
        <v>-3.7536200223257765E-2</v>
      </c>
      <c r="M401" s="213"/>
      <c r="N401" s="213"/>
      <c r="O401" s="213">
        <f ca="1">+C$11+C$12*F401</f>
        <v>-4.190214355014972E-2</v>
      </c>
      <c r="P401" s="213">
        <f>+D$11+D$12*F401+D$13*F401^2</f>
        <v>-5.0553082245311673E-2</v>
      </c>
      <c r="Q401" s="245">
        <f>+C401-15018.5</f>
        <v>41040.853199999779</v>
      </c>
      <c r="R401" s="211">
        <f>+(P401-G401)^2</f>
        <v>1.6943921757607024E-4</v>
      </c>
      <c r="S401" s="211">
        <v>1</v>
      </c>
      <c r="T401" s="211">
        <f>S401*R401</f>
        <v>1.6943921757607024E-4</v>
      </c>
    </row>
    <row r="402" spans="1:21">
      <c r="A402" s="296" t="s">
        <v>448</v>
      </c>
      <c r="B402" s="297" t="s">
        <v>39</v>
      </c>
      <c r="C402" s="298">
        <v>56059.533100000117</v>
      </c>
      <c r="D402" s="298">
        <v>8.0000000000000004E-4</v>
      </c>
      <c r="E402" s="214">
        <f>+(C402-C$7)/C$8</f>
        <v>31460.397377900947</v>
      </c>
      <c r="F402" s="211">
        <f>ROUND(2*E402,0)/2</f>
        <v>31460.5</v>
      </c>
      <c r="G402" s="213">
        <f>+C402-(C$7+F402*C$8)</f>
        <v>-3.6765184879186563E-2</v>
      </c>
      <c r="H402" s="213"/>
      <c r="I402" s="213"/>
      <c r="J402" s="213"/>
      <c r="L402" s="213">
        <f>+G402</f>
        <v>-3.6765184879186563E-2</v>
      </c>
      <c r="M402" s="213"/>
      <c r="N402" s="213"/>
      <c r="O402" s="213">
        <f ca="1">+C$11+C$12*F402</f>
        <v>-4.1903959792758932E-2</v>
      </c>
      <c r="P402" s="213">
        <f>+D$11+D$12*F402+D$13*F402^2</f>
        <v>-5.0556397605902456E-2</v>
      </c>
      <c r="Q402" s="245">
        <f>+C402-15018.5</f>
        <v>41041.033100000117</v>
      </c>
      <c r="R402" s="211">
        <f>+(P402-G402)^2</f>
        <v>1.9019754847353042E-4</v>
      </c>
      <c r="S402" s="211">
        <v>1</v>
      </c>
      <c r="T402" s="211">
        <f>S402*R402</f>
        <v>1.9019754847353042E-4</v>
      </c>
    </row>
    <row r="403" spans="1:21">
      <c r="A403" s="296" t="s">
        <v>448</v>
      </c>
      <c r="B403" s="297" t="s">
        <v>41</v>
      </c>
      <c r="C403" s="298">
        <v>56063.294000000227</v>
      </c>
      <c r="D403" s="298">
        <v>5.0000000000000001E-4</v>
      </c>
      <c r="E403" s="214">
        <f>+(C403-C$7)/C$8</f>
        <v>31470.895120631165</v>
      </c>
      <c r="F403" s="211">
        <f>ROUND(2*E403,0)/2</f>
        <v>31471</v>
      </c>
      <c r="G403" s="213">
        <f>+C403-(C$7+F403*C$8)</f>
        <v>-3.7573869776679203E-2</v>
      </c>
      <c r="H403" s="213"/>
      <c r="I403" s="213"/>
      <c r="J403" s="213"/>
      <c r="L403" s="213">
        <f>+G403</f>
        <v>-3.7573869776679203E-2</v>
      </c>
      <c r="M403" s="213"/>
      <c r="N403" s="213"/>
      <c r="O403" s="213">
        <f ca="1">+C$11+C$12*F403</f>
        <v>-4.1942100887552347E-2</v>
      </c>
      <c r="P403" s="213">
        <f>+D$11+D$12*F403+D$13*F403^2</f>
        <v>-5.0626039948583876E-2</v>
      </c>
      <c r="Q403" s="245">
        <f>+C403-15018.5</f>
        <v>41044.794000000227</v>
      </c>
      <c r="R403" s="211">
        <f>+(P403-G403)^2</f>
        <v>1.7035914619635805E-4</v>
      </c>
      <c r="S403" s="211">
        <v>1</v>
      </c>
      <c r="T403" s="211">
        <f>S403*R403</f>
        <v>1.7035914619635805E-4</v>
      </c>
    </row>
    <row r="404" spans="1:21">
      <c r="A404" s="296" t="s">
        <v>448</v>
      </c>
      <c r="B404" s="297" t="s">
        <v>39</v>
      </c>
      <c r="C404" s="298">
        <v>56063.472399999853</v>
      </c>
      <c r="D404" s="298">
        <v>1.1000000000000001E-3</v>
      </c>
      <c r="E404" s="214">
        <f>+(C404-C$7)/C$8</f>
        <v>31471.393085825424</v>
      </c>
      <c r="F404" s="211">
        <f>ROUND(2*E404,0)/2</f>
        <v>31471.5</v>
      </c>
      <c r="G404" s="213">
        <f>+C404-(C$7+F404*C$8)</f>
        <v>-3.8302855144138448E-2</v>
      </c>
      <c r="H404" s="213"/>
      <c r="I404" s="213"/>
      <c r="J404" s="213"/>
      <c r="L404" s="213">
        <f>+G404</f>
        <v>-3.8302855144138448E-2</v>
      </c>
      <c r="M404" s="213"/>
      <c r="N404" s="213"/>
      <c r="O404" s="213">
        <f ca="1">+C$11+C$12*F404</f>
        <v>-4.1943917130161559E-2</v>
      </c>
      <c r="P404" s="213">
        <f>+D$11+D$12*F404+D$13*F404^2</f>
        <v>-5.0629357192057953E-2</v>
      </c>
      <c r="Q404" s="245">
        <f>+C404-15018.5</f>
        <v>41044.972399999853</v>
      </c>
      <c r="R404" s="211">
        <f>+(P404-G404)^2</f>
        <v>1.5194265273736374E-4</v>
      </c>
      <c r="S404" s="211">
        <v>1</v>
      </c>
      <c r="T404" s="211">
        <f>S404*R404</f>
        <v>1.5194265273736374E-4</v>
      </c>
    </row>
    <row r="405" spans="1:21">
      <c r="A405" s="296" t="s">
        <v>448</v>
      </c>
      <c r="B405" s="297" t="s">
        <v>41</v>
      </c>
      <c r="C405" s="298">
        <v>56064.368900000118</v>
      </c>
      <c r="D405" s="298">
        <v>4.0000000000000002E-4</v>
      </c>
      <c r="E405" s="214">
        <f>+(C405-C$7)/C$8</f>
        <v>31473.89547258395</v>
      </c>
      <c r="F405" s="211">
        <f>ROUND(2*E405,0)/2</f>
        <v>31474</v>
      </c>
      <c r="G405" s="213">
        <f>+C405-(C$7+F405*C$8)</f>
        <v>-3.744777988322312E-2</v>
      </c>
      <c r="H405" s="213"/>
      <c r="I405" s="213"/>
      <c r="J405" s="213"/>
      <c r="L405" s="213">
        <f>+G405</f>
        <v>-3.744777988322312E-2</v>
      </c>
      <c r="M405" s="213"/>
      <c r="N405" s="213"/>
      <c r="O405" s="213">
        <f ca="1">+C$11+C$12*F405</f>
        <v>-4.1952998343207606E-2</v>
      </c>
      <c r="P405" s="213">
        <f>+D$11+D$12*F405+D$13*F405^2</f>
        <v>-5.0645944693212527E-2</v>
      </c>
      <c r="Q405" s="245">
        <f>+C405-15018.5</f>
        <v>41045.868900000118</v>
      </c>
      <c r="R405" s="211">
        <f>+(P405-G405)^2</f>
        <v>1.7419155435164271E-4</v>
      </c>
      <c r="S405" s="211">
        <v>1</v>
      </c>
      <c r="T405" s="211">
        <f>S405*R405</f>
        <v>1.7419155435164271E-4</v>
      </c>
    </row>
    <row r="406" spans="1:21">
      <c r="A406" s="296" t="s">
        <v>448</v>
      </c>
      <c r="B406" s="297" t="s">
        <v>39</v>
      </c>
      <c r="C406" s="298">
        <v>56064.547300000209</v>
      </c>
      <c r="D406" s="298">
        <v>6.9999999999999999E-4</v>
      </c>
      <c r="E406" s="214">
        <f>+(C406-C$7)/C$8</f>
        <v>31474.393437779512</v>
      </c>
      <c r="F406" s="211">
        <f>ROUND(2*E406,0)/2</f>
        <v>31474.5</v>
      </c>
      <c r="G406" s="213">
        <f>+C406-(C$7+F406*C$8)</f>
        <v>-3.8176764792297035E-2</v>
      </c>
      <c r="H406" s="213"/>
      <c r="I406" s="213"/>
      <c r="J406" s="213"/>
      <c r="L406" s="213">
        <f>+G406</f>
        <v>-3.8176764792297035E-2</v>
      </c>
      <c r="M406" s="213"/>
      <c r="N406" s="213"/>
      <c r="O406" s="213">
        <f ca="1">+C$11+C$12*F406</f>
        <v>-4.1954814585816819E-2</v>
      </c>
      <c r="P406" s="213">
        <f>+D$11+D$12*F406+D$13*F406^2</f>
        <v>-5.0649262450200253E-2</v>
      </c>
      <c r="Q406" s="245">
        <f>+C406-15018.5</f>
        <v>41046.047300000209</v>
      </c>
      <c r="R406" s="211">
        <f>+(P406-G406)^2</f>
        <v>1.5556319782640123E-4</v>
      </c>
      <c r="S406" s="211">
        <v>1</v>
      </c>
      <c r="T406" s="211">
        <f>S406*R406</f>
        <v>1.5556319782640123E-4</v>
      </c>
    </row>
    <row r="407" spans="1:21">
      <c r="A407" s="296" t="s">
        <v>448</v>
      </c>
      <c r="B407" s="297" t="s">
        <v>41</v>
      </c>
      <c r="C407" s="298">
        <v>56065.44290000014</v>
      </c>
      <c r="D407" s="298">
        <v>8.0000000000000004E-4</v>
      </c>
      <c r="E407" s="214">
        <f>+(C407-C$7)/C$8</f>
        <v>31476.893312380849</v>
      </c>
      <c r="F407" s="211">
        <f>ROUND(2*E407,0)/2</f>
        <v>31477</v>
      </c>
      <c r="G407" s="213">
        <f>+C407-(C$7+F407*C$8)</f>
        <v>-3.8221689857891761E-2</v>
      </c>
      <c r="H407" s="213"/>
      <c r="I407" s="213"/>
      <c r="J407" s="213"/>
      <c r="L407" s="213">
        <f>+G407</f>
        <v>-3.8221689857891761E-2</v>
      </c>
      <c r="M407" s="213"/>
      <c r="N407" s="213"/>
      <c r="O407" s="213">
        <f ca="1">+C$11+C$12*F407</f>
        <v>-4.1963895798862866E-2</v>
      </c>
      <c r="P407" s="213">
        <f>+D$11+D$12*F407+D$13*F407^2</f>
        <v>-5.0665852518922957E-2</v>
      </c>
      <c r="Q407" s="245">
        <f>+C407-15018.5</f>
        <v>41046.94290000014</v>
      </c>
      <c r="R407" s="211">
        <f>+(P407-G407)^2</f>
        <v>1.5485718433420304E-4</v>
      </c>
      <c r="S407" s="211">
        <v>1</v>
      </c>
      <c r="T407" s="211">
        <f>S407*R407</f>
        <v>1.5485718433420304E-4</v>
      </c>
    </row>
    <row r="408" spans="1:21">
      <c r="A408" s="296" t="s">
        <v>448</v>
      </c>
      <c r="B408" s="297" t="s">
        <v>39</v>
      </c>
      <c r="C408" s="298">
        <v>56067.412099999841</v>
      </c>
      <c r="D408" s="298">
        <v>1.1000000000000001E-3</v>
      </c>
      <c r="E408" s="214">
        <f>+(C408-C$7)/C$8</f>
        <v>31482.389910264497</v>
      </c>
      <c r="F408" s="211">
        <f>ROUND(2*E408,0)/2</f>
        <v>31482.5</v>
      </c>
      <c r="G408" s="213">
        <f>+C408-(C$7+F408*C$8)</f>
        <v>-3.9440525157260709E-2</v>
      </c>
      <c r="H408" s="213"/>
      <c r="I408" s="213"/>
      <c r="J408" s="213"/>
      <c r="L408" s="213">
        <f>+G408</f>
        <v>-3.9440525157260709E-2</v>
      </c>
      <c r="M408" s="213"/>
      <c r="N408" s="213"/>
      <c r="O408" s="213">
        <f ca="1">+C$11+C$12*F408</f>
        <v>-4.1983874467564172E-2</v>
      </c>
      <c r="P408" s="213">
        <f>+D$11+D$12*F408+D$13*F408^2</f>
        <v>-5.0702358201646133E-2</v>
      </c>
      <c r="Q408" s="245">
        <f>+C408-15018.5</f>
        <v>41048.912099999841</v>
      </c>
      <c r="R408" s="211">
        <f>+(P408-G408)^2</f>
        <v>1.2682888351961148E-4</v>
      </c>
      <c r="S408" s="211">
        <v>1</v>
      </c>
      <c r="T408" s="211">
        <f>S408*R408</f>
        <v>1.2682888351961148E-4</v>
      </c>
    </row>
    <row r="409" spans="1:21">
      <c r="A409" s="273" t="s">
        <v>192</v>
      </c>
      <c r="B409" s="274" t="s">
        <v>41</v>
      </c>
      <c r="C409" s="275">
        <v>56067.413800000002</v>
      </c>
      <c r="D409" s="275">
        <v>2.9999999999999997E-4</v>
      </c>
      <c r="E409" s="214">
        <f>+(C409-C$7)/C$8</f>
        <v>31482.394655448981</v>
      </c>
      <c r="F409" s="211">
        <f>ROUND(2*E409,0)/2</f>
        <v>31482.5</v>
      </c>
      <c r="G409" s="213">
        <f>+C409-(C$7+F409*C$8)</f>
        <v>-3.7740524996479508E-2</v>
      </c>
      <c r="H409" s="213"/>
      <c r="I409" s="213"/>
      <c r="J409" s="213"/>
      <c r="K409" s="213">
        <f>+G409</f>
        <v>-3.7740524996479508E-2</v>
      </c>
      <c r="L409" s="213"/>
      <c r="M409" s="213"/>
      <c r="N409" s="213"/>
      <c r="O409" s="213">
        <f ca="1">+C$11+C$12*F409</f>
        <v>-4.1983874467564172E-2</v>
      </c>
      <c r="P409" s="213">
        <f>+D$11+D$12*F409+D$13*F409^2</f>
        <v>-5.0702358201646133E-2</v>
      </c>
      <c r="Q409" s="245">
        <f>+C409-15018.5</f>
        <v>41048.913800000002</v>
      </c>
      <c r="R409" s="211">
        <f>+(P409-G409)^2</f>
        <v>1.6800912003856012E-4</v>
      </c>
      <c r="S409" s="211">
        <v>1</v>
      </c>
      <c r="T409" s="211">
        <f>S409*R409</f>
        <v>1.6800912003856012E-4</v>
      </c>
      <c r="U409" s="211" t="e">
        <f>VLOOKUP(C409,'Active 2'!C$41:E$95,3,FALSE)</f>
        <v>#N/A</v>
      </c>
    </row>
    <row r="410" spans="1:21">
      <c r="A410" s="276" t="s">
        <v>192</v>
      </c>
      <c r="B410" s="277" t="s">
        <v>41</v>
      </c>
      <c r="C410" s="272">
        <v>56067.413800000002</v>
      </c>
      <c r="D410" s="272">
        <v>2.9999999999999997E-4</v>
      </c>
      <c r="E410" s="214">
        <f>+(C410-C$7)/C$8</f>
        <v>31482.394655448981</v>
      </c>
      <c r="F410" s="211">
        <f>ROUND(2*E410,0)/2</f>
        <v>31482.5</v>
      </c>
      <c r="G410" s="213">
        <f>+C410-(C$7+F410*C$8)</f>
        <v>-3.7740524996479508E-2</v>
      </c>
      <c r="H410" s="213"/>
      <c r="I410" s="213"/>
      <c r="J410" s="213"/>
      <c r="K410" s="213">
        <f>+G410</f>
        <v>-3.7740524996479508E-2</v>
      </c>
      <c r="L410" s="213"/>
      <c r="M410" s="213"/>
      <c r="N410" s="213"/>
      <c r="O410" s="213">
        <f ca="1">+C$11+C$12*F410</f>
        <v>-4.1983874467564172E-2</v>
      </c>
      <c r="P410" s="213">
        <f>+D$11+D$12*F410+D$13*F410^2</f>
        <v>-5.0702358201646133E-2</v>
      </c>
      <c r="Q410" s="245">
        <f>+C410-15018.5</f>
        <v>41048.913800000002</v>
      </c>
      <c r="R410" s="211">
        <f>+(P410-G410)^2</f>
        <v>1.6800912003856012E-4</v>
      </c>
      <c r="S410" s="211">
        <v>1</v>
      </c>
      <c r="T410" s="211">
        <f>S410*R410</f>
        <v>1.6800912003856012E-4</v>
      </c>
      <c r="U410" s="211" t="e">
        <f>VLOOKUP(C410,'Active 2'!C$41:E$95,3,FALSE)</f>
        <v>#N/A</v>
      </c>
    </row>
    <row r="411" spans="1:21">
      <c r="A411" s="273" t="s">
        <v>192</v>
      </c>
      <c r="B411" s="274" t="s">
        <v>41</v>
      </c>
      <c r="C411" s="275">
        <v>56067.413860000001</v>
      </c>
      <c r="D411" s="275">
        <v>2.0000000000000001E-4</v>
      </c>
      <c r="E411" s="214">
        <f>+(C411-C$7)/C$8</f>
        <v>31482.39482292606</v>
      </c>
      <c r="F411" s="211">
        <f>ROUND(2*E411,0)/2</f>
        <v>31482.5</v>
      </c>
      <c r="G411" s="213">
        <f>+C411-(C$7+F411*C$8)</f>
        <v>-3.7680524997995235E-2</v>
      </c>
      <c r="H411" s="213"/>
      <c r="I411" s="213"/>
      <c r="J411" s="213"/>
      <c r="K411" s="213">
        <f>+G411</f>
        <v>-3.7680524997995235E-2</v>
      </c>
      <c r="L411" s="213"/>
      <c r="M411" s="213"/>
      <c r="N411" s="213"/>
      <c r="O411" s="213">
        <f ca="1">+C$11+C$12*F411</f>
        <v>-4.1983874467564172E-2</v>
      </c>
      <c r="P411" s="213">
        <f>+D$11+D$12*F411+D$13*F411^2</f>
        <v>-5.0702358201646133E-2</v>
      </c>
      <c r="Q411" s="245">
        <f>+C411-15018.5</f>
        <v>41048.913860000001</v>
      </c>
      <c r="R411" s="211">
        <f>+(P411-G411)^2</f>
        <v>1.6956813998370501E-4</v>
      </c>
      <c r="S411" s="211">
        <v>1</v>
      </c>
      <c r="T411" s="211">
        <f>S411*R411</f>
        <v>1.6956813998370501E-4</v>
      </c>
      <c r="U411" s="211" t="e">
        <f>VLOOKUP(C411,'Active 2'!C$41:E$95,3,FALSE)</f>
        <v>#N/A</v>
      </c>
    </row>
    <row r="412" spans="1:21">
      <c r="A412" s="276" t="s">
        <v>192</v>
      </c>
      <c r="B412" s="277" t="s">
        <v>41</v>
      </c>
      <c r="C412" s="272">
        <v>56067.413860000001</v>
      </c>
      <c r="D412" s="272">
        <v>2.0000000000000001E-4</v>
      </c>
      <c r="E412" s="214">
        <f>+(C412-C$7)/C$8</f>
        <v>31482.39482292606</v>
      </c>
      <c r="F412" s="211">
        <f>ROUND(2*E412,0)/2</f>
        <v>31482.5</v>
      </c>
      <c r="G412" s="213">
        <f>+C412-(C$7+F412*C$8)</f>
        <v>-3.7680524997995235E-2</v>
      </c>
      <c r="H412" s="213"/>
      <c r="I412" s="213"/>
      <c r="J412" s="213"/>
      <c r="K412" s="213">
        <f>+G412</f>
        <v>-3.7680524997995235E-2</v>
      </c>
      <c r="L412" s="213"/>
      <c r="M412" s="213"/>
      <c r="N412" s="213"/>
      <c r="O412" s="213">
        <f ca="1">+C$11+C$12*F412</f>
        <v>-4.1983874467564172E-2</v>
      </c>
      <c r="P412" s="213">
        <f>+D$11+D$12*F412+D$13*F412^2</f>
        <v>-5.0702358201646133E-2</v>
      </c>
      <c r="Q412" s="245">
        <f>+C412-15018.5</f>
        <v>41048.913860000001</v>
      </c>
      <c r="R412" s="211">
        <f>+(P412-G412)^2</f>
        <v>1.6956813998370501E-4</v>
      </c>
      <c r="S412" s="211">
        <v>1</v>
      </c>
      <c r="T412" s="211">
        <f>S412*R412</f>
        <v>1.6956813998370501E-4</v>
      </c>
      <c r="U412" s="211" t="e">
        <f>VLOOKUP(C412,'Active 2'!C$41:E$95,3,FALSE)</f>
        <v>#N/A</v>
      </c>
    </row>
    <row r="413" spans="1:21">
      <c r="A413" s="273" t="s">
        <v>192</v>
      </c>
      <c r="B413" s="274" t="s">
        <v>41</v>
      </c>
      <c r="C413" s="275">
        <v>56067.414049999999</v>
      </c>
      <c r="D413" s="275">
        <v>2.9999999999999997E-4</v>
      </c>
      <c r="E413" s="214">
        <f>+(C413-C$7)/C$8</f>
        <v>31482.395353270156</v>
      </c>
      <c r="F413" s="211">
        <f>ROUND(2*E413,0)/2</f>
        <v>31482.5</v>
      </c>
      <c r="G413" s="213">
        <f>+C413-(C$7+F413*C$8)</f>
        <v>-3.749052499915706E-2</v>
      </c>
      <c r="H413" s="213"/>
      <c r="I413" s="213"/>
      <c r="J413" s="213"/>
      <c r="K413" s="213">
        <f>+G413</f>
        <v>-3.749052499915706E-2</v>
      </c>
      <c r="L413" s="213"/>
      <c r="M413" s="213"/>
      <c r="N413" s="213"/>
      <c r="O413" s="213">
        <f ca="1">+C$11+C$12*F413</f>
        <v>-4.1983874467564172E-2</v>
      </c>
      <c r="P413" s="213">
        <f>+D$11+D$12*F413+D$13*F413^2</f>
        <v>-5.0702358201646133E-2</v>
      </c>
      <c r="Q413" s="245">
        <f>+C413-15018.5</f>
        <v>41048.914049999999</v>
      </c>
      <c r="R413" s="211">
        <f>+(P413-G413)^2</f>
        <v>1.7455253657039268E-4</v>
      </c>
      <c r="S413" s="211">
        <v>1</v>
      </c>
      <c r="T413" s="211">
        <f>S413*R413</f>
        <v>1.7455253657039268E-4</v>
      </c>
      <c r="U413" s="211" t="e">
        <f>VLOOKUP(C413,'Active 2'!C$41:E$95,3,FALSE)</f>
        <v>#N/A</v>
      </c>
    </row>
    <row r="414" spans="1:21">
      <c r="A414" s="276" t="s">
        <v>192</v>
      </c>
      <c r="B414" s="277" t="s">
        <v>41</v>
      </c>
      <c r="C414" s="272">
        <v>56067.414049999999</v>
      </c>
      <c r="D414" s="272">
        <v>2.9999999999999997E-4</v>
      </c>
      <c r="E414" s="214">
        <f>+(C414-C$7)/C$8</f>
        <v>31482.395353270156</v>
      </c>
      <c r="F414" s="211">
        <f>ROUND(2*E414,0)/2</f>
        <v>31482.5</v>
      </c>
      <c r="G414" s="213">
        <f>+C414-(C$7+F414*C$8)</f>
        <v>-3.749052499915706E-2</v>
      </c>
      <c r="H414" s="213"/>
      <c r="I414" s="213"/>
      <c r="J414" s="213"/>
      <c r="K414" s="213">
        <f>+G414</f>
        <v>-3.749052499915706E-2</v>
      </c>
      <c r="L414" s="213"/>
      <c r="M414" s="213"/>
      <c r="N414" s="213"/>
      <c r="O414" s="213">
        <f ca="1">+C$11+C$12*F414</f>
        <v>-4.1983874467564172E-2</v>
      </c>
      <c r="P414" s="213">
        <f>+D$11+D$12*F414+D$13*F414^2</f>
        <v>-5.0702358201646133E-2</v>
      </c>
      <c r="Q414" s="245">
        <f>+C414-15018.5</f>
        <v>41048.914049999999</v>
      </c>
      <c r="R414" s="211">
        <f>+(P414-G414)^2</f>
        <v>1.7455253657039268E-4</v>
      </c>
      <c r="S414" s="211">
        <v>1</v>
      </c>
      <c r="T414" s="211">
        <f>S414*R414</f>
        <v>1.7455253657039268E-4</v>
      </c>
      <c r="U414" s="211" t="e">
        <f>VLOOKUP(C414,'Active 2'!C$41:E$95,3,FALSE)</f>
        <v>#N/A</v>
      </c>
    </row>
    <row r="415" spans="1:21">
      <c r="A415" s="273" t="s">
        <v>192</v>
      </c>
      <c r="B415" s="274" t="s">
        <v>41</v>
      </c>
      <c r="C415" s="275">
        <v>56067.414640000003</v>
      </c>
      <c r="D415" s="275">
        <v>2.0000000000000001E-4</v>
      </c>
      <c r="E415" s="214">
        <f>+(C415-C$7)/C$8</f>
        <v>31482.397000128152</v>
      </c>
      <c r="F415" s="211">
        <f>ROUND(2*E415,0)/2</f>
        <v>31482.5</v>
      </c>
      <c r="G415" s="213">
        <f>+C415-(C$7+F415*C$8)</f>
        <v>-3.690052499587182E-2</v>
      </c>
      <c r="H415" s="213"/>
      <c r="I415" s="213"/>
      <c r="J415" s="213"/>
      <c r="K415" s="213">
        <f>+G415</f>
        <v>-3.690052499587182E-2</v>
      </c>
      <c r="L415" s="213"/>
      <c r="M415" s="213"/>
      <c r="N415" s="213"/>
      <c r="O415" s="213">
        <f ca="1">+C$11+C$12*F415</f>
        <v>-4.1983874467564172E-2</v>
      </c>
      <c r="P415" s="213">
        <f>+D$11+D$12*F415+D$13*F415^2</f>
        <v>-5.0702358201646133E-2</v>
      </c>
      <c r="Q415" s="245">
        <f>+C415-15018.5</f>
        <v>41048.914640000003</v>
      </c>
      <c r="R415" s="211">
        <f>+(P415-G415)^2</f>
        <v>1.9049059984001447E-4</v>
      </c>
      <c r="S415" s="211">
        <v>1</v>
      </c>
      <c r="T415" s="211">
        <f>S415*R415</f>
        <v>1.9049059984001447E-4</v>
      </c>
      <c r="U415" s="211" t="e">
        <f>VLOOKUP(C415,'Active 2'!C$41:E$95,3,FALSE)</f>
        <v>#N/A</v>
      </c>
    </row>
    <row r="416" spans="1:21">
      <c r="A416" s="276" t="s">
        <v>192</v>
      </c>
      <c r="B416" s="277" t="s">
        <v>41</v>
      </c>
      <c r="C416" s="272">
        <v>56067.414640000003</v>
      </c>
      <c r="D416" s="272">
        <v>2.0000000000000001E-4</v>
      </c>
      <c r="E416" s="214">
        <f>+(C416-C$7)/C$8</f>
        <v>31482.397000128152</v>
      </c>
      <c r="F416" s="211">
        <f>ROUND(2*E416,0)/2</f>
        <v>31482.5</v>
      </c>
      <c r="G416" s="213">
        <f>+C416-(C$7+F416*C$8)</f>
        <v>-3.690052499587182E-2</v>
      </c>
      <c r="H416" s="213"/>
      <c r="I416" s="213"/>
      <c r="J416" s="213"/>
      <c r="K416" s="213">
        <f>+G416</f>
        <v>-3.690052499587182E-2</v>
      </c>
      <c r="L416" s="213"/>
      <c r="M416" s="213"/>
      <c r="N416" s="213"/>
      <c r="O416" s="213">
        <f ca="1">+C$11+C$12*F416</f>
        <v>-4.1983874467564172E-2</v>
      </c>
      <c r="P416" s="213">
        <f>+D$11+D$12*F416+D$13*F416^2</f>
        <v>-5.0702358201646133E-2</v>
      </c>
      <c r="Q416" s="245">
        <f>+C416-15018.5</f>
        <v>41048.914640000003</v>
      </c>
      <c r="R416" s="211">
        <f>+(P416-G416)^2</f>
        <v>1.9049059984001447E-4</v>
      </c>
      <c r="S416" s="211">
        <v>1</v>
      </c>
      <c r="T416" s="211">
        <f>S416*R416</f>
        <v>1.9049059984001447E-4</v>
      </c>
      <c r="U416" s="211" t="e">
        <f>VLOOKUP(C416,'Active 2'!C$41:E$95,3,FALSE)</f>
        <v>#N/A</v>
      </c>
    </row>
    <row r="417" spans="1:20">
      <c r="A417" s="296" t="s">
        <v>448</v>
      </c>
      <c r="B417" s="297" t="s">
        <v>39</v>
      </c>
      <c r="C417" s="298">
        <v>56071.354199999943</v>
      </c>
      <c r="D417" s="298">
        <v>5.0000000000000001E-4</v>
      </c>
      <c r="E417" s="214">
        <f>+(C417-C$7)/C$8</f>
        <v>31493.393433787231</v>
      </c>
      <c r="F417" s="211">
        <f>ROUND(2*E417,0)/2</f>
        <v>31493.5</v>
      </c>
      <c r="G417" s="213">
        <f>+C417-(C$7+F417*C$8)</f>
        <v>-3.8178195056389086E-2</v>
      </c>
      <c r="H417" s="213"/>
      <c r="I417" s="213"/>
      <c r="J417" s="213"/>
      <c r="L417" s="213">
        <f>+G417</f>
        <v>-3.8178195056389086E-2</v>
      </c>
      <c r="M417" s="213"/>
      <c r="N417" s="213"/>
      <c r="O417" s="213">
        <f ca="1">+C$11+C$12*F417</f>
        <v>-4.2023831804966799E-2</v>
      </c>
      <c r="P417" s="213">
        <f>+D$11+D$12*F417+D$13*F417^2</f>
        <v>-5.077540063466697E-2</v>
      </c>
      <c r="Q417" s="245">
        <f>+C417-15018.5</f>
        <v>41052.854199999943</v>
      </c>
      <c r="R417" s="211">
        <f>+(P417-G417)^2</f>
        <v>1.5868958838139544E-4</v>
      </c>
      <c r="S417" s="211">
        <v>1</v>
      </c>
      <c r="T417" s="211">
        <f>S417*R417</f>
        <v>1.5868958838139544E-4</v>
      </c>
    </row>
    <row r="418" spans="1:20">
      <c r="A418" s="296" t="s">
        <v>448</v>
      </c>
      <c r="B418" s="297" t="s">
        <v>41</v>
      </c>
      <c r="C418" s="298">
        <v>56071.533799999859</v>
      </c>
      <c r="D418" s="298">
        <v>8.9999999999999998E-4</v>
      </c>
      <c r="E418" s="214">
        <f>+(C418-C$7)/C$8</f>
        <v>31493.894748523973</v>
      </c>
      <c r="F418" s="211">
        <f>ROUND(2*E418,0)/2</f>
        <v>31494</v>
      </c>
      <c r="G418" s="213">
        <f>+C418-(C$7+F418*C$8)</f>
        <v>-3.7707180141296703E-2</v>
      </c>
      <c r="H418" s="213"/>
      <c r="I418" s="213"/>
      <c r="J418" s="213"/>
      <c r="L418" s="213">
        <f>+G418</f>
        <v>-3.7707180141296703E-2</v>
      </c>
      <c r="M418" s="213"/>
      <c r="N418" s="213"/>
      <c r="O418" s="213">
        <f ca="1">+C$11+C$12*F418</f>
        <v>-4.2025648047576011E-2</v>
      </c>
      <c r="P418" s="213">
        <f>+D$11+D$12*F418+D$13*F418^2</f>
        <v>-5.0778721729493256E-2</v>
      </c>
      <c r="Q418" s="245">
        <f>+C418-15018.5</f>
        <v>41053.033799999859</v>
      </c>
      <c r="R418" s="211">
        <f>+(P418-G418)^2</f>
        <v>1.7086519949195206E-4</v>
      </c>
      <c r="S418" s="211">
        <v>1</v>
      </c>
      <c r="T418" s="211">
        <f>S418*R418</f>
        <v>1.7086519949195206E-4</v>
      </c>
    </row>
    <row r="419" spans="1:20">
      <c r="A419" s="296" t="s">
        <v>448</v>
      </c>
      <c r="B419" s="297" t="s">
        <v>41</v>
      </c>
      <c r="C419" s="298">
        <v>56074.399600000121</v>
      </c>
      <c r="D419" s="298">
        <v>2.9999999999999997E-4</v>
      </c>
      <c r="E419" s="214">
        <f>+(C419-C$7)/C$8</f>
        <v>31501.894012295441</v>
      </c>
      <c r="F419" s="211">
        <f>ROUND(2*E419,0)/2</f>
        <v>31502</v>
      </c>
      <c r="G419" s="213">
        <f>+C419-(C$7+F419*C$8)</f>
        <v>-3.7970939883962274E-2</v>
      </c>
      <c r="H419" s="213"/>
      <c r="I419" s="213"/>
      <c r="J419" s="213"/>
      <c r="L419" s="213">
        <f>+G419</f>
        <v>-3.7970939883962274E-2</v>
      </c>
      <c r="M419" s="213"/>
      <c r="N419" s="213"/>
      <c r="O419" s="213">
        <f ca="1">+C$11+C$12*F419</f>
        <v>-4.2054707929323379E-2</v>
      </c>
      <c r="P419" s="213">
        <f>+D$11+D$12*F419+D$13*F419^2</f>
        <v>-5.0831870886356476E-2</v>
      </c>
      <c r="Q419" s="245">
        <f>+C419-15018.5</f>
        <v>41055.899600000121</v>
      </c>
      <c r="R419" s="211">
        <f>+(P419-G419)^2</f>
        <v>1.6540354624834433E-4</v>
      </c>
      <c r="S419" s="211">
        <v>1</v>
      </c>
      <c r="T419" s="211">
        <f>S419*R419</f>
        <v>1.6540354624834433E-4</v>
      </c>
    </row>
    <row r="420" spans="1:20">
      <c r="A420" s="296" t="s">
        <v>448</v>
      </c>
      <c r="B420" s="297" t="s">
        <v>39</v>
      </c>
      <c r="C420" s="298">
        <v>56076.368699999992</v>
      </c>
      <c r="D420" s="298">
        <v>6.9999999999999999E-4</v>
      </c>
      <c r="E420" s="214">
        <f>+(C420-C$7)/C$8</f>
        <v>31507.39033105109</v>
      </c>
      <c r="F420" s="211">
        <f>ROUND(2*E420,0)/2</f>
        <v>31507.5</v>
      </c>
      <c r="G420" s="213">
        <f>+C420-(C$7+F420*C$8)</f>
        <v>-3.9289775006182026E-2</v>
      </c>
      <c r="H420" s="213"/>
      <c r="I420" s="213"/>
      <c r="J420" s="213"/>
      <c r="L420" s="213">
        <f>+G420</f>
        <v>-3.9289775006182026E-2</v>
      </c>
      <c r="M420" s="213"/>
      <c r="N420" s="213"/>
      <c r="O420" s="213">
        <f ca="1">+C$11+C$12*F420</f>
        <v>-4.2074686598024685E-2</v>
      </c>
      <c r="P420" s="213">
        <f>+D$11+D$12*F420+D$13*F420^2</f>
        <v>-5.0868423641162216E-2</v>
      </c>
      <c r="Q420" s="245">
        <f>+C420-15018.5</f>
        <v>41057.868699999992</v>
      </c>
      <c r="R420" s="211">
        <f>+(P420-G420)^2</f>
        <v>1.3406510421232862E-4</v>
      </c>
      <c r="S420" s="211">
        <v>1</v>
      </c>
      <c r="T420" s="211">
        <f>S420*R420</f>
        <v>1.3406510421232862E-4</v>
      </c>
    </row>
    <row r="421" spans="1:20">
      <c r="A421" s="296" t="s">
        <v>448</v>
      </c>
      <c r="B421" s="297" t="s">
        <v>41</v>
      </c>
      <c r="C421" s="298">
        <v>56076.549000000115</v>
      </c>
      <c r="D421" s="298">
        <v>5.0000000000000001E-4</v>
      </c>
      <c r="E421" s="214">
        <f>+(C421-C$7)/C$8</f>
        <v>31507.893599687719</v>
      </c>
      <c r="F421" s="211">
        <f>ROUND(2*E421,0)/2</f>
        <v>31508</v>
      </c>
      <c r="G421" s="213">
        <f>+C421-(C$7+F421*C$8)</f>
        <v>-3.8118759883218445E-2</v>
      </c>
      <c r="H421" s="213"/>
      <c r="I421" s="213"/>
      <c r="J421" s="213"/>
      <c r="L421" s="213">
        <f>+G421</f>
        <v>-3.8118759883218445E-2</v>
      </c>
      <c r="M421" s="213"/>
      <c r="N421" s="213"/>
      <c r="O421" s="213">
        <f ca="1">+C$11+C$12*F421</f>
        <v>-4.2076502840633898E-2</v>
      </c>
      <c r="P421" s="213">
        <f>+D$11+D$12*F421+D$13*F421^2</f>
        <v>-5.0871747132385473E-2</v>
      </c>
      <c r="Q421" s="245">
        <f>+C421-15018.5</f>
        <v>41058.049000000115</v>
      </c>
      <c r="R421" s="211">
        <f>+(P421-G421)^2</f>
        <v>1.6263868377741679E-4</v>
      </c>
      <c r="S421" s="211">
        <v>1</v>
      </c>
      <c r="T421" s="211">
        <f>S421*R421</f>
        <v>1.6263868377741679E-4</v>
      </c>
    </row>
    <row r="422" spans="1:20">
      <c r="A422" s="296" t="s">
        <v>448</v>
      </c>
      <c r="B422" s="297" t="s">
        <v>41</v>
      </c>
      <c r="C422" s="298">
        <v>56078.340400000103</v>
      </c>
      <c r="D422" s="298">
        <v>2.9999999999999997E-4</v>
      </c>
      <c r="E422" s="214">
        <f>+(C422-C$7)/C$8</f>
        <v>31512.893907147696</v>
      </c>
      <c r="F422" s="211">
        <f>ROUND(2*E422,0)/2</f>
        <v>31513</v>
      </c>
      <c r="G422" s="213">
        <f>+C422-(C$7+F422*C$8)</f>
        <v>-3.8008609895769041E-2</v>
      </c>
      <c r="H422" s="213"/>
      <c r="I422" s="213"/>
      <c r="J422" s="213"/>
      <c r="L422" s="213">
        <f>+G422</f>
        <v>-3.8008609895769041E-2</v>
      </c>
      <c r="M422" s="213"/>
      <c r="N422" s="213"/>
      <c r="O422" s="213">
        <f ca="1">+C$11+C$12*F422</f>
        <v>-4.2094665266725992E-2</v>
      </c>
      <c r="P422" s="213">
        <f>+D$11+D$12*F422+D$13*F422^2</f>
        <v>-5.0904986751826128E-2</v>
      </c>
      <c r="Q422" s="245">
        <f>+C422-15018.5</f>
        <v>41059.840400000103</v>
      </c>
      <c r="R422" s="211">
        <f>+(P422-G422)^2</f>
        <v>1.6631653601344488E-4</v>
      </c>
      <c r="S422" s="211">
        <v>1</v>
      </c>
      <c r="T422" s="211">
        <f>S422*R422</f>
        <v>1.6631653601344488E-4</v>
      </c>
    </row>
    <row r="423" spans="1:20">
      <c r="A423" s="296" t="s">
        <v>448</v>
      </c>
      <c r="B423" s="297" t="s">
        <v>39</v>
      </c>
      <c r="C423" s="298">
        <v>56078.517899999861</v>
      </c>
      <c r="D423" s="298">
        <v>1E-3</v>
      </c>
      <c r="E423" s="214">
        <f>+(C423-C$7)/C$8</f>
        <v>31513.389360186069</v>
      </c>
      <c r="F423" s="211">
        <f>ROUND(2*E423,0)/2</f>
        <v>31513.5</v>
      </c>
      <c r="G423" s="213">
        <f>+C423-(C$7+F423*C$8)</f>
        <v>-3.9637595138628967E-2</v>
      </c>
      <c r="H423" s="213"/>
      <c r="I423" s="213"/>
      <c r="J423" s="213"/>
      <c r="L423" s="213">
        <f>+G423</f>
        <v>-3.9637595138628967E-2</v>
      </c>
      <c r="M423" s="213"/>
      <c r="N423" s="213"/>
      <c r="O423" s="213">
        <f ca="1">+C$11+C$12*F423</f>
        <v>-4.2096481509335204E-2</v>
      </c>
      <c r="P423" s="213">
        <f>+D$11+D$12*F423+D$13*F423^2</f>
        <v>-5.0908311184491031E-2</v>
      </c>
      <c r="Q423" s="245">
        <f>+C423-15018.5</f>
        <v>41060.017899999861</v>
      </c>
      <c r="R423" s="211">
        <f>+(P423-G423)^2</f>
        <v>1.270290401864526E-4</v>
      </c>
      <c r="S423" s="211">
        <v>1</v>
      </c>
      <c r="T423" s="211">
        <f>S423*R423</f>
        <v>1.270290401864526E-4</v>
      </c>
    </row>
    <row r="424" spans="1:20">
      <c r="A424" s="296" t="s">
        <v>448</v>
      </c>
      <c r="B424" s="297" t="s">
        <v>39</v>
      </c>
      <c r="C424" s="298">
        <v>56084.251099999994</v>
      </c>
      <c r="D424" s="298">
        <v>1.1000000000000001E-3</v>
      </c>
      <c r="E424" s="214">
        <f>+(C424-C$7)/C$8</f>
        <v>31529.392353783485</v>
      </c>
      <c r="F424" s="211">
        <f>ROUND(2*E424,0)/2</f>
        <v>31529.5</v>
      </c>
      <c r="G424" s="213">
        <f>+C424-(C$7+F424*C$8)</f>
        <v>-3.8565115006349515E-2</v>
      </c>
      <c r="H424" s="213"/>
      <c r="I424" s="213"/>
      <c r="J424" s="213"/>
      <c r="L424" s="213">
        <f>+G424</f>
        <v>-3.8565115006349515E-2</v>
      </c>
      <c r="M424" s="213"/>
      <c r="N424" s="213"/>
      <c r="O424" s="213">
        <f ca="1">+C$11+C$12*F424</f>
        <v>-4.2154601272829939E-2</v>
      </c>
      <c r="P424" s="213">
        <f>+D$11+D$12*F424+D$13*F424^2</f>
        <v>-5.1014738218966862E-2</v>
      </c>
      <c r="Q424" s="245">
        <f>+C424-15018.5</f>
        <v>41065.751099999994</v>
      </c>
      <c r="R424" s="211">
        <f>+(P424-G424)^2</f>
        <v>1.5499311813614068E-4</v>
      </c>
      <c r="S424" s="211">
        <v>1</v>
      </c>
      <c r="T424" s="211">
        <f>S424*R424</f>
        <v>1.5499311813614068E-4</v>
      </c>
    </row>
    <row r="425" spans="1:20">
      <c r="A425" s="296" t="s">
        <v>448</v>
      </c>
      <c r="B425" s="297" t="s">
        <v>39</v>
      </c>
      <c r="C425" s="298">
        <v>56085.32480000006</v>
      </c>
      <c r="D425" s="298">
        <v>5.0000000000000001E-4</v>
      </c>
      <c r="E425" s="214">
        <f>+(C425-C$7)/C$8</f>
        <v>31532.38935619509</v>
      </c>
      <c r="F425" s="211">
        <f>ROUND(2*E425,0)/2</f>
        <v>31532.5</v>
      </c>
      <c r="G425" s="213">
        <f>+C425-(C$7+F425*C$8)</f>
        <v>-3.963902493705973E-2</v>
      </c>
      <c r="H425" s="213"/>
      <c r="I425" s="213"/>
      <c r="J425" s="213"/>
      <c r="L425" s="213">
        <f>+G425</f>
        <v>-3.963902493705973E-2</v>
      </c>
      <c r="M425" s="213"/>
      <c r="N425" s="213"/>
      <c r="O425" s="213">
        <f ca="1">+C$11+C$12*F425</f>
        <v>-4.2165498728485198E-2</v>
      </c>
      <c r="P425" s="213">
        <f>+D$11+D$12*F425+D$13*F425^2</f>
        <v>-5.1034703044690058E-2</v>
      </c>
      <c r="Q425" s="245">
        <f>+C425-15018.5</f>
        <v>41066.82480000006</v>
      </c>
      <c r="R425" s="211">
        <f>+(P425-G425)^2</f>
        <v>1.2986147953272513E-4</v>
      </c>
      <c r="S425" s="211">
        <v>1</v>
      </c>
      <c r="T425" s="211">
        <f>S425*R425</f>
        <v>1.2986147953272513E-4</v>
      </c>
    </row>
    <row r="426" spans="1:20">
      <c r="A426" s="296" t="s">
        <v>448</v>
      </c>
      <c r="B426" s="297" t="s">
        <v>39</v>
      </c>
      <c r="C426" s="298">
        <v>56089.265800000168</v>
      </c>
      <c r="D426" s="298">
        <v>4.0000000000000002E-4</v>
      </c>
      <c r="E426" s="214">
        <f>+(C426-C$7)/C$8</f>
        <v>31543.389809304641</v>
      </c>
      <c r="F426" s="211">
        <f>ROUND(2*E426,0)/2</f>
        <v>31543.5</v>
      </c>
      <c r="G426" s="213">
        <f>+C426-(C$7+F426*C$8)</f>
        <v>-3.9476694830227643E-2</v>
      </c>
      <c r="H426" s="213"/>
      <c r="I426" s="213"/>
      <c r="J426" s="213"/>
      <c r="L426" s="213">
        <f>+G426</f>
        <v>-3.9476694830227643E-2</v>
      </c>
      <c r="M426" s="213"/>
      <c r="N426" s="213"/>
      <c r="O426" s="213">
        <f ca="1">+C$11+C$12*F426</f>
        <v>-4.2205456065887811E-2</v>
      </c>
      <c r="P426" s="213">
        <f>+D$11+D$12*F426+D$13*F426^2</f>
        <v>-5.1107933766041211E-2</v>
      </c>
      <c r="Q426" s="245">
        <f>+C426-15018.5</f>
        <v>41070.765800000168</v>
      </c>
      <c r="R426" s="211">
        <f>+(P426-G426)^2</f>
        <v>1.3528571918198552E-4</v>
      </c>
      <c r="S426" s="211">
        <v>1</v>
      </c>
      <c r="T426" s="211">
        <f>S426*R426</f>
        <v>1.3528571918198552E-4</v>
      </c>
    </row>
    <row r="427" spans="1:20">
      <c r="A427" s="296" t="s">
        <v>448</v>
      </c>
      <c r="B427" s="297" t="s">
        <v>41</v>
      </c>
      <c r="C427" s="298">
        <v>56089.445400000084</v>
      </c>
      <c r="D427" s="298">
        <v>5.9999999999999995E-4</v>
      </c>
      <c r="E427" s="214">
        <f>+(C427-C$7)/C$8</f>
        <v>31543.89112404138</v>
      </c>
      <c r="F427" s="211">
        <f>ROUND(2*E427,0)/2</f>
        <v>31544</v>
      </c>
      <c r="G427" s="213">
        <f>+C427-(C$7+F427*C$8)</f>
        <v>-3.9005679915135261E-2</v>
      </c>
      <c r="H427" s="213"/>
      <c r="I427" s="213"/>
      <c r="J427" s="213"/>
      <c r="L427" s="213">
        <f>+G427</f>
        <v>-3.9005679915135261E-2</v>
      </c>
      <c r="M427" s="213"/>
      <c r="N427" s="213"/>
      <c r="O427" s="213">
        <f ca="1">+C$11+C$12*F427</f>
        <v>-4.2207272308497024E-2</v>
      </c>
      <c r="P427" s="213">
        <f>+D$11+D$12*F427+D$13*F427^2</f>
        <v>-5.1111263419427969E-2</v>
      </c>
      <c r="Q427" s="245">
        <f>+C427-15018.5</f>
        <v>41070.945400000084</v>
      </c>
      <c r="R427" s="211">
        <f>+(P427-G427)^2</f>
        <v>1.4654515197940371E-4</v>
      </c>
      <c r="S427" s="211">
        <v>1</v>
      </c>
      <c r="T427" s="211">
        <f>S427*R427</f>
        <v>1.4654515197940371E-4</v>
      </c>
    </row>
    <row r="428" spans="1:20">
      <c r="A428" s="296" t="s">
        <v>448</v>
      </c>
      <c r="B428" s="297" t="s">
        <v>39</v>
      </c>
      <c r="C428" s="298">
        <v>56090.340400000103</v>
      </c>
      <c r="D428" s="298">
        <v>5.9999999999999995E-4</v>
      </c>
      <c r="E428" s="214">
        <f>+(C428-C$7)/C$8</f>
        <v>31546.389323872132</v>
      </c>
      <c r="F428" s="211">
        <f>ROUND(2*E428,0)/2</f>
        <v>31546.5</v>
      </c>
      <c r="G428" s="213">
        <f>+C428-(C$7+F428*C$8)</f>
        <v>-3.9650604900089093E-2</v>
      </c>
      <c r="H428" s="213"/>
      <c r="I428" s="213"/>
      <c r="J428" s="213"/>
      <c r="L428" s="213">
        <f>+G428</f>
        <v>-3.9650604900089093E-2</v>
      </c>
      <c r="M428" s="213"/>
      <c r="N428" s="213"/>
      <c r="O428" s="213">
        <f ca="1">+C$11+C$12*F428</f>
        <v>-4.2216353521543085E-2</v>
      </c>
      <c r="P428" s="213">
        <f>+D$11+D$12*F428+D$13*F428^2</f>
        <v>-5.1127912970145947E-2</v>
      </c>
      <c r="Q428" s="245">
        <f>+C428-15018.5</f>
        <v>41071.840400000103</v>
      </c>
      <c r="R428" s="211">
        <f>+(P428-G428)^2</f>
        <v>1.3172860053499221E-4</v>
      </c>
      <c r="S428" s="211">
        <v>1</v>
      </c>
      <c r="T428" s="211">
        <f>S428*R428</f>
        <v>1.3172860053499221E-4</v>
      </c>
    </row>
    <row r="429" spans="1:20">
      <c r="A429" s="296" t="s">
        <v>448</v>
      </c>
      <c r="B429" s="297" t="s">
        <v>41</v>
      </c>
      <c r="C429" s="298">
        <v>56090.519400000107</v>
      </c>
      <c r="D429" s="298">
        <v>1.2999999999999999E-3</v>
      </c>
      <c r="E429" s="214">
        <f>+(C429-C$7)/C$8</f>
        <v>31546.888963838283</v>
      </c>
      <c r="F429" s="211">
        <f>ROUND(2*E429,0)/2</f>
        <v>31547</v>
      </c>
      <c r="G429" s="213">
        <f>+C429-(C$7+F429*C$8)</f>
        <v>-3.9779589889803901E-2</v>
      </c>
      <c r="H429" s="213"/>
      <c r="I429" s="213"/>
      <c r="J429" s="213"/>
      <c r="L429" s="213">
        <f>+G429</f>
        <v>-3.9779589889803901E-2</v>
      </c>
      <c r="M429" s="213"/>
      <c r="N429" s="213"/>
      <c r="O429" s="213">
        <f ca="1">+C$11+C$12*F429</f>
        <v>-4.2218169764152283E-2</v>
      </c>
      <c r="P429" s="213">
        <f>+D$11+D$12*F429+D$13*F429^2</f>
        <v>-5.1131243137046353E-2</v>
      </c>
      <c r="Q429" s="245">
        <f>+C429-15018.5</f>
        <v>41072.019400000107</v>
      </c>
      <c r="R429" s="211">
        <f>+(P429-G429)^2</f>
        <v>1.288600314456301E-4</v>
      </c>
      <c r="S429" s="211">
        <v>1</v>
      </c>
      <c r="T429" s="211">
        <f>S429*R429</f>
        <v>1.288600314456301E-4</v>
      </c>
    </row>
    <row r="430" spans="1:20">
      <c r="A430" s="296" t="s">
        <v>448</v>
      </c>
      <c r="B430" s="297" t="s">
        <v>41</v>
      </c>
      <c r="C430" s="298">
        <v>56091.237499999814</v>
      </c>
      <c r="D430" s="298">
        <v>2.9999999999999997E-4</v>
      </c>
      <c r="E430" s="214">
        <f>+(C430-C$7)/C$8</f>
        <v>31548.893385399948</v>
      </c>
      <c r="F430" s="211">
        <f>ROUND(2*E430,0)/2</f>
        <v>31549</v>
      </c>
      <c r="G430" s="213">
        <f>+C430-(C$7+F430*C$8)</f>
        <v>-3.8195530185475945E-2</v>
      </c>
      <c r="H430" s="213"/>
      <c r="I430" s="213"/>
      <c r="J430" s="213"/>
      <c r="L430" s="213">
        <f>+G430</f>
        <v>-3.8195530185475945E-2</v>
      </c>
      <c r="M430" s="213"/>
      <c r="N430" s="213"/>
      <c r="O430" s="213">
        <f ca="1">+C$11+C$12*F430</f>
        <v>-4.2225434734589132E-2</v>
      </c>
      <c r="P430" s="213">
        <f>+D$11+D$12*F430+D$13*F430^2</f>
        <v>-5.114456466050403E-2</v>
      </c>
      <c r="Q430" s="245">
        <f>+C430-15018.5</f>
        <v>41072.737499999814</v>
      </c>
      <c r="R430" s="211">
        <f>+(P430-G430)^2</f>
        <v>1.6767749383546585E-4</v>
      </c>
      <c r="S430" s="211">
        <v>1</v>
      </c>
      <c r="T430" s="211">
        <f>S430*R430</f>
        <v>1.6767749383546585E-4</v>
      </c>
    </row>
    <row r="431" spans="1:20">
      <c r="A431" s="296" t="s">
        <v>448</v>
      </c>
      <c r="B431" s="297" t="s">
        <v>39</v>
      </c>
      <c r="C431" s="298">
        <v>56091.415299999993</v>
      </c>
      <c r="D431" s="298">
        <v>5.9999999999999995E-4</v>
      </c>
      <c r="E431" s="214">
        <f>+(C431-C$7)/C$8</f>
        <v>31549.389675824918</v>
      </c>
      <c r="F431" s="211">
        <f>ROUND(2*E431,0)/2</f>
        <v>31549.5</v>
      </c>
      <c r="G431" s="213">
        <f>+C431-(C$7+F431*C$8)</f>
        <v>-3.952451500663301E-2</v>
      </c>
      <c r="H431" s="213"/>
      <c r="I431" s="213"/>
      <c r="J431" s="213"/>
      <c r="L431" s="213">
        <f>+G431</f>
        <v>-3.952451500663301E-2</v>
      </c>
      <c r="M431" s="213"/>
      <c r="N431" s="213"/>
      <c r="O431" s="213">
        <f ca="1">+C$11+C$12*F431</f>
        <v>-4.2227250977198344E-2</v>
      </c>
      <c r="P431" s="213">
        <f>+D$11+D$12*F431+D$13*F431^2</f>
        <v>-5.114789525533249E-2</v>
      </c>
      <c r="Q431" s="245">
        <f>+C431-15018.5</f>
        <v>41072.915299999993</v>
      </c>
      <c r="R431" s="211">
        <f>+(P431-G431)^2</f>
        <v>1.351029684058572E-4</v>
      </c>
      <c r="S431" s="211">
        <v>1</v>
      </c>
      <c r="T431" s="211">
        <f>S431*R431</f>
        <v>1.351029684058572E-4</v>
      </c>
    </row>
    <row r="432" spans="1:20">
      <c r="A432" s="296" t="s">
        <v>448</v>
      </c>
      <c r="B432" s="297" t="s">
        <v>39</v>
      </c>
      <c r="C432" s="298">
        <v>56092.488499999978</v>
      </c>
      <c r="D432" s="298">
        <v>1E-3</v>
      </c>
      <c r="E432" s="214">
        <f>+(C432-C$7)/C$8</f>
        <v>31552.385282593928</v>
      </c>
      <c r="F432" s="211">
        <f>ROUND(2*E432,0)/2</f>
        <v>31552.5</v>
      </c>
      <c r="G432" s="213">
        <f>+C432-(C$7+F432*C$8)</f>
        <v>-4.1098425019299611E-2</v>
      </c>
      <c r="H432" s="213"/>
      <c r="I432" s="213"/>
      <c r="J432" s="213"/>
      <c r="L432" s="213">
        <f>+G432</f>
        <v>-4.1098425019299611E-2</v>
      </c>
      <c r="M432" s="213"/>
      <c r="N432" s="213"/>
      <c r="O432" s="213">
        <f ca="1">+C$11+C$12*F432</f>
        <v>-4.2238148432853603E-2</v>
      </c>
      <c r="P432" s="213">
        <f>+D$11+D$12*F432+D$13*F432^2</f>
        <v>-5.1167880621600756E-2</v>
      </c>
      <c r="Q432" s="245">
        <f>+C432-15018.5</f>
        <v>41073.988499999978</v>
      </c>
      <c r="R432" s="211">
        <f>+(P432-G432)^2</f>
        <v>1.013939361267139E-4</v>
      </c>
      <c r="S432" s="211">
        <v>1</v>
      </c>
      <c r="T432" s="211">
        <f>S432*R432</f>
        <v>1.013939361267139E-4</v>
      </c>
    </row>
    <row r="433" spans="1:21">
      <c r="A433" s="296" t="s">
        <v>448</v>
      </c>
      <c r="B433" s="297" t="s">
        <v>39</v>
      </c>
      <c r="C433" s="298">
        <v>56093.205800000113</v>
      </c>
      <c r="D433" s="298">
        <v>1.1999999999999999E-3</v>
      </c>
      <c r="E433" s="214">
        <f>+(C433-C$7)/C$8</f>
        <v>31554.387471129008</v>
      </c>
      <c r="F433" s="211">
        <f>ROUND(2*E433,0)/2</f>
        <v>31554.5</v>
      </c>
      <c r="G433" s="213">
        <f>+C433-(C$7+F433*C$8)</f>
        <v>-4.0314364887308329E-2</v>
      </c>
      <c r="H433" s="213"/>
      <c r="I433" s="213"/>
      <c r="J433" s="213"/>
      <c r="L433" s="213">
        <f>+G433</f>
        <v>-4.0314364887308329E-2</v>
      </c>
      <c r="M433" s="213"/>
      <c r="N433" s="213"/>
      <c r="O433" s="213">
        <f ca="1">+C$11+C$12*F433</f>
        <v>-4.2245413403290438E-2</v>
      </c>
      <c r="P433" s="213">
        <f>+D$11+D$12*F433+D$13*F433^2</f>
        <v>-5.118120591082502E-2</v>
      </c>
      <c r="Q433" s="245">
        <f>+C433-15018.5</f>
        <v>41074.705800000113</v>
      </c>
      <c r="R433" s="211">
        <f>+(P433-G433)^2</f>
        <v>1.1808823383038528E-4</v>
      </c>
      <c r="S433" s="211">
        <v>1</v>
      </c>
      <c r="T433" s="211">
        <f>S433*R433</f>
        <v>1.1808823383038528E-4</v>
      </c>
    </row>
    <row r="434" spans="1:21">
      <c r="A434" s="296" t="s">
        <v>448</v>
      </c>
      <c r="B434" s="297" t="s">
        <v>41</v>
      </c>
      <c r="C434" s="298">
        <v>56093.387000000104</v>
      </c>
      <c r="D434" s="298">
        <v>4.0000000000000002E-4</v>
      </c>
      <c r="E434" s="214">
        <f>+(C434-C$7)/C$8</f>
        <v>31554.893251921523</v>
      </c>
      <c r="F434" s="211">
        <f>ROUND(2*E434,0)/2</f>
        <v>31555</v>
      </c>
      <c r="G434" s="213">
        <f>+C434-(C$7+F434*C$8)</f>
        <v>-3.8243349896220025E-2</v>
      </c>
      <c r="H434" s="213"/>
      <c r="I434" s="213"/>
      <c r="J434" s="213"/>
      <c r="L434" s="213">
        <f>+G434</f>
        <v>-3.8243349896220025E-2</v>
      </c>
      <c r="M434" s="213"/>
      <c r="N434" s="213"/>
      <c r="O434" s="213">
        <f ca="1">+C$11+C$12*F434</f>
        <v>-4.224722964589965E-2</v>
      </c>
      <c r="P434" s="213">
        <f>+D$11+D$12*F434+D$13*F434^2</f>
        <v>-5.1184537447095127E-2</v>
      </c>
      <c r="Q434" s="245">
        <f>+C434-15018.5</f>
        <v>41074.887000000104</v>
      </c>
      <c r="R434" s="211">
        <f>+(P434-G434)^2</f>
        <v>1.6747433522692473E-4</v>
      </c>
      <c r="S434" s="211">
        <v>1</v>
      </c>
      <c r="T434" s="211">
        <f>S434*R434</f>
        <v>1.6747433522692473E-4</v>
      </c>
    </row>
    <row r="435" spans="1:21">
      <c r="A435" s="262" t="s">
        <v>408</v>
      </c>
      <c r="B435" s="263" t="s">
        <v>41</v>
      </c>
      <c r="C435" s="264">
        <v>56093.743999999999</v>
      </c>
      <c r="D435" s="264" t="s">
        <v>213</v>
      </c>
      <c r="E435" s="214">
        <f>+(C435-C$7)/C$8</f>
        <v>31555.889740568782</v>
      </c>
      <c r="F435" s="211">
        <f>ROUND(2*E435,0)/2</f>
        <v>31556</v>
      </c>
      <c r="G435" s="213">
        <f>+C435-(C$7+F435*C$8)</f>
        <v>-3.9501320003182627E-2</v>
      </c>
      <c r="H435" s="213"/>
      <c r="I435" s="213"/>
      <c r="J435" s="213"/>
      <c r="K435" s="213">
        <f>+G435</f>
        <v>-3.9501320003182627E-2</v>
      </c>
      <c r="L435" s="213"/>
      <c r="M435" s="213"/>
      <c r="N435" s="213"/>
      <c r="O435" s="213">
        <f ca="1">+C$11+C$12*F435</f>
        <v>-4.2250862131118075E-2</v>
      </c>
      <c r="P435" s="213">
        <f>+D$11+D$12*F435+D$13*F435^2</f>
        <v>-5.1191200776392096E-2</v>
      </c>
      <c r="Q435" s="245">
        <f>+C435-15018.5</f>
        <v>41075.243999999999</v>
      </c>
      <c r="R435" s="211">
        <f>+(P435-G435)^2</f>
        <v>1.3665331249185239E-4</v>
      </c>
      <c r="S435" s="211">
        <v>1</v>
      </c>
      <c r="T435" s="211">
        <f>S435*R435</f>
        <v>1.3665331249185239E-4</v>
      </c>
      <c r="U435" s="211" t="e">
        <f>VLOOKUP(C435,'Active 2'!C$41:E$95,3,FALSE)</f>
        <v>#N/A</v>
      </c>
    </row>
    <row r="436" spans="1:21">
      <c r="A436" s="262" t="s">
        <v>408</v>
      </c>
      <c r="B436" s="263" t="s">
        <v>41</v>
      </c>
      <c r="C436" s="264">
        <v>56093.743999999999</v>
      </c>
      <c r="D436" s="264" t="s">
        <v>213</v>
      </c>
      <c r="E436" s="214">
        <f>+(C436-C$7)/C$8</f>
        <v>31555.889740568782</v>
      </c>
      <c r="F436" s="211">
        <f>ROUND(2*E436,0)/2</f>
        <v>31556</v>
      </c>
      <c r="G436" s="213">
        <f>+C436-(C$7+F436*C$8)</f>
        <v>-3.9501320003182627E-2</v>
      </c>
      <c r="H436" s="213"/>
      <c r="I436" s="213"/>
      <c r="J436" s="213"/>
      <c r="K436" s="213">
        <f>+G436</f>
        <v>-3.9501320003182627E-2</v>
      </c>
      <c r="L436" s="213"/>
      <c r="M436" s="213"/>
      <c r="N436" s="213"/>
      <c r="O436" s="213">
        <f ca="1">+C$11+C$12*F436</f>
        <v>-4.2250862131118075E-2</v>
      </c>
      <c r="P436" s="213">
        <f>+D$11+D$12*F436+D$13*F436^2</f>
        <v>-5.1191200776392096E-2</v>
      </c>
      <c r="Q436" s="245">
        <f>+C436-15018.5</f>
        <v>41075.243999999999</v>
      </c>
      <c r="R436" s="211">
        <f>+(P436-G436)^2</f>
        <v>1.3665331249185239E-4</v>
      </c>
      <c r="S436" s="211">
        <v>1</v>
      </c>
      <c r="T436" s="211">
        <f>S436*R436</f>
        <v>1.3665331249185239E-4</v>
      </c>
      <c r="U436" s="211" t="e">
        <f>VLOOKUP(C436,'Active 2'!C$41:E$95,3,FALSE)</f>
        <v>#N/A</v>
      </c>
    </row>
    <row r="437" spans="1:21">
      <c r="A437" s="296" t="s">
        <v>448</v>
      </c>
      <c r="B437" s="297" t="s">
        <v>39</v>
      </c>
      <c r="C437" s="298">
        <v>56094.280700000003</v>
      </c>
      <c r="D437" s="298">
        <v>8.9999999999999998E-4</v>
      </c>
      <c r="E437" s="214">
        <f>+(C437-C$7)/C$8</f>
        <v>31557.387823081794</v>
      </c>
      <c r="F437" s="211">
        <f>ROUND(2*E437,0)/2</f>
        <v>31557.5</v>
      </c>
      <c r="G437" s="213">
        <f>+C437-(C$7+F437*C$8)</f>
        <v>-4.0188275001128204E-2</v>
      </c>
      <c r="H437" s="213"/>
      <c r="I437" s="213"/>
      <c r="J437" s="213"/>
      <c r="L437" s="213">
        <f>+G437</f>
        <v>-4.0188275001128204E-2</v>
      </c>
      <c r="M437" s="213"/>
      <c r="N437" s="213"/>
      <c r="O437" s="213">
        <f ca="1">+C$11+C$12*F437</f>
        <v>-4.2256310858945698E-2</v>
      </c>
      <c r="P437" s="213">
        <f>+D$11+D$12*F437+D$13*F437^2</f>
        <v>-5.1201196412229602E-2</v>
      </c>
      <c r="Q437" s="245">
        <f>+C437-15018.5</f>
        <v>41075.780700000003</v>
      </c>
      <c r="R437" s="211">
        <f>+(P437-G437)^2</f>
        <v>1.212844380070956E-4</v>
      </c>
      <c r="S437" s="211">
        <v>1</v>
      </c>
      <c r="T437" s="211">
        <f>S437*R437</f>
        <v>1.212844380070956E-4</v>
      </c>
    </row>
    <row r="438" spans="1:21">
      <c r="A438" s="296" t="s">
        <v>448</v>
      </c>
      <c r="B438" s="297" t="s">
        <v>41</v>
      </c>
      <c r="C438" s="298">
        <v>56094.461600000039</v>
      </c>
      <c r="D438" s="298">
        <v>1.1000000000000001E-3</v>
      </c>
      <c r="E438" s="214">
        <f>+(C438-C$7)/C$8</f>
        <v>31557.892766489014</v>
      </c>
      <c r="F438" s="211">
        <f>ROUND(2*E438,0)/2</f>
        <v>31558</v>
      </c>
      <c r="G438" s="213">
        <f>+C438-(C$7+F438*C$8)</f>
        <v>-3.8417259958805516E-2</v>
      </c>
      <c r="H438" s="213"/>
      <c r="I438" s="213"/>
      <c r="J438" s="213"/>
      <c r="L438" s="213">
        <f>+G438</f>
        <v>-3.8417259958805516E-2</v>
      </c>
      <c r="M438" s="213"/>
      <c r="N438" s="213"/>
      <c r="O438" s="213">
        <f ca="1">+C$11+C$12*F438</f>
        <v>-4.225812710155491E-2</v>
      </c>
      <c r="P438" s="213">
        <f>+D$11+D$12*F438+D$13*F438^2</f>
        <v>-5.1204528462013302E-2</v>
      </c>
      <c r="Q438" s="245">
        <f>+C438-15018.5</f>
        <v>41075.961600000039</v>
      </c>
      <c r="R438" s="211">
        <f>+(P438-G438)^2</f>
        <v>1.6351423577312988E-4</v>
      </c>
      <c r="S438" s="211">
        <v>1</v>
      </c>
      <c r="T438" s="211">
        <f>S438*R438</f>
        <v>1.6351423577312988E-4</v>
      </c>
    </row>
    <row r="439" spans="1:21">
      <c r="A439" s="296" t="s">
        <v>448</v>
      </c>
      <c r="B439" s="297" t="s">
        <v>39</v>
      </c>
      <c r="C439" s="298">
        <v>56095.355899999849</v>
      </c>
      <c r="D439" s="298">
        <v>5.0000000000000001E-4</v>
      </c>
      <c r="E439" s="214">
        <f>+(C439-C$7)/C$8</f>
        <v>31560.389012419873</v>
      </c>
      <c r="F439" s="211">
        <f>ROUND(2*E439,0)/2</f>
        <v>31560.5</v>
      </c>
      <c r="G439" s="213">
        <f>+C439-(C$7+F439*C$8)</f>
        <v>-3.9762185151630547E-2</v>
      </c>
      <c r="H439" s="213"/>
      <c r="I439" s="213"/>
      <c r="J439" s="213"/>
      <c r="L439" s="213">
        <f>+G439</f>
        <v>-3.9762185151630547E-2</v>
      </c>
      <c r="M439" s="213"/>
      <c r="N439" s="213"/>
      <c r="O439" s="213">
        <f ca="1">+C$11+C$12*F439</f>
        <v>-4.2267208314600957E-2</v>
      </c>
      <c r="P439" s="213">
        <f>+D$11+D$12*F439+D$13*F439^2</f>
        <v>-5.1221189994715935E-2</v>
      </c>
      <c r="Q439" s="245">
        <f>+C439-15018.5</f>
        <v>41076.855899999849</v>
      </c>
      <c r="R439" s="211">
        <f>+(P439-G439)^2</f>
        <v>1.3130879199385438E-4</v>
      </c>
      <c r="S439" s="211">
        <v>1</v>
      </c>
      <c r="T439" s="211">
        <f>S439*R439</f>
        <v>1.3130879199385438E-4</v>
      </c>
    </row>
    <row r="440" spans="1:21">
      <c r="A440" s="296" t="s">
        <v>448</v>
      </c>
      <c r="B440" s="297" t="s">
        <v>41</v>
      </c>
      <c r="C440" s="298">
        <v>56106.283700000029</v>
      </c>
      <c r="D440" s="298">
        <v>2.9999999999999997E-4</v>
      </c>
      <c r="E440" s="214">
        <f>+(C440-C$7)/C$8</f>
        <v>31590.891613660482</v>
      </c>
      <c r="F440" s="211">
        <f>ROUND(2*E440,0)/2</f>
        <v>31591</v>
      </c>
      <c r="G440" s="213">
        <f>+C440-(C$7+F440*C$8)</f>
        <v>-3.8830269972095266E-2</v>
      </c>
      <c r="H440" s="213"/>
      <c r="I440" s="213"/>
      <c r="J440" s="213"/>
      <c r="L440" s="213">
        <f>+G440</f>
        <v>-3.8830269972095266E-2</v>
      </c>
      <c r="M440" s="213"/>
      <c r="N440" s="213"/>
      <c r="O440" s="213">
        <f ca="1">+C$11+C$12*F440</f>
        <v>-4.2377999113762777E-2</v>
      </c>
      <c r="P440" s="213">
        <f>+D$11+D$12*F440+D$13*F440^2</f>
        <v>-5.1424632977510196E-2</v>
      </c>
      <c r="Q440" s="245">
        <f>+C440-15018.5</f>
        <v>41087.783700000029</v>
      </c>
      <c r="R440" s="211">
        <f>+(P440-G440)^2</f>
        <v>1.5861797951216417E-4</v>
      </c>
      <c r="S440" s="211">
        <v>1</v>
      </c>
      <c r="T440" s="211">
        <f>S440*R440</f>
        <v>1.5861797951216417E-4</v>
      </c>
    </row>
    <row r="441" spans="1:21">
      <c r="A441" s="296" t="s">
        <v>448</v>
      </c>
      <c r="B441" s="297" t="s">
        <v>39</v>
      </c>
      <c r="C441" s="298">
        <v>56106.461999999825</v>
      </c>
      <c r="D441" s="298">
        <v>4.0000000000000002E-4</v>
      </c>
      <c r="E441" s="214">
        <f>+(C441-C$7)/C$8</f>
        <v>31591.389299726743</v>
      </c>
      <c r="F441" s="211">
        <f>ROUND(2*E441,0)/2</f>
        <v>31591.5</v>
      </c>
      <c r="G441" s="213">
        <f>+C441-(C$7+F441*C$8)</f>
        <v>-3.9659255176957231E-2</v>
      </c>
      <c r="H441" s="213"/>
      <c r="I441" s="213"/>
      <c r="J441" s="213"/>
      <c r="L441" s="213">
        <f>+G441</f>
        <v>-3.9659255176957231E-2</v>
      </c>
      <c r="M441" s="213"/>
      <c r="N441" s="213"/>
      <c r="O441" s="213">
        <f ca="1">+C$11+C$12*F441</f>
        <v>-4.2379815356371989E-2</v>
      </c>
      <c r="P441" s="213">
        <f>+D$11+D$12*F441+D$13*F441^2</f>
        <v>-5.1427970761529454E-2</v>
      </c>
      <c r="Q441" s="245">
        <f>+C441-15018.5</f>
        <v>41087.961999999825</v>
      </c>
      <c r="R441" s="211">
        <f>+(P441-G441)^2</f>
        <v>1.3850266651055311E-4</v>
      </c>
      <c r="S441" s="211">
        <v>1</v>
      </c>
      <c r="T441" s="211">
        <f>S441*R441</f>
        <v>1.3850266651055311E-4</v>
      </c>
    </row>
    <row r="442" spans="1:21">
      <c r="A442" s="296" t="s">
        <v>448</v>
      </c>
      <c r="B442" s="297" t="s">
        <v>41</v>
      </c>
      <c r="C442" s="298">
        <v>56112.374199999962</v>
      </c>
      <c r="D442" s="298">
        <v>1.1000000000000001E-3</v>
      </c>
      <c r="E442" s="214">
        <f>+(C442-C$7)/C$8</f>
        <v>31607.89193329031</v>
      </c>
      <c r="F442" s="211">
        <f>ROUND(2*E442,0)/2</f>
        <v>31608</v>
      </c>
      <c r="G442" s="213">
        <f>+C442-(C$7+F442*C$8)</f>
        <v>-3.8715760034392588E-2</v>
      </c>
      <c r="H442" s="213"/>
      <c r="I442" s="213"/>
      <c r="J442" s="213"/>
      <c r="L442" s="213">
        <f>+G442</f>
        <v>-3.8715760034392588E-2</v>
      </c>
      <c r="M442" s="213"/>
      <c r="N442" s="213"/>
      <c r="O442" s="213">
        <f ca="1">+C$11+C$12*F442</f>
        <v>-4.2439751362475922E-2</v>
      </c>
      <c r="P442" s="213">
        <f>+D$11+D$12*F442+D$13*F442^2</f>
        <v>-5.1538165647688108E-2</v>
      </c>
      <c r="Q442" s="245">
        <f>+C442-15018.5</f>
        <v>41093.874199999962</v>
      </c>
      <c r="R442" s="211">
        <f>+(P442-G442)^2</f>
        <v>1.6441408571187248E-4</v>
      </c>
      <c r="S442" s="211">
        <v>1</v>
      </c>
      <c r="T442" s="211">
        <f>S442*R442</f>
        <v>1.6441408571187248E-4</v>
      </c>
    </row>
    <row r="443" spans="1:21">
      <c r="A443" s="296" t="s">
        <v>448</v>
      </c>
      <c r="B443" s="297" t="s">
        <v>39</v>
      </c>
      <c r="C443" s="298">
        <v>56113.268600000069</v>
      </c>
      <c r="D443" s="298">
        <v>5.9999999999999995E-4</v>
      </c>
      <c r="E443" s="214">
        <f>+(C443-C$7)/C$8</f>
        <v>31610.388458350466</v>
      </c>
      <c r="F443" s="211">
        <f>ROUND(2*E443,0)/2</f>
        <v>31610.5</v>
      </c>
      <c r="G443" s="213">
        <f>+C443-(C$7+F443*C$8)</f>
        <v>-3.9960684931429569E-2</v>
      </c>
      <c r="H443" s="213"/>
      <c r="I443" s="213"/>
      <c r="J443" s="213"/>
      <c r="L443" s="213">
        <f>+G443</f>
        <v>-3.9960684931429569E-2</v>
      </c>
      <c r="M443" s="213"/>
      <c r="N443" s="213"/>
      <c r="O443" s="213">
        <f ca="1">+C$11+C$12*F443</f>
        <v>-4.2448832575521983E-2</v>
      </c>
      <c r="P443" s="213">
        <f>+D$11+D$12*F443+D$13*F443^2</f>
        <v>-5.1554869973193099E-2</v>
      </c>
      <c r="Q443" s="245">
        <f>+C443-15018.5</f>
        <v>41094.768600000069</v>
      </c>
      <c r="R443" s="211">
        <f>+(P443-G443)^2</f>
        <v>1.344251267826532E-4</v>
      </c>
      <c r="S443" s="211">
        <v>1</v>
      </c>
      <c r="T443" s="211">
        <f>S443*R443</f>
        <v>1.344251267826532E-4</v>
      </c>
    </row>
    <row r="444" spans="1:21">
      <c r="A444" s="296" t="s">
        <v>448</v>
      </c>
      <c r="B444" s="297" t="s">
        <v>41</v>
      </c>
      <c r="C444" s="298">
        <v>56113.45120000001</v>
      </c>
      <c r="D444" s="298">
        <v>3.5999999999999999E-3</v>
      </c>
      <c r="E444" s="214">
        <f>+(C444-C$7)/C$8</f>
        <v>31610.898146941461</v>
      </c>
      <c r="F444" s="211">
        <f>ROUND(2*E444,0)/2</f>
        <v>31611</v>
      </c>
      <c r="G444" s="213">
        <f>+C444-(C$7+F444*C$8)</f>
        <v>-3.6489669990260154E-2</v>
      </c>
      <c r="H444" s="213"/>
      <c r="I444" s="213"/>
      <c r="J444" s="213"/>
      <c r="L444" s="213">
        <f>+G444</f>
        <v>-3.6489669990260154E-2</v>
      </c>
      <c r="M444" s="213"/>
      <c r="N444" s="213"/>
      <c r="O444" s="213">
        <f ca="1">+C$11+C$12*F444</f>
        <v>-4.2450648818131195E-2</v>
      </c>
      <c r="P444" s="213">
        <f>+D$11+D$12*F444+D$13*F444^2</f>
        <v>-5.155821109505089E-2</v>
      </c>
      <c r="Q444" s="245">
        <f>+C444-15018.5</f>
        <v>41094.95120000001</v>
      </c>
      <c r="R444" s="211">
        <f>+(P444-G444)^2</f>
        <v>2.2706093102676803E-4</v>
      </c>
      <c r="S444" s="211">
        <v>1</v>
      </c>
      <c r="T444" s="211">
        <f>S444*R444</f>
        <v>2.2706093102676803E-4</v>
      </c>
    </row>
    <row r="445" spans="1:21">
      <c r="A445" s="296" t="s">
        <v>448</v>
      </c>
      <c r="B445" s="297" t="s">
        <v>39</v>
      </c>
      <c r="C445" s="298">
        <v>56114.342199999839</v>
      </c>
      <c r="D445" s="298">
        <v>5.9999999999999995E-4</v>
      </c>
      <c r="E445" s="214">
        <f>+(C445-C$7)/C$8</f>
        <v>31613.385181632773</v>
      </c>
      <c r="F445" s="211">
        <f>ROUND(2*E445,0)/2</f>
        <v>31613.5</v>
      </c>
      <c r="G445" s="213">
        <f>+C445-(C$7+F445*C$8)</f>
        <v>-4.1134595157927833E-2</v>
      </c>
      <c r="H445" s="213"/>
      <c r="I445" s="213"/>
      <c r="J445" s="213"/>
      <c r="L445" s="213">
        <f>+G445</f>
        <v>-4.1134595157927833E-2</v>
      </c>
      <c r="M445" s="213"/>
      <c r="N445" s="213"/>
      <c r="O445" s="213">
        <f ca="1">+C$11+C$12*F445</f>
        <v>-4.2459730031177242E-2</v>
      </c>
      <c r="P445" s="213">
        <f>+D$11+D$12*F445+D$13*F445^2</f>
        <v>-5.1574917988124011E-2</v>
      </c>
      <c r="Q445" s="245">
        <f>+C445-15018.5</f>
        <v>41095.842199999839</v>
      </c>
      <c r="R445" s="211">
        <f>+(P445-G445)^2</f>
        <v>1.0900034079871552E-4</v>
      </c>
      <c r="S445" s="211">
        <v>1</v>
      </c>
      <c r="T445" s="211">
        <f>S445*R445</f>
        <v>1.0900034079871552E-4</v>
      </c>
    </row>
    <row r="446" spans="1:21">
      <c r="A446" s="296" t="s">
        <v>448</v>
      </c>
      <c r="B446" s="297" t="s">
        <v>39</v>
      </c>
      <c r="C446" s="298">
        <v>56119.358800000045</v>
      </c>
      <c r="D446" s="298">
        <v>2.9999999999999997E-4</v>
      </c>
      <c r="E446" s="214">
        <f>+(C446-C$7)/C$8</f>
        <v>31627.387940594999</v>
      </c>
      <c r="F446" s="211">
        <f>ROUND(2*E446,0)/2</f>
        <v>31627.5</v>
      </c>
      <c r="G446" s="213">
        <f>+C446-(C$7+F446*C$8)</f>
        <v>-4.0146174957044423E-2</v>
      </c>
      <c r="H446" s="213"/>
      <c r="I446" s="213"/>
      <c r="J446" s="213"/>
      <c r="L446" s="213">
        <f>+G446</f>
        <v>-4.0146174957044423E-2</v>
      </c>
      <c r="M446" s="213"/>
      <c r="N446" s="213"/>
      <c r="O446" s="213">
        <f ca="1">+C$11+C$12*F446</f>
        <v>-4.2510584824235129E-2</v>
      </c>
      <c r="P446" s="213">
        <f>+D$11+D$12*F446+D$13*F446^2</f>
        <v>-5.1668516129882811E-2</v>
      </c>
      <c r="Q446" s="245">
        <f>+C446-15018.5</f>
        <v>41100.858800000045</v>
      </c>
      <c r="R446" s="211">
        <f>+(P446-G446)^2</f>
        <v>1.3276434610328671E-4</v>
      </c>
      <c r="S446" s="211">
        <v>1</v>
      </c>
      <c r="T446" s="211">
        <f>S446*R446</f>
        <v>1.3276434610328671E-4</v>
      </c>
    </row>
    <row r="447" spans="1:21">
      <c r="A447" s="296" t="s">
        <v>448</v>
      </c>
      <c r="B447" s="297" t="s">
        <v>41</v>
      </c>
      <c r="C447" s="298">
        <v>56120.258799999952</v>
      </c>
      <c r="D447" s="298">
        <v>8.9999999999999998E-4</v>
      </c>
      <c r="E447" s="214">
        <f>+(C447-C$7)/C$8</f>
        <v>31629.900096849073</v>
      </c>
      <c r="F447" s="211">
        <f>ROUND(2*E447,0)/2</f>
        <v>31630</v>
      </c>
      <c r="G447" s="213">
        <f>+C447-(C$7+F447*C$8)</f>
        <v>-3.5791100046481006E-2</v>
      </c>
      <c r="H447" s="213"/>
      <c r="I447" s="213"/>
      <c r="J447" s="213"/>
      <c r="L447" s="213">
        <f>+G447</f>
        <v>-3.5791100046481006E-2</v>
      </c>
      <c r="M447" s="213"/>
      <c r="N447" s="213"/>
      <c r="O447" s="213">
        <f ca="1">+C$11+C$12*F447</f>
        <v>-4.2519666037281176E-2</v>
      </c>
      <c r="P447" s="213">
        <f>+D$11+D$12*F447+D$13*F447^2</f>
        <v>-5.168523714458069E-2</v>
      </c>
      <c r="Q447" s="245">
        <f>+C447-15018.5</f>
        <v>41101.758799999952</v>
      </c>
      <c r="R447" s="211">
        <f>+(P447-G447)^2</f>
        <v>2.5262359409318865E-4</v>
      </c>
      <c r="S447" s="211">
        <v>1</v>
      </c>
      <c r="T447" s="211">
        <f>S447*R447</f>
        <v>2.5262359409318865E-4</v>
      </c>
    </row>
    <row r="448" spans="1:21">
      <c r="A448" s="296" t="s">
        <v>448</v>
      </c>
      <c r="B448" s="297" t="s">
        <v>41</v>
      </c>
      <c r="C448" s="298">
        <v>56126.345699999947</v>
      </c>
      <c r="D448" s="298">
        <v>2.9999999999999997E-4</v>
      </c>
      <c r="E448" s="214">
        <f>+(C448-C$7)/C$8</f>
        <v>31646.890367854056</v>
      </c>
      <c r="F448" s="211">
        <f>ROUND(2*E448,0)/2</f>
        <v>31647</v>
      </c>
      <c r="G448" s="213">
        <f>+C448-(C$7+F448*C$8)</f>
        <v>-3.9276590054214466E-2</v>
      </c>
      <c r="H448" s="213"/>
      <c r="I448" s="213"/>
      <c r="J448" s="213"/>
      <c r="L448" s="213">
        <f>+G448</f>
        <v>-3.9276590054214466E-2</v>
      </c>
      <c r="M448" s="213"/>
      <c r="N448" s="213"/>
      <c r="O448" s="213">
        <f ca="1">+C$11+C$12*F448</f>
        <v>-4.2581418285994321E-2</v>
      </c>
      <c r="P448" s="213">
        <f>+D$11+D$12*F448+D$13*F448^2</f>
        <v>-5.1798996787782228E-2</v>
      </c>
      <c r="Q448" s="245">
        <f>+C448-15018.5</f>
        <v>41107.845699999947</v>
      </c>
      <c r="R448" s="211">
        <f>+(P448-G448)^2</f>
        <v>1.5681067040090323E-4</v>
      </c>
      <c r="S448" s="211">
        <v>1</v>
      </c>
      <c r="T448" s="211">
        <f>S448*R448</f>
        <v>1.5681067040090323E-4</v>
      </c>
    </row>
    <row r="449" spans="1:20">
      <c r="A449" s="296" t="s">
        <v>448</v>
      </c>
      <c r="B449" s="297" t="s">
        <v>39</v>
      </c>
      <c r="C449" s="298">
        <v>56127.239599999972</v>
      </c>
      <c r="D449" s="298">
        <v>2.9999999999999997E-4</v>
      </c>
      <c r="E449" s="214">
        <f>+(C449-C$7)/C$8</f>
        <v>31649.385497271622</v>
      </c>
      <c r="F449" s="211">
        <f>ROUND(2*E449,0)/2</f>
        <v>31649.5</v>
      </c>
      <c r="G449" s="213">
        <f>+C449-(C$7+F449*C$8)</f>
        <v>-4.1021515033207834E-2</v>
      </c>
      <c r="H449" s="213"/>
      <c r="I449" s="213"/>
      <c r="J449" s="213"/>
      <c r="L449" s="213">
        <f>+G449</f>
        <v>-4.1021515033207834E-2</v>
      </c>
      <c r="M449" s="213"/>
      <c r="N449" s="213"/>
      <c r="O449" s="213">
        <f ca="1">+C$11+C$12*F449</f>
        <v>-4.2590499499040368E-2</v>
      </c>
      <c r="P449" s="213">
        <f>+D$11+D$12*F449+D$13*F449^2</f>
        <v>-5.1815734491673052E-2</v>
      </c>
      <c r="Q449" s="245">
        <f>+C449-15018.5</f>
        <v>41108.739599999972</v>
      </c>
      <c r="R449" s="211">
        <f>+(P449-G449)^2</f>
        <v>1.1651517371750915E-4</v>
      </c>
      <c r="S449" s="211">
        <v>1</v>
      </c>
      <c r="T449" s="211">
        <f>S449*R449</f>
        <v>1.1651517371750915E-4</v>
      </c>
    </row>
    <row r="450" spans="1:20">
      <c r="A450" s="296" t="s">
        <v>448</v>
      </c>
      <c r="B450" s="297" t="s">
        <v>39</v>
      </c>
      <c r="C450" s="298">
        <v>56128.314199999906</v>
      </c>
      <c r="D450" s="298">
        <v>4.0000000000000002E-4</v>
      </c>
      <c r="E450" s="214">
        <f>+(C450-C$7)/C$8</f>
        <v>31652.385011839109</v>
      </c>
      <c r="F450" s="211">
        <f>ROUND(2*E450,0)/2</f>
        <v>31652.5</v>
      </c>
      <c r="G450" s="213">
        <f>+C450-(C$7+F450*C$8)</f>
        <v>-4.1195425095793325E-2</v>
      </c>
      <c r="H450" s="213"/>
      <c r="I450" s="213"/>
      <c r="J450" s="213"/>
      <c r="L450" s="213">
        <f>+G450</f>
        <v>-4.1195425095793325E-2</v>
      </c>
      <c r="M450" s="213"/>
      <c r="N450" s="213"/>
      <c r="O450" s="213">
        <f ca="1">+C$11+C$12*F450</f>
        <v>-4.2601396954695628E-2</v>
      </c>
      <c r="P450" s="213">
        <f>+D$11+D$12*F450+D$13*F450^2</f>
        <v>-5.1835822560666947E-2</v>
      </c>
      <c r="Q450" s="245">
        <f>+C450-15018.5</f>
        <v>41109.814199999906</v>
      </c>
      <c r="R450" s="211">
        <f>+(P450-G450)^2</f>
        <v>1.13218058210489E-4</v>
      </c>
      <c r="S450" s="211">
        <v>1</v>
      </c>
      <c r="T450" s="211">
        <f>S450*R450</f>
        <v>1.13218058210489E-4</v>
      </c>
    </row>
    <row r="451" spans="1:20">
      <c r="A451" s="296" t="s">
        <v>448</v>
      </c>
      <c r="B451" s="297" t="s">
        <v>39</v>
      </c>
      <c r="C451" s="298">
        <v>56132.255700000096</v>
      </c>
      <c r="D451" s="298">
        <v>2.9999999999999997E-4</v>
      </c>
      <c r="E451" s="214">
        <f>+(C451-C$7)/C$8</f>
        <v>31663.386860591254</v>
      </c>
      <c r="F451" s="211">
        <f>ROUND(2*E451,0)/2</f>
        <v>31663.5</v>
      </c>
      <c r="G451" s="213">
        <f>+C451-(C$7+F451*C$8)</f>
        <v>-4.0533094907004852E-2</v>
      </c>
      <c r="H451" s="213"/>
      <c r="I451" s="213"/>
      <c r="J451" s="213"/>
      <c r="L451" s="213">
        <f>+G451</f>
        <v>-4.0533094907004852E-2</v>
      </c>
      <c r="M451" s="213"/>
      <c r="N451" s="213"/>
      <c r="O451" s="213">
        <f ca="1">+C$11+C$12*F451</f>
        <v>-4.2641354292098255E-2</v>
      </c>
      <c r="P451" s="213">
        <f>+D$11+D$12*F451+D$13*F451^2</f>
        <v>-5.1909505174010898E-2</v>
      </c>
      <c r="Q451" s="245">
        <f>+C451-15018.5</f>
        <v>41113.755700000096</v>
      </c>
      <c r="R451" s="211">
        <f>+(P451-G451)^2</f>
        <v>1.2942271056324057E-4</v>
      </c>
      <c r="S451" s="211">
        <v>1</v>
      </c>
      <c r="T451" s="211">
        <f>S451*R451</f>
        <v>1.2942271056324057E-4</v>
      </c>
    </row>
    <row r="452" spans="1:20">
      <c r="A452" s="296" t="s">
        <v>448</v>
      </c>
      <c r="B452" s="297" t="s">
        <v>39</v>
      </c>
      <c r="C452" s="298">
        <v>56133.328399999999</v>
      </c>
      <c r="D452" s="298">
        <v>6.9999999999999999E-4</v>
      </c>
      <c r="E452" s="214">
        <f>+(C452-C$7)/C$8</f>
        <v>31666.381071717675</v>
      </c>
      <c r="F452" s="211">
        <f>ROUND(2*E452,0)/2</f>
        <v>31666.5</v>
      </c>
      <c r="G452" s="213">
        <f>+C452-(C$7+F452*C$8)</f>
        <v>-4.260700500162784E-2</v>
      </c>
      <c r="H452" s="213"/>
      <c r="I452" s="213"/>
      <c r="J452" s="213"/>
      <c r="L452" s="213">
        <f>+G452</f>
        <v>-4.260700500162784E-2</v>
      </c>
      <c r="M452" s="213"/>
      <c r="N452" s="213"/>
      <c r="O452" s="213">
        <f ca="1">+C$11+C$12*F452</f>
        <v>-4.2652251747753514E-2</v>
      </c>
      <c r="P452" s="213">
        <f>+D$11+D$12*F452+D$13*F452^2</f>
        <v>-5.1929607621386417E-2</v>
      </c>
      <c r="Q452" s="245">
        <f>+C452-15018.5</f>
        <v>41114.828399999999</v>
      </c>
      <c r="R452" s="211">
        <f>+(P452-G452)^2</f>
        <v>8.6910919605929485E-5</v>
      </c>
      <c r="S452" s="211">
        <v>1</v>
      </c>
      <c r="T452" s="211">
        <f>S452*R452</f>
        <v>8.6910919605929485E-5</v>
      </c>
    </row>
    <row r="453" spans="1:20">
      <c r="A453" s="296" t="s">
        <v>448</v>
      </c>
      <c r="B453" s="297" t="s">
        <v>41</v>
      </c>
      <c r="C453" s="298">
        <v>56134.227099999785</v>
      </c>
      <c r="D453" s="298">
        <v>4.0000000000000002E-4</v>
      </c>
      <c r="E453" s="214">
        <f>+(C453-C$7)/C$8</f>
        <v>31668.889599301267</v>
      </c>
      <c r="F453" s="211">
        <f>ROUND(2*E453,0)/2</f>
        <v>31669</v>
      </c>
      <c r="G453" s="213">
        <f>+C453-(C$7+F453*C$8)</f>
        <v>-3.9551930211018771E-2</v>
      </c>
      <c r="H453" s="213"/>
      <c r="I453" s="213"/>
      <c r="J453" s="213"/>
      <c r="L453" s="213">
        <f>+G453</f>
        <v>-3.9551930211018771E-2</v>
      </c>
      <c r="M453" s="213"/>
      <c r="N453" s="213"/>
      <c r="O453" s="213">
        <f ca="1">+C$11+C$12*F453</f>
        <v>-4.2661332960799561E-2</v>
      </c>
      <c r="P453" s="213">
        <f>+D$11+D$12*F453+D$13*F453^2</f>
        <v>-5.1946362014470129E-2</v>
      </c>
      <c r="Q453" s="245">
        <f>+C453-15018.5</f>
        <v>41115.727099999785</v>
      </c>
      <c r="R453" s="211">
        <f>+(P453-G453)^2</f>
        <v>1.536219397304065E-4</v>
      </c>
      <c r="S453" s="211">
        <v>1</v>
      </c>
      <c r="T453" s="211">
        <f>S453*R453</f>
        <v>1.536219397304065E-4</v>
      </c>
    </row>
    <row r="454" spans="1:20">
      <c r="A454" s="296" t="s">
        <v>448</v>
      </c>
      <c r="B454" s="297" t="s">
        <v>39</v>
      </c>
      <c r="C454" s="298">
        <v>56138.346599999815</v>
      </c>
      <c r="D454" s="298">
        <v>8.0000000000000004E-4</v>
      </c>
      <c r="E454" s="214">
        <f>+(C454-C$7)/C$8</f>
        <v>31680.388296734374</v>
      </c>
      <c r="F454" s="211">
        <f>ROUND(2*E454,0)/2</f>
        <v>31680.5</v>
      </c>
      <c r="G454" s="213">
        <f>+C454-(C$7+F454*C$8)</f>
        <v>-4.0018585183133837E-2</v>
      </c>
      <c r="H454" s="213"/>
      <c r="I454" s="213"/>
      <c r="J454" s="213"/>
      <c r="L454" s="213">
        <f>+G454</f>
        <v>-4.0018585183133837E-2</v>
      </c>
      <c r="M454" s="213"/>
      <c r="N454" s="213"/>
      <c r="O454" s="213">
        <f ca="1">+C$11+C$12*F454</f>
        <v>-4.27031065408114E-2</v>
      </c>
      <c r="P454" s="213">
        <f>+D$11+D$12*F454+D$13*F454^2</f>
        <v>-5.2023459781219958E-2</v>
      </c>
      <c r="Q454" s="245">
        <f>+C454-15018.5</f>
        <v>41119.846599999815</v>
      </c>
      <c r="R454" s="211">
        <f>+(P454-G454)^2</f>
        <v>1.4411701411577341E-4</v>
      </c>
      <c r="S454" s="211">
        <v>1</v>
      </c>
      <c r="T454" s="211">
        <f>S454*R454</f>
        <v>1.4411701411577341E-4</v>
      </c>
    </row>
    <row r="455" spans="1:20">
      <c r="A455" s="296" t="s">
        <v>448</v>
      </c>
      <c r="B455" s="297" t="s">
        <v>41</v>
      </c>
      <c r="C455" s="298">
        <v>56139.242099999916</v>
      </c>
      <c r="D455" s="298">
        <v>5.0000000000000001E-4</v>
      </c>
      <c r="E455" s="214">
        <f>+(C455-C$7)/C$8</f>
        <v>31682.887892207717</v>
      </c>
      <c r="F455" s="211">
        <f>ROUND(2*E455,0)/2</f>
        <v>31683</v>
      </c>
      <c r="G455" s="213">
        <f>+C455-(C$7+F455*C$8)</f>
        <v>-4.0163510086131282E-2</v>
      </c>
      <c r="H455" s="213"/>
      <c r="I455" s="213"/>
      <c r="J455" s="213"/>
      <c r="L455" s="213">
        <f>+G455</f>
        <v>-4.0163510086131282E-2</v>
      </c>
      <c r="M455" s="213"/>
      <c r="N455" s="213"/>
      <c r="O455" s="213">
        <f ca="1">+C$11+C$12*F455</f>
        <v>-4.2712187753857447E-2</v>
      </c>
      <c r="P455" s="213">
        <f>+D$11+D$12*F455+D$13*F455^2</f>
        <v>-5.2040226156288324E-2</v>
      </c>
      <c r="Q455" s="245">
        <f>+C455-15018.5</f>
        <v>41120.742099999916</v>
      </c>
      <c r="R455" s="211">
        <f>+(P455-G455)^2</f>
        <v>1.4105638461112653E-4</v>
      </c>
      <c r="S455" s="211">
        <v>1</v>
      </c>
      <c r="T455" s="211">
        <f>S455*R455</f>
        <v>1.4105638461112653E-4</v>
      </c>
    </row>
    <row r="456" spans="1:20">
      <c r="A456" s="296" t="s">
        <v>448</v>
      </c>
      <c r="B456" s="297" t="s">
        <v>39</v>
      </c>
      <c r="C456" s="298">
        <v>56141.214600000065</v>
      </c>
      <c r="D456" s="298">
        <v>1.1000000000000001E-3</v>
      </c>
      <c r="E456" s="214">
        <f>+(C456-C$7)/C$8</f>
        <v>31688.39370133221</v>
      </c>
      <c r="F456" s="211">
        <f>ROUND(2*E456,0)/2</f>
        <v>31688.5</v>
      </c>
      <c r="G456" s="213">
        <f>+C456-(C$7+F456*C$8)</f>
        <v>-3.8082344937720336E-2</v>
      </c>
      <c r="H456" s="213"/>
      <c r="I456" s="213"/>
      <c r="J456" s="213"/>
      <c r="L456" s="213">
        <f>+G456</f>
        <v>-3.8082344937720336E-2</v>
      </c>
      <c r="M456" s="213"/>
      <c r="N456" s="213"/>
      <c r="O456" s="213">
        <f ca="1">+C$11+C$12*F456</f>
        <v>-4.2732166422558768E-2</v>
      </c>
      <c r="P456" s="213">
        <f>+D$11+D$12*F456+D$13*F456^2</f>
        <v>-5.2077119712971978E-2</v>
      </c>
      <c r="Q456" s="245">
        <f>+C456-15018.5</f>
        <v>41122.714600000065</v>
      </c>
      <c r="R456" s="211">
        <f>+(P456-G456)^2</f>
        <v>1.9585372101001966E-4</v>
      </c>
      <c r="S456" s="211">
        <v>1</v>
      </c>
      <c r="T456" s="211">
        <f>S456*R456</f>
        <v>1.9585372101001966E-4</v>
      </c>
    </row>
    <row r="457" spans="1:20">
      <c r="A457" s="296" t="s">
        <v>448</v>
      </c>
      <c r="B457" s="297" t="s">
        <v>41</v>
      </c>
      <c r="C457" s="298">
        <v>56345.592499999795</v>
      </c>
      <c r="D457" s="298">
        <v>5.9999999999999995E-4</v>
      </c>
      <c r="E457" s="214">
        <f>+(C457-C$7)/C$8</f>
        <v>32258.870612145194</v>
      </c>
      <c r="F457" s="211">
        <f>ROUND(2*E457,0)/2</f>
        <v>32259</v>
      </c>
      <c r="G457" s="213">
        <f>+C457-(C$7+F457*C$8)</f>
        <v>-4.6354230202268809E-2</v>
      </c>
      <c r="H457" s="213"/>
      <c r="I457" s="213"/>
      <c r="J457" s="213"/>
      <c r="L457" s="213">
        <f>+G457</f>
        <v>-4.6354230202268809E-2</v>
      </c>
      <c r="M457" s="213"/>
      <c r="N457" s="213"/>
      <c r="O457" s="213">
        <f ca="1">+C$11+C$12*F457</f>
        <v>-4.4804499239667561E-2</v>
      </c>
      <c r="P457" s="213">
        <f>+D$11+D$12*F457+D$13*F457^2</f>
        <v>-5.596023595774953E-2</v>
      </c>
      <c r="Q457" s="245">
        <f>+C457-15018.5</f>
        <v>41327.092499999795</v>
      </c>
      <c r="R457" s="211">
        <f>+(P457-G457)^2</f>
        <v>9.2275346574328731E-5</v>
      </c>
      <c r="S457" s="211">
        <v>1</v>
      </c>
      <c r="T457" s="211">
        <f>S457*R457</f>
        <v>9.2275346574328731E-5</v>
      </c>
    </row>
    <row r="458" spans="1:20">
      <c r="A458" s="296" t="s">
        <v>448</v>
      </c>
      <c r="B458" s="297" t="s">
        <v>39</v>
      </c>
      <c r="C458" s="298">
        <v>56347.560599999968</v>
      </c>
      <c r="D458" s="298">
        <v>1E-3</v>
      </c>
      <c r="E458" s="214">
        <f>+(C458-C$7)/C$8</f>
        <v>32264.364139616955</v>
      </c>
      <c r="F458" s="211">
        <f>ROUND(2*E458,0)/2</f>
        <v>32264.5</v>
      </c>
      <c r="G458" s="213">
        <f>+C458-(C$7+F458*C$8)</f>
        <v>-4.8673065030016005E-2</v>
      </c>
      <c r="H458" s="213"/>
      <c r="I458" s="213"/>
      <c r="J458" s="213"/>
      <c r="L458" s="213">
        <f>+G458</f>
        <v>-4.8673065030016005E-2</v>
      </c>
      <c r="M458" s="213"/>
      <c r="N458" s="213"/>
      <c r="O458" s="213">
        <f ca="1">+C$11+C$12*F458</f>
        <v>-4.4824477908368868E-2</v>
      </c>
      <c r="P458" s="213">
        <f>+D$11+D$12*F458+D$13*F458^2</f>
        <v>-5.5998214055215864E-2</v>
      </c>
      <c r="Q458" s="245">
        <f>+C458-15018.5</f>
        <v>41329.060599999968</v>
      </c>
      <c r="R458" s="211">
        <f>+(P458-G458)^2</f>
        <v>5.3657808241386448E-5</v>
      </c>
      <c r="S458" s="211">
        <v>1</v>
      </c>
      <c r="T458" s="211">
        <f>S458*R458</f>
        <v>5.3657808241386448E-5</v>
      </c>
    </row>
    <row r="459" spans="1:20">
      <c r="A459" s="296" t="s">
        <v>448</v>
      </c>
      <c r="B459" s="297" t="s">
        <v>39</v>
      </c>
      <c r="C459" s="298">
        <v>56348.636500000022</v>
      </c>
      <c r="D459" s="298">
        <v>1.6999999999999999E-3</v>
      </c>
      <c r="E459" s="214">
        <f>+(C459-C$7)/C$8</f>
        <v>32267.367282854928</v>
      </c>
      <c r="F459" s="211">
        <f>ROUND(2*E459,0)/2</f>
        <v>32267.5</v>
      </c>
      <c r="G459" s="213">
        <f>+C459-(C$7+F459*C$8)</f>
        <v>-4.7546974979923107E-2</v>
      </c>
      <c r="H459" s="213"/>
      <c r="I459" s="213"/>
      <c r="J459" s="213"/>
      <c r="L459" s="213">
        <f>+G459</f>
        <v>-4.7546974979923107E-2</v>
      </c>
      <c r="M459" s="213"/>
      <c r="N459" s="213"/>
      <c r="O459" s="213">
        <f ca="1">+C$11+C$12*F459</f>
        <v>-4.4835375364024127E-2</v>
      </c>
      <c r="P459" s="213">
        <f>+D$11+D$12*F459+D$13*F459^2</f>
        <v>-5.601893374597243E-2</v>
      </c>
      <c r="Q459" s="245">
        <f>+C459-15018.5</f>
        <v>41330.136500000022</v>
      </c>
      <c r="R459" s="211">
        <f>+(P459-G459)^2</f>
        <v>7.1774085333639969E-5</v>
      </c>
      <c r="S459" s="211">
        <v>1</v>
      </c>
      <c r="T459" s="211">
        <f>S459*R459</f>
        <v>7.1774085333639969E-5</v>
      </c>
    </row>
    <row r="460" spans="1:20">
      <c r="A460" s="296" t="s">
        <v>448</v>
      </c>
      <c r="B460" s="297" t="s">
        <v>41</v>
      </c>
      <c r="C460" s="298">
        <v>56350.608099999838</v>
      </c>
      <c r="D460" s="298">
        <v>5.0000000000000001E-4</v>
      </c>
      <c r="E460" s="214">
        <f>+(C460-C$7)/C$8</f>
        <v>32272.870579822236</v>
      </c>
      <c r="F460" s="211">
        <f>ROUND(2*E460,0)/2</f>
        <v>32273</v>
      </c>
      <c r="G460" s="213">
        <f>+C460-(C$7+F460*C$8)</f>
        <v>-4.6365810165298171E-2</v>
      </c>
      <c r="H460" s="213"/>
      <c r="I460" s="213"/>
      <c r="J460" s="213"/>
      <c r="L460" s="213">
        <f>+G460</f>
        <v>-4.6365810165298171E-2</v>
      </c>
      <c r="M460" s="213"/>
      <c r="N460" s="213"/>
      <c r="O460" s="213">
        <f ca="1">+C$11+C$12*F460</f>
        <v>-4.4855354032725447E-2</v>
      </c>
      <c r="P460" s="213">
        <f>+D$11+D$12*F460+D$13*F460^2</f>
        <v>-5.6056927847946844E-2</v>
      </c>
      <c r="Q460" s="245">
        <f>+C460-15018.5</f>
        <v>41332.108099999838</v>
      </c>
      <c r="R460" s="211">
        <f>+(P460-G460)^2</f>
        <v>9.3917761938945777E-5</v>
      </c>
      <c r="S460" s="211">
        <v>1</v>
      </c>
      <c r="T460" s="211">
        <f>S460*R460</f>
        <v>9.3917761938945777E-5</v>
      </c>
    </row>
    <row r="461" spans="1:20">
      <c r="A461" s="296" t="s">
        <v>448</v>
      </c>
      <c r="B461" s="297" t="s">
        <v>39</v>
      </c>
      <c r="C461" s="298">
        <v>56356.517599999905</v>
      </c>
      <c r="D461" s="298">
        <v>8.0000000000000004E-4</v>
      </c>
      <c r="E461" s="214">
        <f>+(C461-C$7)/C$8</f>
        <v>32289.365676916845</v>
      </c>
      <c r="F461" s="211">
        <f>ROUND(2*E461,0)/2</f>
        <v>32289.5</v>
      </c>
      <c r="G461" s="213">
        <f>+C461-(C$7+F461*C$8)</f>
        <v>-4.8122315100044943E-2</v>
      </c>
      <c r="H461" s="213"/>
      <c r="I461" s="213"/>
      <c r="J461" s="213"/>
      <c r="L461" s="213">
        <f>+G461</f>
        <v>-4.8122315100044943E-2</v>
      </c>
      <c r="M461" s="213"/>
      <c r="N461" s="213"/>
      <c r="O461" s="213">
        <f ca="1">+C$11+C$12*F461</f>
        <v>-4.4915290038829381E-2</v>
      </c>
      <c r="P461" s="213">
        <f>+D$11+D$12*F461+D$13*F461^2</f>
        <v>-5.617097228901903E-2</v>
      </c>
      <c r="Q461" s="245">
        <f>+C461-15018.5</f>
        <v>41338.017599999905</v>
      </c>
      <c r="R461" s="211">
        <f>+(P461-G461)^2</f>
        <v>6.4780882545624255E-5</v>
      </c>
      <c r="S461" s="211">
        <v>1</v>
      </c>
      <c r="T461" s="211">
        <f>S461*R461</f>
        <v>6.4780882545624255E-5</v>
      </c>
    </row>
    <row r="462" spans="1:20">
      <c r="A462" s="296" t="s">
        <v>448</v>
      </c>
      <c r="B462" s="297" t="s">
        <v>39</v>
      </c>
      <c r="C462" s="298">
        <v>56357.591800000053</v>
      </c>
      <c r="D462" s="298">
        <v>6.9999999999999999E-4</v>
      </c>
      <c r="E462" s="214">
        <f>+(C462-C$7)/C$8</f>
        <v>32292.364074971039</v>
      </c>
      <c r="F462" s="211">
        <f>ROUND(2*E462,0)/2</f>
        <v>32292.5</v>
      </c>
      <c r="G462" s="213">
        <f>+C462-(C$7+F462*C$8)</f>
        <v>-4.8696224948798772E-2</v>
      </c>
      <c r="H462" s="213"/>
      <c r="I462" s="213"/>
      <c r="J462" s="213"/>
      <c r="L462" s="213">
        <f>+G462</f>
        <v>-4.8696224948798772E-2</v>
      </c>
      <c r="M462" s="213"/>
      <c r="N462" s="213"/>
      <c r="O462" s="213">
        <f ca="1">+C$11+C$12*F462</f>
        <v>-4.492618749448464E-2</v>
      </c>
      <c r="P462" s="213">
        <f>+D$11+D$12*F462+D$13*F462^2</f>
        <v>-5.619171765545701E-2</v>
      </c>
      <c r="Q462" s="245">
        <f>+C462-15018.5</f>
        <v>41339.091800000053</v>
      </c>
      <c r="R462" s="211">
        <f>+(P462-G462)^2</f>
        <v>5.6182410915566844E-5</v>
      </c>
      <c r="S462" s="211">
        <v>1</v>
      </c>
      <c r="T462" s="211">
        <f>S462*R462</f>
        <v>5.6182410915566844E-5</v>
      </c>
    </row>
    <row r="463" spans="1:20">
      <c r="A463" s="296" t="s">
        <v>448</v>
      </c>
      <c r="B463" s="297" t="s">
        <v>41</v>
      </c>
      <c r="C463" s="298">
        <v>56358.488599999808</v>
      </c>
      <c r="D463" s="298">
        <v>5.0000000000000001E-4</v>
      </c>
      <c r="E463" s="214">
        <f>+(C463-C$7)/C$8</f>
        <v>32294.867299113561</v>
      </c>
      <c r="F463" s="211">
        <f>ROUND(2*E463,0)/2</f>
        <v>32295</v>
      </c>
      <c r="G463" s="213">
        <f>+C463-(C$7+F463*C$8)</f>
        <v>-4.7541150190227199E-2</v>
      </c>
      <c r="H463" s="213"/>
      <c r="I463" s="213"/>
      <c r="J463" s="213"/>
      <c r="L463" s="213">
        <f>+G463</f>
        <v>-4.7541150190227199E-2</v>
      </c>
      <c r="M463" s="213"/>
      <c r="N463" s="213"/>
      <c r="O463" s="213">
        <f ca="1">+C$11+C$12*F463</f>
        <v>-4.4935268707530687E-2</v>
      </c>
      <c r="P463" s="213">
        <f>+D$11+D$12*F463+D$13*F463^2</f>
        <v>-5.6209007814426101E-2</v>
      </c>
      <c r="Q463" s="245">
        <f>+C463-15018.5</f>
        <v>41339.988599999808</v>
      </c>
      <c r="R463" s="211">
        <f>+(P463-G463)^2</f>
        <v>7.5131755793383034E-5</v>
      </c>
      <c r="S463" s="211">
        <v>1</v>
      </c>
      <c r="T463" s="211">
        <f>S463*R463</f>
        <v>7.5131755793383034E-5</v>
      </c>
    </row>
    <row r="464" spans="1:20">
      <c r="A464" s="296" t="s">
        <v>448</v>
      </c>
      <c r="B464" s="297" t="s">
        <v>39</v>
      </c>
      <c r="C464" s="298">
        <v>56361.527400000021</v>
      </c>
      <c r="D464" s="298">
        <v>6.9999999999999999E-4</v>
      </c>
      <c r="E464" s="214">
        <f>+(C464-C$7)/C$8</f>
        <v>32303.349455142674</v>
      </c>
      <c r="F464" s="211">
        <f>ROUND(2*E464,0)/2</f>
        <v>32303.5</v>
      </c>
      <c r="G464" s="213">
        <f>+C464-(C$7+F464*C$8)</f>
        <v>-5.39338949820376E-2</v>
      </c>
      <c r="H464" s="213"/>
      <c r="I464" s="213"/>
      <c r="J464" s="213"/>
      <c r="L464" s="213">
        <f>+G464</f>
        <v>-5.39338949820376E-2</v>
      </c>
      <c r="M464" s="213"/>
      <c r="N464" s="213"/>
      <c r="O464" s="213">
        <f ca="1">+C$11+C$12*F464</f>
        <v>-4.4966144831887267E-2</v>
      </c>
      <c r="P464" s="213">
        <f>+D$11+D$12*F464+D$13*F464^2</f>
        <v>-5.6267810359429141E-2</v>
      </c>
      <c r="Q464" s="245">
        <f>+C464-15018.5</f>
        <v>41343.027400000021</v>
      </c>
      <c r="R464" s="211">
        <f>+(P464-G464)^2</f>
        <v>5.4471609888246972E-6</v>
      </c>
      <c r="S464" s="211">
        <v>1</v>
      </c>
      <c r="T464" s="211">
        <f>S464*R464</f>
        <v>5.4471609888246972E-6</v>
      </c>
    </row>
    <row r="465" spans="1:20">
      <c r="A465" s="296" t="s">
        <v>448</v>
      </c>
      <c r="B465" s="297" t="s">
        <v>39</v>
      </c>
      <c r="C465" s="298">
        <v>56362.607600000221</v>
      </c>
      <c r="D465" s="298">
        <v>5.0000000000000001E-4</v>
      </c>
      <c r="E465" s="214">
        <f>+(C465-C$7)/C$8</f>
        <v>32306.364600905377</v>
      </c>
      <c r="F465" s="211">
        <f>ROUND(2*E465,0)/2</f>
        <v>32306.5</v>
      </c>
      <c r="G465" s="213">
        <f>+C465-(C$7+F465*C$8)</f>
        <v>-4.8507804778637365E-2</v>
      </c>
      <c r="H465" s="213"/>
      <c r="I465" s="213"/>
      <c r="J465" s="213"/>
      <c r="L465" s="213">
        <f>+G465</f>
        <v>-4.8507804778637365E-2</v>
      </c>
      <c r="M465" s="213"/>
      <c r="N465" s="213"/>
      <c r="O465" s="213">
        <f ca="1">+C$11+C$12*F465</f>
        <v>-4.4977042287542526E-2</v>
      </c>
      <c r="P465" s="213">
        <f>+D$11+D$12*F465+D$13*F465^2</f>
        <v>-5.6288570104248717E-2</v>
      </c>
      <c r="Q465" s="245">
        <f>+C465-15018.5</f>
        <v>41344.107600000221</v>
      </c>
      <c r="R465" s="211">
        <f>+(P465-G465)^2</f>
        <v>6.0540309052235937E-5</v>
      </c>
      <c r="S465" s="211">
        <v>1</v>
      </c>
      <c r="T465" s="211">
        <f>S465*R465</f>
        <v>6.0540309052235937E-5</v>
      </c>
    </row>
    <row r="466" spans="1:20">
      <c r="A466" s="296" t="s">
        <v>448</v>
      </c>
      <c r="B466" s="297" t="s">
        <v>41</v>
      </c>
      <c r="C466" s="298">
        <v>56363.503800000064</v>
      </c>
      <c r="D466" s="298">
        <v>5.0000000000000001E-4</v>
      </c>
      <c r="E466" s="214">
        <f>+(C466-C$7)/C$8</f>
        <v>32308.86615027731</v>
      </c>
      <c r="F466" s="211">
        <f>ROUND(2*E466,0)/2</f>
        <v>32309</v>
      </c>
      <c r="G466" s="213">
        <f>+C466-(C$7+F466*C$8)</f>
        <v>-4.7952729932148941E-2</v>
      </c>
      <c r="H466" s="213"/>
      <c r="I466" s="213"/>
      <c r="J466" s="213"/>
      <c r="L466" s="213">
        <f>+G466</f>
        <v>-4.7952729932148941E-2</v>
      </c>
      <c r="M466" s="213"/>
      <c r="N466" s="213"/>
      <c r="O466" s="213">
        <f ca="1">+C$11+C$12*F466</f>
        <v>-4.4986123500588573E-2</v>
      </c>
      <c r="P466" s="213">
        <f>+D$11+D$12*F466+D$13*F466^2</f>
        <v>-5.6305872245202462E-2</v>
      </c>
      <c r="Q466" s="245">
        <f>+C466-15018.5</f>
        <v>41345.003800000064</v>
      </c>
      <c r="R466" s="211">
        <f>+(P466-G466)^2</f>
        <v>6.9774986502125133E-5</v>
      </c>
      <c r="S466" s="211">
        <v>1</v>
      </c>
      <c r="T466" s="211">
        <f>S466*R466</f>
        <v>6.9774986502125133E-5</v>
      </c>
    </row>
    <row r="467" spans="1:20">
      <c r="A467" s="296" t="s">
        <v>448</v>
      </c>
      <c r="B467" s="297" t="s">
        <v>41</v>
      </c>
      <c r="C467" s="298">
        <v>56364.579100000206</v>
      </c>
      <c r="D467" s="298">
        <v>5.0000000000000001E-4</v>
      </c>
      <c r="E467" s="214">
        <f>+(C467-C$7)/C$8</f>
        <v>32311.867618744687</v>
      </c>
      <c r="F467" s="211">
        <f>ROUND(2*E467,0)/2</f>
        <v>32312</v>
      </c>
      <c r="G467" s="213">
        <f>+C467-(C$7+F467*C$8)</f>
        <v>-4.7426639794139192E-2</v>
      </c>
      <c r="H467" s="213"/>
      <c r="I467" s="213"/>
      <c r="J467" s="213"/>
      <c r="L467" s="213">
        <f>+G467</f>
        <v>-4.7426639794139192E-2</v>
      </c>
      <c r="M467" s="213"/>
      <c r="N467" s="213"/>
      <c r="O467" s="213">
        <f ca="1">+C$11+C$12*F467</f>
        <v>-4.4997020956243833E-2</v>
      </c>
      <c r="P467" s="213">
        <f>+D$11+D$12*F467+D$13*F467^2</f>
        <v>-5.632663763867192E-2</v>
      </c>
      <c r="Q467" s="245">
        <f>+C467-15018.5</f>
        <v>41346.079100000206</v>
      </c>
      <c r="R467" s="211">
        <f>+(P467-G467)^2</f>
        <v>7.920996163268721E-5</v>
      </c>
      <c r="S467" s="211">
        <v>1</v>
      </c>
      <c r="T467" s="211">
        <f>S467*R467</f>
        <v>7.920996163268721E-5</v>
      </c>
    </row>
    <row r="468" spans="1:20">
      <c r="A468" s="296" t="s">
        <v>448</v>
      </c>
      <c r="B468" s="297" t="s">
        <v>39</v>
      </c>
      <c r="C468" s="298">
        <v>56366.54749999987</v>
      </c>
      <c r="D468" s="298">
        <v>1E-3</v>
      </c>
      <c r="E468" s="214">
        <f>+(C468-C$7)/C$8</f>
        <v>32317.361983600447</v>
      </c>
      <c r="F468" s="211">
        <f>ROUND(2*E468,0)/2</f>
        <v>32317.5</v>
      </c>
      <c r="G468" s="213">
        <f>+C468-(C$7+F468*C$8)</f>
        <v>-4.94454751315061E-2</v>
      </c>
      <c r="H468" s="213"/>
      <c r="I468" s="213"/>
      <c r="J468" s="213"/>
      <c r="L468" s="213">
        <f>+G468</f>
        <v>-4.94454751315061E-2</v>
      </c>
      <c r="M468" s="213"/>
      <c r="N468" s="213"/>
      <c r="O468" s="213">
        <f ca="1">+C$11+C$12*F468</f>
        <v>-4.5016999624945153E-2</v>
      </c>
      <c r="P468" s="213">
        <f>+D$11+D$12*F468+D$13*F468^2</f>
        <v>-5.6364715528953321E-2</v>
      </c>
      <c r="Q468" s="245">
        <f>+C468-15018.5</f>
        <v>41348.04749999987</v>
      </c>
      <c r="R468" s="211">
        <f>+(P468-G468)^2</f>
        <v>4.7875887677665577E-5</v>
      </c>
      <c r="S468" s="211">
        <v>1</v>
      </c>
      <c r="T468" s="211">
        <f>S468*R468</f>
        <v>4.7875887677665577E-5</v>
      </c>
    </row>
    <row r="469" spans="1:20">
      <c r="A469" s="296" t="s">
        <v>448</v>
      </c>
      <c r="B469" s="297" t="s">
        <v>41</v>
      </c>
      <c r="C469" s="298">
        <v>56369.593799999915</v>
      </c>
      <c r="D469" s="298">
        <v>5.0000000000000001E-4</v>
      </c>
      <c r="E469" s="214">
        <f>+(C469-C$7)/C$8</f>
        <v>32325.865074264544</v>
      </c>
      <c r="F469" s="211">
        <f>ROUND(2*E469,0)/2</f>
        <v>32326</v>
      </c>
      <c r="G469" s="213">
        <f>+C469-(C$7+F469*C$8)</f>
        <v>-4.8338220083678607E-2</v>
      </c>
      <c r="H469" s="213"/>
      <c r="I469" s="213"/>
      <c r="J469" s="213"/>
      <c r="L469" s="213">
        <f>+G469</f>
        <v>-4.8338220083678607E-2</v>
      </c>
      <c r="M469" s="213"/>
      <c r="N469" s="213"/>
      <c r="O469" s="213">
        <f ca="1">+C$11+C$12*F469</f>
        <v>-4.5047875749301719E-2</v>
      </c>
      <c r="P469" s="213">
        <f>+D$11+D$12*F469+D$13*F469^2</f>
        <v>-5.6423583546943948E-2</v>
      </c>
      <c r="Q469" s="245">
        <f>+C469-15018.5</f>
        <v>41351.093799999915</v>
      </c>
      <c r="R469" s="211">
        <f>+(P469-G469)^2</f>
        <v>6.5373102333106113E-5</v>
      </c>
      <c r="S469" s="211">
        <v>1</v>
      </c>
      <c r="T469" s="211">
        <f>S469*R469</f>
        <v>6.5373102333106113E-5</v>
      </c>
    </row>
    <row r="470" spans="1:20">
      <c r="A470" s="296" t="s">
        <v>448</v>
      </c>
      <c r="B470" s="297" t="s">
        <v>39</v>
      </c>
      <c r="C470" s="298">
        <v>56371.56389999995</v>
      </c>
      <c r="D470" s="298">
        <v>5.0000000000000001E-4</v>
      </c>
      <c r="E470" s="214">
        <f>+(C470-C$7)/C$8</f>
        <v>32331.364184305374</v>
      </c>
      <c r="F470" s="211">
        <f>ROUND(2*E470,0)/2</f>
        <v>32331.5</v>
      </c>
      <c r="G470" s="213">
        <f>+C470-(C$7+F470*C$8)</f>
        <v>-4.8657055049261544E-2</v>
      </c>
      <c r="H470" s="213"/>
      <c r="I470" s="213"/>
      <c r="J470" s="213"/>
      <c r="L470" s="213">
        <f>+G470</f>
        <v>-4.8657055049261544E-2</v>
      </c>
      <c r="M470" s="213"/>
      <c r="N470" s="213"/>
      <c r="O470" s="213">
        <f ca="1">+C$11+C$12*F470</f>
        <v>-4.5067854418003025E-2</v>
      </c>
      <c r="P470" s="213">
        <f>+D$11+D$12*F470+D$13*F470^2</f>
        <v>-5.6461687797591573E-2</v>
      </c>
      <c r="Q470" s="245">
        <f>+C470-15018.5</f>
        <v>41353.06389999995</v>
      </c>
      <c r="R470" s="211">
        <f>+(P470-G470)^2</f>
        <v>6.0912292336305535E-5</v>
      </c>
      <c r="S470" s="211">
        <v>1</v>
      </c>
      <c r="T470" s="211">
        <f>S470*R470</f>
        <v>6.0912292336305535E-5</v>
      </c>
    </row>
    <row r="471" spans="1:20">
      <c r="A471" s="296" t="s">
        <v>448</v>
      </c>
      <c r="B471" s="297" t="s">
        <v>41</v>
      </c>
      <c r="C471" s="298">
        <v>56372.459700000007</v>
      </c>
      <c r="D471" s="298">
        <v>8.0000000000000004E-4</v>
      </c>
      <c r="E471" s="214">
        <f>+(C471-C$7)/C$8</f>
        <v>32333.864617164014</v>
      </c>
      <c r="F471" s="211">
        <f>ROUND(2*E471,0)/2</f>
        <v>32334</v>
      </c>
      <c r="G471" s="213">
        <f>+C471-(C$7+F471*C$8)</f>
        <v>-4.8501979996217415E-2</v>
      </c>
      <c r="H471" s="213"/>
      <c r="I471" s="213"/>
      <c r="J471" s="213"/>
      <c r="L471" s="213">
        <f>+G471</f>
        <v>-4.8501979996217415E-2</v>
      </c>
      <c r="M471" s="213"/>
      <c r="N471" s="213"/>
      <c r="O471" s="213">
        <f ca="1">+C$11+C$12*F471</f>
        <v>-4.5076935631049087E-2</v>
      </c>
      <c r="P471" s="213">
        <f>+D$11+D$12*F471+D$13*F471^2</f>
        <v>-5.6479011334946524E-2</v>
      </c>
      <c r="Q471" s="245">
        <f>+C471-15018.5</f>
        <v>41353.959700000007</v>
      </c>
      <c r="R471" s="211">
        <f>+(P471-G471)^2</f>
        <v>6.3633028979066331E-5</v>
      </c>
      <c r="S471" s="211">
        <v>1</v>
      </c>
      <c r="T471" s="211">
        <f>S471*R471</f>
        <v>6.3633028979066331E-5</v>
      </c>
    </row>
    <row r="472" spans="1:20">
      <c r="A472" s="296" t="s">
        <v>448</v>
      </c>
      <c r="B472" s="297" t="s">
        <v>39</v>
      </c>
      <c r="C472" s="298">
        <v>56372.638300000224</v>
      </c>
      <c r="D472" s="298">
        <v>4.0000000000000002E-4</v>
      </c>
      <c r="E472" s="214">
        <f>+(C472-C$7)/C$8</f>
        <v>32334.363140616868</v>
      </c>
      <c r="F472" s="211">
        <f>ROUND(2*E472,0)/2</f>
        <v>32334.5</v>
      </c>
      <c r="G472" s="213">
        <f>+C472-(C$7+F472*C$8)</f>
        <v>-4.903096477210056E-2</v>
      </c>
      <c r="H472" s="213"/>
      <c r="I472" s="213"/>
      <c r="J472" s="213"/>
      <c r="L472" s="213">
        <f>+G472</f>
        <v>-4.903096477210056E-2</v>
      </c>
      <c r="M472" s="213"/>
      <c r="N472" s="213"/>
      <c r="O472" s="213">
        <f ca="1">+C$11+C$12*F472</f>
        <v>-4.5078751873658299E-2</v>
      </c>
      <c r="P472" s="213">
        <f>+D$11+D$12*F472+D$13*F472^2</f>
        <v>-5.6482476299174342E-2</v>
      </c>
      <c r="Q472" s="245">
        <f>+C472-15018.5</f>
        <v>41354.138300000224</v>
      </c>
      <c r="R472" s="211">
        <f>+(P472-G472)^2</f>
        <v>5.552502403811344E-5</v>
      </c>
      <c r="S472" s="211">
        <v>1</v>
      </c>
      <c r="T472" s="211">
        <f>S472*R472</f>
        <v>5.552502403811344E-5</v>
      </c>
    </row>
    <row r="473" spans="1:20">
      <c r="A473" s="296" t="s">
        <v>448</v>
      </c>
      <c r="B473" s="297" t="s">
        <v>41</v>
      </c>
      <c r="C473" s="298">
        <v>56373.534500000067</v>
      </c>
      <c r="D473" s="298">
        <v>4.0000000000000002E-4</v>
      </c>
      <c r="E473" s="214">
        <f>+(C473-C$7)/C$8</f>
        <v>32336.864689988801</v>
      </c>
      <c r="F473" s="211">
        <f>ROUND(2*E473,0)/2</f>
        <v>32337</v>
      </c>
      <c r="G473" s="213">
        <f>+C473-(C$7+F473*C$8)</f>
        <v>-4.8475889932888094E-2</v>
      </c>
      <c r="H473" s="213"/>
      <c r="I473" s="213"/>
      <c r="J473" s="213"/>
      <c r="L473" s="213">
        <f>+G473</f>
        <v>-4.8475889932888094E-2</v>
      </c>
      <c r="M473" s="213"/>
      <c r="N473" s="213"/>
      <c r="O473" s="213">
        <f ca="1">+C$11+C$12*F473</f>
        <v>-4.5087833086704346E-2</v>
      </c>
      <c r="P473" s="213">
        <f>+D$11+D$12*F473+D$13*F473^2</f>
        <v>-5.6499802404097396E-2</v>
      </c>
      <c r="Q473" s="245">
        <f>+C473-15018.5</f>
        <v>41355.034500000067</v>
      </c>
      <c r="R473" s="211">
        <f>+(P473-G473)^2</f>
        <v>6.4383171345628167E-5</v>
      </c>
      <c r="S473" s="211">
        <v>1</v>
      </c>
      <c r="T473" s="211">
        <f>S473*R473</f>
        <v>6.4383171345628167E-5</v>
      </c>
    </row>
    <row r="474" spans="1:20">
      <c r="A474" s="296" t="s">
        <v>448</v>
      </c>
      <c r="B474" s="297" t="s">
        <v>41</v>
      </c>
      <c r="C474" s="298">
        <v>56374.609699999914</v>
      </c>
      <c r="D474" s="298">
        <v>4.0000000000000002E-4</v>
      </c>
      <c r="E474" s="214">
        <f>+(C474-C$7)/C$8</f>
        <v>32339.865879326881</v>
      </c>
      <c r="F474" s="211">
        <f>ROUND(2*E474,0)/2</f>
        <v>32340</v>
      </c>
      <c r="G474" s="213">
        <f>+C474-(C$7+F474*C$8)</f>
        <v>-4.8049800083390437E-2</v>
      </c>
      <c r="H474" s="213"/>
      <c r="I474" s="213"/>
      <c r="J474" s="213"/>
      <c r="L474" s="213">
        <f>+G474</f>
        <v>-4.8049800083390437E-2</v>
      </c>
      <c r="M474" s="213"/>
      <c r="N474" s="213"/>
      <c r="O474" s="213">
        <f ca="1">+C$11+C$12*F474</f>
        <v>-4.5098730542359605E-2</v>
      </c>
      <c r="P474" s="213">
        <f>+D$11+D$12*F474+D$13*F474^2</f>
        <v>-5.6520596554330046E-2</v>
      </c>
      <c r="Q474" s="245">
        <f>+C474-15018.5</f>
        <v>41356.109699999914</v>
      </c>
      <c r="R474" s="211">
        <f>+(P474-G474)^2</f>
        <v>7.1754392852082941E-5</v>
      </c>
      <c r="S474" s="211">
        <v>1</v>
      </c>
      <c r="T474" s="211">
        <f>S474*R474</f>
        <v>7.1754392852082941E-5</v>
      </c>
    </row>
    <row r="475" spans="1:20">
      <c r="A475" s="296" t="s">
        <v>448</v>
      </c>
      <c r="B475" s="297" t="s">
        <v>39</v>
      </c>
      <c r="C475" s="298">
        <v>56375.505100000184</v>
      </c>
      <c r="D475" s="298">
        <v>8.0000000000000004E-4</v>
      </c>
      <c r="E475" s="214">
        <f>+(C475-C$7)/C$8</f>
        <v>32342.365195672224</v>
      </c>
      <c r="F475" s="211">
        <f>ROUND(2*E475,0)/2</f>
        <v>32342.5</v>
      </c>
      <c r="G475" s="213">
        <f>+C475-(C$7+F475*C$8)</f>
        <v>-4.8294724816514645E-2</v>
      </c>
      <c r="H475" s="213"/>
      <c r="I475" s="213"/>
      <c r="J475" s="213"/>
      <c r="L475" s="213">
        <f>+G475</f>
        <v>-4.8294724816514645E-2</v>
      </c>
      <c r="M475" s="213"/>
      <c r="N475" s="213"/>
      <c r="O475" s="213">
        <f ca="1">+C$11+C$12*F475</f>
        <v>-4.5107811755405652E-2</v>
      </c>
      <c r="P475" s="213">
        <f>+D$11+D$12*F475+D$13*F475^2</f>
        <v>-5.6537927366461391E-2</v>
      </c>
      <c r="Q475" s="245">
        <f>+C475-15018.5</f>
        <v>41357.005100000184</v>
      </c>
      <c r="R475" s="211">
        <f>+(P475-G475)^2</f>
        <v>6.7950388279448536E-5</v>
      </c>
      <c r="S475" s="211">
        <v>1</v>
      </c>
      <c r="T475" s="211">
        <f>S475*R475</f>
        <v>6.7950388279448536E-5</v>
      </c>
    </row>
    <row r="476" spans="1:20">
      <c r="A476" s="296" t="s">
        <v>448</v>
      </c>
      <c r="B476" s="297" t="s">
        <v>41</v>
      </c>
      <c r="C476" s="298">
        <v>56386.43209999986</v>
      </c>
      <c r="D476" s="298">
        <v>5.0000000000000001E-4</v>
      </c>
      <c r="E476" s="214">
        <f>+(C476-C$7)/C$8</f>
        <v>32372.865563883643</v>
      </c>
      <c r="F476" s="211">
        <f>ROUND(2*E476,0)/2</f>
        <v>32373</v>
      </c>
      <c r="G476" s="213">
        <f>+C476-(C$7+F476*C$8)</f>
        <v>-4.8162810140638612E-2</v>
      </c>
      <c r="H476" s="213"/>
      <c r="I476" s="213"/>
      <c r="J476" s="213"/>
      <c r="L476" s="213">
        <f>+G476</f>
        <v>-4.8162810140638612E-2</v>
      </c>
      <c r="M476" s="213"/>
      <c r="N476" s="213"/>
      <c r="O476" s="213">
        <f ca="1">+C$11+C$12*F476</f>
        <v>-4.5218602554567472E-2</v>
      </c>
      <c r="P476" s="213">
        <f>+D$11+D$12*F476+D$13*F476^2</f>
        <v>-5.6749535558285893E-2</v>
      </c>
      <c r="Q476" s="245">
        <f>+C476-15018.5</f>
        <v>41367.93209999986</v>
      </c>
      <c r="R476" s="211">
        <f>+(P476-G476)^2</f>
        <v>7.3731853398069879E-5</v>
      </c>
      <c r="S476" s="211">
        <v>1</v>
      </c>
      <c r="T476" s="211">
        <f>S476*R476</f>
        <v>7.3731853398069879E-5</v>
      </c>
    </row>
    <row r="477" spans="1:20">
      <c r="A477" s="296" t="s">
        <v>448</v>
      </c>
      <c r="B477" s="297" t="s">
        <v>39</v>
      </c>
      <c r="C477" s="298">
        <v>56386.60999999987</v>
      </c>
      <c r="D477" s="298">
        <v>5.0000000000000001E-4</v>
      </c>
      <c r="E477" s="214">
        <f>+(C477-C$7)/C$8</f>
        <v>32373.362133436611</v>
      </c>
      <c r="F477" s="211">
        <f>ROUND(2*E477,0)/2</f>
        <v>32373.5</v>
      </c>
      <c r="G477" s="213">
        <f>+C477-(C$7+F477*C$8)</f>
        <v>-4.9391795131668914E-2</v>
      </c>
      <c r="H477" s="213"/>
      <c r="I477" s="213"/>
      <c r="J477" s="213"/>
      <c r="L477" s="213">
        <f>+G477</f>
        <v>-4.9391795131668914E-2</v>
      </c>
      <c r="M477" s="213"/>
      <c r="N477" s="213"/>
      <c r="O477" s="213">
        <f ca="1">+C$11+C$12*F477</f>
        <v>-4.5220418797176684E-2</v>
      </c>
      <c r="P477" s="213">
        <f>+D$11+D$12*F477+D$13*F477^2</f>
        <v>-5.6753007198190861E-2</v>
      </c>
      <c r="Q477" s="245">
        <f>+C477-15018.5</f>
        <v>41368.10999999987</v>
      </c>
      <c r="R477" s="211">
        <f>+(P477-G477)^2</f>
        <v>5.4187443088308308E-5</v>
      </c>
      <c r="S477" s="211">
        <v>1</v>
      </c>
      <c r="T477" s="211">
        <f>S477*R477</f>
        <v>5.4187443088308308E-5</v>
      </c>
    </row>
    <row r="478" spans="1:20">
      <c r="A478" s="296" t="s">
        <v>448</v>
      </c>
      <c r="B478" s="297" t="s">
        <v>41</v>
      </c>
      <c r="C478" s="298">
        <v>56387.50680000009</v>
      </c>
      <c r="D478" s="298">
        <v>4.0000000000000002E-4</v>
      </c>
      <c r="E478" s="214">
        <f>+(C478-C$7)/C$8</f>
        <v>32375.865357580431</v>
      </c>
      <c r="F478" s="211">
        <f>ROUND(2*E478,0)/2</f>
        <v>32376</v>
      </c>
      <c r="G478" s="213">
        <f>+C478-(C$7+F478*C$8)</f>
        <v>-4.8236719914712012E-2</v>
      </c>
      <c r="H478" s="213"/>
      <c r="I478" s="213"/>
      <c r="J478" s="213"/>
      <c r="L478" s="213">
        <f>+G478</f>
        <v>-4.8236719914712012E-2</v>
      </c>
      <c r="M478" s="213"/>
      <c r="N478" s="213"/>
      <c r="O478" s="213">
        <f ca="1">+C$11+C$12*F478</f>
        <v>-4.5229500010222731E-2</v>
      </c>
      <c r="P478" s="213">
        <f>+D$11+D$12*F478+D$13*F478^2</f>
        <v>-5.6770366681499748E-2</v>
      </c>
      <c r="Q478" s="245">
        <f>+C478-15018.5</f>
        <v>41369.00680000009</v>
      </c>
      <c r="R478" s="211">
        <f>+(P478-G478)^2</f>
        <v>7.2823127140306791E-5</v>
      </c>
      <c r="S478" s="211">
        <v>1</v>
      </c>
      <c r="T478" s="211">
        <f>S478*R478</f>
        <v>7.2823127140306791E-5</v>
      </c>
    </row>
    <row r="479" spans="1:20">
      <c r="A479" s="296" t="s">
        <v>448</v>
      </c>
      <c r="B479" s="297" t="s">
        <v>39</v>
      </c>
      <c r="C479" s="298">
        <v>56388.401500000153</v>
      </c>
      <c r="D479" s="298">
        <v>6.9999999999999999E-4</v>
      </c>
      <c r="E479" s="214">
        <f>+(C479-C$7)/C$8</f>
        <v>32378.362720025885</v>
      </c>
      <c r="F479" s="211">
        <f>ROUND(2*E479,0)/2</f>
        <v>32378.5</v>
      </c>
      <c r="G479" s="213">
        <f>+C479-(C$7+F479*C$8)</f>
        <v>-4.9181644848431461E-2</v>
      </c>
      <c r="H479" s="213"/>
      <c r="I479" s="213"/>
      <c r="J479" s="213"/>
      <c r="L479" s="213">
        <f>+G479</f>
        <v>-4.9181644848431461E-2</v>
      </c>
      <c r="M479" s="213"/>
      <c r="N479" s="213"/>
      <c r="O479" s="213">
        <f ca="1">+C$11+C$12*F479</f>
        <v>-4.5238581223268792E-2</v>
      </c>
      <c r="P479" s="213">
        <f>+D$11+D$12*F479+D$13*F479^2</f>
        <v>-5.6787728304448795E-2</v>
      </c>
      <c r="Q479" s="245">
        <f>+C479-15018.5</f>
        <v>41369.901500000153</v>
      </c>
      <c r="R479" s="211">
        <f>+(P479-G479)^2</f>
        <v>5.7852505539900599E-5</v>
      </c>
      <c r="S479" s="211">
        <v>1</v>
      </c>
      <c r="T479" s="211">
        <f>S479*R479</f>
        <v>5.7852505539900599E-5</v>
      </c>
    </row>
    <row r="480" spans="1:20">
      <c r="A480" s="296" t="s">
        <v>448</v>
      </c>
      <c r="B480" s="297" t="s">
        <v>41</v>
      </c>
      <c r="C480" s="298">
        <v>56388.581900000107</v>
      </c>
      <c r="D480" s="298">
        <v>8.0000000000000004E-4</v>
      </c>
      <c r="E480" s="214">
        <f>+(C480-C$7)/C$8</f>
        <v>32378.866267790516</v>
      </c>
      <c r="F480" s="211">
        <f>ROUND(2*E480,0)/2</f>
        <v>32379</v>
      </c>
      <c r="G480" s="213">
        <f>+C480-(C$7+F480*C$8)</f>
        <v>-4.7910629895341117E-2</v>
      </c>
      <c r="H480" s="213"/>
      <c r="I480" s="213"/>
      <c r="J480" s="213"/>
      <c r="L480" s="213">
        <f>+G480</f>
        <v>-4.7910629895341117E-2</v>
      </c>
      <c r="M480" s="213"/>
      <c r="N480" s="213"/>
      <c r="O480" s="213">
        <f ca="1">+C$11+C$12*F480</f>
        <v>-4.5240397465877991E-2</v>
      </c>
      <c r="P480" s="213">
        <f>+D$11+D$12*F480+D$13*F480^2</f>
        <v>-5.6791200885795409E-2</v>
      </c>
      <c r="Q480" s="245">
        <f>+C480-15018.5</f>
        <v>41370.081900000107</v>
      </c>
      <c r="R480" s="211">
        <f>+(P480-G480)^2</f>
        <v>7.8864541116498325E-5</v>
      </c>
      <c r="S480" s="211">
        <v>1</v>
      </c>
      <c r="T480" s="211">
        <f>S480*R480</f>
        <v>7.8864541116498325E-5</v>
      </c>
    </row>
    <row r="481" spans="1:20">
      <c r="A481" s="296" t="s">
        <v>448</v>
      </c>
      <c r="B481" s="297" t="s">
        <v>39</v>
      </c>
      <c r="C481" s="298">
        <v>56389.475399999879</v>
      </c>
      <c r="D481" s="298">
        <v>8.0000000000000004E-4</v>
      </c>
      <c r="E481" s="214">
        <f>+(C481-C$7)/C$8</f>
        <v>32381.360280693487</v>
      </c>
      <c r="F481" s="211">
        <f>ROUND(2*E481,0)/2</f>
        <v>32381.5</v>
      </c>
      <c r="G481" s="213">
        <f>+C481-(C$7+F481*C$8)</f>
        <v>-5.0055555118888151E-2</v>
      </c>
      <c r="H481" s="213"/>
      <c r="I481" s="213"/>
      <c r="J481" s="213"/>
      <c r="L481" s="213">
        <f>+G481</f>
        <v>-5.0055555118888151E-2</v>
      </c>
      <c r="M481" s="213"/>
      <c r="N481" s="213"/>
      <c r="O481" s="213">
        <f ca="1">+C$11+C$12*F481</f>
        <v>-4.5249478678924052E-2</v>
      </c>
      <c r="P481" s="213">
        <f>+D$11+D$12*F481+D$13*F481^2</f>
        <v>-5.6808565076312587E-2</v>
      </c>
      <c r="Q481" s="245">
        <f>+C481-15018.5</f>
        <v>41370.975399999879</v>
      </c>
      <c r="R481" s="211">
        <f>+(P481-G481)^2</f>
        <v>4.5603143485073578E-5</v>
      </c>
      <c r="S481" s="211">
        <v>1</v>
      </c>
      <c r="T481" s="211">
        <f>S481*R481</f>
        <v>4.5603143485073578E-5</v>
      </c>
    </row>
    <row r="482" spans="1:20">
      <c r="A482" s="296" t="s">
        <v>448</v>
      </c>
      <c r="B482" s="297" t="s">
        <v>41</v>
      </c>
      <c r="C482" s="298">
        <v>56389.653700000141</v>
      </c>
      <c r="D482" s="298">
        <v>5.0000000000000001E-4</v>
      </c>
      <c r="E482" s="214">
        <f>+(C482-C$7)/C$8</f>
        <v>32381.857966761047</v>
      </c>
      <c r="F482" s="211">
        <f>ROUND(2*E482,0)/2</f>
        <v>32382</v>
      </c>
      <c r="G482" s="213">
        <f>+C482-(C$7+F482*C$8)</f>
        <v>-5.0884539858088829E-2</v>
      </c>
      <c r="H482" s="213"/>
      <c r="I482" s="213"/>
      <c r="J482" s="213"/>
      <c r="L482" s="213">
        <f>+G482</f>
        <v>-5.0884539858088829E-2</v>
      </c>
      <c r="M482" s="213"/>
      <c r="N482" s="213"/>
      <c r="O482" s="213">
        <f ca="1">+C$11+C$12*F482</f>
        <v>-4.5251294921533264E-2</v>
      </c>
      <c r="P482" s="213">
        <f>+D$11+D$12*F482+D$13*F482^2</f>
        <v>-5.6812038171172821E-2</v>
      </c>
      <c r="Q482" s="245">
        <f>+C482-15018.5</f>
        <v>41371.153700000141</v>
      </c>
      <c r="R482" s="211">
        <f>+(P482-G482)^2</f>
        <v>3.5135236251613577E-5</v>
      </c>
      <c r="S482" s="211">
        <v>1</v>
      </c>
      <c r="T482" s="211">
        <f>S482*R482</f>
        <v>3.5135236251613577E-5</v>
      </c>
    </row>
    <row r="483" spans="1:20">
      <c r="A483" s="296" t="s">
        <v>448</v>
      </c>
      <c r="B483" s="297" t="s">
        <v>41</v>
      </c>
      <c r="C483" s="298">
        <v>56390.370500000194</v>
      </c>
      <c r="D483" s="298">
        <v>1.1999999999999999E-3</v>
      </c>
      <c r="E483" s="214">
        <f>+(C483-C$7)/C$8</f>
        <v>32383.858759653536</v>
      </c>
      <c r="F483" s="211">
        <f>ROUND(2*E483,0)/2</f>
        <v>32384</v>
      </c>
      <c r="G483" s="213">
        <f>+C483-(C$7+F483*C$8)</f>
        <v>-5.0600479808053933E-2</v>
      </c>
      <c r="H483" s="213"/>
      <c r="I483" s="213"/>
      <c r="J483" s="213"/>
      <c r="L483" s="213">
        <f>+G483</f>
        <v>-5.0600479808053933E-2</v>
      </c>
      <c r="M483" s="213"/>
      <c r="N483" s="213"/>
      <c r="O483" s="213">
        <f ca="1">+C$11+C$12*F483</f>
        <v>-4.5258559891970099E-2</v>
      </c>
      <c r="P483" s="213">
        <f>+D$11+D$12*F483+D$13*F483^2</f>
        <v>-5.682593140646984E-2</v>
      </c>
      <c r="Q483" s="245">
        <f>+C483-15018.5</f>
        <v>41371.870500000194</v>
      </c>
      <c r="R483" s="211">
        <f>+(P483-G483)^2</f>
        <v>3.8756247604219171E-5</v>
      </c>
      <c r="S483" s="211">
        <v>1</v>
      </c>
      <c r="T483" s="211">
        <f>S483*R483</f>
        <v>3.8756247604219171E-5</v>
      </c>
    </row>
    <row r="484" spans="1:20">
      <c r="A484" s="296" t="s">
        <v>448</v>
      </c>
      <c r="B484" s="297" t="s">
        <v>39</v>
      </c>
      <c r="C484" s="298">
        <v>56390.549999999814</v>
      </c>
      <c r="D484" s="298">
        <v>5.0000000000000001E-4</v>
      </c>
      <c r="E484" s="214">
        <f>+(C484-C$7)/C$8</f>
        <v>32384.359795260978</v>
      </c>
      <c r="F484" s="211">
        <f>ROUND(2*E484,0)/2</f>
        <v>32384.5</v>
      </c>
      <c r="G484" s="213">
        <f>+C484-(C$7+F484*C$8)</f>
        <v>-5.02294651887496E-2</v>
      </c>
      <c r="H484" s="213"/>
      <c r="I484" s="213"/>
      <c r="J484" s="213"/>
      <c r="L484" s="213">
        <f>+G484</f>
        <v>-5.02294651887496E-2</v>
      </c>
      <c r="M484" s="213"/>
      <c r="N484" s="213"/>
      <c r="O484" s="213">
        <f ca="1">+C$11+C$12*F484</f>
        <v>-4.5260376134579311E-2</v>
      </c>
      <c r="P484" s="213">
        <f>+D$11+D$12*F484+D$13*F484^2</f>
        <v>-5.6829404929258129E-2</v>
      </c>
      <c r="Q484" s="245">
        <f>+C484-15018.5</f>
        <v>41372.049999999814</v>
      </c>
      <c r="R484" s="211">
        <f>+(P484-G484)^2</f>
        <v>4.3559204578343782E-5</v>
      </c>
      <c r="S484" s="211">
        <v>1</v>
      </c>
      <c r="T484" s="211">
        <f>S484*R484</f>
        <v>4.3559204578343782E-5</v>
      </c>
    </row>
    <row r="485" spans="1:20">
      <c r="A485" s="296" t="s">
        <v>448</v>
      </c>
      <c r="B485" s="297" t="s">
        <v>39</v>
      </c>
      <c r="C485" s="298">
        <v>56394.49179999996</v>
      </c>
      <c r="D485" s="298">
        <v>6.9999999999999999E-4</v>
      </c>
      <c r="E485" s="214">
        <f>+(C485-C$7)/C$8</f>
        <v>32395.362481398417</v>
      </c>
      <c r="F485" s="211">
        <f>ROUND(2*E485,0)/2</f>
        <v>32395.5</v>
      </c>
      <c r="G485" s="213">
        <f>+C485-(C$7+F485*C$8)</f>
        <v>-4.9267135036643595E-2</v>
      </c>
      <c r="H485" s="213"/>
      <c r="I485" s="213"/>
      <c r="J485" s="213"/>
      <c r="L485" s="213">
        <f>+G485</f>
        <v>-4.9267135036643595E-2</v>
      </c>
      <c r="M485" s="213"/>
      <c r="N485" s="213"/>
      <c r="O485" s="213">
        <f ca="1">+C$11+C$12*F485</f>
        <v>-4.5300333471981938E-2</v>
      </c>
      <c r="P485" s="213">
        <f>+D$11+D$12*F485+D$13*F485^2</f>
        <v>-5.6905844083758053E-2</v>
      </c>
      <c r="Q485" s="245">
        <f>+C485-15018.5</f>
        <v>41375.99179999996</v>
      </c>
      <c r="R485" s="211">
        <f>+(P485-G485)^2</f>
        <v>5.834987590646828E-5</v>
      </c>
      <c r="S485" s="211">
        <v>1</v>
      </c>
      <c r="T485" s="211">
        <f>S485*R485</f>
        <v>5.834987590646828E-5</v>
      </c>
    </row>
    <row r="486" spans="1:20">
      <c r="A486" s="296" t="s">
        <v>448</v>
      </c>
      <c r="B486" s="297" t="s">
        <v>41</v>
      </c>
      <c r="C486" s="298">
        <v>56395.389099999797</v>
      </c>
      <c r="D486" s="298">
        <v>6.9999999999999999E-4</v>
      </c>
      <c r="E486" s="214">
        <f>+(C486-C$7)/C$8</f>
        <v>32397.867101183529</v>
      </c>
      <c r="F486" s="211">
        <f>ROUND(2*E486,0)/2</f>
        <v>32398</v>
      </c>
      <c r="G486" s="213">
        <f>+C486-(C$7+F486*C$8)</f>
        <v>-4.7612060203391593E-2</v>
      </c>
      <c r="H486" s="213"/>
      <c r="I486" s="213"/>
      <c r="J486" s="213"/>
      <c r="L486" s="213">
        <f>+G486</f>
        <v>-4.7612060203391593E-2</v>
      </c>
      <c r="M486" s="213"/>
      <c r="N486" s="213"/>
      <c r="O486" s="213">
        <f ca="1">+C$11+C$12*F486</f>
        <v>-4.5309414685027985E-2</v>
      </c>
      <c r="P486" s="213">
        <f>+D$11+D$12*F486+D$13*F486^2</f>
        <v>-5.6923222395900017E-2</v>
      </c>
      <c r="Q486" s="245">
        <f>+C486-15018.5</f>
        <v>41376.889099999797</v>
      </c>
      <c r="R486" s="211">
        <f>+(P486-G486)^2</f>
        <v>8.6697741375198279E-5</v>
      </c>
      <c r="S486" s="211">
        <v>1</v>
      </c>
      <c r="T486" s="211">
        <f>S486*R486</f>
        <v>8.6697741375198279E-5</v>
      </c>
    </row>
    <row r="487" spans="1:20">
      <c r="A487" s="296" t="s">
        <v>448</v>
      </c>
      <c r="B487" s="297" t="s">
        <v>39</v>
      </c>
      <c r="C487" s="298">
        <v>56395.566300000064</v>
      </c>
      <c r="D487" s="298">
        <v>4.0000000000000002E-4</v>
      </c>
      <c r="E487" s="214">
        <f>+(C487-C$7)/C$8</f>
        <v>32398.361716837906</v>
      </c>
      <c r="F487" s="211">
        <f>ROUND(2*E487,0)/2</f>
        <v>32398.5</v>
      </c>
      <c r="G487" s="213">
        <f>+C487-(C$7+F487*C$8)</f>
        <v>-4.9541044936631806E-2</v>
      </c>
      <c r="H487" s="213"/>
      <c r="I487" s="213"/>
      <c r="J487" s="213"/>
      <c r="L487" s="213">
        <f>+G487</f>
        <v>-4.9541044936631806E-2</v>
      </c>
      <c r="M487" s="213"/>
      <c r="N487" s="213"/>
      <c r="O487" s="213">
        <f ca="1">+C$11+C$12*F487</f>
        <v>-4.5311230927637197E-2</v>
      </c>
      <c r="P487" s="213">
        <f>+D$11+D$12*F487+D$13*F487^2</f>
        <v>-5.6926698315085192E-2</v>
      </c>
      <c r="Q487" s="245">
        <f>+C487-15018.5</f>
        <v>41377.066300000064</v>
      </c>
      <c r="R487" s="211">
        <f>+(P487-G487)^2</f>
        <v>5.4547875826659913E-5</v>
      </c>
      <c r="S487" s="211">
        <v>1</v>
      </c>
      <c r="T487" s="211">
        <f>S487*R487</f>
        <v>5.4547875826659913E-5</v>
      </c>
    </row>
    <row r="488" spans="1:20">
      <c r="A488" s="296" t="s">
        <v>448</v>
      </c>
      <c r="B488" s="297" t="s">
        <v>41</v>
      </c>
      <c r="C488" s="298">
        <v>56396.462799999863</v>
      </c>
      <c r="D488" s="298">
        <v>4.0000000000000002E-4</v>
      </c>
      <c r="E488" s="214">
        <f>+(C488-C$7)/C$8</f>
        <v>32400.864103595133</v>
      </c>
      <c r="F488" s="211">
        <f>ROUND(2*E488,0)/2</f>
        <v>32401</v>
      </c>
      <c r="G488" s="213">
        <f>+C488-(C$7+F488*C$8)</f>
        <v>-4.8685970134101808E-2</v>
      </c>
      <c r="H488" s="213"/>
      <c r="I488" s="213"/>
      <c r="J488" s="213"/>
      <c r="L488" s="213">
        <f>+G488</f>
        <v>-4.8685970134101808E-2</v>
      </c>
      <c r="M488" s="213"/>
      <c r="N488" s="213"/>
      <c r="O488" s="213">
        <f ca="1">+C$11+C$12*F488</f>
        <v>-4.5320312140683244E-2</v>
      </c>
      <c r="P488" s="213">
        <f>+D$11+D$12*F488+D$13*F488^2</f>
        <v>-5.6944079194795286E-2</v>
      </c>
      <c r="Q488" s="245">
        <f>+C488-15018.5</f>
        <v>41377.962799999863</v>
      </c>
      <c r="R488" s="211">
        <f>+(P488-G488)^2</f>
        <v>6.8196365258307712E-5</v>
      </c>
      <c r="S488" s="211">
        <v>1</v>
      </c>
      <c r="T488" s="211">
        <f>S488*R488</f>
        <v>6.8196365258307712E-5</v>
      </c>
    </row>
    <row r="489" spans="1:20">
      <c r="A489" s="296" t="s">
        <v>448</v>
      </c>
      <c r="B489" s="297" t="s">
        <v>39</v>
      </c>
      <c r="C489" s="298">
        <v>56396.641499999911</v>
      </c>
      <c r="D489" s="298">
        <v>4.0000000000000002E-4</v>
      </c>
      <c r="E489" s="214">
        <f>+(C489-C$7)/C$8</f>
        <v>32401.362906175989</v>
      </c>
      <c r="F489" s="211">
        <f>ROUND(2*E489,0)/2</f>
        <v>32401.5</v>
      </c>
      <c r="G489" s="213">
        <f>+C489-(C$7+F489*C$8)</f>
        <v>-4.9114955094410107E-2</v>
      </c>
      <c r="H489" s="213"/>
      <c r="I489" s="213"/>
      <c r="J489" s="213"/>
      <c r="L489" s="213">
        <f>+G489</f>
        <v>-4.9114955094410107E-2</v>
      </c>
      <c r="M489" s="213"/>
      <c r="N489" s="213"/>
      <c r="O489" s="213">
        <f ca="1">+C$11+C$12*F489</f>
        <v>-4.5322128383292457E-2</v>
      </c>
      <c r="P489" s="213">
        <f>+D$11+D$12*F489+D$13*F489^2</f>
        <v>-5.6947555627494109E-2</v>
      </c>
      <c r="Q489" s="245">
        <f>+C489-15018.5</f>
        <v>41378.141499999911</v>
      </c>
      <c r="R489" s="211">
        <f>+(P489-G489)^2</f>
        <v>6.1349631110867801E-5</v>
      </c>
      <c r="S489" s="211">
        <v>1</v>
      </c>
      <c r="T489" s="211">
        <f>S489*R489</f>
        <v>6.1349631110867801E-5</v>
      </c>
    </row>
    <row r="490" spans="1:20">
      <c r="A490" s="296" t="s">
        <v>448</v>
      </c>
      <c r="B490" s="297" t="s">
        <v>39</v>
      </c>
      <c r="C490" s="298">
        <v>56397.359000000171</v>
      </c>
      <c r="D490" s="298">
        <v>8.9999999999999998E-4</v>
      </c>
      <c r="E490" s="214">
        <f>+(C490-C$7)/C$8</f>
        <v>32403.365652968365</v>
      </c>
      <c r="F490" s="211">
        <f>ROUND(2*E490,0)/2</f>
        <v>32403.5</v>
      </c>
      <c r="G490" s="213">
        <f>+C490-(C$7+F490*C$8)</f>
        <v>-4.8130894829228055E-2</v>
      </c>
      <c r="H490" s="213"/>
      <c r="I490" s="213"/>
      <c r="J490" s="213"/>
      <c r="L490" s="213">
        <f>+G490</f>
        <v>-4.8130894829228055E-2</v>
      </c>
      <c r="M490" s="213"/>
      <c r="N490" s="213"/>
      <c r="O490" s="213">
        <f ca="1">+C$11+C$12*F490</f>
        <v>-4.5329393353729291E-2</v>
      </c>
      <c r="P490" s="213">
        <f>+D$11+D$12*F490+D$13*F490^2</f>
        <v>-5.6961462214145483E-2</v>
      </c>
      <c r="Q490" s="245">
        <f>+C490-15018.5</f>
        <v>41378.859000000171</v>
      </c>
      <c r="R490" s="211">
        <f>+(P490-G490)^2</f>
        <v>7.7978920339567432E-5</v>
      </c>
      <c r="S490" s="211">
        <v>1</v>
      </c>
      <c r="T490" s="211">
        <f>S490*R490</f>
        <v>7.7978920339567432E-5</v>
      </c>
    </row>
    <row r="491" spans="1:20">
      <c r="A491" s="296" t="s">
        <v>448</v>
      </c>
      <c r="B491" s="297" t="s">
        <v>41</v>
      </c>
      <c r="C491" s="298">
        <v>56397.537899999879</v>
      </c>
      <c r="D491" s="298">
        <v>2.9999999999999997E-4</v>
      </c>
      <c r="E491" s="214">
        <f>+(C491-C$7)/C$8</f>
        <v>32403.865013805218</v>
      </c>
      <c r="F491" s="211">
        <f>ROUND(2*E491,0)/2</f>
        <v>32404</v>
      </c>
      <c r="G491" s="213">
        <f>+C491-(C$7+F491*C$8)</f>
        <v>-4.8359880122006871E-2</v>
      </c>
      <c r="H491" s="213"/>
      <c r="I491" s="213"/>
      <c r="J491" s="213"/>
      <c r="L491" s="213">
        <f>+G491</f>
        <v>-4.8359880122006871E-2</v>
      </c>
      <c r="M491" s="213"/>
      <c r="N491" s="213"/>
      <c r="O491" s="213">
        <f ca="1">+C$11+C$12*F491</f>
        <v>-4.5331209596338504E-2</v>
      </c>
      <c r="P491" s="213">
        <f>+D$11+D$12*F491+D$13*F491^2</f>
        <v>-5.6964939074772306E-2</v>
      </c>
      <c r="Q491" s="245">
        <f>+C491-15018.5</f>
        <v>41379.037899999879</v>
      </c>
      <c r="R491" s="211">
        <f>+(P491-G491)^2</f>
        <v>7.4047039580568563E-5</v>
      </c>
      <c r="S491" s="211">
        <v>1</v>
      </c>
      <c r="T491" s="211">
        <f>S491*R491</f>
        <v>7.4047039580568563E-5</v>
      </c>
    </row>
    <row r="492" spans="1:20">
      <c r="A492" s="296" t="s">
        <v>448</v>
      </c>
      <c r="B492" s="297" t="s">
        <v>41</v>
      </c>
      <c r="C492" s="298">
        <v>56404.342999999877</v>
      </c>
      <c r="D492" s="298">
        <v>8.9999999999999998E-4</v>
      </c>
      <c r="E492" s="214">
        <f>+(C492-C$7)/C$8</f>
        <v>32422.859985501163</v>
      </c>
      <c r="F492" s="211">
        <f>ROUND(2*E492,0)/2</f>
        <v>32423</v>
      </c>
      <c r="G492" s="213">
        <f>+C492-(C$7+F492*C$8)</f>
        <v>-5.0161310122348368E-2</v>
      </c>
      <c r="H492" s="213"/>
      <c r="I492" s="213"/>
      <c r="J492" s="213"/>
      <c r="L492" s="213">
        <f>+G492</f>
        <v>-5.0161310122348368E-2</v>
      </c>
      <c r="M492" s="213"/>
      <c r="N492" s="213"/>
      <c r="O492" s="213">
        <f ca="1">+C$11+C$12*F492</f>
        <v>-4.5400226815488498E-2</v>
      </c>
      <c r="P492" s="213">
        <f>+D$11+D$12*F492+D$13*F492^2</f>
        <v>-5.7097123197525815E-2</v>
      </c>
      <c r="Q492" s="245">
        <f>+C492-15018.5</f>
        <v>41385.842999999877</v>
      </c>
      <c r="R492" s="211">
        <f>+(P492-G492)^2</f>
        <v>4.8105503013802426E-5</v>
      </c>
      <c r="S492" s="211">
        <v>1</v>
      </c>
      <c r="T492" s="211">
        <f>S492*R492</f>
        <v>4.8105503013802426E-5</v>
      </c>
    </row>
    <row r="493" spans="1:20">
      <c r="A493" s="296" t="s">
        <v>448</v>
      </c>
      <c r="B493" s="297" t="s">
        <v>39</v>
      </c>
      <c r="C493" s="298">
        <v>56404.523399999831</v>
      </c>
      <c r="D493" s="298">
        <v>6.9999999999999999E-4</v>
      </c>
      <c r="E493" s="214">
        <f>+(C493-C$7)/C$8</f>
        <v>32423.363533265794</v>
      </c>
      <c r="F493" s="211">
        <f>ROUND(2*E493,0)/2</f>
        <v>32423.5</v>
      </c>
      <c r="G493" s="213">
        <f>+C493-(C$7+F493*C$8)</f>
        <v>-4.8890295169258025E-2</v>
      </c>
      <c r="H493" s="213"/>
      <c r="I493" s="213"/>
      <c r="J493" s="213"/>
      <c r="L493" s="213">
        <f>+G493</f>
        <v>-4.8890295169258025E-2</v>
      </c>
      <c r="M493" s="213"/>
      <c r="N493" s="213"/>
      <c r="O493" s="213">
        <f ca="1">+C$11+C$12*F493</f>
        <v>-4.5402043058097696E-2</v>
      </c>
      <c r="P493" s="213">
        <f>+D$11+D$12*F493+D$13*F493^2</f>
        <v>-5.7100603395991281E-2</v>
      </c>
      <c r="Q493" s="245">
        <f>+C493-15018.5</f>
        <v>41386.023399999831</v>
      </c>
      <c r="R493" s="211">
        <f>+(P493-G493)^2</f>
        <v>6.7409161177963789E-5</v>
      </c>
      <c r="S493" s="211">
        <v>1</v>
      </c>
      <c r="T493" s="211">
        <f>S493*R493</f>
        <v>6.7409161177963789E-5</v>
      </c>
    </row>
    <row r="494" spans="1:20">
      <c r="A494" s="296" t="s">
        <v>448</v>
      </c>
      <c r="B494" s="297" t="s">
        <v>39</v>
      </c>
      <c r="C494" s="298">
        <v>56405.597599999979</v>
      </c>
      <c r="D494" s="298">
        <v>4.0000000000000002E-4</v>
      </c>
      <c r="E494" s="214">
        <f>+(C494-C$7)/C$8</f>
        <v>32426.361931319989</v>
      </c>
      <c r="F494" s="211">
        <f>ROUND(2*E494,0)/2</f>
        <v>32426.5</v>
      </c>
      <c r="G494" s="213">
        <f>+C494-(C$7+F494*C$8)</f>
        <v>-4.9464205018011853E-2</v>
      </c>
      <c r="H494" s="213"/>
      <c r="I494" s="213"/>
      <c r="J494" s="213"/>
      <c r="L494" s="213">
        <f>+G494</f>
        <v>-4.9464205018011853E-2</v>
      </c>
      <c r="M494" s="213"/>
      <c r="N494" s="213"/>
      <c r="O494" s="213">
        <f ca="1">+C$11+C$12*F494</f>
        <v>-4.541294051375297E-2</v>
      </c>
      <c r="P494" s="213">
        <f>+D$11+D$12*F494+D$13*F494^2</f>
        <v>-5.7121486384081585E-2</v>
      </c>
      <c r="Q494" s="245">
        <f>+C494-15018.5</f>
        <v>41387.097599999979</v>
      </c>
      <c r="R494" s="211">
        <f>+(P494-G494)^2</f>
        <v>5.8633957919158742E-5</v>
      </c>
      <c r="S494" s="211">
        <v>1</v>
      </c>
      <c r="T494" s="211">
        <f>S494*R494</f>
        <v>5.8633957919158742E-5</v>
      </c>
    </row>
    <row r="495" spans="1:20">
      <c r="A495" s="296" t="s">
        <v>448</v>
      </c>
      <c r="B495" s="297" t="s">
        <v>41</v>
      </c>
      <c r="C495" s="298">
        <v>56406.493999999948</v>
      </c>
      <c r="D495" s="298">
        <v>4.0000000000000002E-4</v>
      </c>
      <c r="E495" s="214">
        <f>+(C495-C$7)/C$8</f>
        <v>32428.864038949218</v>
      </c>
      <c r="F495" s="211">
        <f>ROUND(2*E495,0)/2</f>
        <v>32429</v>
      </c>
      <c r="G495" s="213">
        <f>+C495-(C$7+F495*C$8)</f>
        <v>-4.8709130052884575E-2</v>
      </c>
      <c r="H495" s="213"/>
      <c r="I495" s="213"/>
      <c r="J495" s="213"/>
      <c r="L495" s="213">
        <f>+G495</f>
        <v>-4.8709130052884575E-2</v>
      </c>
      <c r="M495" s="213"/>
      <c r="N495" s="213"/>
      <c r="O495" s="213">
        <f ca="1">+C$11+C$12*F495</f>
        <v>-4.5422021726799017E-2</v>
      </c>
      <c r="P495" s="213">
        <f>+D$11+D$12*F495+D$13*F495^2</f>
        <v>-5.7138891227760988E-2</v>
      </c>
      <c r="Q495" s="245">
        <f>+C495-15018.5</f>
        <v>41387.993999999948</v>
      </c>
      <c r="R495" s="211">
        <f>+(P495-G495)^2</f>
        <v>7.1060873465453761E-5</v>
      </c>
      <c r="S495" s="211">
        <v>1</v>
      </c>
      <c r="T495" s="211">
        <f>S495*R495</f>
        <v>7.1060873465453761E-5</v>
      </c>
    </row>
    <row r="496" spans="1:20">
      <c r="A496" s="296" t="s">
        <v>448</v>
      </c>
      <c r="B496" s="297" t="s">
        <v>39</v>
      </c>
      <c r="C496" s="298">
        <v>56412.403599999845</v>
      </c>
      <c r="D496" s="298">
        <v>5.9999999999999995E-4</v>
      </c>
      <c r="E496" s="214">
        <f>+(C496-C$7)/C$8</f>
        <v>32445.359415171824</v>
      </c>
      <c r="F496" s="211">
        <f>ROUND(2*E496,0)/2</f>
        <v>32445.5</v>
      </c>
      <c r="G496" s="213">
        <f>+C496-(C$7+F496*C$8)</f>
        <v>-5.0365635157504585E-2</v>
      </c>
      <c r="H496" s="213"/>
      <c r="I496" s="213"/>
      <c r="J496" s="213"/>
      <c r="L496" s="213">
        <f>+G496</f>
        <v>-5.0365635157504585E-2</v>
      </c>
      <c r="M496" s="213"/>
      <c r="N496" s="213"/>
      <c r="O496" s="213">
        <f ca="1">+C$11+C$12*F496</f>
        <v>-4.548195773290295E-2</v>
      </c>
      <c r="P496" s="213">
        <f>+D$11+D$12*F496+D$13*F496^2</f>
        <v>-5.7253816858219134E-2</v>
      </c>
      <c r="Q496" s="245">
        <f>+C496-15018.5</f>
        <v>41393.903599999845</v>
      </c>
      <c r="R496" s="211">
        <f>+(P496-G496)^2</f>
        <v>4.7447047142058779E-5</v>
      </c>
      <c r="S496" s="211">
        <v>1</v>
      </c>
      <c r="T496" s="211">
        <f>S496*R496</f>
        <v>4.7447047142058779E-5</v>
      </c>
    </row>
    <row r="497" spans="1:20">
      <c r="A497" s="296" t="s">
        <v>448</v>
      </c>
      <c r="B497" s="297" t="s">
        <v>41</v>
      </c>
      <c r="C497" s="298">
        <v>56412.584999999963</v>
      </c>
      <c r="D497" s="298">
        <v>1E-3</v>
      </c>
      <c r="E497" s="214">
        <f>+(C497-C$7)/C$8</f>
        <v>32445.865754221635</v>
      </c>
      <c r="F497" s="211">
        <f>ROUND(2*E497,0)/2</f>
        <v>32446</v>
      </c>
      <c r="G497" s="213">
        <f>+C497-(C$7+F497*C$8)</f>
        <v>-4.8094620040501468E-2</v>
      </c>
      <c r="H497" s="213"/>
      <c r="I497" s="213"/>
      <c r="J497" s="213"/>
      <c r="L497" s="213">
        <f>+G497</f>
        <v>-4.8094620040501468E-2</v>
      </c>
      <c r="M497" s="213"/>
      <c r="N497" s="213"/>
      <c r="O497" s="213">
        <f ca="1">+C$11+C$12*F497</f>
        <v>-4.5483773975512162E-2</v>
      </c>
      <c r="P497" s="213">
        <f>+D$11+D$12*F497+D$13*F497^2</f>
        <v>-5.7257300908036782E-2</v>
      </c>
      <c r="Q497" s="245">
        <f>+C497-15018.5</f>
        <v>41394.084999999963</v>
      </c>
      <c r="R497" s="211">
        <f>+(P497-G497)^2</f>
        <v>8.3954720680297695E-5</v>
      </c>
      <c r="S497" s="211">
        <v>1</v>
      </c>
      <c r="T497" s="211">
        <f>S497*R497</f>
        <v>8.3954720680297695E-5</v>
      </c>
    </row>
    <row r="498" spans="1:20">
      <c r="A498" s="296" t="s">
        <v>448</v>
      </c>
      <c r="B498" s="297" t="s">
        <v>41</v>
      </c>
      <c r="C498" s="298">
        <v>56413.305199999828</v>
      </c>
      <c r="D498" s="298">
        <v>1.5E-3</v>
      </c>
      <c r="E498" s="214">
        <f>+(C498-C$7)/C$8</f>
        <v>32447.87603748167</v>
      </c>
      <c r="F498" s="211">
        <f>ROUND(2*E498,0)/2</f>
        <v>32448</v>
      </c>
      <c r="G498" s="213">
        <f>+C498-(C$7+F498*C$8)</f>
        <v>-4.4410560170945246E-2</v>
      </c>
      <c r="H498" s="213"/>
      <c r="I498" s="213"/>
      <c r="J498" s="213"/>
      <c r="L498" s="213">
        <f>+G498</f>
        <v>-4.4410560170945246E-2</v>
      </c>
      <c r="M498" s="213"/>
      <c r="N498" s="213"/>
      <c r="O498" s="213">
        <f ca="1">+C$11+C$12*F498</f>
        <v>-4.5491038945948997E-2</v>
      </c>
      <c r="P498" s="213">
        <f>+D$11+D$12*F498+D$13*F498^2</f>
        <v>-5.7271237963163427E-2</v>
      </c>
      <c r="Q498" s="245">
        <f>+C498-15018.5</f>
        <v>41394.805199999828</v>
      </c>
      <c r="R498" s="211">
        <f>+(P498-G498)^2</f>
        <v>1.6539703327525391E-4</v>
      </c>
      <c r="S498" s="211">
        <v>1</v>
      </c>
      <c r="T498" s="211">
        <f>S498*R498</f>
        <v>1.6539703327525391E-4</v>
      </c>
    </row>
    <row r="499" spans="1:20">
      <c r="A499" s="296" t="s">
        <v>448</v>
      </c>
      <c r="B499" s="297" t="s">
        <v>39</v>
      </c>
      <c r="C499" s="298">
        <v>56413.482799999882</v>
      </c>
      <c r="D499" s="298">
        <v>2.8999999999999998E-3</v>
      </c>
      <c r="E499" s="214">
        <f>+(C499-C$7)/C$8</f>
        <v>32448.371769649344</v>
      </c>
      <c r="F499" s="211">
        <f>ROUND(2*E499,0)/2</f>
        <v>32448.5</v>
      </c>
      <c r="G499" s="213">
        <f>+C499-(C$7+F499*C$8)</f>
        <v>-4.5939545118017122E-2</v>
      </c>
      <c r="H499" s="213"/>
      <c r="I499" s="213"/>
      <c r="J499" s="213"/>
      <c r="L499" s="213">
        <f>+G499</f>
        <v>-4.5939545118017122E-2</v>
      </c>
      <c r="M499" s="213"/>
      <c r="N499" s="213"/>
      <c r="O499" s="213">
        <f ca="1">+C$11+C$12*F499</f>
        <v>-4.5492855188558209E-2</v>
      </c>
      <c r="P499" s="213">
        <f>+D$11+D$12*F499+D$13*F499^2</f>
        <v>-5.7274722440909073E-2</v>
      </c>
      <c r="Q499" s="245">
        <f>+C499-15018.5</f>
        <v>41394.982799999882</v>
      </c>
      <c r="R499" s="211">
        <f>+(P499-G499)^2</f>
        <v>1.2848624494140394E-4</v>
      </c>
      <c r="S499" s="211">
        <v>1</v>
      </c>
      <c r="T499" s="211">
        <f>S499*R499</f>
        <v>1.2848624494140394E-4</v>
      </c>
    </row>
    <row r="500" spans="1:20">
      <c r="A500" s="296" t="s">
        <v>448</v>
      </c>
      <c r="B500" s="297" t="s">
        <v>41</v>
      </c>
      <c r="C500" s="298">
        <v>56414.375</v>
      </c>
      <c r="D500" s="298">
        <v>8.9999999999999998E-4</v>
      </c>
      <c r="E500" s="214">
        <f>+(C500-C$7)/C$8</f>
        <v>32450.862153883136</v>
      </c>
      <c r="F500" s="211">
        <f>ROUND(2*E500,0)/2</f>
        <v>32451</v>
      </c>
      <c r="G500" s="213">
        <f>+C500-(C$7+F500*C$8)</f>
        <v>-4.9384470003133174E-2</v>
      </c>
      <c r="H500" s="213"/>
      <c r="I500" s="213"/>
      <c r="J500" s="213"/>
      <c r="L500" s="213">
        <f>+G500</f>
        <v>-4.9384470003133174E-2</v>
      </c>
      <c r="M500" s="213"/>
      <c r="N500" s="213"/>
      <c r="O500" s="213">
        <f ca="1">+C$11+C$12*F500</f>
        <v>-4.5501936401604257E-2</v>
      </c>
      <c r="P500" s="213">
        <f>+D$11+D$12*F500+D$13*F500^2</f>
        <v>-5.7292146113421497E-2</v>
      </c>
      <c r="Q500" s="245">
        <f>+C500-15018.5</f>
        <v>41395.875</v>
      </c>
      <c r="R500" s="211">
        <f>+(P500-G500)^2</f>
        <v>6.2531341465224655E-5</v>
      </c>
      <c r="S500" s="211">
        <v>1</v>
      </c>
      <c r="T500" s="211">
        <f>S500*R500</f>
        <v>6.2531341465224655E-5</v>
      </c>
    </row>
    <row r="501" spans="1:20">
      <c r="A501" s="296" t="s">
        <v>448</v>
      </c>
      <c r="B501" s="297" t="s">
        <v>39</v>
      </c>
      <c r="C501" s="298">
        <v>56414.553100000136</v>
      </c>
      <c r="D501" s="298">
        <v>8.9999999999999998E-4</v>
      </c>
      <c r="E501" s="214">
        <f>+(C501-C$7)/C$8</f>
        <v>32451.3592816934</v>
      </c>
      <c r="F501" s="211">
        <f>ROUND(2*E501,0)/2</f>
        <v>32451.5</v>
      </c>
      <c r="G501" s="213">
        <f>+C501-(C$7+F501*C$8)</f>
        <v>-5.0413454868248664E-2</v>
      </c>
      <c r="H501" s="213"/>
      <c r="I501" s="213"/>
      <c r="J501" s="213"/>
      <c r="L501" s="213">
        <f>+G501</f>
        <v>-5.0413454868248664E-2</v>
      </c>
      <c r="M501" s="213"/>
      <c r="N501" s="213"/>
      <c r="O501" s="213">
        <f ca="1">+C$11+C$12*F501</f>
        <v>-4.5503752644213469E-2</v>
      </c>
      <c r="P501" s="213">
        <f>+D$11+D$12*F501+D$13*F501^2</f>
        <v>-5.7295631104680819E-2</v>
      </c>
      <c r="Q501" s="245">
        <f>+C501-15018.5</f>
        <v>41396.053100000136</v>
      </c>
      <c r="R501" s="211">
        <f>+(P501-G501)^2</f>
        <v>4.7364349749311465E-5</v>
      </c>
      <c r="S501" s="211">
        <v>1</v>
      </c>
      <c r="T501" s="211">
        <f>S501*R501</f>
        <v>4.7364349749311465E-5</v>
      </c>
    </row>
    <row r="502" spans="1:20">
      <c r="A502" s="296" t="s">
        <v>448</v>
      </c>
      <c r="B502" s="297" t="s">
        <v>41</v>
      </c>
      <c r="C502" s="298">
        <v>56415.44980000006</v>
      </c>
      <c r="D502" s="298">
        <v>5.0000000000000001E-4</v>
      </c>
      <c r="E502" s="214">
        <f>+(C502-C$7)/C$8</f>
        <v>32453.862226707923</v>
      </c>
      <c r="F502" s="211">
        <f>ROUND(2*E502,0)/2</f>
        <v>32454</v>
      </c>
      <c r="G502" s="213">
        <f>+C502-(C$7+F502*C$8)</f>
        <v>-4.9358379939803854E-2</v>
      </c>
      <c r="H502" s="213"/>
      <c r="I502" s="213"/>
      <c r="J502" s="213"/>
      <c r="L502" s="213">
        <f>+G502</f>
        <v>-4.9358379939803854E-2</v>
      </c>
      <c r="M502" s="213"/>
      <c r="N502" s="213"/>
      <c r="O502" s="213">
        <f ca="1">+C$11+C$12*F502</f>
        <v>-4.5512833857259516E-2</v>
      </c>
      <c r="P502" s="213">
        <f>+D$11+D$12*F502+D$13*F502^2</f>
        <v>-5.7313057344761401E-2</v>
      </c>
      <c r="Q502" s="245">
        <f>+C502-15018.5</f>
        <v>41396.94980000006</v>
      </c>
      <c r="R502" s="211">
        <f>+(P502-G502)^2</f>
        <v>6.3276892616942134E-5</v>
      </c>
      <c r="S502" s="211">
        <v>1</v>
      </c>
      <c r="T502" s="211">
        <f>S502*R502</f>
        <v>6.3276892616942134E-5</v>
      </c>
    </row>
    <row r="503" spans="1:20">
      <c r="A503" s="296" t="s">
        <v>448</v>
      </c>
      <c r="B503" s="297" t="s">
        <v>39</v>
      </c>
      <c r="C503" s="298">
        <v>56417.420700000133</v>
      </c>
      <c r="D503" s="298">
        <v>5.0000000000000001E-4</v>
      </c>
      <c r="E503" s="214">
        <f>+(C503-C$7)/C$8</f>
        <v>32459.36356977664</v>
      </c>
      <c r="F503" s="211">
        <f>ROUND(2*E503,0)/2</f>
        <v>32459.5</v>
      </c>
      <c r="G503" s="213">
        <f>+C503-(C$7+F503*C$8)</f>
        <v>-4.887721486738883E-2</v>
      </c>
      <c r="H503" s="213"/>
      <c r="I503" s="213"/>
      <c r="J503" s="213"/>
      <c r="L503" s="213">
        <f>+G503</f>
        <v>-4.887721486738883E-2</v>
      </c>
      <c r="M503" s="213"/>
      <c r="N503" s="213"/>
      <c r="O503" s="213">
        <f ca="1">+C$11+C$12*F503</f>
        <v>-4.5532812525960836E-2</v>
      </c>
      <c r="P503" s="213">
        <f>+D$11+D$12*F503+D$13*F503^2</f>
        <v>-5.7351402604471843E-2</v>
      </c>
      <c r="Q503" s="245">
        <f>+C503-15018.5</f>
        <v>41398.920700000133</v>
      </c>
      <c r="R503" s="211">
        <f>+(P503-G503)^2</f>
        <v>7.1811857803328133E-5</v>
      </c>
      <c r="S503" s="211">
        <v>1</v>
      </c>
      <c r="T503" s="211">
        <f>S503*R503</f>
        <v>7.1811857803328133E-5</v>
      </c>
    </row>
    <row r="504" spans="1:20">
      <c r="A504" s="296" t="s">
        <v>448</v>
      </c>
      <c r="B504" s="297" t="s">
        <v>41</v>
      </c>
      <c r="C504" s="298">
        <v>56417.599400000181</v>
      </c>
      <c r="D504" s="298">
        <v>5.0000000000000001E-4</v>
      </c>
      <c r="E504" s="214">
        <f>+(C504-C$7)/C$8</f>
        <v>32459.862372357496</v>
      </c>
      <c r="F504" s="211">
        <f>ROUND(2*E504,0)/2</f>
        <v>32460</v>
      </c>
      <c r="G504" s="213">
        <f>+C504-(C$7+F504*C$8)</f>
        <v>-4.930619982042117E-2</v>
      </c>
      <c r="H504" s="213"/>
      <c r="I504" s="213"/>
      <c r="J504" s="213"/>
      <c r="L504" s="213">
        <f>+G504</f>
        <v>-4.930619982042117E-2</v>
      </c>
      <c r="M504" s="213"/>
      <c r="N504" s="213"/>
      <c r="O504" s="213">
        <f ca="1">+C$11+C$12*F504</f>
        <v>-4.5534628768570048E-2</v>
      </c>
      <c r="P504" s="213">
        <f>+D$11+D$12*F504+D$13*F504^2</f>
        <v>-5.7354889050686406E-2</v>
      </c>
      <c r="Q504" s="245">
        <f>+C504-15018.5</f>
        <v>41399.099400000181</v>
      </c>
      <c r="R504" s="211">
        <f>+(P504-G504)^2</f>
        <v>6.4781398325387582E-5</v>
      </c>
      <c r="S504" s="211">
        <v>1</v>
      </c>
      <c r="T504" s="211">
        <f>S504*R504</f>
        <v>6.4781398325387582E-5</v>
      </c>
    </row>
    <row r="505" spans="1:20">
      <c r="A505" s="296" t="s">
        <v>448</v>
      </c>
      <c r="B505" s="297" t="s">
        <v>41</v>
      </c>
      <c r="C505" s="298">
        <v>56418.315799999982</v>
      </c>
      <c r="D505" s="298">
        <v>4.0000000000000002E-4</v>
      </c>
      <c r="E505" s="214">
        <f>+(C505-C$7)/C$8</f>
        <v>32461.862048735387</v>
      </c>
      <c r="F505" s="211">
        <f>ROUND(2*E505,0)/2</f>
        <v>32462</v>
      </c>
      <c r="G505" s="213">
        <f>+C505-(C$7+F505*C$8)</f>
        <v>-4.9422140014939941E-2</v>
      </c>
      <c r="H505" s="213"/>
      <c r="I505" s="213"/>
      <c r="J505" s="213"/>
      <c r="L505" s="213">
        <f>+G505</f>
        <v>-4.9422140014939941E-2</v>
      </c>
      <c r="M505" s="213"/>
      <c r="N505" s="213"/>
      <c r="O505" s="213">
        <f ca="1">+C$11+C$12*F505</f>
        <v>-4.5541893739006883E-2</v>
      </c>
      <c r="P505" s="213">
        <f>+D$11+D$12*F505+D$13*F505^2</f>
        <v>-5.7368835691400763E-2</v>
      </c>
      <c r="Q505" s="245">
        <f>+C505-15018.5</f>
        <v>41399.815799999982</v>
      </c>
      <c r="R505" s="211">
        <f>+(P505-G505)^2</f>
        <v>6.3149972174281115E-5</v>
      </c>
      <c r="S505" s="211">
        <v>1</v>
      </c>
      <c r="T505" s="211">
        <f>S505*R505</f>
        <v>6.3149972174281115E-5</v>
      </c>
    </row>
    <row r="506" spans="1:20">
      <c r="A506" s="296" t="s">
        <v>448</v>
      </c>
      <c r="B506" s="297" t="s">
        <v>39</v>
      </c>
      <c r="C506" s="298">
        <v>56418.494799999986</v>
      </c>
      <c r="D506" s="298">
        <v>6.9999999999999999E-4</v>
      </c>
      <c r="E506" s="214">
        <f>+(C506-C$7)/C$8</f>
        <v>32462.361688701538</v>
      </c>
      <c r="F506" s="211">
        <f>ROUND(2*E506,0)/2</f>
        <v>32462.5</v>
      </c>
      <c r="G506" s="213">
        <f>+C506-(C$7+F506*C$8)</f>
        <v>-4.9551125019206665E-2</v>
      </c>
      <c r="H506" s="213"/>
      <c r="I506" s="213"/>
      <c r="J506" s="213"/>
      <c r="L506" s="213">
        <f>+G506</f>
        <v>-4.9551125019206665E-2</v>
      </c>
      <c r="M506" s="213"/>
      <c r="N506" s="213"/>
      <c r="O506" s="213">
        <f ca="1">+C$11+C$12*F506</f>
        <v>-4.5543709981616096E-2</v>
      </c>
      <c r="P506" s="213">
        <f>+D$11+D$12*F506+D$13*F506^2</f>
        <v>-5.7372322565543379E-2</v>
      </c>
      <c r="Q506" s="245">
        <f>+C506-15018.5</f>
        <v>41399.994799999986</v>
      </c>
      <c r="R506" s="211">
        <f>+(P506-G506)^2</f>
        <v>6.1171131058823436E-5</v>
      </c>
      <c r="S506" s="211">
        <v>1</v>
      </c>
      <c r="T506" s="211">
        <f>S506*R506</f>
        <v>6.1171131058823436E-5</v>
      </c>
    </row>
    <row r="507" spans="1:20">
      <c r="A507" s="296" t="s">
        <v>448</v>
      </c>
      <c r="B507" s="297" t="s">
        <v>41</v>
      </c>
      <c r="C507" s="298">
        <v>56419.391199999955</v>
      </c>
      <c r="D507" s="298">
        <v>4.0000000000000002E-4</v>
      </c>
      <c r="E507" s="214">
        <f>+(C507-C$7)/C$8</f>
        <v>32464.863796330766</v>
      </c>
      <c r="F507" s="211">
        <f>ROUND(2*E507,0)/2</f>
        <v>32465</v>
      </c>
      <c r="G507" s="213">
        <f>+C507-(C$7+F507*C$8)</f>
        <v>-4.879605004680343E-2</v>
      </c>
      <c r="H507" s="213"/>
      <c r="I507" s="213"/>
      <c r="J507" s="213"/>
      <c r="L507" s="213">
        <f>+G507</f>
        <v>-4.879605004680343E-2</v>
      </c>
      <c r="M507" s="213"/>
      <c r="N507" s="213"/>
      <c r="O507" s="213">
        <f ca="1">+C$11+C$12*F507</f>
        <v>-4.5552791194662143E-2</v>
      </c>
      <c r="P507" s="213">
        <f>+D$11+D$12*F507+D$13*F507^2</f>
        <v>-5.7389758220040485E-2</v>
      </c>
      <c r="Q507" s="245">
        <f>+C507-15018.5</f>
        <v>41400.891199999955</v>
      </c>
      <c r="R507" s="211">
        <f>+(P507-G507)^2</f>
        <v>7.3851820166761364E-5</v>
      </c>
      <c r="S507" s="211">
        <v>1</v>
      </c>
      <c r="T507" s="211">
        <f>S507*R507</f>
        <v>7.3851820166761364E-5</v>
      </c>
    </row>
    <row r="508" spans="1:20">
      <c r="A508" s="296" t="s">
        <v>448</v>
      </c>
      <c r="B508" s="297" t="s">
        <v>39</v>
      </c>
      <c r="C508" s="298">
        <v>56419.569800000172</v>
      </c>
      <c r="D508" s="298">
        <v>5.9999999999999995E-4</v>
      </c>
      <c r="E508" s="214">
        <f>+(C508-C$7)/C$8</f>
        <v>32465.362319783624</v>
      </c>
      <c r="F508" s="211">
        <f>ROUND(2*E508,0)/2</f>
        <v>32465.5</v>
      </c>
      <c r="G508" s="213">
        <f>+C508-(C$7+F508*C$8)</f>
        <v>-4.9325034829962533E-2</v>
      </c>
      <c r="H508" s="213"/>
      <c r="I508" s="213"/>
      <c r="J508" s="213"/>
      <c r="L508" s="213">
        <f>+G508</f>
        <v>-4.9325034829962533E-2</v>
      </c>
      <c r="M508" s="213"/>
      <c r="N508" s="213"/>
      <c r="O508" s="213">
        <f ca="1">+C$11+C$12*F508</f>
        <v>-4.5554607437271355E-2</v>
      </c>
      <c r="P508" s="213">
        <f>+D$11+D$12*F508+D$13*F508^2</f>
        <v>-5.7393245607696694E-2</v>
      </c>
      <c r="Q508" s="245">
        <f>+C508-15018.5</f>
        <v>41401.069800000172</v>
      </c>
      <c r="R508" s="211">
        <f>+(P508-G508)^2</f>
        <v>6.5096025153945673E-5</v>
      </c>
      <c r="S508" s="211">
        <v>1</v>
      </c>
      <c r="T508" s="211">
        <f>S508*R508</f>
        <v>6.5096025153945673E-5</v>
      </c>
    </row>
    <row r="509" spans="1:20">
      <c r="A509" s="296" t="s">
        <v>448</v>
      </c>
      <c r="B509" s="297" t="s">
        <v>39</v>
      </c>
      <c r="C509" s="298">
        <v>56421.357700000051</v>
      </c>
      <c r="D509" s="298">
        <v>1.6000000000000001E-3</v>
      </c>
      <c r="E509" s="214">
        <f>+(C509-C$7)/C$8</f>
        <v>32470.352857746755</v>
      </c>
      <c r="F509" s="211">
        <f>ROUND(2*E509,0)/2</f>
        <v>32470.5</v>
      </c>
      <c r="G509" s="213">
        <f>+C509-(C$7+F509*C$8)</f>
        <v>-5.2714884950546548E-2</v>
      </c>
      <c r="H509" s="213"/>
      <c r="I509" s="213"/>
      <c r="J509" s="213"/>
      <c r="L509" s="213">
        <f>+G509</f>
        <v>-5.2714884950546548E-2</v>
      </c>
      <c r="M509" s="213"/>
      <c r="N509" s="213"/>
      <c r="O509" s="213">
        <f ca="1">+C$11+C$12*F509</f>
        <v>-4.5572769863363463E-2</v>
      </c>
      <c r="P509" s="213">
        <f>+D$11+D$12*F509+D$13*F509^2</f>
        <v>-5.742812419146727E-2</v>
      </c>
      <c r="Q509" s="245">
        <f>+C509-15018.5</f>
        <v>41402.857700000051</v>
      </c>
      <c r="R509" s="211">
        <f>+(P509-G509)^2</f>
        <v>2.2214624142154942E-5</v>
      </c>
      <c r="S509" s="211">
        <v>1</v>
      </c>
      <c r="T509" s="211">
        <f>S509*R509</f>
        <v>2.2214624142154942E-5</v>
      </c>
    </row>
    <row r="510" spans="1:20">
      <c r="A510" s="296" t="s">
        <v>448</v>
      </c>
      <c r="B510" s="297" t="s">
        <v>41</v>
      </c>
      <c r="C510" s="298">
        <v>56423.331600000151</v>
      </c>
      <c r="D510" s="298">
        <v>5.0000000000000001E-4</v>
      </c>
      <c r="E510" s="214">
        <f>+(C510-C$7)/C$8</f>
        <v>32475.862574669729</v>
      </c>
      <c r="F510" s="211">
        <f>ROUND(2*E510,0)/2</f>
        <v>32476</v>
      </c>
      <c r="G510" s="213">
        <f>+C510-(C$7+F510*C$8)</f>
        <v>-4.9233719852054492E-2</v>
      </c>
      <c r="H510" s="213"/>
      <c r="I510" s="213"/>
      <c r="J510" s="213"/>
      <c r="L510" s="213">
        <f>+G510</f>
        <v>-4.9233719852054492E-2</v>
      </c>
      <c r="M510" s="213"/>
      <c r="N510" s="213"/>
      <c r="O510" s="213">
        <f ca="1">+C$11+C$12*F510</f>
        <v>-4.559274853206477E-2</v>
      </c>
      <c r="P510" s="213">
        <f>+D$11+D$12*F510+D$13*F510^2</f>
        <v>-5.7466500518752225E-2</v>
      </c>
      <c r="Q510" s="245">
        <f>+C510-15018.5</f>
        <v>41404.831600000151</v>
      </c>
      <c r="R510" s="211">
        <f>+(P510-G510)^2</f>
        <v>6.7778677505951976E-5</v>
      </c>
      <c r="S510" s="211">
        <v>1</v>
      </c>
      <c r="T510" s="211">
        <f>S510*R510</f>
        <v>6.7778677505951976E-5</v>
      </c>
    </row>
    <row r="511" spans="1:20">
      <c r="A511" s="296" t="s">
        <v>448</v>
      </c>
      <c r="B511" s="297" t="s">
        <v>39</v>
      </c>
      <c r="C511" s="298">
        <v>56423.51090000011</v>
      </c>
      <c r="D511" s="298">
        <v>5.0000000000000001E-4</v>
      </c>
      <c r="E511" s="214">
        <f>+(C511-C$7)/C$8</f>
        <v>32476.363052021174</v>
      </c>
      <c r="F511" s="211">
        <f>ROUND(2*E511,0)/2</f>
        <v>32476.5</v>
      </c>
      <c r="G511" s="213">
        <f>+C511-(C$7+F511*C$8)</f>
        <v>-4.9062704893003684E-2</v>
      </c>
      <c r="H511" s="213"/>
      <c r="I511" s="213"/>
      <c r="J511" s="213"/>
      <c r="L511" s="213">
        <f>+G511</f>
        <v>-4.9062704893003684E-2</v>
      </c>
      <c r="M511" s="213"/>
      <c r="N511" s="213"/>
      <c r="O511" s="213">
        <f ca="1">+C$11+C$12*F511</f>
        <v>-4.5594564774673982E-2</v>
      </c>
      <c r="P511" s="213">
        <f>+D$11+D$12*F511+D$13*F511^2</f>
        <v>-5.7469989789291756E-2</v>
      </c>
      <c r="Q511" s="245">
        <f>+C511-15018.5</f>
        <v>41405.01090000011</v>
      </c>
      <c r="R511" s="211">
        <f>+(P511-G511)^2</f>
        <v>7.0682439327353548E-5</v>
      </c>
      <c r="S511" s="211">
        <v>1</v>
      </c>
      <c r="T511" s="211">
        <f>S511*R511</f>
        <v>7.0682439327353548E-5</v>
      </c>
    </row>
    <row r="512" spans="1:20">
      <c r="A512" s="296" t="s">
        <v>448</v>
      </c>
      <c r="B512" s="297" t="s">
        <v>41</v>
      </c>
      <c r="C512" s="298">
        <v>56424.407399999909</v>
      </c>
      <c r="D512" s="298">
        <v>4.0000000000000002E-4</v>
      </c>
      <c r="E512" s="214">
        <f>+(C512-C$7)/C$8</f>
        <v>32478.865438778401</v>
      </c>
      <c r="F512" s="211">
        <f>ROUND(2*E512,0)/2</f>
        <v>32479</v>
      </c>
      <c r="G512" s="213">
        <f>+C512-(C$7+F512*C$8)</f>
        <v>-4.8207630090473685E-2</v>
      </c>
      <c r="H512" s="213"/>
      <c r="I512" s="213"/>
      <c r="J512" s="213"/>
      <c r="L512" s="213">
        <f>+G512</f>
        <v>-4.8207630090473685E-2</v>
      </c>
      <c r="M512" s="213"/>
      <c r="N512" s="213"/>
      <c r="O512" s="213">
        <f ca="1">+C$11+C$12*F512</f>
        <v>-4.5603645987720029E-2</v>
      </c>
      <c r="P512" s="213">
        <f>+D$11+D$12*F512+D$13*F512^2</f>
        <v>-5.7487437425773488E-2</v>
      </c>
      <c r="Q512" s="245">
        <f>+C512-15018.5</f>
        <v>41405.907399999909</v>
      </c>
      <c r="R512" s="211">
        <f>+(P512-G512)^2</f>
        <v>8.6114824180284034E-5</v>
      </c>
      <c r="S512" s="211">
        <v>1</v>
      </c>
      <c r="T512" s="211">
        <f>S512*R512</f>
        <v>8.6114824180284034E-5</v>
      </c>
    </row>
    <row r="513" spans="1:20">
      <c r="A513" s="296" t="s">
        <v>448</v>
      </c>
      <c r="B513" s="297" t="s">
        <v>39</v>
      </c>
      <c r="C513" s="298">
        <v>56424.586500000209</v>
      </c>
      <c r="D513" s="298">
        <v>6.9999999999999999E-4</v>
      </c>
      <c r="E513" s="214">
        <f>+(C513-C$7)/C$8</f>
        <v>32479.365357873849</v>
      </c>
      <c r="F513" s="211">
        <f>ROUND(2*E513,0)/2</f>
        <v>32479.5</v>
      </c>
      <c r="G513" s="213">
        <f>+C513-(C$7+F513*C$8)</f>
        <v>-4.8236614791676402E-2</v>
      </c>
      <c r="H513" s="213"/>
      <c r="I513" s="213"/>
      <c r="J513" s="213"/>
      <c r="L513" s="213">
        <f>+G513</f>
        <v>-4.8236614791676402E-2</v>
      </c>
      <c r="M513" s="213"/>
      <c r="N513" s="213"/>
      <c r="O513" s="213">
        <f ca="1">+C$11+C$12*F513</f>
        <v>-4.5605462230329241E-2</v>
      </c>
      <c r="P513" s="213">
        <f>+D$11+D$12*F513+D$13*F513^2</f>
        <v>-5.7490927209826667E-2</v>
      </c>
      <c r="Q513" s="245">
        <f>+C513-15018.5</f>
        <v>41406.086500000209</v>
      </c>
      <c r="R513" s="211">
        <f>+(P513-G513)^2</f>
        <v>8.5642298332730201E-5</v>
      </c>
      <c r="S513" s="211">
        <v>1</v>
      </c>
      <c r="T513" s="211">
        <f>S513*R513</f>
        <v>8.5642298332730201E-5</v>
      </c>
    </row>
    <row r="514" spans="1:20">
      <c r="A514" s="296" t="s">
        <v>448</v>
      </c>
      <c r="B514" s="297" t="s">
        <v>41</v>
      </c>
      <c r="C514" s="298">
        <v>56425.479400000069</v>
      </c>
      <c r="D514" s="298">
        <v>5.0000000000000001E-4</v>
      </c>
      <c r="E514" s="214">
        <f>+(C514-C$7)/C$8</f>
        <v>32481.857696006227</v>
      </c>
      <c r="F514" s="211">
        <f>ROUND(2*E514,0)/2</f>
        <v>32482</v>
      </c>
      <c r="G514" s="213">
        <f>+C514-(C$7+F514*C$8)</f>
        <v>-5.0981539927306585E-2</v>
      </c>
      <c r="H514" s="213"/>
      <c r="I514" s="213"/>
      <c r="J514" s="213"/>
      <c r="L514" s="213">
        <f>+G514</f>
        <v>-5.0981539927306585E-2</v>
      </c>
      <c r="M514" s="213"/>
      <c r="N514" s="213"/>
      <c r="O514" s="213">
        <f ca="1">+C$11+C$12*F514</f>
        <v>-4.5614543443375288E-2</v>
      </c>
      <c r="P514" s="213">
        <f>+D$11+D$12*F514+D$13*F514^2</f>
        <v>-5.750837741387653E-2</v>
      </c>
      <c r="Q514" s="245">
        <f>+C514-15018.5</f>
        <v>41406.979400000069</v>
      </c>
      <c r="R514" s="211">
        <f>+(P514-G514)^2</f>
        <v>4.259960757609467E-5</v>
      </c>
      <c r="S514" s="211">
        <v>1</v>
      </c>
      <c r="T514" s="211">
        <f>S514*R514</f>
        <v>4.259960757609467E-5</v>
      </c>
    </row>
    <row r="515" spans="1:20">
      <c r="A515" s="296" t="s">
        <v>448</v>
      </c>
      <c r="B515" s="297" t="s">
        <v>39</v>
      </c>
      <c r="C515" s="298">
        <v>56427.451400000136</v>
      </c>
      <c r="D515" s="298">
        <v>5.0000000000000001E-4</v>
      </c>
      <c r="E515" s="214">
        <f>+(C515-C$7)/C$8</f>
        <v>32487.362109488131</v>
      </c>
      <c r="F515" s="211">
        <f>ROUND(2*E515,0)/2</f>
        <v>32487.5</v>
      </c>
      <c r="G515" s="213">
        <f>+C515-(C$7+F515*C$8)</f>
        <v>-4.9400374860852025E-2</v>
      </c>
      <c r="H515" s="213"/>
      <c r="I515" s="213"/>
      <c r="J515" s="213"/>
      <c r="L515" s="213">
        <f>+G515</f>
        <v>-4.9400374860852025E-2</v>
      </c>
      <c r="M515" s="213"/>
      <c r="N515" s="213"/>
      <c r="O515" s="213">
        <f ca="1">+C$11+C$12*F515</f>
        <v>-4.5634522112076609E-2</v>
      </c>
      <c r="P515" s="213">
        <f>+D$11+D$12*F515+D$13*F515^2</f>
        <v>-5.7546775394319474E-2</v>
      </c>
      <c r="Q515" s="245">
        <f>+C515-15018.5</f>
        <v>41408.951400000136</v>
      </c>
      <c r="R515" s="211">
        <f>+(P515-G515)^2</f>
        <v>6.6363841651678732E-5</v>
      </c>
      <c r="S515" s="211">
        <v>1</v>
      </c>
      <c r="T515" s="211">
        <f>S515*R515</f>
        <v>6.6363841651678732E-5</v>
      </c>
    </row>
    <row r="516" spans="1:20">
      <c r="A516" s="296" t="s">
        <v>448</v>
      </c>
      <c r="B516" s="297" t="s">
        <v>39</v>
      </c>
      <c r="C516" s="298">
        <v>56431.392099999823</v>
      </c>
      <c r="D516" s="298">
        <v>8.0000000000000004E-4</v>
      </c>
      <c r="E516" s="214">
        <f>+(C516-C$7)/C$8</f>
        <v>32498.361725211089</v>
      </c>
      <c r="F516" s="211">
        <f>ROUND(2*E516,0)/2</f>
        <v>32498.5</v>
      </c>
      <c r="G516" s="213">
        <f>+C516-(C$7+F516*C$8)</f>
        <v>-4.95380451757228E-2</v>
      </c>
      <c r="H516" s="213"/>
      <c r="I516" s="213"/>
      <c r="J516" s="213"/>
      <c r="L516" s="213">
        <f>+G516</f>
        <v>-4.95380451757228E-2</v>
      </c>
      <c r="M516" s="213"/>
      <c r="N516" s="213"/>
      <c r="O516" s="213">
        <f ca="1">+C$11+C$12*F516</f>
        <v>-4.5674479449479222E-2</v>
      </c>
      <c r="P516" s="213">
        <f>+D$11+D$12*F516+D$13*F516^2</f>
        <v>-5.7623602422779904E-2</v>
      </c>
      <c r="Q516" s="245">
        <f>+C516-15018.5</f>
        <v>41412.892099999823</v>
      </c>
      <c r="R516" s="211">
        <f>+(P516-G516)^2</f>
        <v>6.5376235995437661E-5</v>
      </c>
      <c r="S516" s="211">
        <v>1</v>
      </c>
      <c r="T516" s="211">
        <f>S516*R516</f>
        <v>6.5376235995437661E-5</v>
      </c>
    </row>
    <row r="517" spans="1:20">
      <c r="A517" s="296" t="s">
        <v>448</v>
      </c>
      <c r="B517" s="297" t="s">
        <v>39</v>
      </c>
      <c r="C517" s="298">
        <v>56432.467100000009</v>
      </c>
      <c r="D517" s="298">
        <v>5.9999999999999995E-4</v>
      </c>
      <c r="E517" s="214">
        <f>+(C517-C$7)/C$8</f>
        <v>32501.362356293172</v>
      </c>
      <c r="F517" s="211">
        <f>ROUND(2*E517,0)/2</f>
        <v>32501.5</v>
      </c>
      <c r="G517" s="213">
        <f>+C517-(C$7+F517*C$8)</f>
        <v>-4.9311954993754625E-2</v>
      </c>
      <c r="H517" s="213"/>
      <c r="I517" s="213"/>
      <c r="J517" s="213"/>
      <c r="L517" s="213">
        <f>+G517</f>
        <v>-4.9311954993754625E-2</v>
      </c>
      <c r="M517" s="213"/>
      <c r="N517" s="213"/>
      <c r="O517" s="213">
        <f ca="1">+C$11+C$12*F517</f>
        <v>-4.5685376905134481E-2</v>
      </c>
      <c r="P517" s="213">
        <f>+D$11+D$12*F517+D$13*F517^2</f>
        <v>-5.7644562437914451E-2</v>
      </c>
      <c r="Q517" s="245">
        <f>+C517-15018.5</f>
        <v>41413.967100000009</v>
      </c>
      <c r="R517" s="211">
        <f>+(P517-G517)^2</f>
        <v>6.9432346818467739E-5</v>
      </c>
      <c r="S517" s="211">
        <v>1</v>
      </c>
      <c r="T517" s="211">
        <f>S517*R517</f>
        <v>6.9432346818467739E-5</v>
      </c>
    </row>
    <row r="518" spans="1:20">
      <c r="A518" s="296" t="s">
        <v>448</v>
      </c>
      <c r="B518" s="297" t="s">
        <v>41</v>
      </c>
      <c r="C518" s="298">
        <v>56433.363599999808</v>
      </c>
      <c r="D518" s="298">
        <v>4.0000000000000002E-4</v>
      </c>
      <c r="E518" s="214">
        <f>+(C518-C$7)/C$8</f>
        <v>32503.864743050399</v>
      </c>
      <c r="F518" s="211">
        <f>ROUND(2*E518,0)/2</f>
        <v>32504</v>
      </c>
      <c r="G518" s="213">
        <f>+C518-(C$7+F518*C$8)</f>
        <v>-4.8456880191224627E-2</v>
      </c>
      <c r="H518" s="213"/>
      <c r="I518" s="213"/>
      <c r="J518" s="213"/>
      <c r="L518" s="213">
        <f>+G518</f>
        <v>-4.8456880191224627E-2</v>
      </c>
      <c r="M518" s="213"/>
      <c r="N518" s="213"/>
      <c r="O518" s="213">
        <f ca="1">+C$11+C$12*F518</f>
        <v>-4.5694458118180542E-2</v>
      </c>
      <c r="P518" s="213">
        <f>+D$11+D$12*F518+D$13*F518^2</f>
        <v>-5.7662031470797362E-2</v>
      </c>
      <c r="Q518" s="245">
        <f>+C518-15018.5</f>
        <v>41414.863599999808</v>
      </c>
      <c r="R518" s="211">
        <f>+(P518-G518)^2</f>
        <v>8.4734810079819555E-5</v>
      </c>
      <c r="S518" s="211">
        <v>1</v>
      </c>
      <c r="T518" s="211">
        <f>S518*R518</f>
        <v>8.4734810079819555E-5</v>
      </c>
    </row>
    <row r="519" spans="1:20">
      <c r="A519" s="296" t="s">
        <v>448</v>
      </c>
      <c r="B519" s="297" t="s">
        <v>39</v>
      </c>
      <c r="C519" s="298">
        <v>56433.541600000113</v>
      </c>
      <c r="D519" s="298">
        <v>5.9999999999999995E-4</v>
      </c>
      <c r="E519" s="214">
        <f>+(C519-C$7)/C$8</f>
        <v>32504.361591732664</v>
      </c>
      <c r="F519" s="211">
        <f>ROUND(2*E519,0)/2</f>
        <v>32504.5</v>
      </c>
      <c r="G519" s="213">
        <f>+C519-(C$7+F519*C$8)</f>
        <v>-4.9585864886466879E-2</v>
      </c>
      <c r="H519" s="213"/>
      <c r="I519" s="213"/>
      <c r="J519" s="213"/>
      <c r="L519" s="213">
        <f>+G519</f>
        <v>-4.9585864886466879E-2</v>
      </c>
      <c r="M519" s="213"/>
      <c r="N519" s="213"/>
      <c r="O519" s="213">
        <f ca="1">+C$11+C$12*F519</f>
        <v>-4.5696274360789754E-2</v>
      </c>
      <c r="P519" s="213">
        <f>+D$11+D$12*F519+D$13*F519^2</f>
        <v>-5.7665525534130749E-2</v>
      </c>
      <c r="Q519" s="245">
        <f>+C519-15018.5</f>
        <v>41415.041600000113</v>
      </c>
      <c r="R519" s="211">
        <f>+(P519-G519)^2</f>
        <v>6.5280916181408136E-5</v>
      </c>
      <c r="S519" s="211">
        <v>1</v>
      </c>
      <c r="T519" s="211">
        <f>S519*R519</f>
        <v>6.5280916181408136E-5</v>
      </c>
    </row>
    <row r="520" spans="1:20">
      <c r="A520" s="296" t="s">
        <v>448</v>
      </c>
      <c r="B520" s="297" t="s">
        <v>41</v>
      </c>
      <c r="C520" s="298">
        <v>56441.243900000118</v>
      </c>
      <c r="D520" s="298">
        <v>5.0000000000000001E-4</v>
      </c>
      <c r="E520" s="214">
        <f>+(C520-C$7)/C$8</f>
        <v>32525.860904085726</v>
      </c>
      <c r="F520" s="211">
        <f>ROUND(2*E520,0)/2</f>
        <v>32526</v>
      </c>
      <c r="G520" s="213">
        <f>+C520-(C$7+F520*C$8)</f>
        <v>-4.9832219883683138E-2</v>
      </c>
      <c r="H520" s="213"/>
      <c r="I520" s="213"/>
      <c r="J520" s="213"/>
      <c r="L520" s="213">
        <f>+G520</f>
        <v>-4.9832219883683138E-2</v>
      </c>
      <c r="M520" s="213"/>
      <c r="N520" s="213"/>
      <c r="O520" s="213">
        <f ca="1">+C$11+C$12*F520</f>
        <v>-4.5774372792985782E-2</v>
      </c>
      <c r="P520" s="213">
        <f>+D$11+D$12*F520+D$13*F520^2</f>
        <v>-5.7815851221448875E-2</v>
      </c>
      <c r="Q520" s="245">
        <f>+C520-15018.5</f>
        <v>41422.743900000118</v>
      </c>
      <c r="R520" s="211">
        <f>+(P520-G520)^2</f>
        <v>6.3738369337355125E-5</v>
      </c>
      <c r="S520" s="211">
        <v>1</v>
      </c>
      <c r="T520" s="211">
        <f>S520*R520</f>
        <v>6.3738369337355125E-5</v>
      </c>
    </row>
    <row r="521" spans="1:20">
      <c r="A521" s="296" t="s">
        <v>448</v>
      </c>
      <c r="B521" s="297" t="s">
        <v>39</v>
      </c>
      <c r="C521" s="298">
        <v>56441.421800000127</v>
      </c>
      <c r="D521" s="298">
        <v>8.0000000000000004E-4</v>
      </c>
      <c r="E521" s="214">
        <f>+(C521-C$7)/C$8</f>
        <v>32526.357473638695</v>
      </c>
      <c r="F521" s="211">
        <f>ROUND(2*E521,0)/2</f>
        <v>32526.5</v>
      </c>
      <c r="G521" s="213">
        <f>+C521-(C$7+F521*C$8)</f>
        <v>-5.1061204874713439E-2</v>
      </c>
      <c r="H521" s="213"/>
      <c r="I521" s="213"/>
      <c r="J521" s="213"/>
      <c r="L521" s="213">
        <f>+G521</f>
        <v>-5.1061204874713439E-2</v>
      </c>
      <c r="M521" s="213"/>
      <c r="N521" s="213"/>
      <c r="O521" s="213">
        <f ca="1">+C$11+C$12*F521</f>
        <v>-4.5776189035594994E-2</v>
      </c>
      <c r="P521" s="213">
        <f>+D$11+D$12*F521+D$13*F521^2</f>
        <v>-5.7819349050548877E-2</v>
      </c>
      <c r="Q521" s="245">
        <f>+C521-15018.5</f>
        <v>41422.921800000127</v>
      </c>
      <c r="R521" s="211">
        <f>+(P521-G521)^2</f>
        <v>4.5672512701378442E-5</v>
      </c>
      <c r="S521" s="211">
        <v>1</v>
      </c>
      <c r="T521" s="211">
        <f>S521*R521</f>
        <v>4.5672512701378442E-5</v>
      </c>
    </row>
    <row r="522" spans="1:20">
      <c r="A522" s="296" t="s">
        <v>448</v>
      </c>
      <c r="B522" s="297" t="s">
        <v>39</v>
      </c>
      <c r="C522" s="298">
        <v>56444.288699999917</v>
      </c>
      <c r="D522" s="298">
        <v>6.9999999999999999E-4</v>
      </c>
      <c r="E522" s="214">
        <f>+(C522-C$7)/C$8</f>
        <v>32534.359807822046</v>
      </c>
      <c r="F522" s="211">
        <f>ROUND(2*E522,0)/2</f>
        <v>32534.5</v>
      </c>
      <c r="G522" s="213">
        <f>+C522-(C$7+F522*C$8)</f>
        <v>-5.0224965081724804E-2</v>
      </c>
      <c r="H522" s="213"/>
      <c r="I522" s="213"/>
      <c r="J522" s="213"/>
      <c r="L522" s="213">
        <f>+G522</f>
        <v>-5.0224965081724804E-2</v>
      </c>
      <c r="M522" s="213"/>
      <c r="N522" s="213"/>
      <c r="O522" s="213">
        <f ca="1">+C$11+C$12*F522</f>
        <v>-4.5805248917342362E-2</v>
      </c>
      <c r="P522" s="213">
        <f>+D$11+D$12*F522+D$13*F522^2</f>
        <v>-5.787532595579116E-2</v>
      </c>
      <c r="Q522" s="245">
        <f>+C522-15018.5</f>
        <v>41425.788699999917</v>
      </c>
      <c r="R522" s="211">
        <f>+(P522-G522)^2</f>
        <v>5.8528021503445339E-5</v>
      </c>
      <c r="S522" s="211">
        <v>1</v>
      </c>
      <c r="T522" s="211">
        <f>S522*R522</f>
        <v>5.8528021503445339E-5</v>
      </c>
    </row>
    <row r="523" spans="1:20">
      <c r="A523" s="296" t="s">
        <v>448</v>
      </c>
      <c r="B523" s="297" t="s">
        <v>39</v>
      </c>
      <c r="C523" s="298">
        <v>56449.30560000008</v>
      </c>
      <c r="D523" s="298">
        <v>5.0000000000000001E-4</v>
      </c>
      <c r="E523" s="214">
        <f>+(C523-C$7)/C$8</f>
        <v>32548.36340416957</v>
      </c>
      <c r="F523" s="211">
        <f>ROUND(2*E523,0)/2</f>
        <v>32548.5</v>
      </c>
      <c r="G523" s="213">
        <f>+C523-(C$7+F523*C$8)</f>
        <v>-4.8936544917523861E-2</v>
      </c>
      <c r="H523" s="213"/>
      <c r="I523" s="213"/>
      <c r="J523" s="213"/>
      <c r="L523" s="213">
        <f>+G523</f>
        <v>-4.8936544917523861E-2</v>
      </c>
      <c r="M523" s="213"/>
      <c r="N523" s="213"/>
      <c r="O523" s="213">
        <f ca="1">+C$11+C$12*F523</f>
        <v>-4.5856103710400248E-2</v>
      </c>
      <c r="P523" s="213">
        <f>+D$11+D$12*F523+D$13*F523^2</f>
        <v>-5.7973338260697685E-2</v>
      </c>
      <c r="Q523" s="245">
        <f>+C523-15018.5</f>
        <v>41430.80560000008</v>
      </c>
      <c r="R523" s="211">
        <f>+(P523-G523)^2</f>
        <v>8.1663633927230744E-5</v>
      </c>
      <c r="S523" s="211">
        <v>1</v>
      </c>
      <c r="T523" s="211">
        <f>S523*R523</f>
        <v>8.1663633927230744E-5</v>
      </c>
    </row>
    <row r="524" spans="1:20">
      <c r="A524" s="296" t="s">
        <v>448</v>
      </c>
      <c r="B524" s="297" t="s">
        <v>41</v>
      </c>
      <c r="C524" s="298">
        <v>56449.48359999992</v>
      </c>
      <c r="D524" s="298">
        <v>5.0000000000000001E-4</v>
      </c>
      <c r="E524" s="214">
        <f>+(C524-C$7)/C$8</f>
        <v>32548.860252850533</v>
      </c>
      <c r="F524" s="211">
        <f>ROUND(2*E524,0)/2</f>
        <v>32549</v>
      </c>
      <c r="G524" s="213">
        <f>+C524-(C$7+F524*C$8)</f>
        <v>-5.00655300784274E-2</v>
      </c>
      <c r="H524" s="213"/>
      <c r="I524" s="213"/>
      <c r="J524" s="213"/>
      <c r="L524" s="213">
        <f>+G524</f>
        <v>-5.00655300784274E-2</v>
      </c>
      <c r="M524" s="213"/>
      <c r="N524" s="213"/>
      <c r="O524" s="213">
        <f ca="1">+C$11+C$12*F524</f>
        <v>-4.5857919953009446E-2</v>
      </c>
      <c r="P524" s="213">
        <f>+D$11+D$12*F524+D$13*F524^2</f>
        <v>-5.7976839941149869E-2</v>
      </c>
      <c r="Q524" s="245">
        <f>+C524-15018.5</f>
        <v>41430.98359999992</v>
      </c>
      <c r="R524" s="211">
        <f>+(P524-G524)^2</f>
        <v>6.2588823744009803E-5</v>
      </c>
      <c r="S524" s="211">
        <v>1</v>
      </c>
      <c r="T524" s="211">
        <f>S524*R524</f>
        <v>6.2588823744009803E-5</v>
      </c>
    </row>
    <row r="525" spans="1:20">
      <c r="A525" s="296" t="s">
        <v>448</v>
      </c>
      <c r="B525" s="297" t="s">
        <v>39</v>
      </c>
      <c r="C525" s="298">
        <v>56450.378200000152</v>
      </c>
      <c r="D525" s="298">
        <v>8.9999999999999998E-4</v>
      </c>
      <c r="E525" s="214">
        <f>+(C525-C$7)/C$8</f>
        <v>32551.357336167988</v>
      </c>
      <c r="F525" s="211">
        <f>ROUND(2*E525,0)/2</f>
        <v>32551.5</v>
      </c>
      <c r="G525" s="213">
        <f>+C525-(C$7+F525*C$8)</f>
        <v>-5.1110454849549569E-2</v>
      </c>
      <c r="H525" s="213"/>
      <c r="I525" s="213"/>
      <c r="J525" s="213"/>
      <c r="L525" s="213">
        <f>+G525</f>
        <v>-5.1110454849549569E-2</v>
      </c>
      <c r="M525" s="213"/>
      <c r="N525" s="213"/>
      <c r="O525" s="213">
        <f ca="1">+C$11+C$12*F525</f>
        <v>-4.5867001166055507E-2</v>
      </c>
      <c r="P525" s="213">
        <f>+D$11+D$12*F525+D$13*F525^2</f>
        <v>-5.7994349627195033E-2</v>
      </c>
      <c r="Q525" s="245">
        <f>+C525-15018.5</f>
        <v>41431.878200000152</v>
      </c>
      <c r="R525" s="211">
        <f>+(P525-G525)^2</f>
        <v>4.7388007309694483E-5</v>
      </c>
      <c r="S525" s="211">
        <v>1</v>
      </c>
      <c r="T525" s="211">
        <f>S525*R525</f>
        <v>4.7388007309694483E-5</v>
      </c>
    </row>
    <row r="526" spans="1:20">
      <c r="A526" s="296" t="s">
        <v>448</v>
      </c>
      <c r="B526" s="297" t="s">
        <v>39</v>
      </c>
      <c r="C526" s="298">
        <v>56453.24599999981</v>
      </c>
      <c r="D526" s="298">
        <v>4.0000000000000002E-4</v>
      </c>
      <c r="E526" s="214">
        <f>+(C526-C$7)/C$8</f>
        <v>32559.36218250723</v>
      </c>
      <c r="F526" s="211">
        <f>ROUND(2*E526,0)/2</f>
        <v>32559.5</v>
      </c>
      <c r="G526" s="213">
        <f>+C526-(C$7+F526*C$8)</f>
        <v>-4.937421518843621E-2</v>
      </c>
      <c r="H526" s="213"/>
      <c r="I526" s="213"/>
      <c r="J526" s="213"/>
      <c r="L526" s="213">
        <f>+G526</f>
        <v>-4.937421518843621E-2</v>
      </c>
      <c r="M526" s="213"/>
      <c r="N526" s="213"/>
      <c r="O526" s="213">
        <f ca="1">+C$11+C$12*F526</f>
        <v>-4.5896061047802861E-2</v>
      </c>
      <c r="P526" s="213">
        <f>+D$11+D$12*F526+D$13*F526^2</f>
        <v>-5.8050395000921087E-2</v>
      </c>
      <c r="Q526" s="245">
        <f>+C526-15018.5</f>
        <v>41434.74599999981</v>
      </c>
      <c r="R526" s="211">
        <f>+(P526-G526)^2</f>
        <v>7.5276096138570116E-5</v>
      </c>
      <c r="S526" s="211">
        <v>1</v>
      </c>
      <c r="T526" s="211">
        <f>S526*R526</f>
        <v>7.5276096138570116E-5</v>
      </c>
    </row>
    <row r="527" spans="1:20">
      <c r="A527" s="296" t="s">
        <v>448</v>
      </c>
      <c r="B527" s="297" t="s">
        <v>39</v>
      </c>
      <c r="C527" s="298">
        <v>56454.323100000154</v>
      </c>
      <c r="D527" s="298">
        <v>1.1000000000000001E-3</v>
      </c>
      <c r="E527" s="214">
        <f>+(C527-C$7)/C$8</f>
        <v>32562.368675287682</v>
      </c>
      <c r="F527" s="211">
        <f>ROUND(2*E527,0)/2</f>
        <v>32562.5</v>
      </c>
      <c r="G527" s="213">
        <f>+C527-(C$7+F527*C$8)</f>
        <v>-4.7048124848515727E-2</v>
      </c>
      <c r="H527" s="213"/>
      <c r="I527" s="213"/>
      <c r="J527" s="213"/>
      <c r="L527" s="213">
        <f>+G527</f>
        <v>-4.7048124848515727E-2</v>
      </c>
      <c r="M527" s="213"/>
      <c r="N527" s="213"/>
      <c r="O527" s="213">
        <f ca="1">+C$11+C$12*F527</f>
        <v>-4.590695850345812E-2</v>
      </c>
      <c r="P527" s="213">
        <f>+D$11+D$12*F527+D$13*F527^2</f>
        <v>-5.8071417664718253E-2</v>
      </c>
      <c r="Q527" s="245">
        <f>+C527-15018.5</f>
        <v>41435.823100000154</v>
      </c>
      <c r="R527" s="211">
        <f>+(P527-G527)^2</f>
        <v>1.2151298451174222E-4</v>
      </c>
      <c r="S527" s="211">
        <v>1</v>
      </c>
      <c r="T527" s="211">
        <f>S527*R527</f>
        <v>1.2151298451174222E-4</v>
      </c>
    </row>
    <row r="528" spans="1:20">
      <c r="A528" s="296" t="s">
        <v>448</v>
      </c>
      <c r="B528" s="297" t="s">
        <v>41</v>
      </c>
      <c r="C528" s="298">
        <v>56454.500899999868</v>
      </c>
      <c r="D528" s="298">
        <v>2.9999999999999997E-4</v>
      </c>
      <c r="E528" s="214">
        <f>+(C528-C$7)/C$8</f>
        <v>32562.864965711349</v>
      </c>
      <c r="F528" s="211">
        <f>ROUND(2*E528,0)/2</f>
        <v>32563</v>
      </c>
      <c r="G528" s="213">
        <f>+C528-(C$7+F528*C$8)</f>
        <v>-4.8377110128058121E-2</v>
      </c>
      <c r="H528" s="213"/>
      <c r="I528" s="213"/>
      <c r="J528" s="213"/>
      <c r="L528" s="213">
        <f>+G528</f>
        <v>-4.8377110128058121E-2</v>
      </c>
      <c r="M528" s="213"/>
      <c r="N528" s="213"/>
      <c r="O528" s="213">
        <f ca="1">+C$11+C$12*F528</f>
        <v>-4.5908774746067332E-2</v>
      </c>
      <c r="P528" s="213">
        <f>+D$11+D$12*F528+D$13*F528^2</f>
        <v>-5.8074921741567406E-2</v>
      </c>
      <c r="Q528" s="245">
        <f>+C528-15018.5</f>
        <v>41436.000899999868</v>
      </c>
      <c r="R528" s="211">
        <f>+(P528-G528)^2</f>
        <v>9.4047550091115579E-5</v>
      </c>
      <c r="S528" s="211">
        <v>1</v>
      </c>
      <c r="T528" s="211">
        <f>S528*R528</f>
        <v>9.4047550091115579E-5</v>
      </c>
    </row>
    <row r="529" spans="1:20">
      <c r="A529" s="296" t="s">
        <v>448</v>
      </c>
      <c r="B529" s="297" t="s">
        <v>41</v>
      </c>
      <c r="C529" s="298">
        <v>56455.217699999921</v>
      </c>
      <c r="D529" s="298">
        <v>8.0000000000000004E-4</v>
      </c>
      <c r="E529" s="214">
        <f>+(C529-C$7)/C$8</f>
        <v>32564.865758603835</v>
      </c>
      <c r="F529" s="211">
        <f>ROUND(2*E529,0)/2</f>
        <v>32565</v>
      </c>
      <c r="G529" s="213">
        <f>+C529-(C$7+F529*C$8)</f>
        <v>-4.8093050078023225E-2</v>
      </c>
      <c r="H529" s="213"/>
      <c r="I529" s="213"/>
      <c r="J529" s="213"/>
      <c r="L529" s="213">
        <f>+G529</f>
        <v>-4.8093050078023225E-2</v>
      </c>
      <c r="M529" s="213"/>
      <c r="N529" s="213"/>
      <c r="O529" s="213">
        <f ca="1">+C$11+C$12*F529</f>
        <v>-4.5916039716504181E-2</v>
      </c>
      <c r="P529" s="213">
        <f>+D$11+D$12*F529+D$13*F529^2</f>
        <v>-5.8088938904820045E-2</v>
      </c>
      <c r="Q529" s="245">
        <f>+C529-15018.5</f>
        <v>41436.717699999921</v>
      </c>
      <c r="R529" s="211">
        <f>+(P529-G529)^2</f>
        <v>9.9917793437681509E-5</v>
      </c>
      <c r="S529" s="211">
        <v>1</v>
      </c>
      <c r="T529" s="211">
        <f>S529*R529</f>
        <v>9.9917793437681509E-5</v>
      </c>
    </row>
    <row r="530" spans="1:20">
      <c r="A530" s="296" t="s">
        <v>448</v>
      </c>
      <c r="B530" s="297" t="s">
        <v>39</v>
      </c>
      <c r="C530" s="298">
        <v>56455.395500000101</v>
      </c>
      <c r="D530" s="298">
        <v>5.0000000000000001E-4</v>
      </c>
      <c r="E530" s="214">
        <f>+(C530-C$7)/C$8</f>
        <v>32565.362049028805</v>
      </c>
      <c r="F530" s="211">
        <f>ROUND(2*E530,0)/2</f>
        <v>32565.5</v>
      </c>
      <c r="G530" s="213">
        <f>+C530-(C$7+F530*C$8)</f>
        <v>-4.9422034899180289E-2</v>
      </c>
      <c r="H530" s="213"/>
      <c r="I530" s="213"/>
      <c r="J530" s="213"/>
      <c r="L530" s="213">
        <f>+G530</f>
        <v>-4.9422034899180289E-2</v>
      </c>
      <c r="M530" s="213"/>
      <c r="N530" s="213"/>
      <c r="O530" s="213">
        <f ca="1">+C$11+C$12*F530</f>
        <v>-4.5917855959113393E-2</v>
      </c>
      <c r="P530" s="213">
        <f>+D$11+D$12*F530+D$13*F530^2</f>
        <v>-5.8092443409597225E-2</v>
      </c>
      <c r="Q530" s="245">
        <f>+C530-15018.5</f>
        <v>41436.895500000101</v>
      </c>
      <c r="R530" s="211">
        <f>+(P530-G530)^2</f>
        <v>7.5175983737510422E-5</v>
      </c>
      <c r="S530" s="211">
        <v>1</v>
      </c>
      <c r="T530" s="211">
        <f>S530*R530</f>
        <v>7.5175983737510422E-5</v>
      </c>
    </row>
    <row r="531" spans="1:20">
      <c r="A531" s="296" t="s">
        <v>448</v>
      </c>
      <c r="B531" s="297" t="s">
        <v>39</v>
      </c>
      <c r="C531" s="298">
        <v>56472.232199999969</v>
      </c>
      <c r="D531" s="298">
        <v>5.0000000000000001E-4</v>
      </c>
      <c r="E531" s="214">
        <f>+(C531-C$7)/C$8</f>
        <v>32612.358072592131</v>
      </c>
      <c r="F531" s="211">
        <f>ROUND(2*E531,0)/2</f>
        <v>32612.5</v>
      </c>
      <c r="G531" s="213">
        <f>+C531-(C$7+F531*C$8)</f>
        <v>-5.0846625032136217E-2</v>
      </c>
      <c r="H531" s="213"/>
      <c r="I531" s="213"/>
      <c r="J531" s="213"/>
      <c r="L531" s="213">
        <f>+G531</f>
        <v>-5.0846625032136217E-2</v>
      </c>
      <c r="M531" s="213"/>
      <c r="N531" s="213"/>
      <c r="O531" s="213">
        <f ca="1">+C$11+C$12*F531</f>
        <v>-4.6088582764379146E-2</v>
      </c>
      <c r="P531" s="213">
        <f>+D$11+D$12*F531+D$13*F531^2</f>
        <v>-5.84222489983761E-2</v>
      </c>
      <c r="Q531" s="245">
        <f>+C531-15018.5</f>
        <v>41453.732199999969</v>
      </c>
      <c r="R531" s="211">
        <f>+(P531-G531)^2</f>
        <v>5.7390078477868102E-5</v>
      </c>
      <c r="S531" s="211">
        <v>1</v>
      </c>
      <c r="T531" s="211">
        <f>S531*R531</f>
        <v>5.7390078477868102E-5</v>
      </c>
    </row>
    <row r="532" spans="1:20">
      <c r="A532" s="296" t="s">
        <v>448</v>
      </c>
      <c r="B532" s="297" t="s">
        <v>39</v>
      </c>
      <c r="C532" s="298">
        <v>56473.310300000012</v>
      </c>
      <c r="D532" s="298">
        <v>1E-3</v>
      </c>
      <c r="E532" s="214">
        <f>+(C532-C$7)/C$8</f>
        <v>32615.367356656465</v>
      </c>
      <c r="F532" s="211">
        <f>ROUND(2*E532,0)/2</f>
        <v>32615.5</v>
      </c>
      <c r="G532" s="213">
        <f>+C532-(C$7+F532*C$8)</f>
        <v>-4.752053498668829E-2</v>
      </c>
      <c r="H532" s="213"/>
      <c r="I532" s="213"/>
      <c r="J532" s="213"/>
      <c r="L532" s="213">
        <f>+G532</f>
        <v>-4.752053498668829E-2</v>
      </c>
      <c r="M532" s="213"/>
      <c r="N532" s="213"/>
      <c r="O532" s="213">
        <f ca="1">+C$11+C$12*F532</f>
        <v>-4.6099480220034406E-2</v>
      </c>
      <c r="P532" s="213">
        <f>+D$11+D$12*F532+D$13*F532^2</f>
        <v>-5.8443326094617873E-2</v>
      </c>
      <c r="Q532" s="245">
        <f>+C532-15018.5</f>
        <v>41454.810300000012</v>
      </c>
      <c r="R532" s="211">
        <f>+(P532-G532)^2</f>
        <v>1.1930736558746558E-4</v>
      </c>
      <c r="S532" s="211">
        <v>1</v>
      </c>
      <c r="T532" s="211">
        <f>S532*R532</f>
        <v>1.1930736558746558E-4</v>
      </c>
    </row>
    <row r="533" spans="1:20">
      <c r="A533" s="296" t="s">
        <v>448</v>
      </c>
      <c r="B533" s="297" t="s">
        <v>41</v>
      </c>
      <c r="C533" s="298">
        <v>56475.276399999857</v>
      </c>
      <c r="D533" s="298">
        <v>3.2000000000000002E-3</v>
      </c>
      <c r="E533" s="214">
        <f>+(C533-C$7)/C$8</f>
        <v>32620.855301557858</v>
      </c>
      <c r="F533" s="211">
        <f>ROUND(2*E533,0)/2</f>
        <v>32621</v>
      </c>
      <c r="G533" s="213">
        <f>+C533-(C$7+F533*C$8)</f>
        <v>-5.1839370142261032E-2</v>
      </c>
      <c r="H533" s="213"/>
      <c r="I533" s="213"/>
      <c r="J533" s="213"/>
      <c r="L533" s="213">
        <f>+G533</f>
        <v>-5.1839370142261032E-2</v>
      </c>
      <c r="M533" s="213"/>
      <c r="N533" s="213"/>
      <c r="O533" s="213">
        <f ca="1">+C$11+C$12*F533</f>
        <v>-4.6119458888735712E-2</v>
      </c>
      <c r="P533" s="213">
        <f>+D$11+D$12*F533+D$13*F533^2</f>
        <v>-5.8481975439981834E-2</v>
      </c>
      <c r="Q533" s="245">
        <f>+C533-15018.5</f>
        <v>41456.776399999857</v>
      </c>
      <c r="R533" s="211">
        <f>+(P533-G533)^2</f>
        <v>4.4124205141308467E-5</v>
      </c>
      <c r="S533" s="211">
        <v>1</v>
      </c>
      <c r="T533" s="211">
        <f>S533*R533</f>
        <v>4.4124205141308467E-5</v>
      </c>
    </row>
    <row r="534" spans="1:20">
      <c r="A534" s="296" t="s">
        <v>448</v>
      </c>
      <c r="B534" s="297" t="s">
        <v>41</v>
      </c>
      <c r="C534" s="298">
        <v>56480.294900000095</v>
      </c>
      <c r="D534" s="298">
        <v>4.0000000000000002E-4</v>
      </c>
      <c r="E534" s="214">
        <f>+(C534-C$7)/C$8</f>
        <v>32634.863363961154</v>
      </c>
      <c r="F534" s="211">
        <f>ROUND(2*E534,0)/2</f>
        <v>32635</v>
      </c>
      <c r="G534" s="213">
        <f>+C534-(C$7+F534*C$8)</f>
        <v>-4.8950949902064167E-2</v>
      </c>
      <c r="H534" s="213"/>
      <c r="I534" s="213"/>
      <c r="J534" s="213"/>
      <c r="L534" s="213">
        <f>+G534</f>
        <v>-4.8950949902064167E-2</v>
      </c>
      <c r="M534" s="213"/>
      <c r="N534" s="213"/>
      <c r="O534" s="213">
        <f ca="1">+C$11+C$12*F534</f>
        <v>-4.6170313681793598E-2</v>
      </c>
      <c r="P534" s="213">
        <f>+D$11+D$12*F534+D$13*F534^2</f>
        <v>-5.8580402321557465E-2</v>
      </c>
      <c r="Q534" s="245">
        <f>+C534-15018.5</f>
        <v>41461.794900000095</v>
      </c>
      <c r="R534" s="211">
        <f>+(P534-G534)^2</f>
        <v>9.2726353899285331E-5</v>
      </c>
      <c r="S534" s="211">
        <v>1</v>
      </c>
      <c r="T534" s="211">
        <f>S534*R534</f>
        <v>9.2726353899285331E-5</v>
      </c>
    </row>
    <row r="535" spans="1:20">
      <c r="A535" s="296" t="s">
        <v>448</v>
      </c>
      <c r="B535" s="297" t="s">
        <v>39</v>
      </c>
      <c r="C535" s="298">
        <v>56482.260300000198</v>
      </c>
      <c r="D535" s="298">
        <v>1.2999999999999999E-3</v>
      </c>
      <c r="E535" s="214">
        <f>+(C535-C$7)/C$8</f>
        <v>32640.349354963961</v>
      </c>
      <c r="F535" s="211">
        <f>ROUND(2*E535,0)/2</f>
        <v>32640.5</v>
      </c>
      <c r="G535" s="213">
        <f>+C535-(C$7+F535*C$8)</f>
        <v>-5.3969784799846821E-2</v>
      </c>
      <c r="H535" s="213"/>
      <c r="I535" s="213"/>
      <c r="J535" s="213"/>
      <c r="L535" s="213">
        <f>+G535</f>
        <v>-5.3969784799846821E-2</v>
      </c>
      <c r="M535" s="213"/>
      <c r="N535" s="213"/>
      <c r="O535" s="213">
        <f ca="1">+C$11+C$12*F535</f>
        <v>-4.6190292350494919E-2</v>
      </c>
      <c r="P535" s="213">
        <f>+D$11+D$12*F535+D$13*F535^2</f>
        <v>-5.8619088383145793E-2</v>
      </c>
      <c r="Q535" s="245">
        <f>+C535-15018.5</f>
        <v>41463.760300000198</v>
      </c>
      <c r="R535" s="211">
        <f>+(P535-G535)^2</f>
        <v>2.161602380967666E-5</v>
      </c>
      <c r="S535" s="211">
        <v>1</v>
      </c>
      <c r="T535" s="211">
        <f>S535*R535</f>
        <v>2.161602380967666E-5</v>
      </c>
    </row>
    <row r="536" spans="1:20">
      <c r="A536" s="296" t="s">
        <v>448</v>
      </c>
      <c r="B536" s="297" t="s">
        <v>39</v>
      </c>
      <c r="C536" s="298">
        <v>56483.339699999895</v>
      </c>
      <c r="D536" s="298">
        <v>4.0000000000000002E-4</v>
      </c>
      <c r="E536" s="214">
        <f>+(C536-C$7)/C$8</f>
        <v>32643.362267697477</v>
      </c>
      <c r="F536" s="211">
        <f>ROUND(2*E536,0)/2</f>
        <v>32643.5</v>
      </c>
      <c r="G536" s="213">
        <f>+C536-(C$7+F536*C$8)</f>
        <v>-4.9343695107381791E-2</v>
      </c>
      <c r="H536" s="213"/>
      <c r="I536" s="213"/>
      <c r="J536" s="213"/>
      <c r="L536" s="213">
        <f>+G536</f>
        <v>-4.9343695107381791E-2</v>
      </c>
      <c r="M536" s="213"/>
      <c r="N536" s="213"/>
      <c r="O536" s="213">
        <f ca="1">+C$11+C$12*F536</f>
        <v>-4.6201189806150178E-2</v>
      </c>
      <c r="P536" s="213">
        <f>+D$11+D$12*F536+D$13*F536^2</f>
        <v>-5.8640194236150758E-2</v>
      </c>
      <c r="Q536" s="245">
        <f>+C536-15018.5</f>
        <v>41464.839699999895</v>
      </c>
      <c r="R536" s="211">
        <f>+(P536-G536)^2</f>
        <v>8.6424896051202175E-5</v>
      </c>
      <c r="S536" s="211">
        <v>1</v>
      </c>
      <c r="T536" s="211">
        <f>S536*R536</f>
        <v>8.6424896051202175E-5</v>
      </c>
    </row>
    <row r="537" spans="1:20">
      <c r="A537" s="296" t="s">
        <v>448</v>
      </c>
      <c r="B537" s="297" t="s">
        <v>41</v>
      </c>
      <c r="C537" s="298">
        <v>56495.341899999883</v>
      </c>
      <c r="D537" s="298">
        <v>8.9999999999999998E-4</v>
      </c>
      <c r="E537" s="214">
        <f>+(C537-C$7)/C$8</f>
        <v>32676.863825248278</v>
      </c>
      <c r="F537" s="211">
        <f>ROUND(2*E537,0)/2</f>
        <v>32677</v>
      </c>
      <c r="G537" s="213">
        <f>+C537-(C$7+F537*C$8)</f>
        <v>-4.8785690116346814E-2</v>
      </c>
      <c r="H537" s="213"/>
      <c r="I537" s="213"/>
      <c r="J537" s="213"/>
      <c r="L537" s="213">
        <f>+G537</f>
        <v>-4.8785690116346814E-2</v>
      </c>
      <c r="M537" s="213"/>
      <c r="N537" s="213"/>
      <c r="O537" s="213">
        <f ca="1">+C$11+C$12*F537</f>
        <v>-4.6322878060967257E-2</v>
      </c>
      <c r="P537" s="213">
        <f>+D$11+D$12*F537+D$13*F537^2</f>
        <v>-5.8876085560968891E-2</v>
      </c>
      <c r="Q537" s="245">
        <f>+C537-15018.5</f>
        <v>41476.841899999883</v>
      </c>
      <c r="R537" s="211">
        <f>+(P537-G537)^2</f>
        <v>1.0181608022884997E-4</v>
      </c>
      <c r="S537" s="211">
        <v>1</v>
      </c>
      <c r="T537" s="211">
        <f>S537*R537</f>
        <v>1.0181608022884997E-4</v>
      </c>
    </row>
    <row r="538" spans="1:20">
      <c r="A538" s="296" t="s">
        <v>448</v>
      </c>
      <c r="B538" s="297" t="s">
        <v>39</v>
      </c>
      <c r="C538" s="298">
        <v>56496.236899999902</v>
      </c>
      <c r="D538" s="298">
        <v>6.9999999999999999E-4</v>
      </c>
      <c r="E538" s="214">
        <f>+(C538-C$7)/C$8</f>
        <v>32679.362025079026</v>
      </c>
      <c r="F538" s="211">
        <f>ROUND(2*E538,0)/2</f>
        <v>32679.5</v>
      </c>
      <c r="G538" s="213">
        <f>+C538-(C$7+F538*C$8)</f>
        <v>-4.9430615101300646E-2</v>
      </c>
      <c r="H538" s="213"/>
      <c r="I538" s="213"/>
      <c r="J538" s="213"/>
      <c r="L538" s="213">
        <f>+G538</f>
        <v>-4.9430615101300646E-2</v>
      </c>
      <c r="M538" s="213"/>
      <c r="N538" s="213"/>
      <c r="O538" s="213">
        <f ca="1">+C$11+C$12*F538</f>
        <v>-4.6331959274013304E-2</v>
      </c>
      <c r="P538" s="213">
        <f>+D$11+D$12*F538+D$13*F538^2</f>
        <v>-5.8893704796588023E-2</v>
      </c>
      <c r="Q538" s="245">
        <f>+C538-15018.5</f>
        <v>41477.736899999902</v>
      </c>
      <c r="R538" s="211">
        <f>+(P538-G538)^2</f>
        <v>8.9550066581054141E-5</v>
      </c>
      <c r="S538" s="211">
        <v>1</v>
      </c>
      <c r="T538" s="211">
        <f>S538*R538</f>
        <v>8.9550066581054141E-5</v>
      </c>
    </row>
    <row r="539" spans="1:20">
      <c r="A539" s="296" t="s">
        <v>448</v>
      </c>
      <c r="B539" s="297" t="s">
        <v>39</v>
      </c>
      <c r="C539" s="298">
        <v>56498.38469999982</v>
      </c>
      <c r="D539" s="298">
        <v>1.4E-3</v>
      </c>
      <c r="E539" s="214">
        <f>+(C539-C$7)/C$8</f>
        <v>32685.357146415528</v>
      </c>
      <c r="F539" s="211">
        <f>ROUND(2*E539,0)/2</f>
        <v>32685.5</v>
      </c>
      <c r="G539" s="213">
        <f>+C539-(C$7+F539*C$8)</f>
        <v>-5.1178435183828697E-2</v>
      </c>
      <c r="H539" s="213"/>
      <c r="I539" s="213"/>
      <c r="J539" s="213"/>
      <c r="L539" s="213">
        <f>+G539</f>
        <v>-5.1178435183828697E-2</v>
      </c>
      <c r="M539" s="213"/>
      <c r="N539" s="213"/>
      <c r="O539" s="213">
        <f ca="1">+C$11+C$12*F539</f>
        <v>-4.6353754185323823E-2</v>
      </c>
      <c r="P539" s="213">
        <f>+D$11+D$12*F539+D$13*F539^2</f>
        <v>-5.8935999691805671E-2</v>
      </c>
      <c r="Q539" s="245">
        <f>+C539-15018.5</f>
        <v>41479.88469999982</v>
      </c>
      <c r="R539" s="211">
        <f>+(P539-G539)^2</f>
        <v>6.0179807095424037E-5</v>
      </c>
      <c r="S539" s="211">
        <v>1</v>
      </c>
      <c r="T539" s="211">
        <f>S539*R539</f>
        <v>6.0179807095424037E-5</v>
      </c>
    </row>
    <row r="540" spans="1:20">
      <c r="A540" s="296" t="s">
        <v>448</v>
      </c>
      <c r="B540" s="297" t="s">
        <v>41</v>
      </c>
      <c r="C540" s="298">
        <v>56499.282600000035</v>
      </c>
      <c r="D540" s="298">
        <v>2.0000000000000001E-4</v>
      </c>
      <c r="E540" s="214">
        <f>+(C540-C$7)/C$8</f>
        <v>32687.863440972535</v>
      </c>
      <c r="F540" s="211">
        <f>ROUND(2*E540,0)/2</f>
        <v>32688</v>
      </c>
      <c r="G540" s="213">
        <f>+C540-(C$7+F540*C$8)</f>
        <v>-4.8923359965556301E-2</v>
      </c>
      <c r="H540" s="213"/>
      <c r="I540" s="213"/>
      <c r="J540" s="213"/>
      <c r="L540" s="213">
        <f>+G540</f>
        <v>-4.8923359965556301E-2</v>
      </c>
      <c r="M540" s="213"/>
      <c r="N540" s="213"/>
      <c r="O540" s="213">
        <f ca="1">+C$11+C$12*F540</f>
        <v>-4.6362835398369884E-2</v>
      </c>
      <c r="P540" s="213">
        <f>+D$11+D$12*F540+D$13*F540^2</f>
        <v>-5.8953626202201223E-2</v>
      </c>
      <c r="Q540" s="245">
        <f>+C540-15018.5</f>
        <v>41480.782600000035</v>
      </c>
      <c r="R540" s="211">
        <f>+(P540-G540)^2</f>
        <v>1.0060624077797909E-4</v>
      </c>
      <c r="S540" s="211">
        <v>1</v>
      </c>
      <c r="T540" s="211">
        <f>S540*R540</f>
        <v>1.0060624077797909E-4</v>
      </c>
    </row>
    <row r="541" spans="1:20">
      <c r="A541" s="296" t="s">
        <v>448</v>
      </c>
      <c r="B541" s="297" t="s">
        <v>41</v>
      </c>
      <c r="C541" s="298">
        <v>56500.356399999931</v>
      </c>
      <c r="D541" s="298">
        <v>5.0000000000000001E-4</v>
      </c>
      <c r="E541" s="214">
        <f>+(C541-C$7)/C$8</f>
        <v>32690.860722512134</v>
      </c>
      <c r="F541" s="211">
        <f>ROUND(2*E541,0)/2</f>
        <v>32691</v>
      </c>
      <c r="G541" s="213">
        <f>+C541-(C$7+F541*C$8)</f>
        <v>-4.9897270073415712E-2</v>
      </c>
      <c r="H541" s="213"/>
      <c r="I541" s="213"/>
      <c r="J541" s="213"/>
      <c r="L541" s="213">
        <f>+G541</f>
        <v>-4.9897270073415712E-2</v>
      </c>
      <c r="M541" s="213"/>
      <c r="N541" s="213"/>
      <c r="O541" s="213">
        <f ca="1">+C$11+C$12*F541</f>
        <v>-4.6373732854025143E-2</v>
      </c>
      <c r="P541" s="213">
        <f>+D$11+D$12*F541+D$13*F541^2</f>
        <v>-5.8974780839000832E-2</v>
      </c>
      <c r="Q541" s="245">
        <f>+C541-15018.5</f>
        <v>41481.856399999931</v>
      </c>
      <c r="R541" s="211">
        <f>+(P541-G541)^2</f>
        <v>8.2401201699313758E-5</v>
      </c>
      <c r="S541" s="211">
        <v>1</v>
      </c>
      <c r="T541" s="211">
        <f>S541*R541</f>
        <v>8.2401201699313758E-5</v>
      </c>
    </row>
    <row r="542" spans="1:20">
      <c r="A542" s="296" t="s">
        <v>448</v>
      </c>
      <c r="B542" s="297" t="s">
        <v>41</v>
      </c>
      <c r="C542" s="298">
        <v>56504.298200000077</v>
      </c>
      <c r="D542" s="298">
        <v>2.9999999999999997E-4</v>
      </c>
      <c r="E542" s="214">
        <f>+(C542-C$7)/C$8</f>
        <v>32701.863408649573</v>
      </c>
      <c r="F542" s="211">
        <f>ROUND(2*E542,0)/2</f>
        <v>32702</v>
      </c>
      <c r="G542" s="213">
        <f>+C542-(C$7+F542*C$8)</f>
        <v>-4.8934939921309706E-2</v>
      </c>
      <c r="H542" s="213"/>
      <c r="I542" s="213"/>
      <c r="J542" s="213"/>
      <c r="L542" s="213">
        <f>+G542</f>
        <v>-4.8934939921309706E-2</v>
      </c>
      <c r="M542" s="213"/>
      <c r="N542" s="213"/>
      <c r="O542" s="213">
        <f ca="1">+C$11+C$12*F542</f>
        <v>-4.6413690191427756E-2</v>
      </c>
      <c r="P542" s="213">
        <f>+D$11+D$12*F542+D$13*F542^2</f>
        <v>-5.9052374200965665E-2</v>
      </c>
      <c r="Q542" s="245">
        <f>+C542-15018.5</f>
        <v>41485.798200000077</v>
      </c>
      <c r="R542" s="211">
        <f>+(P542-G542)^2</f>
        <v>1.023624764031575E-4</v>
      </c>
      <c r="S542" s="211">
        <v>1</v>
      </c>
      <c r="T542" s="211">
        <f>S542*R542</f>
        <v>1.023624764031575E-4</v>
      </c>
    </row>
    <row r="543" spans="1:20">
      <c r="A543" s="296" t="s">
        <v>448</v>
      </c>
      <c r="B543" s="297" t="s">
        <v>41</v>
      </c>
      <c r="C543" s="298">
        <v>56505.370699999854</v>
      </c>
      <c r="D543" s="298">
        <v>8.9999999999999998E-4</v>
      </c>
      <c r="E543" s="214">
        <f>+(C543-C$7)/C$8</f>
        <v>32704.857061518698</v>
      </c>
      <c r="F543" s="211">
        <f>ROUND(2*E543,0)/2</f>
        <v>32705</v>
      </c>
      <c r="G543" s="213">
        <f>+C543-(C$7+F543*C$8)</f>
        <v>-5.1208850149123464E-2</v>
      </c>
      <c r="H543" s="213"/>
      <c r="I543" s="213"/>
      <c r="J543" s="213"/>
      <c r="L543" s="213">
        <f>+G543</f>
        <v>-5.1208850149123464E-2</v>
      </c>
      <c r="M543" s="213"/>
      <c r="N543" s="213"/>
      <c r="O543" s="213">
        <f ca="1">+C$11+C$12*F543</f>
        <v>-4.6424587647083029E-2</v>
      </c>
      <c r="P543" s="213">
        <f>+D$11+D$12*F543+D$13*F543^2</f>
        <v>-5.907354321614687E-2</v>
      </c>
      <c r="Q543" s="245">
        <f>+C543-15018.5</f>
        <v>41486.870699999854</v>
      </c>
      <c r="R543" s="211">
        <f>+(P543-G543)^2</f>
        <v>6.1853397038486038E-5</v>
      </c>
      <c r="S543" s="211">
        <v>1</v>
      </c>
      <c r="T543" s="211">
        <f>S543*R543</f>
        <v>6.1853397038486038E-5</v>
      </c>
    </row>
    <row r="544" spans="1:20">
      <c r="A544" s="296" t="s">
        <v>448</v>
      </c>
      <c r="B544" s="297" t="s">
        <v>39</v>
      </c>
      <c r="C544" s="298">
        <v>56506.268499999773</v>
      </c>
      <c r="D544" s="298">
        <v>2.9999999999999997E-4</v>
      </c>
      <c r="E544" s="214">
        <f>+(C544-C$7)/C$8</f>
        <v>32707.363076946403</v>
      </c>
      <c r="F544" s="211">
        <f>ROUND(2*E544,0)/2</f>
        <v>32707.5</v>
      </c>
      <c r="G544" s="213">
        <f>+C544-(C$7+F544*C$8)</f>
        <v>-4.9053775226639118E-2</v>
      </c>
      <c r="H544" s="213"/>
      <c r="I544" s="213"/>
      <c r="J544" s="213"/>
      <c r="L544" s="213">
        <f>+G544</f>
        <v>-4.9053775226639118E-2</v>
      </c>
      <c r="M544" s="213"/>
      <c r="N544" s="213"/>
      <c r="O544" s="213">
        <f ca="1">+C$11+C$12*F544</f>
        <v>-4.6433668860129076E-2</v>
      </c>
      <c r="P544" s="213">
        <f>+D$11+D$12*F544+D$13*F544^2</f>
        <v>-5.9091186415735339E-2</v>
      </c>
      <c r="Q544" s="245">
        <f>+C544-15018.5</f>
        <v>41487.768499999773</v>
      </c>
      <c r="R544" s="211">
        <f>+(P544-G544)^2</f>
        <v>1.0074962337899401E-4</v>
      </c>
      <c r="S544" s="211">
        <v>1</v>
      </c>
      <c r="T544" s="211">
        <f>S544*R544</f>
        <v>1.0074962337899401E-4</v>
      </c>
    </row>
    <row r="545" spans="1:20">
      <c r="A545" s="296" t="s">
        <v>448</v>
      </c>
      <c r="B545" s="297" t="s">
        <v>39</v>
      </c>
      <c r="C545" s="298">
        <v>56507.342399999965</v>
      </c>
      <c r="D545" s="298">
        <v>5.0000000000000001E-4</v>
      </c>
      <c r="E545" s="214">
        <f>+(C545-C$7)/C$8</f>
        <v>32710.360637615304</v>
      </c>
      <c r="F545" s="211">
        <f>ROUND(2*E545,0)/2</f>
        <v>32710.5</v>
      </c>
      <c r="G545" s="213">
        <f>+C545-(C$7+F545*C$8)</f>
        <v>-4.9927685031434521E-2</v>
      </c>
      <c r="H545" s="213"/>
      <c r="I545" s="213"/>
      <c r="J545" s="213"/>
      <c r="L545" s="213">
        <f>+G545</f>
        <v>-4.9927685031434521E-2</v>
      </c>
      <c r="M545" s="213"/>
      <c r="N545" s="213"/>
      <c r="O545" s="213">
        <f ca="1">+C$11+C$12*F545</f>
        <v>-4.6444566315784336E-2</v>
      </c>
      <c r="P545" s="213">
        <f>+D$11+D$12*F545+D$13*F545^2</f>
        <v>-5.9112361079566481E-2</v>
      </c>
      <c r="Q545" s="245">
        <f>+C545-15018.5</f>
        <v>41488.842399999965</v>
      </c>
      <c r="R545" s="211">
        <f>+(P545-G545)^2</f>
        <v>8.4358274109128903E-5</v>
      </c>
      <c r="S545" s="211">
        <v>1</v>
      </c>
      <c r="T545" s="211">
        <f>S545*R545</f>
        <v>8.4358274109128903E-5</v>
      </c>
    </row>
    <row r="546" spans="1:20">
      <c r="A546" s="296" t="s">
        <v>448</v>
      </c>
      <c r="B546" s="297" t="s">
        <v>41</v>
      </c>
      <c r="C546" s="298">
        <v>56508.23909999989</v>
      </c>
      <c r="D546" s="298">
        <v>2.0000000000000001E-4</v>
      </c>
      <c r="E546" s="214">
        <f>+(C546-C$7)/C$8</f>
        <v>32712.863582629827</v>
      </c>
      <c r="F546" s="211">
        <f>ROUND(2*E546,0)/2</f>
        <v>32713</v>
      </c>
      <c r="G546" s="213">
        <f>+C546-(C$7+F546*C$8)</f>
        <v>-4.8872610110265668E-2</v>
      </c>
      <c r="H546" s="213"/>
      <c r="I546" s="213"/>
      <c r="J546" s="213"/>
      <c r="L546" s="213">
        <f>+G546</f>
        <v>-4.8872610110265668E-2</v>
      </c>
      <c r="M546" s="213"/>
      <c r="N546" s="213"/>
      <c r="O546" s="213">
        <f ca="1">+C$11+C$12*F546</f>
        <v>-4.6453647528830383E-2</v>
      </c>
      <c r="P546" s="213">
        <f>+D$11+D$12*F546+D$13*F546^2</f>
        <v>-5.9130008986363183E-2</v>
      </c>
      <c r="Q546" s="245">
        <f>+C546-15018.5</f>
        <v>41489.73909999989</v>
      </c>
      <c r="R546" s="211">
        <f>+(P546-G546)^2</f>
        <v>1.0521423170336656E-4</v>
      </c>
      <c r="S546" s="211">
        <v>1</v>
      </c>
      <c r="T546" s="211">
        <f>S546*R546</f>
        <v>1.0521423170336656E-4</v>
      </c>
    </row>
    <row r="547" spans="1:20">
      <c r="A547" s="296" t="s">
        <v>448</v>
      </c>
      <c r="B547" s="297" t="s">
        <v>39</v>
      </c>
      <c r="C547" s="298">
        <v>56511.277400000021</v>
      </c>
      <c r="D547" s="298">
        <v>2.0000000000000001E-4</v>
      </c>
      <c r="E547" s="214">
        <f>+(C547-C$7)/C$8</f>
        <v>32721.344343016346</v>
      </c>
      <c r="F547" s="211">
        <f>ROUND(2*E547,0)/2</f>
        <v>32721.5</v>
      </c>
      <c r="G547" s="213">
        <f>+C547-(C$7+F547*C$8)</f>
        <v>-5.5765354976756498E-2</v>
      </c>
      <c r="H547" s="213"/>
      <c r="I547" s="213"/>
      <c r="J547" s="213"/>
      <c r="L547" s="213">
        <f>+G547</f>
        <v>-5.5765354976756498E-2</v>
      </c>
      <c r="M547" s="213"/>
      <c r="N547" s="213"/>
      <c r="O547" s="213">
        <f ca="1">+C$11+C$12*F547</f>
        <v>-4.6484523653186963E-2</v>
      </c>
      <c r="P547" s="213">
        <f>+D$11+D$12*F547+D$13*F547^2</f>
        <v>-5.9190027873980158E-2</v>
      </c>
      <c r="Q547" s="245">
        <f>+C547-15018.5</f>
        <v>41492.777400000021</v>
      </c>
      <c r="R547" s="211">
        <f>+(P547-G547)^2</f>
        <v>1.1728384452978298E-5</v>
      </c>
      <c r="S547" s="211">
        <v>1</v>
      </c>
      <c r="T547" s="211">
        <f>S547*R547</f>
        <v>1.1728384452978298E-5</v>
      </c>
    </row>
    <row r="548" spans="1:20">
      <c r="A548" s="296" t="s">
        <v>448</v>
      </c>
      <c r="B548" s="297" t="s">
        <v>41</v>
      </c>
      <c r="C548" s="298">
        <v>56514.329299999867</v>
      </c>
      <c r="D548" s="298">
        <v>4.0000000000000002E-4</v>
      </c>
      <c r="E548" s="214">
        <f>+(C548-C$7)/C$8</f>
        <v>32729.86306487436</v>
      </c>
      <c r="F548" s="211">
        <f>ROUND(2*E548,0)/2</f>
        <v>32730</v>
      </c>
      <c r="G548" s="213">
        <f>+C548-(C$7+F548*C$8)</f>
        <v>-4.9058100135880522E-2</v>
      </c>
      <c r="H548" s="213"/>
      <c r="I548" s="213"/>
      <c r="J548" s="213"/>
      <c r="L548" s="213">
        <f>+G548</f>
        <v>-4.9058100135880522E-2</v>
      </c>
      <c r="M548" s="213"/>
      <c r="N548" s="213"/>
      <c r="O548" s="213">
        <f ca="1">+C$11+C$12*F548</f>
        <v>-4.6515399777543529E-2</v>
      </c>
      <c r="P548" s="213">
        <f>+D$11+D$12*F548+D$13*F548^2</f>
        <v>-5.9250071495836845E-2</v>
      </c>
      <c r="Q548" s="245">
        <f>+C548-15018.5</f>
        <v>41495.829299999867</v>
      </c>
      <c r="R548" s="211">
        <f>+(P548-G548)^2</f>
        <v>1.0387628020216993E-4</v>
      </c>
      <c r="S548" s="211">
        <v>1</v>
      </c>
      <c r="T548" s="211">
        <f>S548*R548</f>
        <v>1.0387628020216993E-4</v>
      </c>
    </row>
    <row r="549" spans="1:20">
      <c r="A549" s="296" t="s">
        <v>448</v>
      </c>
      <c r="B549" s="297" t="s">
        <v>39</v>
      </c>
      <c r="C549" s="298">
        <v>56515.223000000231</v>
      </c>
      <c r="D549" s="298">
        <v>5.9999999999999995E-4</v>
      </c>
      <c r="E549" s="214">
        <f>+(C549-C$7)/C$8</f>
        <v>32732.357636035929</v>
      </c>
      <c r="F549" s="211">
        <f>ROUND(2*E549,0)/2</f>
        <v>32732.5</v>
      </c>
      <c r="G549" s="213">
        <f>+C549-(C$7+F549*C$8)</f>
        <v>-5.1003024767851457E-2</v>
      </c>
      <c r="H549" s="213"/>
      <c r="I549" s="213"/>
      <c r="J549" s="213"/>
      <c r="L549" s="213">
        <f>+G549</f>
        <v>-5.1003024767851457E-2</v>
      </c>
      <c r="M549" s="213"/>
      <c r="N549" s="213"/>
      <c r="O549" s="213">
        <f ca="1">+C$11+C$12*F549</f>
        <v>-4.6524480990589576E-2</v>
      </c>
      <c r="P549" s="213">
        <f>+D$11+D$12*F549+D$13*F549^2</f>
        <v>-5.9267736091826492E-2</v>
      </c>
      <c r="Q549" s="245">
        <f>+C549-15018.5</f>
        <v>41496.723000000231</v>
      </c>
      <c r="R549" s="211">
        <f>+(P549-G549)^2</f>
        <v>6.8305453268641185E-5</v>
      </c>
      <c r="S549" s="211">
        <v>1</v>
      </c>
      <c r="T549" s="211">
        <f>S549*R549</f>
        <v>6.8305453268641185E-5</v>
      </c>
    </row>
    <row r="550" spans="1:20">
      <c r="A550" s="296" t="s">
        <v>448</v>
      </c>
      <c r="B550" s="297" t="s">
        <v>41</v>
      </c>
      <c r="C550" s="298">
        <v>56699.547699999996</v>
      </c>
      <c r="D550" s="298">
        <v>6.9999999999999999E-4</v>
      </c>
      <c r="E550" s="214">
        <f>+(C550-C$7)/C$8</f>
        <v>33246.860355960802</v>
      </c>
      <c r="F550" s="211">
        <f>ROUND(2*E550,0)/2</f>
        <v>33247</v>
      </c>
      <c r="G550" s="213">
        <f>+C550-(C$7+F550*C$8)</f>
        <v>-5.0028590005240403E-2</v>
      </c>
      <c r="H550" s="213"/>
      <c r="I550" s="213"/>
      <c r="J550" s="213"/>
      <c r="L550" s="213">
        <f>+G550</f>
        <v>-5.0028590005240403E-2</v>
      </c>
      <c r="M550" s="213"/>
      <c r="N550" s="213"/>
      <c r="O550" s="213">
        <f ca="1">+C$11+C$12*F550</f>
        <v>-4.8393394635466838E-2</v>
      </c>
      <c r="P550" s="213">
        <f>+D$11+D$12*F550+D$13*F550^2</f>
        <v>-6.2948640889092522E-2</v>
      </c>
      <c r="Q550" s="245">
        <f>+C550-15018.5</f>
        <v>41681.047699999996</v>
      </c>
      <c r="R550" s="211">
        <f>+(P550-G550)^2</f>
        <v>1.6692771484132791E-4</v>
      </c>
      <c r="S550" s="211">
        <v>1</v>
      </c>
      <c r="T550" s="211">
        <f>S550*R550</f>
        <v>1.6692771484132791E-4</v>
      </c>
    </row>
    <row r="551" spans="1:20">
      <c r="A551" s="296" t="s">
        <v>448</v>
      </c>
      <c r="B551" s="297" t="s">
        <v>41</v>
      </c>
      <c r="C551" s="298">
        <v>56700.62229999993</v>
      </c>
      <c r="D551" s="298">
        <v>5.9999999999999995E-4</v>
      </c>
      <c r="E551" s="214">
        <f>+(C551-C$7)/C$8</f>
        <v>33249.859870528293</v>
      </c>
      <c r="F551" s="211">
        <f>ROUND(2*E551,0)/2</f>
        <v>33250</v>
      </c>
      <c r="G551" s="213">
        <f>+C551-(C$7+F551*C$8)</f>
        <v>-5.0202500075101852E-2</v>
      </c>
      <c r="H551" s="213"/>
      <c r="I551" s="213"/>
      <c r="J551" s="213"/>
      <c r="L551" s="213">
        <f>+G551</f>
        <v>-5.0202500075101852E-2</v>
      </c>
      <c r="M551" s="213"/>
      <c r="N551" s="213"/>
      <c r="O551" s="213">
        <f ca="1">+C$11+C$12*F551</f>
        <v>-4.8404292091122098E-2</v>
      </c>
      <c r="P551" s="213">
        <f>+D$11+D$12*F551+D$13*F551^2</f>
        <v>-6.2970369634128415E-2</v>
      </c>
      <c r="Q551" s="245">
        <f>+C551-15018.5</f>
        <v>41682.12229999993</v>
      </c>
      <c r="R551" s="211">
        <f>+(P551-G551)^2</f>
        <v>1.6301849307631715E-4</v>
      </c>
      <c r="S551" s="211">
        <v>1</v>
      </c>
      <c r="T551" s="211">
        <f>S551*R551</f>
        <v>1.6301849307631715E-4</v>
      </c>
    </row>
    <row r="552" spans="1:20">
      <c r="A552" s="296" t="s">
        <v>448</v>
      </c>
      <c r="B552" s="297" t="s">
        <v>41</v>
      </c>
      <c r="C552" s="298">
        <v>56718.534700000193</v>
      </c>
      <c r="D552" s="298">
        <v>4.0000000000000002E-4</v>
      </c>
      <c r="E552" s="214">
        <f>+(C552-C$7)/C$8</f>
        <v>33299.858479073591</v>
      </c>
      <c r="F552" s="211">
        <f>ROUND(2*E552,0)/2</f>
        <v>33300</v>
      </c>
      <c r="G552" s="213">
        <f>+C552-(C$7+F552*C$8)</f>
        <v>-5.0700999810942449E-2</v>
      </c>
      <c r="H552" s="213"/>
      <c r="I552" s="213"/>
      <c r="J552" s="213"/>
      <c r="L552" s="213">
        <f>+G552</f>
        <v>-5.0700999810942449E-2</v>
      </c>
      <c r="M552" s="213"/>
      <c r="N552" s="213"/>
      <c r="O552" s="213">
        <f ca="1">+C$11+C$12*F552</f>
        <v>-4.858591635204311E-2</v>
      </c>
      <c r="P552" s="213">
        <f>+D$11+D$12*F552+D$13*F552^2</f>
        <v>-6.3332968988431715E-2</v>
      </c>
      <c r="Q552" s="245">
        <f>+C552-15018.5</f>
        <v>41700.034700000193</v>
      </c>
      <c r="R552" s="211">
        <f>+(P552-G552)^2</f>
        <v>1.5956664530103885E-4</v>
      </c>
      <c r="S552" s="211">
        <v>1</v>
      </c>
      <c r="T552" s="211">
        <f>S552*R552</f>
        <v>1.5956664530103885E-4</v>
      </c>
    </row>
    <row r="553" spans="1:20">
      <c r="A553" s="296" t="s">
        <v>448</v>
      </c>
      <c r="B553" s="297" t="s">
        <v>41</v>
      </c>
      <c r="C553" s="298">
        <v>56719.604199999943</v>
      </c>
      <c r="D553" s="298">
        <v>8.0000000000000004E-4</v>
      </c>
      <c r="E553" s="214">
        <f>+(C553-C$7)/C$8</f>
        <v>33302.843758088464</v>
      </c>
      <c r="F553" s="211">
        <f>ROUND(2*E553,0)/2</f>
        <v>33303</v>
      </c>
      <c r="G553" s="213">
        <f>+C553-(C$7+F553*C$8)</f>
        <v>-5.5974910057557281E-2</v>
      </c>
      <c r="H553" s="213"/>
      <c r="I553" s="213"/>
      <c r="J553" s="213"/>
      <c r="L553" s="213">
        <f>+G553</f>
        <v>-5.5974910057557281E-2</v>
      </c>
      <c r="M553" s="213"/>
      <c r="N553" s="213"/>
      <c r="O553" s="213">
        <f ca="1">+C$11+C$12*F553</f>
        <v>-4.8596813807698383E-2</v>
      </c>
      <c r="P553" s="213">
        <f>+D$11+D$12*F553+D$13*F553^2</f>
        <v>-6.3354752165912215E-2</v>
      </c>
      <c r="Q553" s="245">
        <f>+C553-15018.5</f>
        <v>41701.104199999943</v>
      </c>
      <c r="R553" s="211">
        <f>+(P553-G553)^2</f>
        <v>5.4462069544248596E-5</v>
      </c>
      <c r="S553" s="211">
        <v>1</v>
      </c>
      <c r="T553" s="211">
        <f>S553*R553</f>
        <v>5.4462069544248596E-5</v>
      </c>
    </row>
    <row r="554" spans="1:20">
      <c r="A554" s="296" t="s">
        <v>448</v>
      </c>
      <c r="B554" s="297" t="s">
        <v>41</v>
      </c>
      <c r="C554" s="298">
        <v>56723.549999999814</v>
      </c>
      <c r="D554" s="298">
        <v>2.9999999999999997E-4</v>
      </c>
      <c r="E554" s="214">
        <f>+(C554-C$7)/C$8</f>
        <v>33313.857609364037</v>
      </c>
      <c r="F554" s="211">
        <f>ROUND(2*E554,0)/2</f>
        <v>33314</v>
      </c>
      <c r="G554" s="213">
        <f>+C554-(C$7+F554*C$8)</f>
        <v>-5.1012580188398715E-2</v>
      </c>
      <c r="H554" s="213"/>
      <c r="I554" s="213"/>
      <c r="J554" s="213"/>
      <c r="L554" s="213">
        <f>+G554</f>
        <v>-5.1012580188398715E-2</v>
      </c>
      <c r="M554" s="213"/>
      <c r="N554" s="213"/>
      <c r="O554" s="213">
        <f ca="1">+C$11+C$12*F554</f>
        <v>-4.8636771145100996E-2</v>
      </c>
      <c r="P554" s="213">
        <f>+D$11+D$12*F554+D$13*F554^2</f>
        <v>-6.3434650177040253E-2</v>
      </c>
      <c r="Q554" s="245">
        <f>+C554-15018.5</f>
        <v>41705.049999999814</v>
      </c>
      <c r="R554" s="211">
        <f>+(P554-G554)^2</f>
        <v>1.5430782280270876E-4</v>
      </c>
      <c r="S554" s="211">
        <v>1</v>
      </c>
      <c r="T554" s="211">
        <f>S554*R554</f>
        <v>1.5430782280270876E-4</v>
      </c>
    </row>
    <row r="555" spans="1:20">
      <c r="A555" s="296" t="s">
        <v>448</v>
      </c>
      <c r="B555" s="297" t="s">
        <v>39</v>
      </c>
      <c r="C555" s="298">
        <v>56724.448599999771</v>
      </c>
      <c r="D555" s="298">
        <v>1.8E-3</v>
      </c>
      <c r="E555" s="214">
        <f>+(C555-C$7)/C$8</f>
        <v>33316.365857819634</v>
      </c>
      <c r="F555" s="211">
        <f>ROUND(2*E555,0)/2</f>
        <v>33316.5</v>
      </c>
      <c r="G555" s="213">
        <f>+C555-(C$7+F555*C$8)</f>
        <v>-4.8057505227916408E-2</v>
      </c>
      <c r="H555" s="213"/>
      <c r="I555" s="213"/>
      <c r="J555" s="213"/>
      <c r="L555" s="213">
        <f>+G555</f>
        <v>-4.8057505227916408E-2</v>
      </c>
      <c r="M555" s="213"/>
      <c r="N555" s="213"/>
      <c r="O555" s="213">
        <f ca="1">+C$11+C$12*F555</f>
        <v>-4.8645852358147057E-2</v>
      </c>
      <c r="P555" s="213">
        <f>+D$11+D$12*F555+D$13*F555^2</f>
        <v>-6.3452814592961315E-2</v>
      </c>
      <c r="Q555" s="245">
        <f>+C555-15018.5</f>
        <v>41705.948599999771</v>
      </c>
      <c r="R555" s="211">
        <f>+(P555-G555)^2</f>
        <v>2.3701555044543943E-4</v>
      </c>
      <c r="S555" s="211">
        <v>1</v>
      </c>
      <c r="T555" s="211">
        <f>S555*R555</f>
        <v>2.3701555044543943E-4</v>
      </c>
    </row>
    <row r="556" spans="1:20">
      <c r="A556" s="296" t="s">
        <v>448</v>
      </c>
      <c r="B556" s="297" t="s">
        <v>41</v>
      </c>
      <c r="C556" s="298">
        <v>56724.624299999792</v>
      </c>
      <c r="D556" s="298">
        <v>4.0000000000000002E-4</v>
      </c>
      <c r="E556" s="214">
        <f>+(C556-C$7)/C$8</f>
        <v>33316.85628654623</v>
      </c>
      <c r="F556" s="211">
        <f>ROUND(2*E556,0)/2</f>
        <v>33317</v>
      </c>
      <c r="G556" s="213">
        <f>+C556-(C$7+F556*C$8)</f>
        <v>-5.1486490207025781E-2</v>
      </c>
      <c r="H556" s="213"/>
      <c r="I556" s="213"/>
      <c r="J556" s="213"/>
      <c r="L556" s="213">
        <f>+G556</f>
        <v>-5.1486490207025781E-2</v>
      </c>
      <c r="M556" s="213"/>
      <c r="N556" s="213"/>
      <c r="O556" s="213">
        <f ca="1">+C$11+C$12*F556</f>
        <v>-4.8647668600756255E-2</v>
      </c>
      <c r="P556" s="213">
        <f>+D$11+D$12*F556+D$13*F556^2</f>
        <v>-6.3456447732902349E-2</v>
      </c>
      <c r="Q556" s="245">
        <f>+C556-15018.5</f>
        <v>41706.124299999792</v>
      </c>
      <c r="R556" s="211">
        <f>+(P556-G556)^2</f>
        <v>1.4327988317128909E-4</v>
      </c>
      <c r="S556" s="211">
        <v>1</v>
      </c>
      <c r="T556" s="211">
        <f>S556*R556</f>
        <v>1.4327988317128909E-4</v>
      </c>
    </row>
    <row r="557" spans="1:20">
      <c r="A557" s="296" t="s">
        <v>448</v>
      </c>
      <c r="B557" s="297" t="s">
        <v>39</v>
      </c>
      <c r="C557" s="298">
        <v>56731.611800000072</v>
      </c>
      <c r="D557" s="298">
        <v>5.0000000000000001E-4</v>
      </c>
      <c r="E557" s="214">
        <f>+(C557-C$7)/C$8</f>
        <v>33336.360388577181</v>
      </c>
      <c r="F557" s="211">
        <f>ROUND(2*E557,0)/2</f>
        <v>33336.5</v>
      </c>
      <c r="G557" s="213">
        <f>+C557-(C$7+F557*C$8)</f>
        <v>-5.0016904926451389E-2</v>
      </c>
      <c r="H557" s="213"/>
      <c r="I557" s="213"/>
      <c r="J557" s="213"/>
      <c r="L557" s="213">
        <f>+G557</f>
        <v>-5.0016904926451389E-2</v>
      </c>
      <c r="M557" s="213"/>
      <c r="N557" s="213"/>
      <c r="O557" s="213">
        <f ca="1">+C$11+C$12*F557</f>
        <v>-4.8718502062515462E-2</v>
      </c>
      <c r="P557" s="213">
        <f>+D$11+D$12*F557+D$13*F557^2</f>
        <v>-6.3598206947373948E-2</v>
      </c>
      <c r="Q557" s="245">
        <f>+C557-15018.5</f>
        <v>41713.111800000072</v>
      </c>
      <c r="R557" s="211">
        <f>+(P557-G557)^2</f>
        <v>1.8445176458351518E-4</v>
      </c>
      <c r="S557" s="211">
        <v>1</v>
      </c>
      <c r="T557" s="211">
        <f>S557*R557</f>
        <v>1.8445176458351518E-4</v>
      </c>
    </row>
    <row r="558" spans="1:20">
      <c r="A558" s="296" t="s">
        <v>448</v>
      </c>
      <c r="B558" s="297" t="s">
        <v>41</v>
      </c>
      <c r="C558" s="298">
        <v>56732.506599999964</v>
      </c>
      <c r="D558" s="298">
        <v>5.0000000000000001E-4</v>
      </c>
      <c r="E558" s="214">
        <f>+(C558-C$7)/C$8</f>
        <v>33338.85803015063</v>
      </c>
      <c r="F558" s="211">
        <f>ROUND(2*E558,0)/2</f>
        <v>33339</v>
      </c>
      <c r="G558" s="213">
        <f>+C558-(C$7+F558*C$8)</f>
        <v>-5.0861830037320033E-2</v>
      </c>
      <c r="H558" s="213"/>
      <c r="I558" s="213"/>
      <c r="J558" s="213"/>
      <c r="L558" s="213">
        <f>+G558</f>
        <v>-5.0861830037320033E-2</v>
      </c>
      <c r="M558" s="213"/>
      <c r="N558" s="213"/>
      <c r="O558" s="213">
        <f ca="1">+C$11+C$12*F558</f>
        <v>-4.8727583275561509E-2</v>
      </c>
      <c r="P558" s="213">
        <f>+D$11+D$12*F558+D$13*F558^2</f>
        <v>-6.3616390620056085E-2</v>
      </c>
      <c r="Q558" s="245">
        <f>+C558-15018.5</f>
        <v>41714.006599999964</v>
      </c>
      <c r="R558" s="211">
        <f>+(P558-G558)^2</f>
        <v>1.6267881565868421E-4</v>
      </c>
      <c r="S558" s="211">
        <v>1</v>
      </c>
      <c r="T558" s="211">
        <f>S558*R558</f>
        <v>1.6267881565868421E-4</v>
      </c>
    </row>
    <row r="559" spans="1:20">
      <c r="A559" s="296" t="s">
        <v>448</v>
      </c>
      <c r="B559" s="297" t="s">
        <v>41</v>
      </c>
      <c r="C559" s="298">
        <v>56733.581900000107</v>
      </c>
      <c r="D559" s="298">
        <v>5.0000000000000001E-4</v>
      </c>
      <c r="E559" s="214">
        <f>+(C559-C$7)/C$8</f>
        <v>33341.859498618011</v>
      </c>
      <c r="F559" s="211">
        <f>ROUND(2*E559,0)/2</f>
        <v>33342</v>
      </c>
      <c r="G559" s="213">
        <f>+C559-(C$7+F559*C$8)</f>
        <v>-5.0335739892034326E-2</v>
      </c>
      <c r="H559" s="213"/>
      <c r="I559" s="213"/>
      <c r="J559" s="213"/>
      <c r="L559" s="213">
        <f>+G559</f>
        <v>-5.0335739892034326E-2</v>
      </c>
      <c r="M559" s="213"/>
      <c r="N559" s="213"/>
      <c r="O559" s="213">
        <f ca="1">+C$11+C$12*F559</f>
        <v>-4.8738480731216768E-2</v>
      </c>
      <c r="P559" s="213">
        <f>+D$11+D$12*F559+D$13*F559^2</f>
        <v>-6.3638213851599568E-2</v>
      </c>
      <c r="Q559" s="245">
        <f>+C559-15018.5</f>
        <v>41715.081900000107</v>
      </c>
      <c r="R559" s="211">
        <f>+(P559-G559)^2</f>
        <v>1.7695581344491135E-4</v>
      </c>
      <c r="S559" s="211">
        <v>1</v>
      </c>
      <c r="T559" s="211">
        <f>S559*R559</f>
        <v>1.7695581344491135E-4</v>
      </c>
    </row>
    <row r="560" spans="1:20">
      <c r="A560" s="296" t="s">
        <v>448</v>
      </c>
      <c r="B560" s="297" t="s">
        <v>41</v>
      </c>
      <c r="C560" s="298">
        <v>56745.401999999769</v>
      </c>
      <c r="D560" s="298">
        <v>1.2999999999999999E-3</v>
      </c>
      <c r="E560" s="214">
        <f>+(C560-C$7)/C$8</f>
        <v>33374.852763219111</v>
      </c>
      <c r="F560" s="211">
        <f>ROUND(2*E560,0)/2</f>
        <v>33375</v>
      </c>
      <c r="G560" s="213">
        <f>+C560-(C$7+F560*C$8)</f>
        <v>-5.2748750233149622E-2</v>
      </c>
      <c r="H560" s="213"/>
      <c r="I560" s="213"/>
      <c r="J560" s="213"/>
      <c r="L560" s="213">
        <f>+G560</f>
        <v>-5.2748750233149622E-2</v>
      </c>
      <c r="M560" s="213"/>
      <c r="N560" s="213"/>
      <c r="O560" s="213">
        <f ca="1">+C$11+C$12*F560</f>
        <v>-4.8858352743424635E-2</v>
      </c>
      <c r="P560" s="213">
        <f>+D$11+D$12*F560+D$13*F560^2</f>
        <v>-6.3878472749974685E-2</v>
      </c>
      <c r="Q560" s="245">
        <f>+C560-15018.5</f>
        <v>41726.901999999769</v>
      </c>
      <c r="R560" s="211">
        <f>+(P560-G560)^2</f>
        <v>1.2387072330152283E-4</v>
      </c>
      <c r="S560" s="211">
        <v>1</v>
      </c>
      <c r="T560" s="211">
        <f>S560*R560</f>
        <v>1.2387072330152283E-4</v>
      </c>
    </row>
    <row r="561" spans="1:21">
      <c r="A561" s="296" t="s">
        <v>448</v>
      </c>
      <c r="B561" s="297" t="s">
        <v>39</v>
      </c>
      <c r="C561" s="298">
        <v>56745.582599999849</v>
      </c>
      <c r="D561" s="298">
        <v>8.0000000000000004E-4</v>
      </c>
      <c r="E561" s="214">
        <f>+(C561-C$7)/C$8</f>
        <v>33375.356869241034</v>
      </c>
      <c r="F561" s="211">
        <f>ROUND(2*E561,0)/2</f>
        <v>33375.5</v>
      </c>
      <c r="G561" s="213">
        <f>+C561-(C$7+F561*C$8)</f>
        <v>-5.1277735154144466E-2</v>
      </c>
      <c r="H561" s="213"/>
      <c r="I561" s="213"/>
      <c r="J561" s="213"/>
      <c r="L561" s="213">
        <f>+G561</f>
        <v>-5.1277735154144466E-2</v>
      </c>
      <c r="M561" s="213"/>
      <c r="N561" s="213"/>
      <c r="O561" s="213">
        <f ca="1">+C$11+C$12*F561</f>
        <v>-4.8860168986033847E-2</v>
      </c>
      <c r="P561" s="213">
        <f>+D$11+D$12*F561+D$13*F561^2</f>
        <v>-6.3882115903431458E-2</v>
      </c>
      <c r="Q561" s="245">
        <f>+C561-15018.5</f>
        <v>41727.082599999849</v>
      </c>
      <c r="R561" s="211">
        <f>+(P561-G561)^2</f>
        <v>1.5887041407299651E-4</v>
      </c>
      <c r="S561" s="211">
        <v>1</v>
      </c>
      <c r="T561" s="211">
        <f>S561*R561</f>
        <v>1.5887041407299651E-4</v>
      </c>
    </row>
    <row r="562" spans="1:21">
      <c r="A562" s="296" t="s">
        <v>448</v>
      </c>
      <c r="B562" s="297" t="s">
        <v>41</v>
      </c>
      <c r="C562" s="298">
        <v>56773.349899999797</v>
      </c>
      <c r="D562" s="298">
        <v>2.3E-3</v>
      </c>
      <c r="E562" s="214">
        <f>+(C562-C$7)/C$8</f>
        <v>33452.863309641922</v>
      </c>
      <c r="F562" s="211">
        <f>ROUND(2*E562,0)/2</f>
        <v>33453</v>
      </c>
      <c r="G562" s="213">
        <f>+C562-(C$7+F562*C$8)</f>
        <v>-4.8970410207402892E-2</v>
      </c>
      <c r="H562" s="213"/>
      <c r="I562" s="213"/>
      <c r="J562" s="213"/>
      <c r="L562" s="213">
        <f>+G562</f>
        <v>-4.8970410207402892E-2</v>
      </c>
      <c r="M562" s="213"/>
      <c r="N562" s="213"/>
      <c r="O562" s="213">
        <f ca="1">+C$11+C$12*F562</f>
        <v>-4.914168659046142E-2</v>
      </c>
      <c r="P562" s="213">
        <f>+D$11+D$12*F562+D$13*F562^2</f>
        <v>-6.4447839419192215E-2</v>
      </c>
      <c r="Q562" s="245">
        <f>+C562-15018.5</f>
        <v>41754.849899999797</v>
      </c>
      <c r="R562" s="211">
        <f>+(P562-G562)^2</f>
        <v>2.3955081500594947E-4</v>
      </c>
      <c r="S562" s="211">
        <v>1</v>
      </c>
      <c r="T562" s="211">
        <f>S562*R562</f>
        <v>2.3955081500594947E-4</v>
      </c>
    </row>
    <row r="563" spans="1:21">
      <c r="A563" s="296" t="s">
        <v>448</v>
      </c>
      <c r="B563" s="297" t="s">
        <v>39</v>
      </c>
      <c r="C563" s="298">
        <v>56775.318400000222</v>
      </c>
      <c r="D563" s="298">
        <v>1.4E-3</v>
      </c>
      <c r="E563" s="214">
        <f>+(C563-C$7)/C$8</f>
        <v>33458.357953628278</v>
      </c>
      <c r="F563" s="211">
        <f>ROUND(2*E563,0)/2</f>
        <v>33458.5</v>
      </c>
      <c r="G563" s="213">
        <f>+C563-(C$7+F563*C$8)</f>
        <v>-5.0889244776044507E-2</v>
      </c>
      <c r="H563" s="213"/>
      <c r="I563" s="213"/>
      <c r="J563" s="213"/>
      <c r="L563" s="213">
        <f>+G563</f>
        <v>-5.0889244776044507E-2</v>
      </c>
      <c r="M563" s="213"/>
      <c r="N563" s="213"/>
      <c r="O563" s="213">
        <f ca="1">+C$11+C$12*F563</f>
        <v>-4.916166525916274E-2</v>
      </c>
      <c r="P563" s="213">
        <f>+D$11+D$12*F563+D$13*F563^2</f>
        <v>-6.4488065679322637E-2</v>
      </c>
      <c r="Q563" s="245">
        <f>+C563-15018.5</f>
        <v>41756.818400000222</v>
      </c>
      <c r="R563" s="211">
        <f>+(P563-G563)^2</f>
        <v>1.8492792995943423E-4</v>
      </c>
      <c r="S563" s="211">
        <v>1</v>
      </c>
      <c r="T563" s="211">
        <f>S563*R563</f>
        <v>1.8492792995943423E-4</v>
      </c>
    </row>
    <row r="564" spans="1:21">
      <c r="A564" s="296" t="s">
        <v>448</v>
      </c>
      <c r="B564" s="297" t="s">
        <v>41</v>
      </c>
      <c r="C564" s="298">
        <v>56775.497500000056</v>
      </c>
      <c r="D564" s="298">
        <v>4.0000000000000002E-4</v>
      </c>
      <c r="E564" s="214">
        <f>+(C564-C$7)/C$8</f>
        <v>33458.85787272243</v>
      </c>
      <c r="F564" s="211">
        <f>ROUND(2*E564,0)/2</f>
        <v>33459</v>
      </c>
      <c r="G564" s="213">
        <f>+C564-(C$7+F564*C$8)</f>
        <v>-5.0918229942908511E-2</v>
      </c>
      <c r="H564" s="213"/>
      <c r="I564" s="213"/>
      <c r="J564" s="213"/>
      <c r="L564" s="213">
        <f>+G564</f>
        <v>-5.0918229942908511E-2</v>
      </c>
      <c r="M564" s="213"/>
      <c r="N564" s="213"/>
      <c r="O564" s="213">
        <f ca="1">+C$11+C$12*F564</f>
        <v>-4.9163481501771952E-2</v>
      </c>
      <c r="P564" s="213">
        <f>+D$11+D$12*F564+D$13*F564^2</f>
        <v>-6.4491723125575384E-2</v>
      </c>
      <c r="Q564" s="245">
        <f>+C564-15018.5</f>
        <v>41756.997500000056</v>
      </c>
      <c r="R564" s="211">
        <f>+(P564-G564)^2</f>
        <v>1.8423971717990408E-4</v>
      </c>
      <c r="S564" s="211">
        <v>1</v>
      </c>
      <c r="T564" s="211">
        <f>S564*R564</f>
        <v>1.8423971717990408E-4</v>
      </c>
    </row>
    <row r="565" spans="1:21">
      <c r="A565" s="296" t="s">
        <v>448</v>
      </c>
      <c r="B565" s="297" t="s">
        <v>39</v>
      </c>
      <c r="C565" s="298">
        <v>56778.543099999893</v>
      </c>
      <c r="D565" s="298">
        <v>4.0000000000000002E-4</v>
      </c>
      <c r="E565" s="214">
        <f>+(C565-C$7)/C$8</f>
        <v>33467.359009486638</v>
      </c>
      <c r="F565" s="211">
        <f>ROUND(2*E565,0)/2</f>
        <v>33467.5</v>
      </c>
      <c r="G565" s="213">
        <f>+C565-(C$7+F565*C$8)</f>
        <v>-5.0510975110228173E-2</v>
      </c>
      <c r="H565" s="213"/>
      <c r="I565" s="213"/>
      <c r="J565" s="213"/>
      <c r="L565" s="213">
        <f>+G565</f>
        <v>-5.0510975110228173E-2</v>
      </c>
      <c r="M565" s="213"/>
      <c r="N565" s="213"/>
      <c r="O565" s="213">
        <f ca="1">+C$11+C$12*F565</f>
        <v>-4.9194357626128518E-2</v>
      </c>
      <c r="P565" s="213">
        <f>+D$11+D$12*F565+D$13*F565^2</f>
        <v>-6.4553912806469799E-2</v>
      </c>
      <c r="Q565" s="245">
        <f>+C565-15018.5</f>
        <v>41760.043099999893</v>
      </c>
      <c r="R565" s="211">
        <f>+(P565-G565)^2</f>
        <v>1.9720409914052406E-4</v>
      </c>
      <c r="S565" s="211">
        <v>1</v>
      </c>
      <c r="T565" s="211">
        <f>S565*R565</f>
        <v>1.9720409914052406E-4</v>
      </c>
    </row>
    <row r="566" spans="1:21">
      <c r="A566" s="296" t="s">
        <v>448</v>
      </c>
      <c r="B566" s="297" t="s">
        <v>41</v>
      </c>
      <c r="C566" s="298">
        <v>56779.439300000202</v>
      </c>
      <c r="D566" s="298">
        <v>4.0000000000000002E-4</v>
      </c>
      <c r="E566" s="214">
        <f>+(C566-C$7)/C$8</f>
        <v>33469.860558859866</v>
      </c>
      <c r="F566" s="211">
        <f>ROUND(2*E566,0)/2</f>
        <v>33470</v>
      </c>
      <c r="G566" s="213">
        <f>+C566-(C$7+F566*C$8)</f>
        <v>-4.9955899798078462E-2</v>
      </c>
      <c r="H566" s="213"/>
      <c r="I566" s="213"/>
      <c r="J566" s="213"/>
      <c r="L566" s="213">
        <f>+G566</f>
        <v>-4.9955899798078462E-2</v>
      </c>
      <c r="M566" s="213"/>
      <c r="N566" s="213"/>
      <c r="O566" s="213">
        <f ca="1">+C$11+C$12*F566</f>
        <v>-4.9203438839174565E-2</v>
      </c>
      <c r="P566" s="213">
        <f>+D$11+D$12*F566+D$13*F566^2</f>
        <v>-6.4572208596294062E-2</v>
      </c>
      <c r="Q566" s="245">
        <f>+C566-15018.5</f>
        <v>41760.939300000202</v>
      </c>
      <c r="R566" s="211">
        <f>+(P566-G566)^2</f>
        <v>2.1363648288479474E-4</v>
      </c>
      <c r="S566" s="211">
        <v>1</v>
      </c>
      <c r="T566" s="211">
        <f>S566*R566</f>
        <v>2.1363648288479474E-4</v>
      </c>
    </row>
    <row r="567" spans="1:21">
      <c r="A567" s="296" t="s">
        <v>448</v>
      </c>
      <c r="B567" s="297" t="s">
        <v>39</v>
      </c>
      <c r="C567" s="298">
        <v>56779.620000000112</v>
      </c>
      <c r="D567" s="298">
        <v>1.1000000000000001E-3</v>
      </c>
      <c r="E567" s="214">
        <f>+(C567-C$7)/C$8</f>
        <v>33470.364944009787</v>
      </c>
      <c r="F567" s="211">
        <f>ROUND(2*E567,0)/2</f>
        <v>33470.5</v>
      </c>
      <c r="G567" s="213">
        <f>+C567-(C$7+F567*C$8)</f>
        <v>-4.8384884888946544E-2</v>
      </c>
      <c r="H567" s="213"/>
      <c r="I567" s="213"/>
      <c r="J567" s="213"/>
      <c r="L567" s="213">
        <f>+G567</f>
        <v>-4.8384884888946544E-2</v>
      </c>
      <c r="M567" s="213"/>
      <c r="N567" s="213"/>
      <c r="O567" s="213">
        <f ca="1">+C$11+C$12*F567</f>
        <v>-4.9205255081783777E-2</v>
      </c>
      <c r="P567" s="213">
        <f>+D$11+D$12*F567+D$13*F567^2</f>
        <v>-6.4575868011015725E-2</v>
      </c>
      <c r="Q567" s="245">
        <f>+C567-15018.5</f>
        <v>41761.120000000112</v>
      </c>
      <c r="R567" s="211">
        <f>+(P567-G567)^2</f>
        <v>2.6214793445912906E-4</v>
      </c>
      <c r="S567" s="211">
        <v>1</v>
      </c>
      <c r="T567" s="211">
        <f>S567*R567</f>
        <v>2.6214793445912906E-4</v>
      </c>
    </row>
    <row r="568" spans="1:21">
      <c r="A568" s="296" t="s">
        <v>448</v>
      </c>
      <c r="B568" s="297" t="s">
        <v>39</v>
      </c>
      <c r="C568" s="298">
        <v>56780.335700000171</v>
      </c>
      <c r="D568" s="298">
        <v>1.1999999999999999E-3</v>
      </c>
      <c r="E568" s="214">
        <f>+(C568-C$7)/C$8</f>
        <v>33472.362666489098</v>
      </c>
      <c r="F568" s="211">
        <f>ROUND(2*E568,0)/2</f>
        <v>33472.5</v>
      </c>
      <c r="G568" s="213">
        <f>+C568-(C$7+F568*C$8)</f>
        <v>-4.9200824825675227E-2</v>
      </c>
      <c r="H568" s="213"/>
      <c r="I568" s="213"/>
      <c r="J568" s="213"/>
      <c r="L568" s="213">
        <f>+G568</f>
        <v>-4.9200824825675227E-2</v>
      </c>
      <c r="M568" s="213"/>
      <c r="N568" s="213"/>
      <c r="O568" s="213">
        <f ca="1">+C$11+C$12*F568</f>
        <v>-4.9212520052220626E-2</v>
      </c>
      <c r="P568" s="213">
        <f>+D$11+D$12*F568+D$13*F568^2</f>
        <v>-6.4590506525758429E-2</v>
      </c>
      <c r="Q568" s="245">
        <f>+C568-15018.5</f>
        <v>41761.835700000171</v>
      </c>
      <c r="R568" s="211">
        <f>+(P568-G568)^2</f>
        <v>2.3684230282987581E-4</v>
      </c>
      <c r="S568" s="211">
        <v>1</v>
      </c>
      <c r="T568" s="211">
        <f>S568*R568</f>
        <v>2.3684230282987581E-4</v>
      </c>
    </row>
    <row r="569" spans="1:21">
      <c r="A569" s="278" t="s">
        <v>2</v>
      </c>
      <c r="B569" s="279" t="s">
        <v>41</v>
      </c>
      <c r="C569" s="278">
        <v>56781.051099999808</v>
      </c>
      <c r="D569" s="278" t="s">
        <v>366</v>
      </c>
      <c r="E569" s="214">
        <f>+(C569-C$7)/C$8</f>
        <v>33474.359551581801</v>
      </c>
      <c r="F569" s="211">
        <f>ROUND(2*E569,0)/2</f>
        <v>33474.5</v>
      </c>
      <c r="G569" s="213">
        <f>+C569-(C$7+F569*C$8)</f>
        <v>-5.0316765191382729E-2</v>
      </c>
      <c r="H569" s="213"/>
      <c r="I569" s="213"/>
      <c r="J569" s="213"/>
      <c r="K569" s="213">
        <f>+G569</f>
        <v>-5.0316765191382729E-2</v>
      </c>
      <c r="L569" s="213"/>
      <c r="M569" s="213"/>
      <c r="N569" s="213"/>
      <c r="O569" s="213">
        <f ca="1">+C$11+C$12*F569</f>
        <v>-4.9219785022657461E-2</v>
      </c>
      <c r="P569" s="213">
        <f>+D$11+D$12*F569+D$13*F569^2</f>
        <v>-6.4605146409870834E-2</v>
      </c>
      <c r="Q569" s="245">
        <f>+C569-15018.5</f>
        <v>41762.551099999808</v>
      </c>
      <c r="R569" s="211">
        <f>+(P569-G569)^2</f>
        <v>2.0415783784484364E-4</v>
      </c>
      <c r="S569" s="211">
        <v>1</v>
      </c>
      <c r="T569" s="211">
        <f>S569*R569</f>
        <v>2.0415783784484364E-4</v>
      </c>
      <c r="U569" s="211" t="e">
        <f>VLOOKUP(C569,'Active 2'!C$41:E$95,3,FALSE)</f>
        <v>#N/A</v>
      </c>
    </row>
    <row r="570" spans="1:21">
      <c r="A570" s="296" t="s">
        <v>448</v>
      </c>
      <c r="B570" s="297" t="s">
        <v>41</v>
      </c>
      <c r="C570" s="298">
        <v>56783.380100000184</v>
      </c>
      <c r="D570" s="298">
        <v>5.9999999999999995E-4</v>
      </c>
      <c r="E570" s="214">
        <f>+(C570-C$7)/C$8</f>
        <v>33480.860453712121</v>
      </c>
      <c r="F570" s="211">
        <f>ROUND(2*E570,0)/2</f>
        <v>33481</v>
      </c>
      <c r="G570" s="213">
        <f>+C570-(C$7+F570*C$8)</f>
        <v>-4.9993569817161188E-2</v>
      </c>
      <c r="H570" s="213"/>
      <c r="I570" s="213"/>
      <c r="J570" s="213"/>
      <c r="L570" s="213">
        <f>+G570</f>
        <v>-4.9993569817161188E-2</v>
      </c>
      <c r="M570" s="213"/>
      <c r="N570" s="213"/>
      <c r="O570" s="213">
        <f ca="1">+C$11+C$12*F570</f>
        <v>-4.9243396176577192E-2</v>
      </c>
      <c r="P570" s="213">
        <f>+D$11+D$12*F570+D$13*F570^2</f>
        <v>-6.4652735490445395E-2</v>
      </c>
      <c r="Q570" s="245">
        <f>+C570-15018.5</f>
        <v>41764.880100000184</v>
      </c>
      <c r="R570" s="211">
        <f>+(P570-G570)^2</f>
        <v>2.1489113823679404E-4</v>
      </c>
      <c r="S570" s="211">
        <v>1</v>
      </c>
      <c r="T570" s="211">
        <f>S570*R570</f>
        <v>2.1489113823679404E-4</v>
      </c>
    </row>
    <row r="571" spans="1:21">
      <c r="A571" s="296" t="s">
        <v>448</v>
      </c>
      <c r="B571" s="297" t="s">
        <v>39</v>
      </c>
      <c r="C571" s="298">
        <v>56783.560000000056</v>
      </c>
      <c r="D571" s="298">
        <v>5.0000000000000001E-4</v>
      </c>
      <c r="E571" s="214">
        <f>+(C571-C$7)/C$8</f>
        <v>33481.362605834154</v>
      </c>
      <c r="F571" s="211">
        <f>ROUND(2*E571,0)/2</f>
        <v>33481.5</v>
      </c>
      <c r="G571" s="213">
        <f>+C571-(C$7+F571*C$8)</f>
        <v>-4.922255494602723E-2</v>
      </c>
      <c r="H571" s="213"/>
      <c r="I571" s="213"/>
      <c r="J571" s="213"/>
      <c r="L571" s="213">
        <f>+G571</f>
        <v>-4.922255494602723E-2</v>
      </c>
      <c r="M571" s="213"/>
      <c r="N571" s="213"/>
      <c r="O571" s="213">
        <f ca="1">+C$11+C$12*F571</f>
        <v>-4.9245212419186404E-2</v>
      </c>
      <c r="P571" s="213">
        <f>+D$11+D$12*F571+D$13*F571^2</f>
        <v>-6.4656396788050352E-2</v>
      </c>
      <c r="Q571" s="245">
        <f>+C571-15018.5</f>
        <v>41765.060000000056</v>
      </c>
      <c r="R571" s="211">
        <f>+(P571-G571)^2</f>
        <v>2.3820347400458367E-4</v>
      </c>
      <c r="S571" s="211">
        <v>1</v>
      </c>
      <c r="T571" s="211">
        <f>S571*R571</f>
        <v>2.3820347400458367E-4</v>
      </c>
    </row>
    <row r="572" spans="1:21">
      <c r="A572" s="278" t="s">
        <v>2</v>
      </c>
      <c r="B572" s="279" t="s">
        <v>41</v>
      </c>
      <c r="C572" s="278">
        <v>56788.217199999839</v>
      </c>
      <c r="D572" s="278" t="s">
        <v>121</v>
      </c>
      <c r="E572" s="214">
        <f>+(C572-C$7)/C$8</f>
        <v>33494.362177064308</v>
      </c>
      <c r="F572" s="211">
        <f>ROUND(2*E572,0)/2</f>
        <v>33494.5</v>
      </c>
      <c r="G572" s="213">
        <f>+C572-(C$7+F572*C$8)</f>
        <v>-4.9376165159628727E-2</v>
      </c>
      <c r="H572" s="213"/>
      <c r="I572" s="213"/>
      <c r="J572" s="213"/>
      <c r="K572" s="213">
        <f>+G572</f>
        <v>-4.9376165159628727E-2</v>
      </c>
      <c r="L572" s="213"/>
      <c r="M572" s="213"/>
      <c r="N572" s="213"/>
      <c r="O572" s="213">
        <f ca="1">+C$11+C$12*F572</f>
        <v>-4.9292434727025866E-2</v>
      </c>
      <c r="P572" s="213">
        <f>+D$11+D$12*F572+D$13*F572^2</f>
        <v>-6.4751620566326828E-2</v>
      </c>
      <c r="Q572" s="245">
        <f>+C572-15018.5</f>
        <v>41769.717199999839</v>
      </c>
      <c r="R572" s="211">
        <f>+(P572-G572)^2</f>
        <v>2.364046289633619E-4</v>
      </c>
      <c r="S572" s="211">
        <v>1</v>
      </c>
      <c r="T572" s="211">
        <f>S572*R572</f>
        <v>2.364046289633619E-4</v>
      </c>
      <c r="U572" s="211" t="e">
        <f>VLOOKUP(C572,'Active 2'!C$41:E$95,3,FALSE)</f>
        <v>#N/A</v>
      </c>
    </row>
    <row r="573" spans="1:21">
      <c r="A573" s="296" t="s">
        <v>448</v>
      </c>
      <c r="B573" s="297" t="s">
        <v>41</v>
      </c>
      <c r="C573" s="298">
        <v>56799.502499999944</v>
      </c>
      <c r="D573" s="298">
        <v>4.0000000000000002E-4</v>
      </c>
      <c r="E573" s="214">
        <f>+(C573-C$7)/C$8</f>
        <v>33525.86266259462</v>
      </c>
      <c r="F573" s="211">
        <f>ROUND(2*E573,0)/2</f>
        <v>33526</v>
      </c>
      <c r="G573" s="213">
        <f>+C573-(C$7+F573*C$8)</f>
        <v>-4.9202220056031365E-2</v>
      </c>
      <c r="H573" s="213"/>
      <c r="I573" s="213"/>
      <c r="J573" s="213"/>
      <c r="L573" s="213">
        <f>+G573</f>
        <v>-4.9202220056031365E-2</v>
      </c>
      <c r="M573" s="213"/>
      <c r="N573" s="213"/>
      <c r="O573" s="213">
        <f ca="1">+C$11+C$12*F573</f>
        <v>-4.940685801140611E-2</v>
      </c>
      <c r="P573" s="213">
        <f>+D$11+D$12*F573+D$13*F573^2</f>
        <v>-6.4982595045239427E-2</v>
      </c>
      <c r="Q573" s="245">
        <f>+C573-15018.5</f>
        <v>41781.002499999944</v>
      </c>
      <c r="R573" s="211">
        <f>+(P573-G573)^2</f>
        <v>2.4902023480002336E-4</v>
      </c>
      <c r="S573" s="211">
        <v>1</v>
      </c>
      <c r="T573" s="211">
        <f>S573*R573</f>
        <v>2.4902023480002336E-4</v>
      </c>
    </row>
    <row r="574" spans="1:21">
      <c r="A574" s="296" t="s">
        <v>448</v>
      </c>
      <c r="B574" s="297" t="s">
        <v>41</v>
      </c>
      <c r="C574" s="298">
        <v>56803.443299999926</v>
      </c>
      <c r="D574" s="298">
        <v>5.0000000000000001E-4</v>
      </c>
      <c r="E574" s="214">
        <f>+(C574-C$7)/C$8</f>
        <v>33536.862557446875</v>
      </c>
      <c r="F574" s="211">
        <f>ROUND(2*E574,0)/2</f>
        <v>33537</v>
      </c>
      <c r="G574" s="213">
        <f>+C574-(C$7+F574*C$8)</f>
        <v>-4.923989007511409E-2</v>
      </c>
      <c r="H574" s="213"/>
      <c r="I574" s="213"/>
      <c r="J574" s="213"/>
      <c r="L574" s="213">
        <f>+G574</f>
        <v>-4.923989007511409E-2</v>
      </c>
      <c r="M574" s="213"/>
      <c r="N574" s="213"/>
      <c r="O574" s="213">
        <f ca="1">+C$11+C$12*F574</f>
        <v>-4.9446815348808737E-2</v>
      </c>
      <c r="P574" s="213">
        <f>+D$11+D$12*F574+D$13*F574^2</f>
        <v>-6.5063332822320741E-2</v>
      </c>
      <c r="Q574" s="245">
        <f>+C574-15018.5</f>
        <v>41784.943299999926</v>
      </c>
      <c r="R574" s="211">
        <f>+(P574-G574)^2</f>
        <v>2.5038134037412677E-4</v>
      </c>
      <c r="S574" s="211">
        <v>1</v>
      </c>
      <c r="T574" s="211">
        <f>S574*R574</f>
        <v>2.5038134037412677E-4</v>
      </c>
    </row>
    <row r="575" spans="1:21">
      <c r="A575" s="296" t="s">
        <v>448</v>
      </c>
      <c r="B575" s="297" t="s">
        <v>39</v>
      </c>
      <c r="C575" s="298">
        <v>56809.355299999937</v>
      </c>
      <c r="D575" s="298">
        <v>1.5E-3</v>
      </c>
      <c r="E575" s="214">
        <f>+(C575-C$7)/C$8</f>
        <v>33553.364632753146</v>
      </c>
      <c r="F575" s="211">
        <f>ROUND(2*E575,0)/2</f>
        <v>33553.5</v>
      </c>
      <c r="G575" s="213">
        <f>+C575-(C$7+F575*C$8)</f>
        <v>-4.8496395065740217E-2</v>
      </c>
      <c r="H575" s="213"/>
      <c r="I575" s="213"/>
      <c r="J575" s="213"/>
      <c r="L575" s="213">
        <f>+G575</f>
        <v>-4.8496395065740217E-2</v>
      </c>
      <c r="M575" s="213"/>
      <c r="N575" s="213"/>
      <c r="O575" s="213">
        <f ca="1">+C$11+C$12*F575</f>
        <v>-4.950675135491267E-2</v>
      </c>
      <c r="P575" s="213">
        <f>+D$11+D$12*F575+D$13*F575^2</f>
        <v>-6.5184517156878952E-2</v>
      </c>
      <c r="Q575" s="245">
        <f>+C575-15018.5</f>
        <v>41790.855299999937</v>
      </c>
      <c r="R575" s="211">
        <f>+(P575-G575)^2</f>
        <v>2.7849341892875268E-4</v>
      </c>
      <c r="S575" s="211">
        <v>1</v>
      </c>
      <c r="T575" s="211">
        <f>S575*R575</f>
        <v>2.7849341892875268E-4</v>
      </c>
    </row>
    <row r="576" spans="1:21">
      <c r="A576" s="296" t="s">
        <v>448</v>
      </c>
      <c r="B576" s="297" t="s">
        <v>39</v>
      </c>
      <c r="C576" s="298">
        <v>56812.221200000029</v>
      </c>
      <c r="D576" s="298">
        <v>6.9999999999999999E-4</v>
      </c>
      <c r="E576" s="214">
        <f>+(C576-C$7)/C$8</f>
        <v>33561.364175652612</v>
      </c>
      <c r="F576" s="211">
        <f>ROUND(2*E576,0)/2</f>
        <v>33561.5</v>
      </c>
      <c r="G576" s="213">
        <f>+C576-(C$7+F576*C$8)</f>
        <v>-4.8660154971003067E-2</v>
      </c>
      <c r="H576" s="213"/>
      <c r="I576" s="213"/>
      <c r="J576" s="213"/>
      <c r="L576" s="213">
        <f>+G576</f>
        <v>-4.8660154971003067E-2</v>
      </c>
      <c r="M576" s="213"/>
      <c r="N576" s="213"/>
      <c r="O576" s="213">
        <f ca="1">+C$11+C$12*F576</f>
        <v>-4.9535811236660024E-2</v>
      </c>
      <c r="P576" s="213">
        <f>+D$11+D$12*F576+D$13*F576^2</f>
        <v>-6.5243306747433921E-2</v>
      </c>
      <c r="Q576" s="245">
        <f>+C576-15018.5</f>
        <v>41793.721200000029</v>
      </c>
      <c r="R576" s="211">
        <f>+(P576-G576)^2</f>
        <v>2.7500092284014183E-4</v>
      </c>
      <c r="S576" s="211">
        <v>1</v>
      </c>
      <c r="T576" s="211">
        <f>S576*R576</f>
        <v>2.7500092284014183E-4</v>
      </c>
    </row>
    <row r="577" spans="1:21">
      <c r="A577" s="296" t="s">
        <v>448</v>
      </c>
      <c r="B577" s="297" t="s">
        <v>41</v>
      </c>
      <c r="C577" s="298">
        <v>56816.340799999889</v>
      </c>
      <c r="D577" s="298">
        <v>5.0000000000000001E-4</v>
      </c>
      <c r="E577" s="214">
        <f>+(C577-C$7)/C$8</f>
        <v>33572.863152213722</v>
      </c>
      <c r="F577" s="211">
        <f>ROUND(2*E577,0)/2</f>
        <v>33573</v>
      </c>
      <c r="G577" s="213">
        <f>+C577-(C$7+F577*C$8)</f>
        <v>-4.902681011299137E-2</v>
      </c>
      <c r="H577" s="213"/>
      <c r="I577" s="213"/>
      <c r="J577" s="213"/>
      <c r="L577" s="213">
        <f>+G577</f>
        <v>-4.902681011299137E-2</v>
      </c>
      <c r="M577" s="213"/>
      <c r="N577" s="213"/>
      <c r="O577" s="213">
        <f ca="1">+C$11+C$12*F577</f>
        <v>-4.9577584816671863E-2</v>
      </c>
      <c r="P577" s="213">
        <f>+D$11+D$12*F577+D$13*F577^2</f>
        <v>-6.5327855169000359E-2</v>
      </c>
      <c r="Q577" s="245">
        <f>+C577-15018.5</f>
        <v>41797.840799999889</v>
      </c>
      <c r="R577" s="211">
        <f>+(P577-G577)^2</f>
        <v>2.6572406991803513E-4</v>
      </c>
      <c r="S577" s="211">
        <v>1</v>
      </c>
      <c r="T577" s="211">
        <f>S577*R577</f>
        <v>2.6572406991803513E-4</v>
      </c>
    </row>
    <row r="578" spans="1:21">
      <c r="A578" s="296" t="s">
        <v>448</v>
      </c>
      <c r="B578" s="297" t="s">
        <v>41</v>
      </c>
      <c r="C578" s="298">
        <v>56853.24189999979</v>
      </c>
      <c r="D578" s="298">
        <v>4.0000000000000002E-4</v>
      </c>
      <c r="E578" s="214">
        <f>+(C578-C$7)/C$8</f>
        <v>33675.864629054282</v>
      </c>
      <c r="F578" s="211">
        <f>ROUND(2*E578,0)/2</f>
        <v>33676</v>
      </c>
      <c r="G578" s="213">
        <f>+C578-(C$7+F578*C$8)</f>
        <v>-4.8497720214072615E-2</v>
      </c>
      <c r="H578" s="213"/>
      <c r="I578" s="213"/>
      <c r="J578" s="213"/>
      <c r="L578" s="213">
        <f>+G578</f>
        <v>-4.8497720214072615E-2</v>
      </c>
      <c r="M578" s="213"/>
      <c r="N578" s="213"/>
      <c r="O578" s="213">
        <f ca="1">+C$11+C$12*F578</f>
        <v>-4.9951730794169161E-2</v>
      </c>
      <c r="P578" s="213">
        <f>+D$11+D$12*F578+D$13*F578^2</f>
        <v>-6.6087133652427493E-2</v>
      </c>
      <c r="Q578" s="245">
        <f>+C578-15018.5</f>
        <v>41834.74189999979</v>
      </c>
      <c r="R578" s="211">
        <f>+(P578-G578)^2</f>
        <v>3.0938746510537918E-4</v>
      </c>
      <c r="S578" s="211">
        <v>1</v>
      </c>
      <c r="T578" s="211">
        <f>S578*R578</f>
        <v>3.0938746510537918E-4</v>
      </c>
    </row>
    <row r="579" spans="1:21">
      <c r="A579" s="296" t="s">
        <v>448</v>
      </c>
      <c r="B579" s="297" t="s">
        <v>41</v>
      </c>
      <c r="C579" s="298">
        <v>56854.316199999768</v>
      </c>
      <c r="D579" s="298">
        <v>4.0000000000000002E-4</v>
      </c>
      <c r="E579" s="214">
        <f>+(C579-C$7)/C$8</f>
        <v>33678.863306236475</v>
      </c>
      <c r="F579" s="211">
        <f>ROUND(2*E579,0)/2</f>
        <v>33679</v>
      </c>
      <c r="G579" s="213">
        <f>+C579-(C$7+F579*C$8)</f>
        <v>-4.8971630232699681E-2</v>
      </c>
      <c r="H579" s="213"/>
      <c r="I579" s="213"/>
      <c r="J579" s="213"/>
      <c r="L579" s="213">
        <f>+G579</f>
        <v>-4.8971630232699681E-2</v>
      </c>
      <c r="M579" s="213"/>
      <c r="N579" s="213"/>
      <c r="O579" s="213">
        <f ca="1">+C$11+C$12*F579</f>
        <v>-4.996262824982442E-2</v>
      </c>
      <c r="P579" s="213">
        <f>+D$11+D$12*F579+D$13*F579^2</f>
        <v>-6.6109302992156366E-2</v>
      </c>
      <c r="Q579" s="245">
        <f>+C579-15018.5</f>
        <v>41835.816199999768</v>
      </c>
      <c r="R579" s="211">
        <f>+(P579-G579)^2</f>
        <v>2.936998276102237E-4</v>
      </c>
      <c r="S579" s="211">
        <v>1</v>
      </c>
      <c r="T579" s="211">
        <f>S579*R579</f>
        <v>2.936998276102237E-4</v>
      </c>
    </row>
    <row r="580" spans="1:21">
      <c r="A580" s="296" t="s">
        <v>448</v>
      </c>
      <c r="B580" s="297" t="s">
        <v>39</v>
      </c>
      <c r="C580" s="298">
        <v>56861.30019999994</v>
      </c>
      <c r="D580" s="298">
        <v>2.9999999999999997E-4</v>
      </c>
      <c r="E580" s="214">
        <f>+(C580-C$7)/C$8</f>
        <v>33698.357638770576</v>
      </c>
      <c r="F580" s="211">
        <f>ROUND(2*E580,0)/2</f>
        <v>33698.5</v>
      </c>
      <c r="G580" s="213">
        <f>+C580-(C$7+F580*C$8)</f>
        <v>-5.1002045060158707E-2</v>
      </c>
      <c r="H580" s="213"/>
      <c r="I580" s="213"/>
      <c r="J580" s="213"/>
      <c r="L580" s="213">
        <f>+G580</f>
        <v>-5.1002045060158707E-2</v>
      </c>
      <c r="M580" s="213"/>
      <c r="N580" s="213"/>
      <c r="O580" s="213">
        <f ca="1">+C$11+C$12*F580</f>
        <v>-5.0033461711583613E-2</v>
      </c>
      <c r="P580" s="213">
        <f>+D$11+D$12*F580+D$13*F580^2</f>
        <v>-6.6253478801762133E-2</v>
      </c>
      <c r="Q580" s="245">
        <f>+C580-15018.5</f>
        <v>41842.80019999994</v>
      </c>
      <c r="R580" s="211">
        <f>+(P580-G580)^2</f>
        <v>2.326062311745195E-4</v>
      </c>
      <c r="S580" s="211">
        <v>1</v>
      </c>
      <c r="T580" s="211">
        <f>S580*R580</f>
        <v>2.326062311745195E-4</v>
      </c>
    </row>
    <row r="581" spans="1:21">
      <c r="A581" s="296" t="s">
        <v>448</v>
      </c>
      <c r="B581" s="297" t="s">
        <v>41</v>
      </c>
      <c r="C581" s="298">
        <v>56863.271900000051</v>
      </c>
      <c r="D581" s="298">
        <v>8.9999999999999998E-4</v>
      </c>
      <c r="E581" s="214">
        <f>+(C581-C$7)/C$8</f>
        <v>33703.861214867182</v>
      </c>
      <c r="F581" s="211">
        <f>ROUND(2*E581,0)/2</f>
        <v>33704</v>
      </c>
      <c r="G581" s="213">
        <f>+C581-(C$7+F581*C$8)</f>
        <v>-4.9720879949745722E-2</v>
      </c>
      <c r="H581" s="213"/>
      <c r="I581" s="213"/>
      <c r="J581" s="213"/>
      <c r="L581" s="213">
        <f>+G581</f>
        <v>-4.9720879949745722E-2</v>
      </c>
      <c r="M581" s="213"/>
      <c r="N581" s="213"/>
      <c r="O581" s="213">
        <f ca="1">+C$11+C$12*F581</f>
        <v>-5.0053440380284933E-2</v>
      </c>
      <c r="P581" s="213">
        <f>+D$11+D$12*F581+D$13*F581^2</f>
        <v>-6.6294167309743524E-2</v>
      </c>
      <c r="Q581" s="245">
        <f>+C581-15018.5</f>
        <v>41844.771900000051</v>
      </c>
      <c r="R581" s="211">
        <f>+(P581-G581)^2</f>
        <v>2.7467385391706289E-4</v>
      </c>
      <c r="S581" s="211">
        <v>1</v>
      </c>
      <c r="T581" s="211">
        <f>S581*R581</f>
        <v>2.7467385391706289E-4</v>
      </c>
    </row>
    <row r="582" spans="1:21">
      <c r="A582" s="296" t="s">
        <v>448</v>
      </c>
      <c r="B582" s="297" t="s">
        <v>41</v>
      </c>
      <c r="C582" s="298">
        <v>56869.363700000104</v>
      </c>
      <c r="D582" s="298">
        <v>2.9999999999999997E-4</v>
      </c>
      <c r="E582" s="214">
        <f>+(C582-C$7)/C$8</f>
        <v>33720.865163167487</v>
      </c>
      <c r="F582" s="211">
        <f>ROUND(2*E582,0)/2</f>
        <v>33721</v>
      </c>
      <c r="G582" s="213">
        <f>+C582-(C$7+F582*C$8)</f>
        <v>-4.8306369899364654E-2</v>
      </c>
      <c r="H582" s="213"/>
      <c r="I582" s="213"/>
      <c r="J582" s="213"/>
      <c r="L582" s="213">
        <f>+G582</f>
        <v>-4.8306369899364654E-2</v>
      </c>
      <c r="M582" s="213"/>
      <c r="N582" s="213"/>
      <c r="O582" s="213">
        <f ca="1">+C$11+C$12*F582</f>
        <v>-5.0115192628998079E-2</v>
      </c>
      <c r="P582" s="213">
        <f>+D$11+D$12*F582+D$13*F582^2</f>
        <v>-6.6419997261946306E-2</v>
      </c>
      <c r="Q582" s="245">
        <f>+C582-15018.5</f>
        <v>41850.863700000104</v>
      </c>
      <c r="R582" s="211">
        <f>+(P582-G582)^2</f>
        <v>3.2810349623046676E-4</v>
      </c>
      <c r="S582" s="211">
        <v>1</v>
      </c>
      <c r="T582" s="211">
        <f>S582*R582</f>
        <v>3.2810349623046676E-4</v>
      </c>
    </row>
    <row r="583" spans="1:21">
      <c r="A583" s="296" t="s">
        <v>448</v>
      </c>
      <c r="B583" s="297" t="s">
        <v>41</v>
      </c>
      <c r="C583" s="298">
        <v>56872.229900000151</v>
      </c>
      <c r="D583" s="298">
        <v>2.9999999999999997E-4</v>
      </c>
      <c r="E583" s="214">
        <f>+(C583-C$7)/C$8</f>
        <v>33728.865543452252</v>
      </c>
      <c r="F583" s="211">
        <f>ROUND(2*E583,0)/2</f>
        <v>33729</v>
      </c>
      <c r="G583" s="213">
        <f>+C583-(C$7+F583*C$8)</f>
        <v>-4.817012984858593E-2</v>
      </c>
      <c r="H583" s="213"/>
      <c r="I583" s="213"/>
      <c r="J583" s="213"/>
      <c r="L583" s="213">
        <f>+G583</f>
        <v>-4.817012984858593E-2</v>
      </c>
      <c r="M583" s="213"/>
      <c r="N583" s="213"/>
      <c r="O583" s="213">
        <f ca="1">+C$11+C$12*F583</f>
        <v>-5.0144252510745432E-2</v>
      </c>
      <c r="P583" s="213">
        <f>+D$11+D$12*F583+D$13*F583^2</f>
        <v>-6.6479245591342412E-2</v>
      </c>
      <c r="Q583" s="245">
        <f>+C583-15018.5</f>
        <v>41853.729900000151</v>
      </c>
      <c r="R583" s="211">
        <f>+(P583-G583)^2</f>
        <v>3.3522371928165323E-4</v>
      </c>
      <c r="S583" s="211">
        <v>1</v>
      </c>
      <c r="T583" s="211">
        <f>S583*R583</f>
        <v>3.3522371928165323E-4</v>
      </c>
    </row>
    <row r="584" spans="1:21">
      <c r="A584" s="296" t="s">
        <v>448</v>
      </c>
      <c r="B584" s="297" t="s">
        <v>39</v>
      </c>
      <c r="C584" s="298">
        <v>56884.230099999812</v>
      </c>
      <c r="D584" s="298">
        <v>4.0000000000000002E-4</v>
      </c>
      <c r="E584" s="214">
        <f>+(C584-C$7)/C$8</f>
        <v>33762.361518432685</v>
      </c>
      <c r="F584" s="211">
        <f>ROUND(2*E584,0)/2</f>
        <v>33762.5</v>
      </c>
      <c r="G584" s="213">
        <f>+C584-(C$7+F584*C$8)</f>
        <v>-4.9612125192652456E-2</v>
      </c>
      <c r="H584" s="213"/>
      <c r="I584" s="213"/>
      <c r="J584" s="213"/>
      <c r="L584" s="213">
        <f>+G584</f>
        <v>-4.9612125192652456E-2</v>
      </c>
      <c r="M584" s="213"/>
      <c r="N584" s="213"/>
      <c r="O584" s="213">
        <f ca="1">+C$11+C$12*F584</f>
        <v>-5.0265940765562511E-2</v>
      </c>
      <c r="P584" s="213">
        <f>+D$11+D$12*F584+D$13*F584^2</f>
        <v>-6.6727585941462525E-2</v>
      </c>
      <c r="Q584" s="245">
        <f>+C584-15018.5</f>
        <v>41865.730099999812</v>
      </c>
      <c r="R584" s="211">
        <f>+(P584-G584)^2</f>
        <v>2.929389966440581E-4</v>
      </c>
      <c r="S584" s="211">
        <v>1</v>
      </c>
      <c r="T584" s="211">
        <f>S584*R584</f>
        <v>2.929389966440581E-4</v>
      </c>
    </row>
    <row r="585" spans="1:21">
      <c r="A585" s="280" t="s">
        <v>439</v>
      </c>
      <c r="B585" s="281" t="s">
        <v>41</v>
      </c>
      <c r="C585" s="280">
        <v>57164.027399999999</v>
      </c>
      <c r="D585" s="280" t="s">
        <v>366</v>
      </c>
      <c r="E585" s="214">
        <f>+(C585-C$7)/C$8</f>
        <v>34543.35544858918</v>
      </c>
      <c r="F585" s="211">
        <f>ROUND(2*E585,0)/2</f>
        <v>34543.5</v>
      </c>
      <c r="G585" s="213">
        <f>+C585-(C$7+F585*C$8)</f>
        <v>-5.1786695003102068E-2</v>
      </c>
      <c r="H585" s="213"/>
      <c r="I585" s="213"/>
      <c r="J585" s="213"/>
      <c r="K585" s="213">
        <f>+G585</f>
        <v>-5.1786695003102068E-2</v>
      </c>
      <c r="L585" s="213"/>
      <c r="M585" s="213"/>
      <c r="N585" s="213"/>
      <c r="O585" s="213">
        <f ca="1">+C$11+C$12*F585</f>
        <v>-5.3102911721148782E-2</v>
      </c>
      <c r="P585" s="213">
        <f>+D$11+D$12*F585+D$13*F585^2</f>
        <v>-7.2626138214398672E-2</v>
      </c>
      <c r="Q585" s="245">
        <f>+C585-15018.5</f>
        <v>42145.527399999999</v>
      </c>
      <c r="R585" s="211">
        <f>+(P585-G585)^2</f>
        <v>4.3428239335685612E-4</v>
      </c>
      <c r="S585" s="211">
        <v>1</v>
      </c>
      <c r="T585" s="211">
        <f>S585*R585</f>
        <v>4.3428239335685612E-4</v>
      </c>
      <c r="U585" s="211" t="e">
        <f>VLOOKUP(C585,'Active 2'!C$41:E$95,3,FALSE)</f>
        <v>#N/A</v>
      </c>
    </row>
    <row r="586" spans="1:21">
      <c r="A586" s="278" t="s">
        <v>1</v>
      </c>
      <c r="B586" s="279" t="s">
        <v>39</v>
      </c>
      <c r="C586" s="278">
        <v>57527.111900000004</v>
      </c>
      <c r="D586" s="278" t="s">
        <v>121</v>
      </c>
      <c r="E586" s="214">
        <f>+(C586-C$7)/C$8</f>
        <v>35556.827668062775</v>
      </c>
      <c r="F586" s="211">
        <f>ROUND(2*E586,0)/2</f>
        <v>35557</v>
      </c>
      <c r="G586" s="213">
        <f>+C586-(C$7+F586*C$8)</f>
        <v>-6.1739289994875435E-2</v>
      </c>
      <c r="H586" s="213"/>
      <c r="I586" s="213"/>
      <c r="J586" s="213"/>
      <c r="K586" s="213">
        <f>+G586</f>
        <v>-6.1739289994875435E-2</v>
      </c>
      <c r="L586" s="213"/>
      <c r="M586" s="213"/>
      <c r="N586" s="213"/>
      <c r="O586" s="213">
        <f ca="1">+C$11+C$12*F586</f>
        <v>-5.6784435490017798E-2</v>
      </c>
      <c r="P586" s="213">
        <f>+D$11+D$12*F586+D$13*F586^2</f>
        <v>-8.0591975040675196E-2</v>
      </c>
      <c r="Q586" s="245">
        <f>+C586-15018.5</f>
        <v>42508.611900000004</v>
      </c>
      <c r="R586" s="211">
        <f>+(P586-G586)^2</f>
        <v>3.5542373343612195E-4</v>
      </c>
      <c r="S586" s="211">
        <v>1</v>
      </c>
      <c r="T586" s="211">
        <f>S586*R586</f>
        <v>3.5542373343612195E-4</v>
      </c>
      <c r="U586" s="211" t="e">
        <f>VLOOKUP(C586,'Active 2'!C$41:E$95,3,FALSE)</f>
        <v>#N/A</v>
      </c>
    </row>
    <row r="587" spans="1:21">
      <c r="A587" s="278" t="s">
        <v>1</v>
      </c>
      <c r="B587" s="279" t="s">
        <v>39</v>
      </c>
      <c r="C587" s="278">
        <v>57527.1126</v>
      </c>
      <c r="D587" s="278" t="s">
        <v>58</v>
      </c>
      <c r="E587" s="214">
        <f>+(C587-C$7)/C$8</f>
        <v>35556.829621962075</v>
      </c>
      <c r="F587" s="211">
        <f>ROUND(2*E587,0)/2</f>
        <v>35557</v>
      </c>
      <c r="G587" s="213">
        <f>+C587-(C$7+F587*C$8)</f>
        <v>-6.1039289998007007E-2</v>
      </c>
      <c r="H587" s="213"/>
      <c r="I587" s="213"/>
      <c r="J587" s="213"/>
      <c r="K587" s="213">
        <f>+G587</f>
        <v>-6.1039289998007007E-2</v>
      </c>
      <c r="L587" s="213"/>
      <c r="M587" s="213"/>
      <c r="N587" s="213"/>
      <c r="O587" s="213">
        <f ca="1">+C$11+C$12*F587</f>
        <v>-5.6784435490017798E-2</v>
      </c>
      <c r="P587" s="213">
        <f>+D$11+D$12*F587+D$13*F587^2</f>
        <v>-8.0591975040675196E-2</v>
      </c>
      <c r="Q587" s="245">
        <f>+C587-15018.5</f>
        <v>42508.6126</v>
      </c>
      <c r="R587" s="211">
        <f>+(P587-G587)^2</f>
        <v>3.8230749237778028E-4</v>
      </c>
      <c r="S587" s="211">
        <v>1</v>
      </c>
      <c r="T587" s="211">
        <f>S587*R587</f>
        <v>3.8230749237778028E-4</v>
      </c>
      <c r="U587" s="211" t="e">
        <f>VLOOKUP(C587,'Active 2'!C$41:E$95,3,FALSE)</f>
        <v>#N/A</v>
      </c>
    </row>
    <row r="588" spans="1:21">
      <c r="A588" s="278" t="s">
        <v>1</v>
      </c>
      <c r="B588" s="279" t="s">
        <v>39</v>
      </c>
      <c r="C588" s="278">
        <v>57527.113299999997</v>
      </c>
      <c r="D588" s="278" t="s">
        <v>366</v>
      </c>
      <c r="E588" s="214">
        <f>+(C588-C$7)/C$8</f>
        <v>35556.831575861375</v>
      </c>
      <c r="F588" s="211">
        <f>ROUND(2*E588,0)/2</f>
        <v>35557</v>
      </c>
      <c r="G588" s="213">
        <f>+C588-(C$7+F588*C$8)</f>
        <v>-6.0339290001138579E-2</v>
      </c>
      <c r="H588" s="213"/>
      <c r="I588" s="213"/>
      <c r="J588" s="213"/>
      <c r="K588" s="213">
        <f>+G588</f>
        <v>-6.0339290001138579E-2</v>
      </c>
      <c r="L588" s="213"/>
      <c r="M588" s="213"/>
      <c r="N588" s="213"/>
      <c r="O588" s="213">
        <f ca="1">+C$11+C$12*F588</f>
        <v>-5.6784435490017798E-2</v>
      </c>
      <c r="P588" s="213">
        <f>+D$11+D$12*F588+D$13*F588^2</f>
        <v>-8.0591975040675196E-2</v>
      </c>
      <c r="Q588" s="245">
        <f>+C588-15018.5</f>
        <v>42508.613299999997</v>
      </c>
      <c r="R588" s="211">
        <f>+(P588-G588)^2</f>
        <v>4.1017125131067027E-4</v>
      </c>
      <c r="S588" s="211">
        <v>1</v>
      </c>
      <c r="T588" s="211">
        <f>S588*R588</f>
        <v>4.1017125131067027E-4</v>
      </c>
      <c r="U588" s="211" t="e">
        <f>VLOOKUP(C588,'Active 2'!C$41:E$95,3,FALSE)</f>
        <v>#N/A</v>
      </c>
    </row>
    <row r="589" spans="1:21">
      <c r="A589" s="278" t="s">
        <v>0</v>
      </c>
      <c r="B589" s="279" t="s">
        <v>41</v>
      </c>
      <c r="C589" s="278">
        <v>58335.691599999998</v>
      </c>
      <c r="D589" s="278">
        <v>4.0000000000000002E-4</v>
      </c>
      <c r="E589" s="214">
        <f>+(C589-C$7)/C$8</f>
        <v>37813.803835264283</v>
      </c>
      <c r="F589" s="211">
        <f>ROUND(2*E589,0)/2</f>
        <v>37814</v>
      </c>
      <c r="G589" s="213">
        <f>+C589-(C$7+F589*C$8)</f>
        <v>-7.0277580001857132E-2</v>
      </c>
      <c r="H589" s="213"/>
      <c r="I589" s="213"/>
      <c r="J589" s="213"/>
      <c r="K589" s="213">
        <f>+G589</f>
        <v>-7.0277580001857132E-2</v>
      </c>
      <c r="L589" s="213"/>
      <c r="M589" s="213"/>
      <c r="N589" s="213"/>
      <c r="O589" s="213">
        <f ca="1">+C$11+C$12*F589</f>
        <v>-6.4982954627992445E-2</v>
      </c>
      <c r="P589" s="213">
        <f>+D$11+D$12*F589+D$13*F589^2</f>
        <v>-9.959489014894507E-2</v>
      </c>
      <c r="Q589" s="245">
        <f>+C589-15018.5</f>
        <v>43317.191599999998</v>
      </c>
      <c r="R589" s="211">
        <f>+(P589-G589)^2</f>
        <v>8.5950467426054538E-4</v>
      </c>
      <c r="S589" s="211">
        <v>1</v>
      </c>
      <c r="T589" s="211">
        <f>S589*R589</f>
        <v>8.5950467426054538E-4</v>
      </c>
      <c r="U589" s="211" t="e">
        <f>VLOOKUP(C589,'Active 2'!C$41:E$95,3,FALSE)</f>
        <v>#N/A</v>
      </c>
    </row>
    <row r="590" spans="1:21">
      <c r="A590" s="282" t="s">
        <v>440</v>
      </c>
      <c r="B590" s="281" t="s">
        <v>39</v>
      </c>
      <c r="C590" s="280">
        <v>58946.159</v>
      </c>
      <c r="D590" s="280" t="s">
        <v>366</v>
      </c>
      <c r="E590" s="214">
        <f>+(C590-C$7)/C$8</f>
        <v>39517.792165237799</v>
      </c>
      <c r="F590" s="211">
        <f>ROUND(2*E590,0)/2</f>
        <v>39518</v>
      </c>
      <c r="G590" s="213">
        <f>+C590-(C$7+F590*C$8)</f>
        <v>-7.4458460003370419E-2</v>
      </c>
      <c r="H590" s="213"/>
      <c r="I590" s="213"/>
      <c r="J590" s="213"/>
      <c r="K590" s="213">
        <f>+G590</f>
        <v>-7.4458460003370419E-2</v>
      </c>
      <c r="L590" s="213"/>
      <c r="M590" s="213"/>
      <c r="N590" s="213"/>
      <c r="O590" s="213">
        <f ca="1">+C$11+C$12*F590</f>
        <v>-7.1172709440180698E-2</v>
      </c>
      <c r="P590" s="213">
        <f>+D$11+D$12*F590+D$13*F590^2</f>
        <v>-0.11509712398088159</v>
      </c>
      <c r="Q590" s="245">
        <f>+C590-15018.5</f>
        <v>43927.659</v>
      </c>
      <c r="R590" s="211">
        <f>+(P590-G590)^2</f>
        <v>1.6515010098770643E-3</v>
      </c>
      <c r="S590" s="211">
        <v>1</v>
      </c>
      <c r="T590" s="211">
        <f>S590*R590</f>
        <v>1.6515010098770643E-3</v>
      </c>
      <c r="U590" s="211" t="e">
        <f>VLOOKUP(C590,'Active 2'!C$41:E$95,3,FALSE)</f>
        <v>#N/A</v>
      </c>
    </row>
    <row r="591" spans="1:21">
      <c r="A591" s="282" t="s">
        <v>440</v>
      </c>
      <c r="B591" s="281" t="s">
        <v>39</v>
      </c>
      <c r="C591" s="280">
        <v>58946.161</v>
      </c>
      <c r="D591" s="280" t="s">
        <v>58</v>
      </c>
      <c r="E591" s="214">
        <f>+(C591-C$7)/C$8</f>
        <v>39517.797747807257</v>
      </c>
      <c r="F591" s="211">
        <f>ROUND(2*E591,0)/2</f>
        <v>39518</v>
      </c>
      <c r="G591" s="213">
        <f>+C591-(C$7+F591*C$8)</f>
        <v>-7.2458460002962966E-2</v>
      </c>
      <c r="H591" s="213"/>
      <c r="I591" s="213"/>
      <c r="J591" s="213"/>
      <c r="K591" s="213">
        <f>+G591</f>
        <v>-7.2458460002962966E-2</v>
      </c>
      <c r="L591" s="213"/>
      <c r="M591" s="213"/>
      <c r="N591" s="213"/>
      <c r="O591" s="213">
        <f ca="1">+C$11+C$12*F591</f>
        <v>-7.1172709440180698E-2</v>
      </c>
      <c r="P591" s="213">
        <f>+D$11+D$12*F591+D$13*F591^2</f>
        <v>-0.11509712398088159</v>
      </c>
      <c r="Q591" s="245">
        <f>+C591-15018.5</f>
        <v>43927.661</v>
      </c>
      <c r="R591" s="211">
        <f>+(P591-G591)^2</f>
        <v>1.8180556658218556E-3</v>
      </c>
      <c r="S591" s="211">
        <v>1</v>
      </c>
      <c r="T591" s="211">
        <f>S591*R591</f>
        <v>1.8180556658218556E-3</v>
      </c>
      <c r="U591" s="211" t="e">
        <f>VLOOKUP(C591,'Active 2'!C$41:E$95,3,FALSE)</f>
        <v>#N/A</v>
      </c>
    </row>
    <row r="592" spans="1:21">
      <c r="A592" s="282" t="s">
        <v>440</v>
      </c>
      <c r="B592" s="281" t="s">
        <v>39</v>
      </c>
      <c r="C592" s="280">
        <v>58946.161</v>
      </c>
      <c r="D592" s="280" t="s">
        <v>121</v>
      </c>
      <c r="E592" s="214">
        <f>+(C592-C$7)/C$8</f>
        <v>39517.797747807257</v>
      </c>
      <c r="F592" s="211">
        <f>ROUND(2*E592,0)/2</f>
        <v>39518</v>
      </c>
      <c r="G592" s="213">
        <f>+C592-(C$7+F592*C$8)</f>
        <v>-7.2458460002962966E-2</v>
      </c>
      <c r="H592" s="213"/>
      <c r="I592" s="213"/>
      <c r="J592" s="213"/>
      <c r="K592" s="213">
        <f>+G592</f>
        <v>-7.2458460002962966E-2</v>
      </c>
      <c r="L592" s="213"/>
      <c r="M592" s="213"/>
      <c r="N592" s="213"/>
      <c r="O592" s="213">
        <f ca="1">+C$11+C$12*F592</f>
        <v>-7.1172709440180698E-2</v>
      </c>
      <c r="P592" s="213">
        <f>+D$11+D$12*F592+D$13*F592^2</f>
        <v>-0.11509712398088159</v>
      </c>
      <c r="Q592" s="245">
        <f>+C592-15018.5</f>
        <v>43927.661</v>
      </c>
      <c r="R592" s="211">
        <f>+(P592-G592)^2</f>
        <v>1.8180556658218556E-3</v>
      </c>
      <c r="S592" s="211">
        <v>1</v>
      </c>
      <c r="T592" s="211">
        <f>S592*R592</f>
        <v>1.8180556658218556E-3</v>
      </c>
      <c r="U592" s="211" t="e">
        <f>VLOOKUP(C592,'Active 2'!C$41:E$95,3,FALSE)</f>
        <v>#N/A</v>
      </c>
    </row>
    <row r="593" spans="1:21">
      <c r="A593" s="282" t="s">
        <v>440</v>
      </c>
      <c r="B593" s="281" t="s">
        <v>39</v>
      </c>
      <c r="C593" s="280">
        <v>58965.147199999999</v>
      </c>
      <c r="D593" s="280" t="s">
        <v>366</v>
      </c>
      <c r="E593" s="214">
        <f>+(C593-C$7)/C$8</f>
        <v>39570.793637891707</v>
      </c>
      <c r="F593" s="211">
        <f>ROUND(2*E593,0)/2</f>
        <v>39571</v>
      </c>
      <c r="G593" s="213">
        <f>+C593-(C$7+F593*C$8)</f>
        <v>-7.3930869999458082E-2</v>
      </c>
      <c r="H593" s="213"/>
      <c r="I593" s="213"/>
      <c r="J593" s="213"/>
      <c r="K593" s="213">
        <f>+G593</f>
        <v>-7.3930869999458082E-2</v>
      </c>
      <c r="L593" s="213"/>
      <c r="M593" s="213"/>
      <c r="N593" s="213"/>
      <c r="O593" s="213">
        <f ca="1">+C$11+C$12*F593</f>
        <v>-7.136523115675697E-2</v>
      </c>
      <c r="P593" s="213">
        <f>+D$11+D$12*F593+D$13*F593^2</f>
        <v>-0.11559523403355262</v>
      </c>
      <c r="Q593" s="245">
        <f>+C593-15018.5</f>
        <v>43946.647199999999</v>
      </c>
      <c r="R593" s="211">
        <f>+(P593-G593)^2</f>
        <v>1.7359192303655509E-3</v>
      </c>
      <c r="S593" s="211">
        <v>1</v>
      </c>
      <c r="T593" s="211">
        <f>S593*R593</f>
        <v>1.7359192303655509E-3</v>
      </c>
      <c r="U593" s="211" t="e">
        <f>VLOOKUP(C593,'Active 2'!C$41:E$95,3,FALSE)</f>
        <v>#N/A</v>
      </c>
    </row>
    <row r="594" spans="1:21">
      <c r="A594" s="282" t="s">
        <v>440</v>
      </c>
      <c r="B594" s="281" t="s">
        <v>39</v>
      </c>
      <c r="C594" s="280">
        <v>58965.147400000002</v>
      </c>
      <c r="D594" s="280" t="s">
        <v>121</v>
      </c>
      <c r="E594" s="214">
        <f>+(C594-C$7)/C$8</f>
        <v>39570.794196148665</v>
      </c>
      <c r="F594" s="211">
        <f>ROUND(2*E594,0)/2</f>
        <v>39571</v>
      </c>
      <c r="G594" s="213">
        <f>+C594-(C$7+F594*C$8)</f>
        <v>-7.3730869997234549E-2</v>
      </c>
      <c r="H594" s="213"/>
      <c r="I594" s="213"/>
      <c r="J594" s="213"/>
      <c r="K594" s="213">
        <f>+G594</f>
        <v>-7.3730869997234549E-2</v>
      </c>
      <c r="L594" s="213"/>
      <c r="M594" s="213"/>
      <c r="N594" s="213"/>
      <c r="O594" s="213">
        <f ca="1">+C$11+C$12*F594</f>
        <v>-7.136523115675697E-2</v>
      </c>
      <c r="P594" s="213">
        <f>+D$11+D$12*F594+D$13*F594^2</f>
        <v>-0.11559523403355262</v>
      </c>
      <c r="Q594" s="245">
        <f>+C594-15018.5</f>
        <v>43946.647400000002</v>
      </c>
      <c r="R594" s="211">
        <f>+(P594-G594)^2</f>
        <v>1.7526249761653622E-3</v>
      </c>
      <c r="S594" s="211">
        <v>1</v>
      </c>
      <c r="T594" s="211">
        <f>S594*R594</f>
        <v>1.7526249761653622E-3</v>
      </c>
      <c r="U594" s="211" t="e">
        <f>VLOOKUP(C594,'Active 2'!C$41:E$95,3,FALSE)</f>
        <v>#N/A</v>
      </c>
    </row>
    <row r="595" spans="1:21">
      <c r="A595" s="282" t="s">
        <v>440</v>
      </c>
      <c r="B595" s="281" t="s">
        <v>39</v>
      </c>
      <c r="C595" s="280">
        <v>58965.150099999999</v>
      </c>
      <c r="D595" s="280" t="s">
        <v>58</v>
      </c>
      <c r="E595" s="214">
        <f>+(C595-C$7)/C$8</f>
        <v>39570.801732617416</v>
      </c>
      <c r="F595" s="211">
        <f>ROUND(2*E595,0)/2</f>
        <v>39571</v>
      </c>
      <c r="G595" s="213">
        <f>+C595-(C$7+F595*C$8)</f>
        <v>-7.1030869999958668E-2</v>
      </c>
      <c r="H595" s="213"/>
      <c r="I595" s="213"/>
      <c r="J595" s="213"/>
      <c r="K595" s="213">
        <f>+G595</f>
        <v>-7.1030869999958668E-2</v>
      </c>
      <c r="L595" s="213"/>
      <c r="M595" s="213"/>
      <c r="N595" s="213"/>
      <c r="O595" s="213">
        <f ca="1">+C$11+C$12*F595</f>
        <v>-7.136523115675697E-2</v>
      </c>
      <c r="P595" s="213">
        <f>+D$11+D$12*F595+D$13*F595^2</f>
        <v>-0.11559523403355262</v>
      </c>
      <c r="Q595" s="245">
        <f>+C595-15018.5</f>
        <v>43946.650099999999</v>
      </c>
      <c r="R595" s="211">
        <f>+(P595-G595)^2</f>
        <v>1.9859825417186828E-3</v>
      </c>
      <c r="S595" s="211">
        <v>1</v>
      </c>
      <c r="T595" s="211">
        <f>S595*R595</f>
        <v>1.9859825417186828E-3</v>
      </c>
      <c r="U595" s="211" t="e">
        <f>VLOOKUP(C595,'Active 2'!C$41:E$95,3,FALSE)</f>
        <v>#N/A</v>
      </c>
    </row>
    <row r="596" spans="1:21">
      <c r="A596" s="282" t="s">
        <v>440</v>
      </c>
      <c r="B596" s="281" t="s">
        <v>41</v>
      </c>
      <c r="C596" s="280">
        <v>58993.991999999998</v>
      </c>
      <c r="D596" s="280" t="s">
        <v>366</v>
      </c>
      <c r="E596" s="214">
        <f>+(C596-C$7)/C$8</f>
        <v>39651.307687586122</v>
      </c>
      <c r="F596" s="211">
        <f>ROUND(2*E596,0)/2</f>
        <v>39651.5</v>
      </c>
      <c r="G596" s="213">
        <f>+C596-(C$7+F596*C$8)</f>
        <v>-6.8897454999387264E-2</v>
      </c>
      <c r="H596" s="213"/>
      <c r="I596" s="213"/>
      <c r="J596" s="213"/>
      <c r="K596" s="213">
        <f>+G596</f>
        <v>-6.8897454999387264E-2</v>
      </c>
      <c r="L596" s="213"/>
      <c r="M596" s="213"/>
      <c r="N596" s="213"/>
      <c r="O596" s="213">
        <f ca="1">+C$11+C$12*F596</f>
        <v>-7.1657646216839815E-2</v>
      </c>
      <c r="P596" s="213">
        <f>+D$11+D$12*F596+D$13*F596^2</f>
        <v>-0.11635363694963421</v>
      </c>
      <c r="Q596" s="245">
        <f>+C596-15018.5</f>
        <v>43975.491999999998</v>
      </c>
      <c r="R596" s="211">
        <f>+(P596-G596)^2</f>
        <v>2.2520892052949443E-3</v>
      </c>
      <c r="S596" s="211">
        <v>1</v>
      </c>
      <c r="T596" s="211">
        <f>S596*R596</f>
        <v>2.2520892052949443E-3</v>
      </c>
      <c r="U596" s="211" t="e">
        <f>VLOOKUP(C596,'Active 2'!C$41:E$95,3,FALSE)</f>
        <v>#N/A</v>
      </c>
    </row>
    <row r="597" spans="1:21">
      <c r="A597" s="282" t="s">
        <v>440</v>
      </c>
      <c r="B597" s="281" t="s">
        <v>41</v>
      </c>
      <c r="C597" s="280">
        <v>58999.006999999998</v>
      </c>
      <c r="D597" s="280" t="s">
        <v>366</v>
      </c>
      <c r="E597" s="214">
        <f>+(C597-C$7)/C$8</f>
        <v>39665.305980492209</v>
      </c>
      <c r="F597" s="211">
        <f>ROUND(2*E597,0)/2</f>
        <v>39665.5</v>
      </c>
      <c r="G597" s="213">
        <f>+C597-(C$7+F597*C$8)</f>
        <v>-6.9509035005467013E-2</v>
      </c>
      <c r="H597" s="213"/>
      <c r="I597" s="213"/>
      <c r="J597" s="213"/>
      <c r="K597" s="213">
        <f>+G597</f>
        <v>-6.9509035005467013E-2</v>
      </c>
      <c r="L597" s="213"/>
      <c r="M597" s="213"/>
      <c r="N597" s="213"/>
      <c r="O597" s="213">
        <f ca="1">+C$11+C$12*F597</f>
        <v>-7.1708501009897674E-2</v>
      </c>
      <c r="P597" s="213">
        <f>+D$11+D$12*F597+D$13*F597^2</f>
        <v>-0.11648575956846283</v>
      </c>
      <c r="Q597" s="245">
        <f>+C597-15018.5</f>
        <v>43980.506999999998</v>
      </c>
      <c r="R597" s="211">
        <f>+(P597-G597)^2</f>
        <v>2.2068126506675743E-3</v>
      </c>
      <c r="S597" s="211">
        <v>1</v>
      </c>
      <c r="T597" s="211">
        <f>S597*R597</f>
        <v>2.2068126506675743E-3</v>
      </c>
      <c r="U597" s="211" t="e">
        <f>VLOOKUP(C597,'Active 2'!C$41:E$95,3,FALSE)</f>
        <v>#N/A</v>
      </c>
    </row>
    <row r="598" spans="1:21">
      <c r="A598" s="205" t="s">
        <v>441</v>
      </c>
      <c r="B598" s="206" t="s">
        <v>39</v>
      </c>
      <c r="C598" s="207">
        <v>59264.296000000089</v>
      </c>
      <c r="D598" s="205" t="s">
        <v>366</v>
      </c>
      <c r="E598" s="214">
        <f>+(C598-C$7)/C$8</f>
        <v>40405.803114443173</v>
      </c>
      <c r="F598" s="211">
        <f>ROUND(2*E598,0)/2</f>
        <v>40406</v>
      </c>
      <c r="G598" s="213">
        <f>+C598-(C$7+F598*C$8)</f>
        <v>-7.0535819912038278E-2</v>
      </c>
      <c r="H598" s="213"/>
      <c r="I598" s="213"/>
      <c r="J598" s="213"/>
      <c r="K598" s="213">
        <f>+G598</f>
        <v>-7.0535819912038278E-2</v>
      </c>
      <c r="L598" s="213"/>
      <c r="M598" s="213"/>
      <c r="N598" s="213"/>
      <c r="O598" s="213">
        <f ca="1">+C$11+C$12*F598</f>
        <v>-7.4398356314137937E-2</v>
      </c>
      <c r="P598" s="213">
        <f>+D$11+D$12*F598+D$13*F598^2</f>
        <v>-0.12356973696717885</v>
      </c>
      <c r="Q598" s="245">
        <f>+C598-15018.5</f>
        <v>44245.796000000089</v>
      </c>
      <c r="R598" s="211">
        <f>+(P598-G598)^2</f>
        <v>2.81259635821153E-3</v>
      </c>
      <c r="S598" s="211">
        <v>1</v>
      </c>
      <c r="T598" s="211">
        <f>S598*R598</f>
        <v>2.81259635821153E-3</v>
      </c>
      <c r="U598" s="211" t="e">
        <f>VLOOKUP(C598,'Active 2'!C$41:E$95,3,FALSE)</f>
        <v>#N/A</v>
      </c>
    </row>
    <row r="599" spans="1:21">
      <c r="A599" s="205" t="s">
        <v>441</v>
      </c>
      <c r="B599" s="206" t="s">
        <v>39</v>
      </c>
      <c r="C599" s="207">
        <v>59264.297999999952</v>
      </c>
      <c r="D599" s="205" t="s">
        <v>58</v>
      </c>
      <c r="E599" s="214">
        <f>+(C599-C$7)/C$8</f>
        <v>40405.808697012246</v>
      </c>
      <c r="F599" s="211">
        <f>ROUND(2*E599,0)/2</f>
        <v>40406</v>
      </c>
      <c r="G599" s="213">
        <f>+C599-(C$7+F599*C$8)</f>
        <v>-6.8535820049874019E-2</v>
      </c>
      <c r="H599" s="213"/>
      <c r="I599" s="213"/>
      <c r="J599" s="213"/>
      <c r="K599" s="213">
        <f>+G599</f>
        <v>-6.8535820049874019E-2</v>
      </c>
      <c r="L599" s="213"/>
      <c r="M599" s="213"/>
      <c r="N599" s="213"/>
      <c r="O599" s="213">
        <f ca="1">+C$11+C$12*F599</f>
        <v>-7.4398356314137937E-2</v>
      </c>
      <c r="P599" s="213">
        <f>+D$11+D$12*F599+D$13*F599^2</f>
        <v>-0.12356973696717885</v>
      </c>
      <c r="Q599" s="245">
        <f>+C599-15018.5</f>
        <v>44245.797999999952</v>
      </c>
      <c r="R599" s="211">
        <f>+(P599-G599)^2</f>
        <v>3.028732011260811E-3</v>
      </c>
      <c r="S599" s="211">
        <v>1</v>
      </c>
      <c r="T599" s="211">
        <f>S599*R599</f>
        <v>3.028732011260811E-3</v>
      </c>
      <c r="U599" s="211" t="e">
        <f>VLOOKUP(C599,'Active 2'!C$41:E$95,3,FALSE)</f>
        <v>#N/A</v>
      </c>
    </row>
    <row r="600" spans="1:21">
      <c r="A600" s="205" t="s">
        <v>441</v>
      </c>
      <c r="B600" s="206" t="s">
        <v>39</v>
      </c>
      <c r="C600" s="207">
        <v>59292.23900000006</v>
      </c>
      <c r="D600" s="205" t="s">
        <v>442</v>
      </c>
      <c r="E600" s="214">
        <f>+(C600-C$7)/C$8</f>
        <v>40483.799983570665</v>
      </c>
      <c r="F600" s="211">
        <f>ROUND(2*E600,0)/2</f>
        <v>40484</v>
      </c>
      <c r="G600" s="213">
        <f>+C600-(C$7+F600*C$8)</f>
        <v>-7.1657479944406077E-2</v>
      </c>
      <c r="H600" s="213"/>
      <c r="I600" s="213"/>
      <c r="J600" s="213"/>
      <c r="K600" s="213">
        <f>+G600</f>
        <v>-7.1657479944406077E-2</v>
      </c>
      <c r="L600" s="213"/>
      <c r="M600" s="213"/>
      <c r="N600" s="213"/>
      <c r="O600" s="213">
        <f ca="1">+C$11+C$12*F600</f>
        <v>-7.4681690161174735E-2</v>
      </c>
      <c r="P600" s="213">
        <f>+D$11+D$12*F600+D$13*F600^2</f>
        <v>-0.12432685038101701</v>
      </c>
      <c r="Q600" s="245">
        <f>+C600-15018.5</f>
        <v>44273.73900000006</v>
      </c>
      <c r="R600" s="211">
        <f>+(P600-G600)^2</f>
        <v>2.7740625821889458E-3</v>
      </c>
      <c r="S600" s="211">
        <v>1</v>
      </c>
      <c r="T600" s="211">
        <f>S600*R600</f>
        <v>2.7740625821889458E-3</v>
      </c>
      <c r="U600" s="211" t="e">
        <f>VLOOKUP(C600,'Active 2'!C$41:E$95,3,FALSE)</f>
        <v>#N/A</v>
      </c>
    </row>
    <row r="601" spans="1:21">
      <c r="A601" s="205" t="s">
        <v>441</v>
      </c>
      <c r="B601" s="206" t="s">
        <v>39</v>
      </c>
      <c r="C601" s="207">
        <v>59292.240000000224</v>
      </c>
      <c r="D601" s="205" t="s">
        <v>58</v>
      </c>
      <c r="E601" s="214">
        <f>+(C601-C$7)/C$8</f>
        <v>40483.802774855845</v>
      </c>
      <c r="F601" s="211">
        <f>ROUND(2*E601,0)/2</f>
        <v>40484</v>
      </c>
      <c r="G601" s="213">
        <f>+C601-(C$7+F601*C$8)</f>
        <v>-7.0657479780493304E-2</v>
      </c>
      <c r="H601" s="213"/>
      <c r="I601" s="213"/>
      <c r="J601" s="213"/>
      <c r="K601" s="213">
        <f>+G601</f>
        <v>-7.0657479780493304E-2</v>
      </c>
      <c r="L601" s="213"/>
      <c r="M601" s="213"/>
      <c r="N601" s="213"/>
      <c r="O601" s="213">
        <f ca="1">+C$11+C$12*F601</f>
        <v>-7.4681690161174735E-2</v>
      </c>
      <c r="P601" s="213">
        <f>+D$11+D$12*F601+D$13*F601^2</f>
        <v>-0.12432685038101701</v>
      </c>
      <c r="Q601" s="245">
        <f>+C601-15018.5</f>
        <v>44273.740000000224</v>
      </c>
      <c r="R601" s="211">
        <f>+(P601-G601)^2</f>
        <v>2.8804013406563585E-3</v>
      </c>
      <c r="S601" s="211">
        <v>1</v>
      </c>
      <c r="T601" s="211">
        <f>S601*R601</f>
        <v>2.8804013406563585E-3</v>
      </c>
      <c r="U601" s="211" t="e">
        <f>VLOOKUP(C601,'Active 2'!C$41:E$95,3,FALSE)</f>
        <v>#N/A</v>
      </c>
    </row>
    <row r="602" spans="1:21">
      <c r="A602" s="205" t="s">
        <v>441</v>
      </c>
      <c r="B602" s="206" t="s">
        <v>39</v>
      </c>
      <c r="C602" s="207">
        <v>59292.242999999784</v>
      </c>
      <c r="D602" s="205" t="s">
        <v>120</v>
      </c>
      <c r="E602" s="214">
        <f>+(C602-C$7)/C$8</f>
        <v>40483.811148708803</v>
      </c>
      <c r="F602" s="211">
        <f>ROUND(2*E602,0)/2</f>
        <v>40484</v>
      </c>
      <c r="G602" s="213">
        <f>+C602-(C$7+F602*C$8)</f>
        <v>-6.7657480220077559E-2</v>
      </c>
      <c r="H602" s="213"/>
      <c r="I602" s="213"/>
      <c r="J602" s="213"/>
      <c r="K602" s="213">
        <f>+G602</f>
        <v>-6.7657480220077559E-2</v>
      </c>
      <c r="L602" s="213"/>
      <c r="M602" s="213"/>
      <c r="N602" s="213"/>
      <c r="O602" s="213">
        <f ca="1">+C$11+C$12*F602</f>
        <v>-7.4681690161174735E-2</v>
      </c>
      <c r="P602" s="213">
        <f>+D$11+D$12*F602+D$13*F602^2</f>
        <v>-0.12432685038101701</v>
      </c>
      <c r="Q602" s="245">
        <f>+C602-15018.5</f>
        <v>44273.742999999784</v>
      </c>
      <c r="R602" s="211">
        <f>+(P602-G602)^2</f>
        <v>3.2114175144375748E-3</v>
      </c>
      <c r="S602" s="211">
        <v>1</v>
      </c>
      <c r="T602" s="211">
        <f>S602*R602</f>
        <v>3.2114175144375748E-3</v>
      </c>
      <c r="U602" s="211" t="e">
        <f>VLOOKUP(C602,'Active 2'!C$41:E$95,3,FALSE)</f>
        <v>#N/A</v>
      </c>
    </row>
    <row r="603" spans="1:21">
      <c r="A603" s="283" t="s">
        <v>443</v>
      </c>
      <c r="B603" s="284" t="s">
        <v>39</v>
      </c>
      <c r="C603" s="210">
        <v>59628.276999999769</v>
      </c>
      <c r="D603" s="285"/>
      <c r="E603" s="214">
        <f>+(C603-C$7)/C$8</f>
        <v>41421.77772067365</v>
      </c>
      <c r="F603" s="211">
        <f>ROUND(2*E603,0)/2</f>
        <v>41422</v>
      </c>
      <c r="G603" s="213">
        <f>+C603-(C$7+F603*C$8)</f>
        <v>-7.9633340232248884E-2</v>
      </c>
      <c r="H603" s="213"/>
      <c r="I603" s="213"/>
      <c r="J603" s="213"/>
      <c r="K603" s="213">
        <f>+G603</f>
        <v>-7.9633340232248884E-2</v>
      </c>
      <c r="L603" s="213"/>
      <c r="M603" s="213"/>
      <c r="N603" s="213"/>
      <c r="O603" s="213">
        <f ca="1">+C$11+C$12*F603</f>
        <v>-7.8088961296053E-2</v>
      </c>
      <c r="P603" s="213">
        <f>+D$11+D$12*F603+D$13*F603^2</f>
        <v>-0.13359475204344867</v>
      </c>
      <c r="Q603" s="245">
        <f>+C603-15018.5</f>
        <v>44609.776999999769</v>
      </c>
      <c r="R603" s="211">
        <f>+(P603-G603)^2</f>
        <v>2.9118339646578922E-3</v>
      </c>
      <c r="S603" s="211">
        <v>1</v>
      </c>
      <c r="T603" s="211">
        <f>S603*R603</f>
        <v>2.9118339646578922E-3</v>
      </c>
      <c r="U603" s="211"/>
    </row>
    <row r="604" spans="1:21">
      <c r="A604" s="283" t="s">
        <v>443</v>
      </c>
      <c r="B604" s="284" t="s">
        <v>39</v>
      </c>
      <c r="C604" s="210">
        <v>59628.277999999933</v>
      </c>
      <c r="D604" s="285"/>
      <c r="E604" s="214">
        <f>+(C604-C$7)/C$8</f>
        <v>41421.780511958837</v>
      </c>
      <c r="F604" s="211">
        <f>ROUND(2*E604,0)/2</f>
        <v>41422</v>
      </c>
      <c r="G604" s="213">
        <f>+C604-(C$7+F604*C$8)</f>
        <v>-7.8633340068336111E-2</v>
      </c>
      <c r="H604" s="213"/>
      <c r="I604" s="213"/>
      <c r="J604" s="213"/>
      <c r="K604" s="213">
        <f>+G604</f>
        <v>-7.8633340068336111E-2</v>
      </c>
      <c r="L604" s="213"/>
      <c r="M604" s="213"/>
      <c r="N604" s="213"/>
      <c r="O604" s="213">
        <f ca="1">+C$11+C$12*F604</f>
        <v>-7.8088961296053E-2</v>
      </c>
      <c r="P604" s="213">
        <f>+D$11+D$12*F604+D$13*F604^2</f>
        <v>-0.13359475204344867</v>
      </c>
      <c r="Q604" s="245">
        <f>+C604-15018.5</f>
        <v>44609.777999999933</v>
      </c>
      <c r="R604" s="211">
        <f>+(P604-G604)^2</f>
        <v>3.0207568062980464E-3</v>
      </c>
      <c r="S604" s="211">
        <v>1</v>
      </c>
      <c r="T604" s="211">
        <f>S604*R604</f>
        <v>3.0207568062980464E-3</v>
      </c>
      <c r="U604" s="211"/>
    </row>
    <row r="605" spans="1:21">
      <c r="A605" s="283" t="s">
        <v>443</v>
      </c>
      <c r="B605" s="284" t="s">
        <v>39</v>
      </c>
      <c r="C605" s="210">
        <v>59651.195999999996</v>
      </c>
      <c r="D605" s="285"/>
      <c r="E605" s="214">
        <f>+(C605-C$7)/C$8</f>
        <v>41485.751175333229</v>
      </c>
      <c r="F605" s="211">
        <f>ROUND(2*E605,0)/2</f>
        <v>41486</v>
      </c>
      <c r="G605" s="213">
        <f>+C605-(C$7+F605*C$8)</f>
        <v>-8.9143420002073981E-2</v>
      </c>
      <c r="H605" s="213"/>
      <c r="I605" s="213"/>
      <c r="J605" s="213"/>
      <c r="K605" s="213">
        <f>+G605</f>
        <v>-8.9143420002073981E-2</v>
      </c>
      <c r="L605" s="213"/>
      <c r="M605" s="213"/>
      <c r="N605" s="213"/>
      <c r="O605" s="213">
        <f ca="1">+C$11+C$12*F605</f>
        <v>-7.8321440350031885E-2</v>
      </c>
      <c r="P605" s="213">
        <f>+D$11+D$12*F605+D$13*F605^2</f>
        <v>-0.13423808041011998</v>
      </c>
      <c r="Q605" s="245">
        <f>+C605-15018.5</f>
        <v>44632.695999999996</v>
      </c>
      <c r="R605" s="211">
        <f>+(P605-G605)^2</f>
        <v>2.0335283973169911E-3</v>
      </c>
      <c r="S605" s="211">
        <v>1</v>
      </c>
      <c r="T605" s="211">
        <f>S605*R605</f>
        <v>2.0335283973169911E-3</v>
      </c>
      <c r="U605" s="211"/>
    </row>
    <row r="606" spans="1:21">
      <c r="A606" s="283" t="s">
        <v>443</v>
      </c>
      <c r="B606" s="284" t="s">
        <v>39</v>
      </c>
      <c r="C606" s="210">
        <v>59651.200000000186</v>
      </c>
      <c r="D606" s="285"/>
      <c r="E606" s="214">
        <f>+(C606-C$7)/C$8</f>
        <v>41485.762340472662</v>
      </c>
      <c r="F606" s="211">
        <f>ROUND(2*E606,0)/2</f>
        <v>41486</v>
      </c>
      <c r="G606" s="213">
        <f>+C606-(C$7+F606*C$8)</f>
        <v>-8.5143419812084176E-2</v>
      </c>
      <c r="H606" s="213"/>
      <c r="I606" s="213"/>
      <c r="J606" s="213"/>
      <c r="K606" s="213">
        <f>+G606</f>
        <v>-8.5143419812084176E-2</v>
      </c>
      <c r="L606" s="213"/>
      <c r="M606" s="213"/>
      <c r="N606" s="213"/>
      <c r="O606" s="213">
        <f ca="1">+C$11+C$12*F606</f>
        <v>-7.8321440350031885E-2</v>
      </c>
      <c r="P606" s="213">
        <f>+D$11+D$12*F606+D$13*F606^2</f>
        <v>-0.13423808041011998</v>
      </c>
      <c r="Q606" s="245">
        <f>+C606-15018.5</f>
        <v>44632.700000000186</v>
      </c>
      <c r="R606" s="211">
        <f>+(P606-G606)^2</f>
        <v>2.4102856992363289E-3</v>
      </c>
      <c r="S606" s="211">
        <v>1</v>
      </c>
      <c r="T606" s="211">
        <f>S606*R606</f>
        <v>2.4102856992363289E-3</v>
      </c>
      <c r="U606" s="211"/>
    </row>
    <row r="607" spans="1:21">
      <c r="C607" s="14"/>
      <c r="D607" s="14"/>
    </row>
    <row r="608" spans="1:21">
      <c r="C608" s="14"/>
      <c r="D608" s="14"/>
    </row>
    <row r="609" spans="3:4">
      <c r="C609" s="14"/>
      <c r="D609" s="14"/>
    </row>
    <row r="610" spans="3:4">
      <c r="C610" s="14"/>
      <c r="D610" s="14"/>
    </row>
    <row r="611" spans="3:4">
      <c r="C611" s="14"/>
      <c r="D611" s="14"/>
    </row>
    <row r="612" spans="3:4">
      <c r="C612" s="14"/>
      <c r="D612" s="14"/>
    </row>
    <row r="613" spans="3:4">
      <c r="C613" s="14"/>
      <c r="D613" s="14"/>
    </row>
    <row r="614" spans="3:4">
      <c r="C614" s="14"/>
      <c r="D614" s="14"/>
    </row>
    <row r="615" spans="3:4">
      <c r="C615" s="14"/>
      <c r="D615" s="14"/>
    </row>
    <row r="616" spans="3:4">
      <c r="C616" s="14"/>
      <c r="D616" s="14"/>
    </row>
    <row r="617" spans="3:4">
      <c r="C617" s="14"/>
      <c r="D617" s="14"/>
    </row>
    <row r="618" spans="3:4">
      <c r="C618" s="14"/>
      <c r="D618" s="14"/>
    </row>
    <row r="619" spans="3:4">
      <c r="C619" s="14"/>
      <c r="D619" s="14"/>
    </row>
    <row r="620" spans="3:4">
      <c r="C620" s="14"/>
      <c r="D620" s="14"/>
    </row>
    <row r="621" spans="3:4">
      <c r="C621" s="14"/>
      <c r="D621" s="14"/>
    </row>
    <row r="622" spans="3:4">
      <c r="C622" s="14"/>
      <c r="D622" s="14"/>
    </row>
    <row r="623" spans="3:4">
      <c r="C623" s="14"/>
      <c r="D623" s="14"/>
    </row>
    <row r="624" spans="3:4">
      <c r="C624" s="14"/>
      <c r="D624" s="14"/>
    </row>
    <row r="625" spans="3:4">
      <c r="C625" s="14"/>
      <c r="D625" s="14"/>
    </row>
    <row r="626" spans="3:4">
      <c r="C626" s="14"/>
      <c r="D626" s="14"/>
    </row>
    <row r="627" spans="3:4">
      <c r="C627" s="14"/>
      <c r="D627" s="14"/>
    </row>
    <row r="628" spans="3:4">
      <c r="C628" s="14"/>
      <c r="D628" s="14"/>
    </row>
    <row r="629" spans="3:4">
      <c r="C629" s="14"/>
      <c r="D629" s="14"/>
    </row>
    <row r="630" spans="3:4">
      <c r="C630" s="14"/>
      <c r="D630" s="14"/>
    </row>
    <row r="631" spans="3:4">
      <c r="C631" s="14"/>
      <c r="D631" s="14"/>
    </row>
    <row r="632" spans="3:4">
      <c r="C632" s="14"/>
      <c r="D632" s="14"/>
    </row>
    <row r="633" spans="3:4">
      <c r="C633" s="14"/>
      <c r="D633" s="14"/>
    </row>
    <row r="634" spans="3:4">
      <c r="C634" s="14"/>
      <c r="D634" s="14"/>
    </row>
    <row r="635" spans="3:4">
      <c r="C635" s="14"/>
      <c r="D635" s="14"/>
    </row>
    <row r="636" spans="3:4">
      <c r="C636" s="14"/>
      <c r="D636" s="14"/>
    </row>
    <row r="637" spans="3:4">
      <c r="C637" s="14"/>
      <c r="D637" s="14"/>
    </row>
    <row r="638" spans="3:4">
      <c r="C638" s="14"/>
      <c r="D638" s="14"/>
    </row>
    <row r="639" spans="3:4">
      <c r="C639" s="14"/>
      <c r="D639" s="14"/>
    </row>
    <row r="640" spans="3:4">
      <c r="C640" s="14"/>
      <c r="D640" s="14"/>
    </row>
    <row r="641" spans="3:4">
      <c r="C641" s="14"/>
      <c r="D641" s="14"/>
    </row>
    <row r="642" spans="3:4">
      <c r="C642" s="14"/>
      <c r="D642" s="14"/>
    </row>
    <row r="643" spans="3:4">
      <c r="C643" s="14"/>
      <c r="D643" s="14"/>
    </row>
    <row r="644" spans="3:4">
      <c r="C644" s="14"/>
      <c r="D644" s="14"/>
    </row>
    <row r="645" spans="3:4">
      <c r="C645" s="14"/>
      <c r="D645" s="14"/>
    </row>
    <row r="646" spans="3:4">
      <c r="C646" s="14"/>
      <c r="D646" s="14"/>
    </row>
    <row r="647" spans="3:4">
      <c r="C647" s="14"/>
      <c r="D647" s="14"/>
    </row>
    <row r="648" spans="3:4">
      <c r="C648" s="14"/>
      <c r="D648" s="14"/>
    </row>
    <row r="649" spans="3:4">
      <c r="C649" s="14"/>
      <c r="D649" s="14"/>
    </row>
    <row r="650" spans="3:4">
      <c r="C650" s="14"/>
      <c r="D650" s="14"/>
    </row>
    <row r="651" spans="3:4">
      <c r="C651" s="14"/>
      <c r="D651" s="14"/>
    </row>
    <row r="652" spans="3:4">
      <c r="C652" s="14"/>
      <c r="D652" s="14"/>
    </row>
    <row r="653" spans="3:4">
      <c r="C653" s="14"/>
      <c r="D653" s="14"/>
    </row>
    <row r="654" spans="3:4">
      <c r="C654" s="14"/>
      <c r="D654" s="14"/>
    </row>
    <row r="655" spans="3:4">
      <c r="C655" s="14"/>
      <c r="D655" s="14"/>
    </row>
    <row r="656" spans="3:4">
      <c r="C656" s="14"/>
      <c r="D656" s="14"/>
    </row>
    <row r="657" spans="3:4">
      <c r="C657" s="14"/>
      <c r="D657" s="14"/>
    </row>
    <row r="658" spans="3:4">
      <c r="C658" s="14"/>
      <c r="D658" s="14"/>
    </row>
    <row r="659" spans="3:4">
      <c r="C659" s="14"/>
      <c r="D659" s="14"/>
    </row>
    <row r="660" spans="3:4">
      <c r="C660" s="14"/>
      <c r="D660" s="14"/>
    </row>
    <row r="661" spans="3:4">
      <c r="C661" s="14"/>
      <c r="D661" s="14"/>
    </row>
    <row r="662" spans="3:4">
      <c r="C662" s="14"/>
      <c r="D662" s="14"/>
    </row>
    <row r="663" spans="3:4">
      <c r="C663" s="14"/>
      <c r="D663" s="14"/>
    </row>
    <row r="664" spans="3:4">
      <c r="C664" s="14"/>
      <c r="D664" s="14"/>
    </row>
    <row r="665" spans="3:4">
      <c r="C665" s="14"/>
      <c r="D665" s="14"/>
    </row>
    <row r="666" spans="3:4">
      <c r="C666" s="14"/>
      <c r="D666" s="14"/>
    </row>
    <row r="667" spans="3:4">
      <c r="C667" s="14"/>
      <c r="D667" s="14"/>
    </row>
    <row r="668" spans="3:4">
      <c r="C668" s="14"/>
      <c r="D668" s="14"/>
    </row>
    <row r="669" spans="3:4">
      <c r="C669" s="14"/>
      <c r="D669" s="14"/>
    </row>
    <row r="670" spans="3:4">
      <c r="C670" s="14"/>
      <c r="D670" s="14"/>
    </row>
    <row r="671" spans="3:4">
      <c r="C671" s="14"/>
      <c r="D671" s="14"/>
    </row>
    <row r="672" spans="3:4">
      <c r="C672" s="14"/>
      <c r="D672" s="14"/>
    </row>
    <row r="673" spans="3:4">
      <c r="C673" s="14"/>
      <c r="D673" s="14"/>
    </row>
    <row r="674" spans="3:4">
      <c r="C674" s="14"/>
      <c r="D674" s="14"/>
    </row>
    <row r="675" spans="3:4">
      <c r="C675" s="14"/>
      <c r="D675" s="14"/>
    </row>
    <row r="676" spans="3:4">
      <c r="C676" s="14"/>
      <c r="D676" s="14"/>
    </row>
    <row r="677" spans="3:4">
      <c r="C677" s="14"/>
      <c r="D677" s="14"/>
    </row>
    <row r="678" spans="3:4">
      <c r="C678" s="14"/>
      <c r="D678" s="14"/>
    </row>
    <row r="679" spans="3:4">
      <c r="C679" s="14"/>
      <c r="D679" s="14"/>
    </row>
    <row r="680" spans="3:4">
      <c r="C680" s="14"/>
      <c r="D680" s="14"/>
    </row>
    <row r="681" spans="3:4">
      <c r="C681" s="14"/>
      <c r="D681" s="14"/>
    </row>
    <row r="682" spans="3:4">
      <c r="C682" s="14"/>
      <c r="D682" s="14"/>
    </row>
    <row r="683" spans="3:4">
      <c r="C683" s="14"/>
      <c r="D683" s="14"/>
    </row>
    <row r="684" spans="3:4">
      <c r="C684" s="14"/>
      <c r="D684" s="14"/>
    </row>
    <row r="685" spans="3:4">
      <c r="C685" s="14"/>
      <c r="D685" s="14"/>
    </row>
    <row r="686" spans="3:4">
      <c r="C686" s="14"/>
      <c r="D686" s="14"/>
    </row>
    <row r="687" spans="3:4">
      <c r="C687" s="14"/>
      <c r="D687" s="14"/>
    </row>
    <row r="688" spans="3:4">
      <c r="C688" s="14"/>
      <c r="D688" s="14"/>
    </row>
    <row r="689" spans="3:4">
      <c r="C689" s="14"/>
      <c r="D689" s="14"/>
    </row>
    <row r="690" spans="3:4">
      <c r="C690" s="14"/>
      <c r="D690" s="14"/>
    </row>
    <row r="691" spans="3:4">
      <c r="C691" s="14"/>
      <c r="D691" s="14"/>
    </row>
    <row r="692" spans="3:4">
      <c r="C692" s="14"/>
      <c r="D692" s="14"/>
    </row>
    <row r="693" spans="3:4">
      <c r="C693" s="14"/>
      <c r="D693" s="14"/>
    </row>
    <row r="694" spans="3:4">
      <c r="C694" s="14"/>
      <c r="D694" s="14"/>
    </row>
    <row r="695" spans="3:4">
      <c r="C695" s="14"/>
      <c r="D695" s="14"/>
    </row>
    <row r="696" spans="3:4">
      <c r="C696" s="14"/>
      <c r="D696" s="14"/>
    </row>
    <row r="697" spans="3:4">
      <c r="C697" s="14"/>
      <c r="D697" s="14"/>
    </row>
    <row r="698" spans="3:4">
      <c r="C698" s="14"/>
      <c r="D698" s="14"/>
    </row>
    <row r="699" spans="3:4">
      <c r="C699" s="14"/>
      <c r="D699" s="14"/>
    </row>
    <row r="700" spans="3:4">
      <c r="C700" s="14"/>
      <c r="D700" s="14"/>
    </row>
    <row r="701" spans="3:4">
      <c r="C701" s="14"/>
      <c r="D701" s="14"/>
    </row>
    <row r="702" spans="3:4">
      <c r="C702" s="14"/>
      <c r="D702" s="14"/>
    </row>
    <row r="703" spans="3:4">
      <c r="C703" s="14"/>
      <c r="D703" s="14"/>
    </row>
    <row r="704" spans="3:4">
      <c r="C704" s="14"/>
      <c r="D704" s="14"/>
    </row>
    <row r="705" spans="3:4">
      <c r="C705" s="14"/>
      <c r="D705" s="14"/>
    </row>
    <row r="706" spans="3:4">
      <c r="C706" s="14"/>
      <c r="D706" s="14"/>
    </row>
    <row r="707" spans="3:4">
      <c r="C707" s="14"/>
      <c r="D707" s="14"/>
    </row>
    <row r="708" spans="3:4">
      <c r="C708" s="14"/>
      <c r="D708" s="14"/>
    </row>
    <row r="709" spans="3:4">
      <c r="C709" s="14"/>
      <c r="D709" s="14"/>
    </row>
    <row r="710" spans="3:4">
      <c r="C710" s="14"/>
      <c r="D710" s="14"/>
    </row>
    <row r="711" spans="3:4">
      <c r="C711" s="14"/>
      <c r="D711" s="14"/>
    </row>
    <row r="712" spans="3:4">
      <c r="C712" s="14"/>
      <c r="D712" s="14"/>
    </row>
    <row r="713" spans="3:4">
      <c r="C713" s="14"/>
      <c r="D713" s="14"/>
    </row>
    <row r="714" spans="3:4">
      <c r="C714" s="14"/>
      <c r="D714" s="14"/>
    </row>
    <row r="715" spans="3:4">
      <c r="C715" s="14"/>
      <c r="D715" s="14"/>
    </row>
    <row r="716" spans="3:4">
      <c r="C716" s="14"/>
      <c r="D716" s="14"/>
    </row>
    <row r="717" spans="3:4">
      <c r="C717" s="14"/>
      <c r="D717" s="14"/>
    </row>
    <row r="718" spans="3:4">
      <c r="C718" s="14"/>
      <c r="D718" s="14"/>
    </row>
    <row r="719" spans="3:4">
      <c r="C719" s="14"/>
      <c r="D719" s="14"/>
    </row>
    <row r="720" spans="3:4">
      <c r="C720" s="14"/>
      <c r="D720" s="14"/>
    </row>
    <row r="721" spans="3:4">
      <c r="C721" s="14"/>
      <c r="D721" s="14"/>
    </row>
    <row r="722" spans="3:4">
      <c r="C722" s="14"/>
      <c r="D722" s="14"/>
    </row>
    <row r="723" spans="3:4">
      <c r="C723" s="14"/>
      <c r="D723" s="14"/>
    </row>
    <row r="724" spans="3:4">
      <c r="C724" s="14"/>
      <c r="D724" s="14"/>
    </row>
    <row r="725" spans="3:4">
      <c r="C725" s="14"/>
      <c r="D725" s="14"/>
    </row>
    <row r="726" spans="3:4">
      <c r="C726" s="14"/>
      <c r="D726" s="14"/>
    </row>
    <row r="727" spans="3:4">
      <c r="C727" s="14"/>
      <c r="D727" s="14"/>
    </row>
    <row r="728" spans="3:4">
      <c r="C728" s="14"/>
      <c r="D728" s="14"/>
    </row>
    <row r="729" spans="3:4">
      <c r="C729" s="14"/>
      <c r="D729" s="14"/>
    </row>
    <row r="730" spans="3:4">
      <c r="C730" s="14"/>
      <c r="D730" s="14"/>
    </row>
    <row r="731" spans="3:4">
      <c r="C731" s="14"/>
      <c r="D731" s="14"/>
    </row>
    <row r="732" spans="3:4">
      <c r="C732" s="14"/>
      <c r="D732" s="14"/>
    </row>
    <row r="733" spans="3:4">
      <c r="C733" s="14"/>
      <c r="D733" s="14"/>
    </row>
    <row r="734" spans="3:4">
      <c r="C734" s="14"/>
      <c r="D734" s="14"/>
    </row>
    <row r="735" spans="3:4">
      <c r="C735" s="14"/>
      <c r="D735" s="14"/>
    </row>
    <row r="736" spans="3:4">
      <c r="C736" s="14"/>
      <c r="D736" s="14"/>
    </row>
    <row r="737" spans="3:4">
      <c r="C737" s="14"/>
      <c r="D737" s="14"/>
    </row>
    <row r="738" spans="3:4">
      <c r="C738" s="14"/>
      <c r="D738" s="14"/>
    </row>
    <row r="739" spans="3:4">
      <c r="C739" s="14"/>
      <c r="D739" s="14"/>
    </row>
    <row r="740" spans="3:4">
      <c r="C740" s="14"/>
      <c r="D740" s="14"/>
    </row>
    <row r="741" spans="3:4">
      <c r="C741" s="14"/>
      <c r="D741" s="14"/>
    </row>
    <row r="742" spans="3:4">
      <c r="C742" s="14"/>
      <c r="D742" s="14"/>
    </row>
    <row r="743" spans="3:4">
      <c r="C743" s="14"/>
      <c r="D743" s="14"/>
    </row>
    <row r="744" spans="3:4">
      <c r="C744" s="14"/>
      <c r="D744" s="14"/>
    </row>
    <row r="745" spans="3:4">
      <c r="C745" s="14"/>
      <c r="D745" s="14"/>
    </row>
    <row r="746" spans="3:4">
      <c r="C746" s="14"/>
      <c r="D746" s="14"/>
    </row>
    <row r="747" spans="3:4">
      <c r="C747" s="14"/>
      <c r="D747" s="14"/>
    </row>
    <row r="748" spans="3:4">
      <c r="C748" s="14"/>
      <c r="D748" s="14"/>
    </row>
    <row r="749" spans="3:4">
      <c r="C749" s="14"/>
      <c r="D749" s="14"/>
    </row>
    <row r="750" spans="3:4">
      <c r="C750" s="14"/>
      <c r="D750" s="14"/>
    </row>
    <row r="751" spans="3:4">
      <c r="C751" s="14"/>
      <c r="D751" s="14"/>
    </row>
    <row r="752" spans="3:4">
      <c r="C752" s="14"/>
      <c r="D752" s="14"/>
    </row>
    <row r="753" spans="3:4">
      <c r="C753" s="14"/>
      <c r="D753" s="14"/>
    </row>
    <row r="754" spans="3:4">
      <c r="C754" s="14"/>
      <c r="D754" s="14"/>
    </row>
    <row r="755" spans="3:4">
      <c r="C755" s="14"/>
      <c r="D755" s="14"/>
    </row>
    <row r="756" spans="3:4">
      <c r="C756" s="14"/>
      <c r="D756" s="14"/>
    </row>
    <row r="757" spans="3:4">
      <c r="C757" s="14"/>
      <c r="D757" s="14"/>
    </row>
    <row r="758" spans="3:4">
      <c r="C758" s="14"/>
      <c r="D758" s="14"/>
    </row>
    <row r="759" spans="3:4">
      <c r="C759" s="14"/>
      <c r="D759" s="14"/>
    </row>
    <row r="760" spans="3:4">
      <c r="C760" s="14"/>
      <c r="D760" s="14"/>
    </row>
    <row r="761" spans="3:4">
      <c r="C761" s="14"/>
      <c r="D761" s="14"/>
    </row>
    <row r="762" spans="3:4">
      <c r="C762" s="14"/>
      <c r="D762" s="14"/>
    </row>
    <row r="763" spans="3:4">
      <c r="C763" s="14"/>
      <c r="D763" s="14"/>
    </row>
    <row r="764" spans="3:4">
      <c r="C764" s="14"/>
      <c r="D764" s="14"/>
    </row>
    <row r="765" spans="3:4">
      <c r="C765" s="14"/>
      <c r="D765" s="14"/>
    </row>
    <row r="766" spans="3:4">
      <c r="C766" s="14"/>
      <c r="D766" s="14"/>
    </row>
    <row r="767" spans="3:4">
      <c r="C767" s="14"/>
      <c r="D767" s="14"/>
    </row>
    <row r="768" spans="3:4">
      <c r="C768" s="14"/>
      <c r="D768" s="14"/>
    </row>
    <row r="769" spans="3:4">
      <c r="C769" s="14"/>
      <c r="D769" s="14"/>
    </row>
    <row r="770" spans="3:4">
      <c r="C770" s="14"/>
      <c r="D770" s="14"/>
    </row>
    <row r="771" spans="3:4">
      <c r="C771" s="14"/>
      <c r="D771" s="14"/>
    </row>
    <row r="772" spans="3:4">
      <c r="C772" s="14"/>
      <c r="D772" s="14"/>
    </row>
    <row r="773" spans="3:4">
      <c r="C773" s="14"/>
      <c r="D773" s="14"/>
    </row>
    <row r="774" spans="3:4">
      <c r="C774" s="14"/>
      <c r="D774" s="14"/>
    </row>
    <row r="775" spans="3:4">
      <c r="C775" s="14"/>
      <c r="D775" s="14"/>
    </row>
    <row r="776" spans="3:4">
      <c r="C776" s="14"/>
      <c r="D776" s="14"/>
    </row>
    <row r="777" spans="3:4">
      <c r="C777" s="14"/>
      <c r="D777" s="14"/>
    </row>
    <row r="778" spans="3:4">
      <c r="C778" s="14"/>
      <c r="D778" s="14"/>
    </row>
    <row r="779" spans="3:4">
      <c r="C779" s="14"/>
      <c r="D779" s="14"/>
    </row>
    <row r="780" spans="3:4">
      <c r="C780" s="14"/>
      <c r="D780" s="14"/>
    </row>
    <row r="781" spans="3:4">
      <c r="C781" s="14"/>
      <c r="D781" s="14"/>
    </row>
    <row r="782" spans="3:4">
      <c r="C782" s="14"/>
      <c r="D782" s="14"/>
    </row>
    <row r="783" spans="3:4">
      <c r="C783" s="14"/>
      <c r="D783" s="14"/>
    </row>
    <row r="784" spans="3:4">
      <c r="C784" s="14"/>
      <c r="D784" s="14"/>
    </row>
    <row r="785" spans="3:4">
      <c r="C785" s="14"/>
      <c r="D785" s="14"/>
    </row>
    <row r="786" spans="3:4">
      <c r="C786" s="14"/>
      <c r="D786" s="14"/>
    </row>
    <row r="787" spans="3:4">
      <c r="C787" s="14"/>
      <c r="D787" s="14"/>
    </row>
    <row r="788" spans="3:4">
      <c r="C788" s="14"/>
      <c r="D788" s="14"/>
    </row>
    <row r="789" spans="3:4">
      <c r="C789" s="14"/>
      <c r="D789" s="14"/>
    </row>
    <row r="790" spans="3:4">
      <c r="C790" s="14"/>
      <c r="D790" s="14"/>
    </row>
    <row r="791" spans="3:4">
      <c r="C791" s="14"/>
      <c r="D791" s="14"/>
    </row>
    <row r="792" spans="3:4">
      <c r="C792" s="14"/>
      <c r="D792" s="14"/>
    </row>
    <row r="793" spans="3:4">
      <c r="C793" s="14"/>
      <c r="D793" s="14"/>
    </row>
    <row r="794" spans="3:4">
      <c r="C794" s="14"/>
      <c r="D794" s="14"/>
    </row>
    <row r="795" spans="3:4">
      <c r="C795" s="14"/>
      <c r="D795" s="14"/>
    </row>
    <row r="796" spans="3:4">
      <c r="C796" s="14"/>
      <c r="D796" s="14"/>
    </row>
    <row r="797" spans="3:4">
      <c r="C797" s="14"/>
      <c r="D797" s="14"/>
    </row>
    <row r="798" spans="3:4">
      <c r="C798" s="14"/>
      <c r="D798" s="14"/>
    </row>
    <row r="799" spans="3:4">
      <c r="C799" s="14"/>
      <c r="D799" s="14"/>
    </row>
    <row r="800" spans="3:4">
      <c r="C800" s="14"/>
      <c r="D800" s="14"/>
    </row>
    <row r="801" spans="3:4">
      <c r="C801" s="14"/>
      <c r="D801" s="14"/>
    </row>
    <row r="802" spans="3:4">
      <c r="C802" s="14"/>
      <c r="D802" s="14"/>
    </row>
    <row r="803" spans="3:4">
      <c r="C803" s="14"/>
      <c r="D803" s="14"/>
    </row>
    <row r="804" spans="3:4">
      <c r="C804" s="14"/>
      <c r="D804" s="14"/>
    </row>
    <row r="805" spans="3:4">
      <c r="C805" s="14"/>
      <c r="D805" s="14"/>
    </row>
    <row r="806" spans="3:4">
      <c r="C806" s="14"/>
      <c r="D806" s="14"/>
    </row>
    <row r="807" spans="3:4">
      <c r="C807" s="14"/>
      <c r="D807" s="14"/>
    </row>
    <row r="808" spans="3:4">
      <c r="C808" s="14"/>
      <c r="D808" s="14"/>
    </row>
    <row r="809" spans="3:4">
      <c r="C809" s="14"/>
      <c r="D809" s="14"/>
    </row>
    <row r="810" spans="3:4">
      <c r="C810" s="14"/>
      <c r="D810" s="14"/>
    </row>
    <row r="811" spans="3:4">
      <c r="C811" s="14"/>
      <c r="D811" s="14"/>
    </row>
    <row r="812" spans="3:4">
      <c r="C812" s="14"/>
      <c r="D812" s="14"/>
    </row>
    <row r="813" spans="3:4">
      <c r="C813" s="14"/>
      <c r="D813" s="14"/>
    </row>
    <row r="814" spans="3:4">
      <c r="C814" s="14"/>
      <c r="D814" s="14"/>
    </row>
    <row r="815" spans="3:4">
      <c r="C815" s="14"/>
      <c r="D815" s="14"/>
    </row>
    <row r="816" spans="3:4">
      <c r="C816" s="14"/>
      <c r="D816" s="14"/>
    </row>
    <row r="817" spans="3:4">
      <c r="C817" s="14"/>
      <c r="D817" s="14"/>
    </row>
    <row r="818" spans="3:4">
      <c r="C818" s="14"/>
      <c r="D818" s="14"/>
    </row>
    <row r="819" spans="3:4">
      <c r="C819" s="14"/>
      <c r="D819" s="14"/>
    </row>
    <row r="820" spans="3:4">
      <c r="C820" s="14"/>
      <c r="D820" s="14"/>
    </row>
    <row r="821" spans="3:4">
      <c r="C821" s="14"/>
      <c r="D821" s="14"/>
    </row>
    <row r="822" spans="3:4">
      <c r="C822" s="14"/>
      <c r="D822" s="14"/>
    </row>
    <row r="823" spans="3:4">
      <c r="C823" s="14"/>
      <c r="D823" s="14"/>
    </row>
    <row r="824" spans="3:4">
      <c r="C824" s="14"/>
      <c r="D824" s="14"/>
    </row>
    <row r="825" spans="3:4">
      <c r="C825" s="14"/>
      <c r="D825" s="14"/>
    </row>
    <row r="826" spans="3:4">
      <c r="C826" s="14"/>
      <c r="D826" s="14"/>
    </row>
    <row r="827" spans="3:4">
      <c r="C827" s="14"/>
      <c r="D827" s="14"/>
    </row>
    <row r="828" spans="3:4">
      <c r="C828" s="14"/>
      <c r="D828" s="14"/>
    </row>
    <row r="829" spans="3:4">
      <c r="C829" s="14"/>
      <c r="D829" s="14"/>
    </row>
    <row r="830" spans="3:4">
      <c r="C830" s="14"/>
      <c r="D830" s="14"/>
    </row>
    <row r="831" spans="3:4">
      <c r="C831" s="14"/>
      <c r="D831" s="14"/>
    </row>
    <row r="832" spans="3:4">
      <c r="C832" s="14"/>
      <c r="D832" s="14"/>
    </row>
    <row r="833" spans="3:4">
      <c r="C833" s="14"/>
      <c r="D833" s="14"/>
    </row>
    <row r="834" spans="3:4">
      <c r="C834" s="14"/>
      <c r="D834" s="14"/>
    </row>
    <row r="835" spans="3:4">
      <c r="C835" s="14"/>
      <c r="D835" s="14"/>
    </row>
    <row r="836" spans="3:4">
      <c r="C836" s="14"/>
      <c r="D836" s="14"/>
    </row>
    <row r="837" spans="3:4">
      <c r="C837" s="14"/>
      <c r="D837" s="14"/>
    </row>
    <row r="838" spans="3:4">
      <c r="C838" s="14"/>
      <c r="D838" s="14"/>
    </row>
    <row r="839" spans="3:4">
      <c r="C839" s="14"/>
      <c r="D839" s="14"/>
    </row>
    <row r="840" spans="3:4">
      <c r="C840" s="14"/>
      <c r="D840" s="14"/>
    </row>
    <row r="841" spans="3:4">
      <c r="C841" s="14"/>
      <c r="D841" s="14"/>
    </row>
    <row r="842" spans="3:4">
      <c r="C842" s="14"/>
      <c r="D842" s="14"/>
    </row>
    <row r="843" spans="3:4">
      <c r="C843" s="14"/>
      <c r="D843" s="14"/>
    </row>
    <row r="844" spans="3:4">
      <c r="C844" s="14"/>
      <c r="D844" s="14"/>
    </row>
    <row r="845" spans="3:4">
      <c r="C845" s="14"/>
      <c r="D845" s="14"/>
    </row>
    <row r="846" spans="3:4">
      <c r="C846" s="14"/>
      <c r="D846" s="14"/>
    </row>
    <row r="847" spans="3:4">
      <c r="C847" s="14"/>
      <c r="D847" s="14"/>
    </row>
    <row r="848" spans="3:4">
      <c r="C848" s="14"/>
      <c r="D848" s="14"/>
    </row>
    <row r="849" spans="3:4">
      <c r="C849" s="14"/>
      <c r="D849" s="14"/>
    </row>
    <row r="850" spans="3:4">
      <c r="C850" s="14"/>
      <c r="D850" s="14"/>
    </row>
    <row r="851" spans="3:4">
      <c r="C851" s="14"/>
      <c r="D851" s="14"/>
    </row>
    <row r="852" spans="3:4">
      <c r="C852" s="14"/>
      <c r="D852" s="14"/>
    </row>
    <row r="853" spans="3:4">
      <c r="C853" s="14"/>
      <c r="D853" s="14"/>
    </row>
    <row r="854" spans="3:4">
      <c r="C854" s="14"/>
      <c r="D854" s="14"/>
    </row>
    <row r="855" spans="3:4">
      <c r="C855" s="14"/>
      <c r="D855" s="14"/>
    </row>
    <row r="856" spans="3:4">
      <c r="C856" s="14"/>
      <c r="D856" s="14"/>
    </row>
    <row r="857" spans="3:4">
      <c r="C857" s="14"/>
      <c r="D857" s="14"/>
    </row>
    <row r="858" spans="3:4">
      <c r="C858" s="14"/>
      <c r="D858" s="14"/>
    </row>
    <row r="859" spans="3:4">
      <c r="C859" s="14"/>
      <c r="D859" s="14"/>
    </row>
    <row r="860" spans="3:4">
      <c r="C860" s="14"/>
      <c r="D860" s="14"/>
    </row>
    <row r="861" spans="3:4">
      <c r="C861" s="14"/>
      <c r="D861" s="14"/>
    </row>
    <row r="862" spans="3:4">
      <c r="C862" s="14"/>
      <c r="D862" s="14"/>
    </row>
    <row r="863" spans="3:4">
      <c r="C863" s="14"/>
      <c r="D863" s="14"/>
    </row>
    <row r="864" spans="3:4">
      <c r="C864" s="14"/>
      <c r="D864" s="14"/>
    </row>
    <row r="865" spans="3:4">
      <c r="C865" s="14"/>
      <c r="D865" s="14"/>
    </row>
    <row r="866" spans="3:4">
      <c r="C866" s="14"/>
      <c r="D866" s="14"/>
    </row>
    <row r="867" spans="3:4">
      <c r="C867" s="14"/>
      <c r="D867" s="14"/>
    </row>
    <row r="868" spans="3:4">
      <c r="C868" s="14"/>
      <c r="D868" s="14"/>
    </row>
    <row r="869" spans="3:4">
      <c r="C869" s="14"/>
      <c r="D869" s="14"/>
    </row>
    <row r="870" spans="3:4">
      <c r="C870" s="14"/>
      <c r="D870" s="14"/>
    </row>
    <row r="871" spans="3:4">
      <c r="C871" s="14"/>
      <c r="D871" s="14"/>
    </row>
    <row r="872" spans="3:4">
      <c r="C872" s="14"/>
      <c r="D872" s="14"/>
    </row>
    <row r="873" spans="3:4">
      <c r="C873" s="14"/>
      <c r="D873" s="14"/>
    </row>
    <row r="874" spans="3:4">
      <c r="C874" s="14"/>
      <c r="D874" s="14"/>
    </row>
    <row r="875" spans="3:4">
      <c r="C875" s="14"/>
      <c r="D875" s="14"/>
    </row>
    <row r="876" spans="3:4">
      <c r="C876" s="14"/>
      <c r="D876" s="14"/>
    </row>
    <row r="877" spans="3:4">
      <c r="C877" s="14"/>
      <c r="D877" s="14"/>
    </row>
    <row r="878" spans="3:4">
      <c r="C878" s="14"/>
      <c r="D878" s="14"/>
    </row>
    <row r="879" spans="3:4">
      <c r="C879" s="14"/>
      <c r="D879" s="14"/>
    </row>
    <row r="880" spans="3:4">
      <c r="C880" s="14"/>
      <c r="D880" s="14"/>
    </row>
    <row r="881" spans="3:4">
      <c r="C881" s="14"/>
      <c r="D881" s="14"/>
    </row>
    <row r="882" spans="3:4">
      <c r="C882" s="14"/>
      <c r="D882" s="14"/>
    </row>
    <row r="883" spans="3:4">
      <c r="C883" s="14"/>
      <c r="D883" s="14"/>
    </row>
    <row r="884" spans="3:4">
      <c r="C884" s="14"/>
      <c r="D884" s="14"/>
    </row>
    <row r="885" spans="3:4">
      <c r="C885" s="14"/>
      <c r="D885" s="14"/>
    </row>
    <row r="886" spans="3:4">
      <c r="C886" s="14"/>
      <c r="D886" s="14"/>
    </row>
    <row r="887" spans="3:4">
      <c r="C887" s="14"/>
      <c r="D887" s="14"/>
    </row>
    <row r="888" spans="3:4">
      <c r="C888" s="14"/>
      <c r="D888" s="14"/>
    </row>
    <row r="889" spans="3:4">
      <c r="C889" s="14"/>
      <c r="D889" s="14"/>
    </row>
    <row r="890" spans="3:4">
      <c r="C890" s="14"/>
      <c r="D890" s="14"/>
    </row>
    <row r="891" spans="3:4">
      <c r="C891" s="14"/>
      <c r="D891" s="14"/>
    </row>
    <row r="892" spans="3:4">
      <c r="C892" s="14"/>
      <c r="D892" s="14"/>
    </row>
    <row r="893" spans="3:4">
      <c r="C893" s="14"/>
      <c r="D893" s="14"/>
    </row>
    <row r="894" spans="3:4">
      <c r="C894" s="14"/>
      <c r="D894" s="14"/>
    </row>
    <row r="895" spans="3:4">
      <c r="C895" s="14"/>
      <c r="D895" s="14"/>
    </row>
    <row r="896" spans="3:4">
      <c r="C896" s="14"/>
      <c r="D896" s="14"/>
    </row>
    <row r="897" spans="3:4">
      <c r="C897" s="14"/>
      <c r="D897" s="14"/>
    </row>
    <row r="898" spans="3:4">
      <c r="C898" s="14"/>
      <c r="D898" s="14"/>
    </row>
    <row r="899" spans="3:4">
      <c r="C899" s="14"/>
      <c r="D899" s="14"/>
    </row>
    <row r="900" spans="3:4">
      <c r="C900" s="14"/>
      <c r="D900" s="14"/>
    </row>
    <row r="901" spans="3:4">
      <c r="C901" s="14"/>
      <c r="D901" s="14"/>
    </row>
    <row r="902" spans="3:4">
      <c r="C902" s="14"/>
      <c r="D902" s="14"/>
    </row>
    <row r="903" spans="3:4">
      <c r="C903" s="14"/>
      <c r="D903" s="14"/>
    </row>
    <row r="904" spans="3:4">
      <c r="C904" s="14"/>
      <c r="D904" s="14"/>
    </row>
    <row r="905" spans="3:4">
      <c r="C905" s="14"/>
      <c r="D905" s="14"/>
    </row>
    <row r="906" spans="3:4">
      <c r="C906" s="14"/>
      <c r="D906" s="14"/>
    </row>
    <row r="907" spans="3:4">
      <c r="C907" s="14"/>
      <c r="D907" s="14"/>
    </row>
    <row r="908" spans="3:4">
      <c r="C908" s="14"/>
      <c r="D908" s="14"/>
    </row>
    <row r="909" spans="3:4">
      <c r="C909" s="14"/>
      <c r="D909" s="14"/>
    </row>
    <row r="910" spans="3:4">
      <c r="C910" s="14"/>
      <c r="D910" s="14"/>
    </row>
    <row r="911" spans="3:4">
      <c r="C911" s="14"/>
      <c r="D911" s="14"/>
    </row>
    <row r="912" spans="3:4">
      <c r="C912" s="14"/>
      <c r="D912" s="14"/>
    </row>
    <row r="913" spans="3:4">
      <c r="C913" s="14"/>
      <c r="D913" s="14"/>
    </row>
    <row r="914" spans="3:4">
      <c r="C914" s="14"/>
      <c r="D914" s="14"/>
    </row>
    <row r="915" spans="3:4">
      <c r="C915" s="14"/>
      <c r="D915" s="14"/>
    </row>
    <row r="916" spans="3:4">
      <c r="C916" s="14"/>
      <c r="D916" s="14"/>
    </row>
    <row r="917" spans="3:4">
      <c r="C917" s="14"/>
      <c r="D917" s="14"/>
    </row>
    <row r="918" spans="3:4">
      <c r="C918" s="14"/>
      <c r="D918" s="14"/>
    </row>
    <row r="919" spans="3:4">
      <c r="C919" s="14"/>
      <c r="D919" s="14"/>
    </row>
    <row r="920" spans="3:4">
      <c r="C920" s="14"/>
      <c r="D920" s="14"/>
    </row>
    <row r="921" spans="3:4">
      <c r="C921" s="14"/>
      <c r="D921" s="14"/>
    </row>
    <row r="922" spans="3:4">
      <c r="C922" s="14"/>
      <c r="D922" s="14"/>
    </row>
    <row r="923" spans="3:4">
      <c r="C923" s="14"/>
      <c r="D923" s="14"/>
    </row>
    <row r="924" spans="3:4">
      <c r="C924" s="14"/>
      <c r="D924" s="14"/>
    </row>
    <row r="925" spans="3:4">
      <c r="C925" s="14"/>
      <c r="D925" s="14"/>
    </row>
    <row r="926" spans="3:4">
      <c r="C926" s="14"/>
      <c r="D926" s="14"/>
    </row>
    <row r="927" spans="3:4">
      <c r="C927" s="14"/>
      <c r="D927" s="14"/>
    </row>
    <row r="928" spans="3:4">
      <c r="C928" s="14"/>
      <c r="D928" s="14"/>
    </row>
    <row r="929" spans="3:4">
      <c r="C929" s="14"/>
      <c r="D929" s="14"/>
    </row>
    <row r="930" spans="3:4">
      <c r="C930" s="14"/>
      <c r="D930" s="14"/>
    </row>
    <row r="931" spans="3:4">
      <c r="C931" s="14"/>
      <c r="D931" s="14"/>
    </row>
    <row r="932" spans="3:4">
      <c r="C932" s="14"/>
      <c r="D932" s="14"/>
    </row>
    <row r="933" spans="3:4">
      <c r="C933" s="14"/>
      <c r="D933" s="14"/>
    </row>
    <row r="934" spans="3:4">
      <c r="C934" s="14"/>
      <c r="D934" s="14"/>
    </row>
    <row r="935" spans="3:4">
      <c r="C935" s="14"/>
      <c r="D935" s="14"/>
    </row>
    <row r="936" spans="3:4">
      <c r="C936" s="14"/>
      <c r="D936" s="14"/>
    </row>
    <row r="937" spans="3:4">
      <c r="C937" s="14"/>
      <c r="D937" s="14"/>
    </row>
    <row r="938" spans="3:4">
      <c r="C938" s="14"/>
      <c r="D938" s="14"/>
    </row>
    <row r="939" spans="3:4">
      <c r="C939" s="14"/>
      <c r="D939" s="14"/>
    </row>
    <row r="940" spans="3:4">
      <c r="C940" s="14"/>
      <c r="D940" s="14"/>
    </row>
    <row r="941" spans="3:4">
      <c r="C941" s="14"/>
      <c r="D941" s="14"/>
    </row>
    <row r="942" spans="3:4">
      <c r="C942" s="14"/>
      <c r="D942" s="14"/>
    </row>
    <row r="943" spans="3:4">
      <c r="C943" s="14"/>
      <c r="D943" s="14"/>
    </row>
    <row r="944" spans="3:4">
      <c r="C944" s="14"/>
      <c r="D944" s="14"/>
    </row>
    <row r="945" spans="3:4">
      <c r="C945" s="14"/>
      <c r="D945" s="14"/>
    </row>
    <row r="946" spans="3:4">
      <c r="C946" s="14"/>
      <c r="D946" s="14"/>
    </row>
    <row r="947" spans="3:4">
      <c r="C947" s="14"/>
      <c r="D947" s="14"/>
    </row>
    <row r="948" spans="3:4">
      <c r="C948" s="14"/>
      <c r="D948" s="14"/>
    </row>
    <row r="949" spans="3:4">
      <c r="C949" s="14"/>
      <c r="D949" s="14"/>
    </row>
    <row r="950" spans="3:4">
      <c r="C950" s="14"/>
      <c r="D950" s="14"/>
    </row>
    <row r="951" spans="3:4">
      <c r="C951" s="14"/>
      <c r="D951" s="14"/>
    </row>
    <row r="952" spans="3:4">
      <c r="C952" s="14"/>
      <c r="D952" s="14"/>
    </row>
    <row r="953" spans="3:4">
      <c r="C953" s="14"/>
      <c r="D953" s="14"/>
    </row>
    <row r="954" spans="3:4">
      <c r="C954" s="14"/>
      <c r="D954" s="14"/>
    </row>
    <row r="955" spans="3:4">
      <c r="C955" s="14"/>
      <c r="D955" s="14"/>
    </row>
    <row r="956" spans="3:4">
      <c r="C956" s="14"/>
      <c r="D956" s="14"/>
    </row>
    <row r="957" spans="3:4">
      <c r="C957" s="14"/>
      <c r="D957" s="14"/>
    </row>
    <row r="958" spans="3:4">
      <c r="C958" s="14"/>
      <c r="D958" s="14"/>
    </row>
    <row r="959" spans="3:4">
      <c r="C959" s="14"/>
      <c r="D959" s="14"/>
    </row>
    <row r="960" spans="3:4">
      <c r="C960" s="14"/>
      <c r="D960" s="14"/>
    </row>
    <row r="961" spans="3:4">
      <c r="C961" s="14"/>
      <c r="D961" s="14"/>
    </row>
    <row r="962" spans="3:4">
      <c r="C962" s="14"/>
      <c r="D962" s="14"/>
    </row>
    <row r="963" spans="3:4">
      <c r="C963" s="14"/>
      <c r="D963" s="14"/>
    </row>
    <row r="964" spans="3:4">
      <c r="C964" s="14"/>
      <c r="D964" s="14"/>
    </row>
    <row r="965" spans="3:4">
      <c r="C965" s="14"/>
      <c r="D965" s="14"/>
    </row>
    <row r="966" spans="3:4">
      <c r="C966" s="14"/>
      <c r="D966" s="14"/>
    </row>
    <row r="967" spans="3:4">
      <c r="C967" s="14"/>
      <c r="D967" s="14"/>
    </row>
    <row r="968" spans="3:4">
      <c r="C968" s="14"/>
      <c r="D968" s="14"/>
    </row>
    <row r="969" spans="3:4">
      <c r="C969" s="14"/>
      <c r="D969" s="14"/>
    </row>
    <row r="970" spans="3:4">
      <c r="C970" s="14"/>
      <c r="D970" s="14"/>
    </row>
    <row r="971" spans="3:4">
      <c r="C971" s="14"/>
      <c r="D971" s="14"/>
    </row>
    <row r="972" spans="3:4">
      <c r="C972" s="14"/>
      <c r="D972" s="14"/>
    </row>
    <row r="973" spans="3:4">
      <c r="C973" s="14"/>
      <c r="D973" s="14"/>
    </row>
    <row r="974" spans="3:4">
      <c r="C974" s="14"/>
      <c r="D974" s="14"/>
    </row>
    <row r="975" spans="3:4">
      <c r="C975" s="14"/>
      <c r="D975" s="14"/>
    </row>
    <row r="976" spans="3:4">
      <c r="C976" s="14"/>
      <c r="D976" s="14"/>
    </row>
    <row r="977" spans="3:4">
      <c r="C977" s="14"/>
      <c r="D977" s="14"/>
    </row>
    <row r="978" spans="3:4">
      <c r="C978" s="14"/>
      <c r="D978" s="14"/>
    </row>
    <row r="979" spans="3:4">
      <c r="C979" s="14"/>
      <c r="D979" s="14"/>
    </row>
    <row r="980" spans="3:4">
      <c r="C980" s="14"/>
      <c r="D980" s="14"/>
    </row>
    <row r="981" spans="3:4">
      <c r="C981" s="14"/>
      <c r="D981" s="14"/>
    </row>
    <row r="982" spans="3:4">
      <c r="C982" s="14"/>
      <c r="D982" s="14"/>
    </row>
    <row r="983" spans="3:4">
      <c r="C983" s="14"/>
      <c r="D983" s="14"/>
    </row>
    <row r="984" spans="3:4">
      <c r="C984" s="14"/>
      <c r="D984" s="14"/>
    </row>
    <row r="985" spans="3:4">
      <c r="C985" s="14"/>
      <c r="D985" s="14"/>
    </row>
    <row r="986" spans="3:4">
      <c r="C986" s="14"/>
      <c r="D986" s="14"/>
    </row>
    <row r="987" spans="3:4">
      <c r="C987" s="14"/>
      <c r="D987" s="14"/>
    </row>
    <row r="988" spans="3:4">
      <c r="C988" s="14"/>
      <c r="D988" s="14"/>
    </row>
    <row r="989" spans="3:4">
      <c r="C989" s="14"/>
      <c r="D989" s="14"/>
    </row>
    <row r="990" spans="3:4">
      <c r="C990" s="14"/>
      <c r="D990" s="14"/>
    </row>
    <row r="991" spans="3:4">
      <c r="C991" s="14"/>
      <c r="D991" s="14"/>
    </row>
    <row r="992" spans="3:4">
      <c r="C992" s="14"/>
      <c r="D992" s="14"/>
    </row>
    <row r="993" spans="3:4">
      <c r="C993" s="14"/>
      <c r="D993" s="14"/>
    </row>
    <row r="994" spans="3:4">
      <c r="C994" s="14"/>
      <c r="D994" s="14"/>
    </row>
    <row r="995" spans="3:4">
      <c r="C995" s="14"/>
      <c r="D995" s="14"/>
    </row>
    <row r="996" spans="3:4">
      <c r="C996" s="14"/>
      <c r="D996" s="14"/>
    </row>
    <row r="997" spans="3:4">
      <c r="C997" s="14"/>
      <c r="D997" s="14"/>
    </row>
    <row r="998" spans="3:4">
      <c r="C998" s="14"/>
      <c r="D998" s="14"/>
    </row>
    <row r="999" spans="3:4">
      <c r="C999" s="14"/>
      <c r="D999" s="14"/>
    </row>
    <row r="1000" spans="3:4">
      <c r="C1000" s="14"/>
      <c r="D1000" s="14"/>
    </row>
    <row r="1001" spans="3:4">
      <c r="C1001" s="14"/>
      <c r="D1001" s="14"/>
    </row>
    <row r="1002" spans="3:4">
      <c r="C1002" s="14"/>
      <c r="D1002" s="14"/>
    </row>
    <row r="1003" spans="3:4">
      <c r="C1003" s="14"/>
      <c r="D1003" s="14"/>
    </row>
    <row r="1004" spans="3:4">
      <c r="C1004" s="14"/>
      <c r="D1004" s="14"/>
    </row>
    <row r="1005" spans="3:4">
      <c r="C1005" s="14"/>
      <c r="D1005" s="14"/>
    </row>
    <row r="1006" spans="3:4">
      <c r="C1006" s="14"/>
      <c r="D1006" s="14"/>
    </row>
    <row r="1007" spans="3:4">
      <c r="C1007" s="14"/>
      <c r="D1007" s="14"/>
    </row>
    <row r="1008" spans="3:4">
      <c r="C1008" s="14"/>
      <c r="D1008" s="14"/>
    </row>
    <row r="1009" spans="3:4">
      <c r="C1009" s="14"/>
      <c r="D1009" s="14"/>
    </row>
    <row r="1010" spans="3:4">
      <c r="C1010" s="14"/>
      <c r="D1010" s="14"/>
    </row>
    <row r="1011" spans="3:4">
      <c r="C1011" s="14"/>
      <c r="D1011" s="14"/>
    </row>
    <row r="1012" spans="3:4">
      <c r="C1012" s="14"/>
      <c r="D1012" s="14"/>
    </row>
    <row r="1013" spans="3:4">
      <c r="C1013" s="14"/>
      <c r="D1013" s="14"/>
    </row>
    <row r="1014" spans="3:4">
      <c r="C1014" s="14"/>
      <c r="D1014" s="14"/>
    </row>
    <row r="1015" spans="3:4">
      <c r="C1015" s="14"/>
      <c r="D1015" s="14"/>
    </row>
    <row r="1016" spans="3:4">
      <c r="C1016" s="14"/>
      <c r="D1016" s="14"/>
    </row>
    <row r="1017" spans="3:4">
      <c r="C1017" s="14"/>
      <c r="D1017" s="14"/>
    </row>
    <row r="1018" spans="3:4">
      <c r="C1018" s="14"/>
      <c r="D1018" s="14"/>
    </row>
    <row r="1019" spans="3:4">
      <c r="C1019" s="14"/>
      <c r="D1019" s="14"/>
    </row>
    <row r="1020" spans="3:4">
      <c r="C1020" s="14"/>
      <c r="D1020" s="14"/>
    </row>
    <row r="1021" spans="3:4">
      <c r="C1021" s="14"/>
      <c r="D1021" s="14"/>
    </row>
    <row r="1022" spans="3:4">
      <c r="C1022" s="14"/>
      <c r="D1022" s="14"/>
    </row>
    <row r="1023" spans="3:4">
      <c r="C1023" s="14"/>
      <c r="D1023" s="14"/>
    </row>
    <row r="1024" spans="3:4">
      <c r="C1024" s="14"/>
      <c r="D1024" s="14"/>
    </row>
    <row r="1025" spans="3:4">
      <c r="C1025" s="14"/>
      <c r="D1025" s="14"/>
    </row>
    <row r="1026" spans="3:4">
      <c r="C1026" s="14"/>
      <c r="D1026" s="14"/>
    </row>
    <row r="1027" spans="3:4">
      <c r="C1027" s="14"/>
      <c r="D1027" s="14"/>
    </row>
    <row r="1028" spans="3:4">
      <c r="C1028" s="14"/>
      <c r="D1028" s="14"/>
    </row>
    <row r="1029" spans="3:4">
      <c r="C1029" s="14"/>
      <c r="D1029" s="14"/>
    </row>
    <row r="1030" spans="3:4">
      <c r="C1030" s="14"/>
      <c r="D1030" s="14"/>
    </row>
    <row r="1031" spans="3:4">
      <c r="C1031" s="14"/>
      <c r="D1031" s="14"/>
    </row>
    <row r="1032" spans="3:4">
      <c r="C1032" s="14"/>
      <c r="D1032" s="14"/>
    </row>
    <row r="1033" spans="3:4">
      <c r="C1033" s="14"/>
      <c r="D1033" s="14"/>
    </row>
    <row r="1034" spans="3:4">
      <c r="C1034" s="14"/>
      <c r="D1034" s="14"/>
    </row>
    <row r="1035" spans="3:4">
      <c r="C1035" s="14"/>
      <c r="D1035" s="14"/>
    </row>
    <row r="1036" spans="3:4">
      <c r="C1036" s="14"/>
      <c r="D1036" s="14"/>
    </row>
    <row r="1037" spans="3:4">
      <c r="C1037" s="14"/>
      <c r="D1037" s="14"/>
    </row>
    <row r="1038" spans="3:4">
      <c r="C1038" s="14"/>
      <c r="D1038" s="14"/>
    </row>
    <row r="1039" spans="3:4">
      <c r="C1039" s="14"/>
      <c r="D1039" s="14"/>
    </row>
    <row r="1040" spans="3:4">
      <c r="C1040" s="14"/>
      <c r="D1040" s="14"/>
    </row>
    <row r="1041" spans="3:4">
      <c r="C1041" s="14"/>
      <c r="D1041" s="14"/>
    </row>
    <row r="1042" spans="3:4">
      <c r="C1042" s="14"/>
      <c r="D1042" s="14"/>
    </row>
    <row r="1043" spans="3:4">
      <c r="C1043" s="14"/>
      <c r="D1043" s="14"/>
    </row>
    <row r="1044" spans="3:4">
      <c r="C1044" s="14"/>
      <c r="D1044" s="14"/>
    </row>
    <row r="1045" spans="3:4">
      <c r="C1045" s="14"/>
      <c r="D1045" s="14"/>
    </row>
    <row r="1046" spans="3:4">
      <c r="C1046" s="14"/>
      <c r="D1046" s="14"/>
    </row>
    <row r="1047" spans="3:4">
      <c r="C1047" s="14"/>
      <c r="D1047" s="14"/>
    </row>
    <row r="1048" spans="3:4">
      <c r="C1048" s="14"/>
      <c r="D1048" s="14"/>
    </row>
    <row r="1049" spans="3:4">
      <c r="C1049" s="14"/>
      <c r="D1049" s="14"/>
    </row>
    <row r="1050" spans="3:4">
      <c r="C1050" s="14"/>
      <c r="D1050" s="14"/>
    </row>
    <row r="1051" spans="3:4">
      <c r="C1051" s="14"/>
      <c r="D1051" s="14"/>
    </row>
    <row r="1052" spans="3:4">
      <c r="C1052" s="14"/>
      <c r="D1052" s="14"/>
    </row>
    <row r="1053" spans="3:4">
      <c r="C1053" s="14"/>
      <c r="D1053" s="14"/>
    </row>
    <row r="1054" spans="3:4">
      <c r="C1054" s="14"/>
      <c r="D1054" s="14"/>
    </row>
    <row r="1055" spans="3:4">
      <c r="C1055" s="14"/>
      <c r="D1055" s="14"/>
    </row>
    <row r="1056" spans="3:4">
      <c r="C1056" s="14"/>
      <c r="D1056" s="14"/>
    </row>
    <row r="1057" spans="3:4">
      <c r="C1057" s="14"/>
      <c r="D1057" s="14"/>
    </row>
    <row r="1058" spans="3:4">
      <c r="C1058" s="14"/>
      <c r="D1058" s="14"/>
    </row>
    <row r="1059" spans="3:4">
      <c r="C1059" s="14"/>
      <c r="D1059" s="14"/>
    </row>
    <row r="1060" spans="3:4">
      <c r="C1060" s="14"/>
      <c r="D1060" s="14"/>
    </row>
    <row r="1061" spans="3:4">
      <c r="C1061" s="14"/>
      <c r="D1061" s="14"/>
    </row>
    <row r="1062" spans="3:4">
      <c r="C1062" s="14"/>
      <c r="D1062" s="14"/>
    </row>
    <row r="1063" spans="3:4">
      <c r="C1063" s="14"/>
      <c r="D1063" s="14"/>
    </row>
    <row r="1064" spans="3:4">
      <c r="C1064" s="14"/>
      <c r="D1064" s="14"/>
    </row>
    <row r="1065" spans="3:4">
      <c r="C1065" s="14"/>
      <c r="D1065" s="14"/>
    </row>
    <row r="1066" spans="3:4">
      <c r="C1066" s="14"/>
      <c r="D1066" s="14"/>
    </row>
    <row r="1067" spans="3:4">
      <c r="C1067" s="14"/>
      <c r="D1067" s="14"/>
    </row>
    <row r="1068" spans="3:4">
      <c r="C1068" s="14"/>
      <c r="D1068" s="14"/>
    </row>
    <row r="1069" spans="3:4">
      <c r="C1069" s="14"/>
      <c r="D1069" s="14"/>
    </row>
    <row r="1070" spans="3:4">
      <c r="C1070" s="14"/>
      <c r="D1070" s="14"/>
    </row>
    <row r="1071" spans="3:4">
      <c r="C1071" s="14"/>
      <c r="D1071" s="14"/>
    </row>
    <row r="1072" spans="3:4">
      <c r="C1072" s="14"/>
      <c r="D1072" s="14"/>
    </row>
    <row r="1073" spans="3:4">
      <c r="C1073" s="14"/>
      <c r="D1073" s="14"/>
    </row>
    <row r="1074" spans="3:4">
      <c r="C1074" s="14"/>
      <c r="D1074" s="14"/>
    </row>
    <row r="1075" spans="3:4">
      <c r="C1075" s="14"/>
      <c r="D1075" s="14"/>
    </row>
    <row r="1076" spans="3:4">
      <c r="C1076" s="14"/>
      <c r="D1076" s="14"/>
    </row>
    <row r="1077" spans="3:4">
      <c r="C1077" s="14"/>
      <c r="D1077" s="14"/>
    </row>
    <row r="1078" spans="3:4">
      <c r="C1078" s="14"/>
      <c r="D1078" s="14"/>
    </row>
    <row r="1079" spans="3:4">
      <c r="C1079" s="14"/>
      <c r="D1079" s="14"/>
    </row>
    <row r="1080" spans="3:4">
      <c r="C1080" s="14"/>
      <c r="D1080" s="14"/>
    </row>
    <row r="1081" spans="3:4">
      <c r="C1081" s="14"/>
      <c r="D1081" s="14"/>
    </row>
    <row r="1082" spans="3:4">
      <c r="C1082" s="14"/>
      <c r="D1082" s="14"/>
    </row>
    <row r="1083" spans="3:4">
      <c r="C1083" s="14"/>
      <c r="D1083" s="14"/>
    </row>
    <row r="1084" spans="3:4">
      <c r="C1084" s="14"/>
      <c r="D1084" s="14"/>
    </row>
    <row r="1085" spans="3:4">
      <c r="C1085" s="14"/>
      <c r="D1085" s="14"/>
    </row>
    <row r="1086" spans="3:4">
      <c r="C1086" s="14"/>
      <c r="D1086" s="14"/>
    </row>
    <row r="1087" spans="3:4">
      <c r="C1087" s="14"/>
      <c r="D1087" s="14"/>
    </row>
    <row r="1088" spans="3:4">
      <c r="C1088" s="14"/>
      <c r="D1088" s="14"/>
    </row>
    <row r="1089" spans="3:4">
      <c r="C1089" s="14"/>
      <c r="D1089" s="14"/>
    </row>
    <row r="1090" spans="3:4">
      <c r="C1090" s="14"/>
      <c r="D1090" s="14"/>
    </row>
    <row r="1091" spans="3:4">
      <c r="C1091" s="14"/>
      <c r="D1091" s="14"/>
    </row>
    <row r="1092" spans="3:4">
      <c r="C1092" s="14"/>
      <c r="D1092" s="14"/>
    </row>
    <row r="1093" spans="3:4">
      <c r="C1093" s="14"/>
      <c r="D1093" s="14"/>
    </row>
    <row r="1094" spans="3:4">
      <c r="C1094" s="14"/>
      <c r="D1094" s="14"/>
    </row>
    <row r="1095" spans="3:4">
      <c r="C1095" s="14"/>
      <c r="D1095" s="14"/>
    </row>
    <row r="1096" spans="3:4">
      <c r="C1096" s="14"/>
      <c r="D1096" s="14"/>
    </row>
    <row r="1097" spans="3:4">
      <c r="C1097" s="14"/>
      <c r="D1097" s="14"/>
    </row>
    <row r="1098" spans="3:4">
      <c r="C1098" s="14"/>
      <c r="D1098" s="14"/>
    </row>
    <row r="1099" spans="3:4">
      <c r="C1099" s="14"/>
      <c r="D1099" s="14"/>
    </row>
    <row r="1100" spans="3:4">
      <c r="C1100" s="14"/>
      <c r="D1100" s="14"/>
    </row>
    <row r="1101" spans="3:4">
      <c r="C1101" s="14"/>
      <c r="D1101" s="14"/>
    </row>
    <row r="1102" spans="3:4">
      <c r="C1102" s="14"/>
      <c r="D1102" s="14"/>
    </row>
    <row r="1103" spans="3:4">
      <c r="C1103" s="14"/>
      <c r="D1103" s="14"/>
    </row>
    <row r="1104" spans="3:4">
      <c r="C1104" s="14"/>
      <c r="D1104" s="14"/>
    </row>
    <row r="1105" spans="3:4">
      <c r="C1105" s="14"/>
      <c r="D1105" s="14"/>
    </row>
    <row r="1106" spans="3:4">
      <c r="C1106" s="14"/>
      <c r="D1106" s="14"/>
    </row>
    <row r="1107" spans="3:4">
      <c r="C1107" s="14"/>
      <c r="D1107" s="14"/>
    </row>
    <row r="1108" spans="3:4">
      <c r="C1108" s="14"/>
      <c r="D1108" s="14"/>
    </row>
    <row r="1109" spans="3:4">
      <c r="C1109" s="14"/>
      <c r="D1109" s="14"/>
    </row>
    <row r="1110" spans="3:4">
      <c r="C1110" s="14"/>
      <c r="D1110" s="14"/>
    </row>
    <row r="1111" spans="3:4">
      <c r="C1111" s="14"/>
      <c r="D1111" s="14"/>
    </row>
    <row r="1112" spans="3:4">
      <c r="C1112" s="14"/>
      <c r="D1112" s="14"/>
    </row>
    <row r="1113" spans="3:4">
      <c r="C1113" s="14"/>
      <c r="D1113" s="14"/>
    </row>
    <row r="1114" spans="3:4">
      <c r="C1114" s="14"/>
      <c r="D1114" s="14"/>
    </row>
    <row r="1115" spans="3:4">
      <c r="C1115" s="14"/>
      <c r="D1115" s="14"/>
    </row>
    <row r="1116" spans="3:4">
      <c r="C1116" s="14"/>
      <c r="D1116" s="14"/>
    </row>
    <row r="1117" spans="3:4">
      <c r="C1117" s="14"/>
      <c r="D1117" s="14"/>
    </row>
    <row r="1118" spans="3:4">
      <c r="C1118" s="14"/>
      <c r="D1118" s="14"/>
    </row>
    <row r="1119" spans="3:4">
      <c r="C1119" s="14"/>
      <c r="D1119" s="14"/>
    </row>
    <row r="1120" spans="3:4">
      <c r="C1120" s="14"/>
      <c r="D1120" s="14"/>
    </row>
    <row r="1121" spans="3:4">
      <c r="C1121" s="14"/>
      <c r="D1121" s="14"/>
    </row>
    <row r="1122" spans="3:4">
      <c r="C1122" s="14"/>
      <c r="D1122" s="14"/>
    </row>
    <row r="1123" spans="3:4">
      <c r="C1123" s="14"/>
      <c r="D1123" s="14"/>
    </row>
    <row r="1124" spans="3:4">
      <c r="C1124" s="14"/>
      <c r="D1124" s="14"/>
    </row>
    <row r="1125" spans="3:4">
      <c r="C1125" s="14"/>
      <c r="D1125" s="14"/>
    </row>
    <row r="1126" spans="3:4">
      <c r="C1126" s="14"/>
      <c r="D1126" s="14"/>
    </row>
    <row r="1127" spans="3:4">
      <c r="C1127" s="14"/>
      <c r="D1127" s="14"/>
    </row>
    <row r="1128" spans="3:4">
      <c r="C1128" s="14"/>
      <c r="D1128" s="14"/>
    </row>
    <row r="1129" spans="3:4">
      <c r="C1129" s="14"/>
      <c r="D1129" s="14"/>
    </row>
    <row r="1130" spans="3:4">
      <c r="C1130" s="14"/>
      <c r="D1130" s="14"/>
    </row>
    <row r="1131" spans="3:4">
      <c r="C1131" s="14"/>
      <c r="D1131" s="14"/>
    </row>
    <row r="1132" spans="3:4">
      <c r="C1132" s="14"/>
      <c r="D1132" s="14"/>
    </row>
    <row r="1133" spans="3:4">
      <c r="C1133" s="14"/>
      <c r="D1133" s="14"/>
    </row>
    <row r="1134" spans="3:4">
      <c r="C1134" s="14"/>
      <c r="D1134" s="14"/>
    </row>
    <row r="1135" spans="3:4">
      <c r="C1135" s="14"/>
      <c r="D1135" s="14"/>
    </row>
    <row r="1136" spans="3:4">
      <c r="C1136" s="14"/>
      <c r="D1136" s="14"/>
    </row>
    <row r="1137" spans="3:4">
      <c r="C1137" s="14"/>
      <c r="D1137" s="14"/>
    </row>
    <row r="1138" spans="3:4">
      <c r="C1138" s="14"/>
      <c r="D1138" s="14"/>
    </row>
    <row r="1139" spans="3:4">
      <c r="C1139" s="14"/>
      <c r="D1139" s="14"/>
    </row>
    <row r="1140" spans="3:4">
      <c r="C1140" s="14"/>
      <c r="D1140" s="14"/>
    </row>
    <row r="1141" spans="3:4">
      <c r="C1141" s="14"/>
      <c r="D1141" s="14"/>
    </row>
    <row r="1142" spans="3:4">
      <c r="C1142" s="14"/>
      <c r="D1142" s="14"/>
    </row>
    <row r="1143" spans="3:4">
      <c r="C1143" s="14"/>
      <c r="D1143" s="14"/>
    </row>
    <row r="1144" spans="3:4">
      <c r="C1144" s="14"/>
      <c r="D1144" s="14"/>
    </row>
    <row r="1145" spans="3:4">
      <c r="C1145" s="14"/>
      <c r="D1145" s="14"/>
    </row>
    <row r="1146" spans="3:4">
      <c r="C1146" s="14"/>
      <c r="D1146" s="14"/>
    </row>
    <row r="1147" spans="3:4">
      <c r="C1147" s="14"/>
      <c r="D1147" s="14"/>
    </row>
    <row r="1148" spans="3:4">
      <c r="C1148" s="14"/>
      <c r="D1148" s="14"/>
    </row>
    <row r="1149" spans="3:4">
      <c r="C1149" s="14"/>
      <c r="D1149" s="14"/>
    </row>
    <row r="1150" spans="3:4">
      <c r="C1150" s="14"/>
      <c r="D1150" s="14"/>
    </row>
    <row r="1151" spans="3:4">
      <c r="C1151" s="14"/>
      <c r="D1151" s="14"/>
    </row>
    <row r="1152" spans="3:4">
      <c r="C1152" s="14"/>
      <c r="D1152" s="14"/>
    </row>
    <row r="1153" spans="3:4">
      <c r="C1153" s="14"/>
      <c r="D1153" s="14"/>
    </row>
    <row r="1154" spans="3:4">
      <c r="C1154" s="14"/>
      <c r="D1154" s="14"/>
    </row>
    <row r="1155" spans="3:4">
      <c r="C1155" s="14"/>
      <c r="D1155" s="14"/>
    </row>
    <row r="1156" spans="3:4">
      <c r="C1156" s="14"/>
      <c r="D1156" s="14"/>
    </row>
    <row r="1157" spans="3:4">
      <c r="C1157" s="14"/>
      <c r="D1157" s="14"/>
    </row>
    <row r="1158" spans="3:4">
      <c r="C1158" s="14"/>
      <c r="D1158" s="14"/>
    </row>
    <row r="1159" spans="3:4">
      <c r="C1159" s="14"/>
      <c r="D1159" s="14"/>
    </row>
    <row r="1160" spans="3:4">
      <c r="C1160" s="14"/>
      <c r="D1160" s="14"/>
    </row>
    <row r="1161" spans="3:4">
      <c r="C1161" s="14"/>
      <c r="D1161" s="14"/>
    </row>
    <row r="1162" spans="3:4">
      <c r="C1162" s="14"/>
      <c r="D1162" s="14"/>
    </row>
    <row r="1163" spans="3:4">
      <c r="C1163" s="14"/>
      <c r="D1163" s="14"/>
    </row>
    <row r="1164" spans="3:4">
      <c r="C1164" s="14"/>
      <c r="D1164" s="14"/>
    </row>
    <row r="1165" spans="3:4">
      <c r="C1165" s="14"/>
      <c r="D1165" s="14"/>
    </row>
    <row r="1166" spans="3:4">
      <c r="C1166" s="14"/>
      <c r="D1166" s="14"/>
    </row>
    <row r="1167" spans="3:4">
      <c r="C1167" s="14"/>
      <c r="D1167" s="14"/>
    </row>
    <row r="1168" spans="3:4">
      <c r="C1168" s="14"/>
      <c r="D1168" s="14"/>
    </row>
    <row r="1169" spans="3:4">
      <c r="C1169" s="14"/>
      <c r="D1169" s="14"/>
    </row>
    <row r="1170" spans="3:4">
      <c r="C1170" s="14"/>
      <c r="D1170" s="14"/>
    </row>
    <row r="1171" spans="3:4">
      <c r="C1171" s="14"/>
      <c r="D1171" s="14"/>
    </row>
    <row r="1172" spans="3:4">
      <c r="C1172" s="14"/>
      <c r="D1172" s="14"/>
    </row>
    <row r="1173" spans="3:4">
      <c r="C1173" s="14"/>
      <c r="D1173" s="14"/>
    </row>
    <row r="1174" spans="3:4">
      <c r="C1174" s="14"/>
      <c r="D1174" s="14"/>
    </row>
    <row r="1175" spans="3:4">
      <c r="C1175" s="14"/>
      <c r="D1175" s="14"/>
    </row>
    <row r="1176" spans="3:4">
      <c r="C1176" s="14"/>
      <c r="D1176" s="14"/>
    </row>
    <row r="1177" spans="3:4">
      <c r="C1177" s="14"/>
      <c r="D1177" s="14"/>
    </row>
    <row r="1178" spans="3:4">
      <c r="C1178" s="14"/>
      <c r="D1178" s="14"/>
    </row>
    <row r="1179" spans="3:4">
      <c r="C1179" s="14"/>
      <c r="D1179" s="14"/>
    </row>
    <row r="1180" spans="3:4">
      <c r="C1180" s="14"/>
      <c r="D1180" s="14"/>
    </row>
    <row r="1181" spans="3:4">
      <c r="C1181" s="14"/>
      <c r="D1181" s="14"/>
    </row>
    <row r="1182" spans="3:4">
      <c r="C1182" s="14"/>
      <c r="D1182" s="14"/>
    </row>
    <row r="1183" spans="3:4">
      <c r="C1183" s="14"/>
      <c r="D1183" s="14"/>
    </row>
    <row r="1184" spans="3:4">
      <c r="C1184" s="14"/>
      <c r="D1184" s="14"/>
    </row>
    <row r="1185" spans="3:4">
      <c r="C1185" s="14"/>
      <c r="D1185" s="14"/>
    </row>
    <row r="1186" spans="3:4">
      <c r="C1186" s="14"/>
      <c r="D1186" s="14"/>
    </row>
    <row r="1187" spans="3:4">
      <c r="C1187" s="14"/>
      <c r="D1187" s="14"/>
    </row>
    <row r="1188" spans="3:4">
      <c r="C1188" s="14"/>
      <c r="D1188" s="14"/>
    </row>
    <row r="1189" spans="3:4">
      <c r="C1189" s="14"/>
      <c r="D1189" s="14"/>
    </row>
    <row r="1190" spans="3:4">
      <c r="C1190" s="14"/>
      <c r="D1190" s="14"/>
    </row>
    <row r="1191" spans="3:4">
      <c r="C1191" s="14"/>
      <c r="D1191" s="14"/>
    </row>
    <row r="1192" spans="3:4">
      <c r="C1192" s="14"/>
      <c r="D1192" s="14"/>
    </row>
    <row r="1193" spans="3:4">
      <c r="C1193" s="14"/>
      <c r="D1193" s="14"/>
    </row>
    <row r="1194" spans="3:4">
      <c r="C1194" s="14"/>
      <c r="D1194" s="14"/>
    </row>
    <row r="1195" spans="3:4">
      <c r="C1195" s="14"/>
      <c r="D1195" s="14"/>
    </row>
    <row r="1196" spans="3:4">
      <c r="C1196" s="14"/>
      <c r="D1196" s="14"/>
    </row>
    <row r="1197" spans="3:4">
      <c r="C1197" s="14"/>
      <c r="D1197" s="14"/>
    </row>
    <row r="1198" spans="3:4">
      <c r="C1198" s="14"/>
      <c r="D1198" s="14"/>
    </row>
    <row r="1199" spans="3:4">
      <c r="C1199" s="14"/>
      <c r="D1199" s="14"/>
    </row>
    <row r="1200" spans="3:4">
      <c r="C1200" s="14"/>
      <c r="D1200" s="14"/>
    </row>
    <row r="1201" spans="3:4">
      <c r="C1201" s="14"/>
      <c r="D1201" s="14"/>
    </row>
    <row r="1202" spans="3:4">
      <c r="C1202" s="14"/>
      <c r="D1202" s="14"/>
    </row>
    <row r="1203" spans="3:4">
      <c r="C1203" s="14"/>
      <c r="D1203" s="14"/>
    </row>
    <row r="1204" spans="3:4">
      <c r="C1204" s="14"/>
      <c r="D1204" s="14"/>
    </row>
    <row r="1205" spans="3:4">
      <c r="C1205" s="14"/>
      <c r="D1205" s="14"/>
    </row>
    <row r="1206" spans="3:4">
      <c r="C1206" s="14"/>
      <c r="D1206" s="14"/>
    </row>
    <row r="1207" spans="3:4">
      <c r="C1207" s="14"/>
      <c r="D1207" s="14"/>
    </row>
    <row r="1208" spans="3:4">
      <c r="C1208" s="14"/>
      <c r="D1208" s="14"/>
    </row>
    <row r="1209" spans="3:4">
      <c r="C1209" s="14"/>
      <c r="D1209" s="14"/>
    </row>
    <row r="1210" spans="3:4">
      <c r="C1210" s="14"/>
      <c r="D1210" s="14"/>
    </row>
    <row r="1211" spans="3:4">
      <c r="C1211" s="14"/>
      <c r="D1211" s="14"/>
    </row>
    <row r="1212" spans="3:4">
      <c r="C1212" s="14"/>
      <c r="D1212" s="14"/>
    </row>
    <row r="1213" spans="3:4">
      <c r="C1213" s="14"/>
      <c r="D1213" s="14"/>
    </row>
    <row r="1214" spans="3:4">
      <c r="C1214" s="14"/>
      <c r="D1214" s="14"/>
    </row>
    <row r="1215" spans="3:4">
      <c r="C1215" s="14"/>
      <c r="D1215" s="14"/>
    </row>
    <row r="1216" spans="3:4">
      <c r="C1216" s="14"/>
      <c r="D1216" s="14"/>
    </row>
    <row r="1217" spans="3:4">
      <c r="C1217" s="14"/>
      <c r="D1217" s="14"/>
    </row>
    <row r="1218" spans="3:4">
      <c r="C1218" s="14"/>
      <c r="D1218" s="14"/>
    </row>
    <row r="1219" spans="3:4">
      <c r="C1219" s="14"/>
      <c r="D1219" s="14"/>
    </row>
    <row r="1220" spans="3:4">
      <c r="C1220" s="14"/>
      <c r="D1220" s="14"/>
    </row>
    <row r="1221" spans="3:4">
      <c r="C1221" s="14"/>
      <c r="D1221" s="14"/>
    </row>
    <row r="1222" spans="3:4">
      <c r="C1222" s="14"/>
      <c r="D1222" s="14"/>
    </row>
    <row r="1223" spans="3:4">
      <c r="C1223" s="14"/>
      <c r="D1223" s="14"/>
    </row>
    <row r="1224" spans="3:4">
      <c r="C1224" s="14"/>
      <c r="D1224" s="14"/>
    </row>
    <row r="1225" spans="3:4">
      <c r="C1225" s="14"/>
      <c r="D1225" s="14"/>
    </row>
    <row r="1226" spans="3:4">
      <c r="C1226" s="14"/>
      <c r="D1226" s="14"/>
    </row>
    <row r="1227" spans="3:4">
      <c r="C1227" s="14"/>
      <c r="D1227" s="14"/>
    </row>
    <row r="1228" spans="3:4">
      <c r="C1228" s="14"/>
      <c r="D1228" s="14"/>
    </row>
    <row r="1229" spans="3:4">
      <c r="C1229" s="14"/>
      <c r="D1229" s="14"/>
    </row>
    <row r="1230" spans="3:4">
      <c r="C1230" s="14"/>
      <c r="D1230" s="14"/>
    </row>
    <row r="1231" spans="3:4">
      <c r="C1231" s="14"/>
      <c r="D1231" s="14"/>
    </row>
    <row r="1232" spans="3:4">
      <c r="C1232" s="14"/>
      <c r="D1232" s="14"/>
    </row>
    <row r="1233" spans="3:4">
      <c r="C1233" s="14"/>
      <c r="D1233" s="14"/>
    </row>
    <row r="1234" spans="3:4">
      <c r="C1234" s="14"/>
      <c r="D1234" s="14"/>
    </row>
    <row r="1235" spans="3:4">
      <c r="C1235" s="14"/>
      <c r="D1235" s="14"/>
    </row>
    <row r="1236" spans="3:4">
      <c r="C1236" s="14"/>
      <c r="D1236" s="14"/>
    </row>
    <row r="1237" spans="3:4">
      <c r="C1237" s="14"/>
      <c r="D1237" s="14"/>
    </row>
    <row r="1238" spans="3:4">
      <c r="C1238" s="14"/>
      <c r="D1238" s="14"/>
    </row>
    <row r="1239" spans="3:4">
      <c r="C1239" s="14"/>
      <c r="D1239" s="14"/>
    </row>
    <row r="1240" spans="3:4">
      <c r="C1240" s="14"/>
      <c r="D1240" s="14"/>
    </row>
    <row r="1241" spans="3:4">
      <c r="C1241" s="14"/>
      <c r="D1241" s="14"/>
    </row>
    <row r="1242" spans="3:4">
      <c r="C1242" s="14"/>
      <c r="D1242" s="14"/>
    </row>
    <row r="1243" spans="3:4">
      <c r="C1243" s="14"/>
      <c r="D1243" s="14"/>
    </row>
    <row r="1244" spans="3:4">
      <c r="C1244" s="14"/>
      <c r="D1244" s="14"/>
    </row>
    <row r="1245" spans="3:4">
      <c r="C1245" s="14"/>
      <c r="D1245" s="14"/>
    </row>
    <row r="1246" spans="3:4">
      <c r="C1246" s="14"/>
      <c r="D1246" s="14"/>
    </row>
    <row r="1247" spans="3:4">
      <c r="C1247" s="14"/>
      <c r="D1247" s="14"/>
    </row>
    <row r="1248" spans="3:4">
      <c r="C1248" s="14"/>
      <c r="D1248" s="14"/>
    </row>
    <row r="1249" spans="3:4">
      <c r="C1249" s="14"/>
      <c r="D1249" s="14"/>
    </row>
    <row r="1250" spans="3:4">
      <c r="C1250" s="14"/>
      <c r="D1250" s="14"/>
    </row>
    <row r="1251" spans="3:4">
      <c r="C1251" s="14"/>
      <c r="D1251" s="14"/>
    </row>
    <row r="1252" spans="3:4">
      <c r="C1252" s="14"/>
      <c r="D1252" s="14"/>
    </row>
    <row r="1253" spans="3:4">
      <c r="C1253" s="14"/>
      <c r="D1253" s="14"/>
    </row>
    <row r="1254" spans="3:4">
      <c r="C1254" s="14"/>
      <c r="D1254" s="14"/>
    </row>
    <row r="1255" spans="3:4">
      <c r="C1255" s="14"/>
      <c r="D1255" s="14"/>
    </row>
    <row r="1256" spans="3:4">
      <c r="C1256" s="14"/>
      <c r="D1256" s="14"/>
    </row>
    <row r="1257" spans="3:4">
      <c r="C1257" s="14"/>
      <c r="D1257" s="14"/>
    </row>
    <row r="1258" spans="3:4">
      <c r="C1258" s="14"/>
      <c r="D1258" s="14"/>
    </row>
    <row r="1259" spans="3:4">
      <c r="C1259" s="14"/>
      <c r="D1259" s="14"/>
    </row>
    <row r="1260" spans="3:4">
      <c r="C1260" s="14"/>
      <c r="D1260" s="14"/>
    </row>
    <row r="1261" spans="3:4">
      <c r="C1261" s="14"/>
      <c r="D1261" s="14"/>
    </row>
    <row r="1262" spans="3:4">
      <c r="C1262" s="14"/>
      <c r="D1262" s="14"/>
    </row>
    <row r="1263" spans="3:4">
      <c r="C1263" s="14"/>
      <c r="D1263" s="14"/>
    </row>
    <row r="1264" spans="3:4">
      <c r="C1264" s="14"/>
      <c r="D1264" s="14"/>
    </row>
    <row r="1265" spans="3:4">
      <c r="C1265" s="14"/>
      <c r="D1265" s="14"/>
    </row>
    <row r="1266" spans="3:4">
      <c r="C1266" s="14"/>
      <c r="D1266" s="14"/>
    </row>
    <row r="1267" spans="3:4">
      <c r="C1267" s="14"/>
      <c r="D1267" s="14"/>
    </row>
    <row r="1268" spans="3:4">
      <c r="C1268" s="14"/>
      <c r="D1268" s="14"/>
    </row>
    <row r="1269" spans="3:4">
      <c r="C1269" s="14"/>
      <c r="D1269" s="14"/>
    </row>
    <row r="1270" spans="3:4">
      <c r="C1270" s="14"/>
      <c r="D1270" s="14"/>
    </row>
    <row r="1271" spans="3:4">
      <c r="C1271" s="14"/>
      <c r="D1271" s="14"/>
    </row>
    <row r="1272" spans="3:4">
      <c r="C1272" s="14"/>
      <c r="D1272" s="14"/>
    </row>
    <row r="1273" spans="3:4">
      <c r="C1273" s="14"/>
      <c r="D1273" s="14"/>
    </row>
    <row r="1274" spans="3:4">
      <c r="C1274" s="14"/>
      <c r="D1274" s="14"/>
    </row>
    <row r="1275" spans="3:4">
      <c r="C1275" s="14"/>
      <c r="D1275" s="14"/>
    </row>
    <row r="1276" spans="3:4">
      <c r="C1276" s="14"/>
      <c r="D1276" s="14"/>
    </row>
    <row r="1277" spans="3:4">
      <c r="C1277" s="14"/>
      <c r="D1277" s="14"/>
    </row>
    <row r="1278" spans="3:4">
      <c r="C1278" s="14"/>
      <c r="D1278" s="14"/>
    </row>
    <row r="1279" spans="3:4">
      <c r="C1279" s="14"/>
      <c r="D1279" s="14"/>
    </row>
    <row r="1280" spans="3:4">
      <c r="C1280" s="14"/>
      <c r="D1280" s="14"/>
    </row>
    <row r="1281" spans="3:4">
      <c r="C1281" s="14"/>
      <c r="D1281" s="14"/>
    </row>
    <row r="1282" spans="3:4">
      <c r="C1282" s="14"/>
      <c r="D1282" s="14"/>
    </row>
    <row r="1283" spans="3:4">
      <c r="C1283" s="14"/>
      <c r="D1283" s="14"/>
    </row>
    <row r="1284" spans="3:4">
      <c r="C1284" s="14"/>
      <c r="D1284" s="14"/>
    </row>
    <row r="1285" spans="3:4">
      <c r="C1285" s="14"/>
      <c r="D1285" s="14"/>
    </row>
    <row r="1286" spans="3:4">
      <c r="C1286" s="14"/>
      <c r="D1286" s="14"/>
    </row>
    <row r="1287" spans="3:4">
      <c r="C1287" s="14"/>
      <c r="D1287" s="14"/>
    </row>
    <row r="1288" spans="3:4">
      <c r="C1288" s="14"/>
      <c r="D1288" s="14"/>
    </row>
    <row r="1289" spans="3:4">
      <c r="C1289" s="14"/>
      <c r="D1289" s="14"/>
    </row>
    <row r="1290" spans="3:4">
      <c r="C1290" s="14"/>
      <c r="D1290" s="14"/>
    </row>
    <row r="1291" spans="3:4">
      <c r="C1291" s="14"/>
      <c r="D1291" s="14"/>
    </row>
    <row r="1292" spans="3:4">
      <c r="C1292" s="14"/>
      <c r="D1292" s="14"/>
    </row>
    <row r="1293" spans="3:4">
      <c r="C1293" s="14"/>
      <c r="D1293" s="14"/>
    </row>
    <row r="1294" spans="3:4">
      <c r="C1294" s="14"/>
      <c r="D1294" s="14"/>
    </row>
    <row r="1295" spans="3:4">
      <c r="C1295" s="14"/>
      <c r="D1295" s="14"/>
    </row>
    <row r="1296" spans="3:4">
      <c r="C1296" s="14"/>
      <c r="D1296" s="14"/>
    </row>
    <row r="1297" spans="3:4">
      <c r="C1297" s="14"/>
      <c r="D1297" s="14"/>
    </row>
    <row r="1298" spans="3:4">
      <c r="C1298" s="14"/>
      <c r="D1298" s="14"/>
    </row>
    <row r="1299" spans="3:4">
      <c r="C1299" s="14"/>
      <c r="D1299" s="14"/>
    </row>
    <row r="1300" spans="3:4">
      <c r="C1300" s="14"/>
      <c r="D1300" s="14"/>
    </row>
    <row r="1301" spans="3:4">
      <c r="C1301" s="14"/>
      <c r="D1301" s="14"/>
    </row>
    <row r="1302" spans="3:4">
      <c r="C1302" s="14"/>
      <c r="D1302" s="14"/>
    </row>
    <row r="1303" spans="3:4">
      <c r="C1303" s="14"/>
      <c r="D1303" s="14"/>
    </row>
    <row r="1304" spans="3:4">
      <c r="C1304" s="14"/>
      <c r="D1304" s="14"/>
    </row>
    <row r="1305" spans="3:4">
      <c r="C1305" s="14"/>
      <c r="D1305" s="14"/>
    </row>
    <row r="1306" spans="3:4">
      <c r="C1306" s="14"/>
      <c r="D1306" s="14"/>
    </row>
    <row r="1307" spans="3:4">
      <c r="C1307" s="14"/>
      <c r="D1307" s="14"/>
    </row>
    <row r="1308" spans="3:4">
      <c r="C1308" s="14"/>
      <c r="D1308" s="14"/>
    </row>
    <row r="1309" spans="3:4">
      <c r="C1309" s="14"/>
      <c r="D1309" s="14"/>
    </row>
    <row r="1310" spans="3:4">
      <c r="C1310" s="14"/>
      <c r="D1310" s="14"/>
    </row>
    <row r="1311" spans="3:4">
      <c r="C1311" s="14"/>
      <c r="D1311" s="14"/>
    </row>
    <row r="1312" spans="3:4">
      <c r="C1312" s="14"/>
      <c r="D1312" s="14"/>
    </row>
    <row r="1313" spans="3:4">
      <c r="C1313" s="14"/>
      <c r="D1313" s="14"/>
    </row>
    <row r="1314" spans="3:4">
      <c r="C1314" s="14"/>
      <c r="D1314" s="14"/>
    </row>
    <row r="1315" spans="3:4">
      <c r="C1315" s="14"/>
      <c r="D1315" s="14"/>
    </row>
    <row r="1316" spans="3:4">
      <c r="C1316" s="14"/>
      <c r="D1316" s="14"/>
    </row>
    <row r="1317" spans="3:4">
      <c r="C1317" s="14"/>
      <c r="D1317" s="14"/>
    </row>
    <row r="1318" spans="3:4">
      <c r="C1318" s="14"/>
      <c r="D1318" s="14"/>
    </row>
    <row r="1319" spans="3:4">
      <c r="C1319" s="14"/>
      <c r="D1319" s="14"/>
    </row>
    <row r="1320" spans="3:4">
      <c r="C1320" s="14"/>
      <c r="D1320" s="14"/>
    </row>
    <row r="1321" spans="3:4">
      <c r="C1321" s="14"/>
      <c r="D1321" s="14"/>
    </row>
    <row r="1322" spans="3:4">
      <c r="C1322" s="14"/>
      <c r="D1322" s="14"/>
    </row>
    <row r="1323" spans="3:4">
      <c r="C1323" s="14"/>
      <c r="D1323" s="14"/>
    </row>
    <row r="1324" spans="3:4">
      <c r="C1324" s="14"/>
      <c r="D1324" s="14"/>
    </row>
    <row r="1325" spans="3:4">
      <c r="C1325" s="14"/>
      <c r="D1325" s="14"/>
    </row>
    <row r="1326" spans="3:4">
      <c r="C1326" s="14"/>
      <c r="D1326" s="14"/>
    </row>
    <row r="1327" spans="3:4">
      <c r="C1327" s="14"/>
      <c r="D1327" s="14"/>
    </row>
    <row r="1328" spans="3:4">
      <c r="C1328" s="14"/>
      <c r="D1328" s="14"/>
    </row>
    <row r="1329" spans="3:4">
      <c r="C1329" s="14"/>
      <c r="D1329" s="14"/>
    </row>
    <row r="1330" spans="3:4">
      <c r="C1330" s="14"/>
      <c r="D1330" s="14"/>
    </row>
    <row r="1331" spans="3:4">
      <c r="C1331" s="14"/>
      <c r="D1331" s="14"/>
    </row>
    <row r="1332" spans="3:4">
      <c r="C1332" s="14"/>
      <c r="D1332" s="14"/>
    </row>
    <row r="1333" spans="3:4">
      <c r="C1333" s="14"/>
      <c r="D1333" s="14"/>
    </row>
    <row r="1334" spans="3:4">
      <c r="C1334" s="14"/>
      <c r="D1334" s="14"/>
    </row>
    <row r="1335" spans="3:4">
      <c r="C1335" s="14"/>
      <c r="D1335" s="14"/>
    </row>
    <row r="1336" spans="3:4">
      <c r="C1336" s="14"/>
      <c r="D1336" s="14"/>
    </row>
    <row r="1337" spans="3:4">
      <c r="C1337" s="14"/>
      <c r="D1337" s="14"/>
    </row>
    <row r="1338" spans="3:4">
      <c r="C1338" s="14"/>
      <c r="D1338" s="14"/>
    </row>
    <row r="1339" spans="3:4">
      <c r="C1339" s="14"/>
      <c r="D1339" s="14"/>
    </row>
    <row r="1340" spans="3:4">
      <c r="C1340" s="14"/>
      <c r="D1340" s="14"/>
    </row>
    <row r="1341" spans="3:4">
      <c r="C1341" s="14"/>
      <c r="D1341" s="14"/>
    </row>
    <row r="1342" spans="3:4">
      <c r="C1342" s="14"/>
      <c r="D1342" s="14"/>
    </row>
    <row r="1343" spans="3:4">
      <c r="C1343" s="14"/>
      <c r="D1343" s="14"/>
    </row>
    <row r="1344" spans="3:4">
      <c r="C1344" s="14"/>
      <c r="D1344" s="14"/>
    </row>
    <row r="1345" spans="3:4">
      <c r="C1345" s="14"/>
      <c r="D1345" s="14"/>
    </row>
    <row r="1346" spans="3:4">
      <c r="C1346" s="14"/>
      <c r="D1346" s="14"/>
    </row>
    <row r="1347" spans="3:4">
      <c r="C1347" s="14"/>
      <c r="D1347" s="14"/>
    </row>
    <row r="1348" spans="3:4">
      <c r="C1348" s="14"/>
      <c r="D1348" s="14"/>
    </row>
    <row r="1349" spans="3:4">
      <c r="C1349" s="14"/>
      <c r="D1349" s="14"/>
    </row>
    <row r="1350" spans="3:4">
      <c r="C1350" s="14"/>
      <c r="D1350" s="14"/>
    </row>
    <row r="1351" spans="3:4">
      <c r="C1351" s="14"/>
      <c r="D1351" s="14"/>
    </row>
    <row r="1352" spans="3:4">
      <c r="C1352" s="14"/>
      <c r="D1352" s="14"/>
    </row>
    <row r="1353" spans="3:4">
      <c r="C1353" s="14"/>
      <c r="D1353" s="14"/>
    </row>
    <row r="1354" spans="3:4">
      <c r="C1354" s="14"/>
      <c r="D1354" s="14"/>
    </row>
    <row r="1355" spans="3:4">
      <c r="C1355" s="14"/>
      <c r="D1355" s="14"/>
    </row>
    <row r="1356" spans="3:4">
      <c r="C1356" s="14"/>
      <c r="D1356" s="14"/>
    </row>
    <row r="1357" spans="3:4">
      <c r="C1357" s="14"/>
      <c r="D1357" s="14"/>
    </row>
    <row r="1358" spans="3:4">
      <c r="C1358" s="14"/>
      <c r="D1358" s="14"/>
    </row>
    <row r="1359" spans="3:4">
      <c r="C1359" s="14"/>
      <c r="D1359" s="14"/>
    </row>
    <row r="1360" spans="3:4">
      <c r="C1360" s="14"/>
      <c r="D1360" s="14"/>
    </row>
    <row r="1361" spans="3:4">
      <c r="C1361" s="14"/>
      <c r="D1361" s="14"/>
    </row>
    <row r="1362" spans="3:4">
      <c r="C1362" s="14"/>
      <c r="D1362" s="14"/>
    </row>
    <row r="1363" spans="3:4">
      <c r="C1363" s="14"/>
      <c r="D1363" s="14"/>
    </row>
    <row r="1364" spans="3:4">
      <c r="C1364" s="14"/>
      <c r="D1364" s="14"/>
    </row>
    <row r="1365" spans="3:4">
      <c r="C1365" s="14"/>
      <c r="D1365" s="14"/>
    </row>
    <row r="1366" spans="3:4">
      <c r="C1366" s="14"/>
      <c r="D1366" s="14"/>
    </row>
    <row r="1367" spans="3:4">
      <c r="C1367" s="14"/>
      <c r="D1367" s="14"/>
    </row>
    <row r="1368" spans="3:4">
      <c r="C1368" s="14"/>
      <c r="D1368" s="14"/>
    </row>
    <row r="1369" spans="3:4">
      <c r="C1369" s="14"/>
      <c r="D1369" s="14"/>
    </row>
    <row r="1370" spans="3:4">
      <c r="C1370" s="14"/>
      <c r="D1370" s="14"/>
    </row>
    <row r="1371" spans="3:4">
      <c r="C1371" s="14"/>
      <c r="D1371" s="14"/>
    </row>
    <row r="1372" spans="3:4">
      <c r="C1372" s="14"/>
      <c r="D1372" s="14"/>
    </row>
    <row r="1373" spans="3:4">
      <c r="C1373" s="14"/>
      <c r="D1373" s="14"/>
    </row>
    <row r="1374" spans="3:4">
      <c r="C1374" s="14"/>
      <c r="D1374" s="14"/>
    </row>
    <row r="1375" spans="3:4">
      <c r="C1375" s="14"/>
      <c r="D1375" s="14"/>
    </row>
    <row r="1376" spans="3:4">
      <c r="C1376" s="14"/>
      <c r="D1376" s="14"/>
    </row>
    <row r="1377" spans="3:4">
      <c r="C1377" s="14"/>
      <c r="D1377" s="14"/>
    </row>
    <row r="1378" spans="3:4">
      <c r="C1378" s="14"/>
      <c r="D1378" s="14"/>
    </row>
    <row r="1379" spans="3:4">
      <c r="C1379" s="14"/>
      <c r="D1379" s="14"/>
    </row>
    <row r="1380" spans="3:4">
      <c r="C1380" s="14"/>
      <c r="D1380" s="14"/>
    </row>
    <row r="1381" spans="3:4">
      <c r="C1381" s="14"/>
      <c r="D1381" s="14"/>
    </row>
    <row r="1382" spans="3:4">
      <c r="C1382" s="14"/>
      <c r="D1382" s="14"/>
    </row>
    <row r="1383" spans="3:4">
      <c r="C1383" s="14"/>
      <c r="D1383" s="14"/>
    </row>
    <row r="1384" spans="3:4">
      <c r="C1384" s="14"/>
      <c r="D1384" s="14"/>
    </row>
    <row r="1385" spans="3:4">
      <c r="C1385" s="14"/>
      <c r="D1385" s="14"/>
    </row>
    <row r="1386" spans="3:4">
      <c r="C1386" s="14"/>
      <c r="D1386" s="14"/>
    </row>
    <row r="1387" spans="3:4">
      <c r="C1387" s="14"/>
      <c r="D1387" s="14"/>
    </row>
    <row r="1388" spans="3:4">
      <c r="C1388" s="14"/>
      <c r="D1388" s="14"/>
    </row>
    <row r="1389" spans="3:4">
      <c r="C1389" s="14"/>
      <c r="D1389" s="14"/>
    </row>
    <row r="1390" spans="3:4">
      <c r="C1390" s="14"/>
      <c r="D1390" s="14"/>
    </row>
    <row r="1391" spans="3:4">
      <c r="C1391" s="14"/>
      <c r="D1391" s="14"/>
    </row>
    <row r="1392" spans="3:4">
      <c r="C1392" s="14"/>
      <c r="D1392" s="14"/>
    </row>
    <row r="1393" spans="3:4">
      <c r="C1393" s="14"/>
      <c r="D1393" s="14"/>
    </row>
    <row r="1394" spans="3:4">
      <c r="C1394" s="14"/>
      <c r="D1394" s="14"/>
    </row>
    <row r="1395" spans="3:4">
      <c r="C1395" s="14"/>
      <c r="D1395" s="14"/>
    </row>
    <row r="1396" spans="3:4">
      <c r="C1396" s="14"/>
      <c r="D1396" s="14"/>
    </row>
    <row r="1397" spans="3:4">
      <c r="C1397" s="14"/>
      <c r="D1397" s="14"/>
    </row>
    <row r="1398" spans="3:4">
      <c r="C1398" s="14"/>
      <c r="D1398" s="14"/>
    </row>
    <row r="1399" spans="3:4">
      <c r="C1399" s="14"/>
      <c r="D1399" s="14"/>
    </row>
    <row r="1400" spans="3:4">
      <c r="C1400" s="14"/>
      <c r="D1400" s="14"/>
    </row>
    <row r="1401" spans="3:4">
      <c r="C1401" s="14"/>
      <c r="D1401" s="14"/>
    </row>
    <row r="1402" spans="3:4">
      <c r="C1402" s="14"/>
      <c r="D1402" s="14"/>
    </row>
    <row r="1403" spans="3:4">
      <c r="C1403" s="14"/>
      <c r="D1403" s="14"/>
    </row>
    <row r="1404" spans="3:4">
      <c r="C1404" s="14"/>
      <c r="D1404" s="14"/>
    </row>
    <row r="1405" spans="3:4">
      <c r="C1405" s="14"/>
      <c r="D1405" s="14"/>
    </row>
    <row r="1406" spans="3:4">
      <c r="C1406" s="14"/>
      <c r="D1406" s="14"/>
    </row>
    <row r="1407" spans="3:4">
      <c r="C1407" s="14"/>
      <c r="D1407" s="14"/>
    </row>
    <row r="1408" spans="3:4">
      <c r="C1408" s="14"/>
      <c r="D1408" s="14"/>
    </row>
    <row r="1409" spans="3:4">
      <c r="C1409" s="14"/>
      <c r="D1409" s="14"/>
    </row>
    <row r="1410" spans="3:4">
      <c r="C1410" s="14"/>
      <c r="D1410" s="14"/>
    </row>
    <row r="1411" spans="3:4">
      <c r="C1411" s="14"/>
      <c r="D1411" s="14"/>
    </row>
    <row r="1412" spans="3:4">
      <c r="C1412" s="14"/>
      <c r="D1412" s="14"/>
    </row>
    <row r="1413" spans="3:4">
      <c r="C1413" s="14"/>
      <c r="D1413" s="14"/>
    </row>
    <row r="1414" spans="3:4">
      <c r="C1414" s="14"/>
      <c r="D1414" s="14"/>
    </row>
    <row r="1415" spans="3:4">
      <c r="C1415" s="14"/>
      <c r="D1415" s="14"/>
    </row>
    <row r="1416" spans="3:4">
      <c r="C1416" s="14"/>
      <c r="D1416" s="14"/>
    </row>
    <row r="1417" spans="3:4">
      <c r="C1417" s="14"/>
      <c r="D1417" s="14"/>
    </row>
    <row r="1418" spans="3:4">
      <c r="C1418" s="14"/>
      <c r="D1418" s="14"/>
    </row>
    <row r="1419" spans="3:4">
      <c r="C1419" s="14"/>
      <c r="D1419" s="14"/>
    </row>
    <row r="1420" spans="3:4">
      <c r="C1420" s="14"/>
      <c r="D1420" s="14"/>
    </row>
    <row r="1421" spans="3:4">
      <c r="C1421" s="14"/>
      <c r="D1421" s="14"/>
    </row>
    <row r="1422" spans="3:4">
      <c r="C1422" s="14"/>
      <c r="D1422" s="14"/>
    </row>
    <row r="1423" spans="3:4">
      <c r="C1423" s="14"/>
      <c r="D1423" s="14"/>
    </row>
    <row r="1424" spans="3:4">
      <c r="C1424" s="14"/>
      <c r="D1424" s="14"/>
    </row>
    <row r="1425" spans="3:4">
      <c r="C1425" s="14"/>
      <c r="D1425" s="14"/>
    </row>
    <row r="1426" spans="3:4">
      <c r="C1426" s="14"/>
      <c r="D1426" s="14"/>
    </row>
    <row r="1427" spans="3:4">
      <c r="C1427" s="14"/>
      <c r="D1427" s="14"/>
    </row>
    <row r="1428" spans="3:4">
      <c r="C1428" s="14"/>
      <c r="D1428" s="14"/>
    </row>
    <row r="1429" spans="3:4">
      <c r="C1429" s="14"/>
      <c r="D1429" s="14"/>
    </row>
    <row r="1430" spans="3:4">
      <c r="C1430" s="14"/>
      <c r="D1430" s="14"/>
    </row>
    <row r="1431" spans="3:4">
      <c r="C1431" s="14"/>
      <c r="D1431" s="14"/>
    </row>
    <row r="1432" spans="3:4">
      <c r="C1432" s="14"/>
      <c r="D1432" s="14"/>
    </row>
    <row r="1433" spans="3:4">
      <c r="C1433" s="14"/>
      <c r="D1433" s="14"/>
    </row>
    <row r="1434" spans="3:4">
      <c r="C1434" s="14"/>
      <c r="D1434" s="14"/>
    </row>
    <row r="1435" spans="3:4">
      <c r="C1435" s="14"/>
      <c r="D1435" s="14"/>
    </row>
    <row r="1436" spans="3:4">
      <c r="C1436" s="14"/>
      <c r="D1436" s="14"/>
    </row>
    <row r="1437" spans="3:4">
      <c r="C1437" s="14"/>
      <c r="D1437" s="14"/>
    </row>
    <row r="1438" spans="3:4">
      <c r="C1438" s="14"/>
      <c r="D1438" s="14"/>
    </row>
    <row r="1439" spans="3:4">
      <c r="C1439" s="14"/>
      <c r="D1439" s="14"/>
    </row>
    <row r="1440" spans="3:4">
      <c r="C1440" s="14"/>
      <c r="D1440" s="14"/>
    </row>
    <row r="1441" spans="3:4">
      <c r="C1441" s="14"/>
      <c r="D1441" s="14"/>
    </row>
    <row r="1442" spans="3:4">
      <c r="C1442" s="14"/>
      <c r="D1442" s="14"/>
    </row>
    <row r="1443" spans="3:4">
      <c r="C1443" s="14"/>
      <c r="D1443" s="14"/>
    </row>
    <row r="1444" spans="3:4">
      <c r="C1444" s="14"/>
      <c r="D1444" s="14"/>
    </row>
    <row r="1445" spans="3:4">
      <c r="C1445" s="14"/>
      <c r="D1445" s="14"/>
    </row>
    <row r="1446" spans="3:4">
      <c r="C1446" s="14"/>
      <c r="D1446" s="14"/>
    </row>
    <row r="1447" spans="3:4">
      <c r="C1447" s="14"/>
      <c r="D1447" s="14"/>
    </row>
    <row r="1448" spans="3:4">
      <c r="C1448" s="14"/>
      <c r="D1448" s="14"/>
    </row>
    <row r="1449" spans="3:4">
      <c r="C1449" s="14"/>
      <c r="D1449" s="14"/>
    </row>
    <row r="1450" spans="3:4">
      <c r="C1450" s="14"/>
      <c r="D1450" s="14"/>
    </row>
    <row r="1451" spans="3:4">
      <c r="C1451" s="14"/>
      <c r="D1451" s="14"/>
    </row>
    <row r="1452" spans="3:4">
      <c r="C1452" s="14"/>
      <c r="D1452" s="14"/>
    </row>
    <row r="1453" spans="3:4">
      <c r="C1453" s="14"/>
      <c r="D1453" s="14"/>
    </row>
    <row r="1454" spans="3:4">
      <c r="C1454" s="14"/>
      <c r="D1454" s="14"/>
    </row>
    <row r="1455" spans="3:4">
      <c r="C1455" s="14"/>
      <c r="D1455" s="14"/>
    </row>
    <row r="1456" spans="3:4">
      <c r="C1456" s="14"/>
      <c r="D1456" s="14"/>
    </row>
    <row r="1457" spans="3:4">
      <c r="C1457" s="14"/>
      <c r="D1457" s="14"/>
    </row>
    <row r="1458" spans="3:4">
      <c r="C1458" s="14"/>
      <c r="D1458" s="14"/>
    </row>
    <row r="1459" spans="3:4">
      <c r="C1459" s="14"/>
      <c r="D1459" s="14"/>
    </row>
    <row r="1460" spans="3:4">
      <c r="C1460" s="14"/>
      <c r="D1460" s="14"/>
    </row>
    <row r="1461" spans="3:4">
      <c r="C1461" s="14"/>
      <c r="D1461" s="14"/>
    </row>
    <row r="1462" spans="3:4">
      <c r="C1462" s="14"/>
      <c r="D1462" s="14"/>
    </row>
    <row r="1463" spans="3:4">
      <c r="C1463" s="14"/>
      <c r="D1463" s="14"/>
    </row>
    <row r="1464" spans="3:4">
      <c r="C1464" s="14"/>
      <c r="D1464" s="14"/>
    </row>
    <row r="1465" spans="3:4">
      <c r="C1465" s="14"/>
      <c r="D1465" s="14"/>
    </row>
    <row r="1466" spans="3:4">
      <c r="C1466" s="14"/>
      <c r="D1466" s="14"/>
    </row>
    <row r="1467" spans="3:4">
      <c r="C1467" s="14"/>
      <c r="D1467" s="14"/>
    </row>
    <row r="1468" spans="3:4">
      <c r="C1468" s="14"/>
      <c r="D1468" s="14"/>
    </row>
    <row r="1469" spans="3:4">
      <c r="C1469" s="14"/>
      <c r="D1469" s="14"/>
    </row>
    <row r="1470" spans="3:4">
      <c r="C1470" s="14"/>
      <c r="D1470" s="14"/>
    </row>
    <row r="1471" spans="3:4">
      <c r="C1471" s="14"/>
      <c r="D1471" s="14"/>
    </row>
    <row r="1472" spans="3:4">
      <c r="C1472" s="14"/>
      <c r="D1472" s="14"/>
    </row>
    <row r="1473" spans="3:4">
      <c r="C1473" s="14"/>
      <c r="D1473" s="14"/>
    </row>
    <row r="1474" spans="3:4">
      <c r="C1474" s="14"/>
      <c r="D1474" s="14"/>
    </row>
    <row r="1475" spans="3:4">
      <c r="C1475" s="14"/>
      <c r="D1475" s="14"/>
    </row>
    <row r="1476" spans="3:4">
      <c r="C1476" s="14"/>
      <c r="D1476" s="14"/>
    </row>
    <row r="1477" spans="3:4">
      <c r="C1477" s="14"/>
      <c r="D1477" s="14"/>
    </row>
    <row r="1478" spans="3:4">
      <c r="C1478" s="14"/>
      <c r="D1478" s="14"/>
    </row>
    <row r="1479" spans="3:4">
      <c r="C1479" s="14"/>
      <c r="D1479" s="14"/>
    </row>
    <row r="1480" spans="3:4">
      <c r="C1480" s="14"/>
      <c r="D1480" s="14"/>
    </row>
    <row r="1481" spans="3:4">
      <c r="C1481" s="14"/>
      <c r="D1481" s="14"/>
    </row>
    <row r="1482" spans="3:4">
      <c r="C1482" s="14"/>
      <c r="D1482" s="14"/>
    </row>
    <row r="1483" spans="3:4">
      <c r="C1483" s="14"/>
      <c r="D1483" s="14"/>
    </row>
    <row r="1484" spans="3:4">
      <c r="C1484" s="14"/>
      <c r="D1484" s="14"/>
    </row>
    <row r="1485" spans="3:4">
      <c r="C1485" s="14"/>
      <c r="D1485" s="14"/>
    </row>
    <row r="1486" spans="3:4">
      <c r="C1486" s="14"/>
      <c r="D1486" s="14"/>
    </row>
    <row r="1487" spans="3:4">
      <c r="C1487" s="14"/>
      <c r="D1487" s="14"/>
    </row>
    <row r="1488" spans="3:4">
      <c r="C1488" s="14"/>
      <c r="D1488" s="14"/>
    </row>
    <row r="1489" spans="3:4">
      <c r="C1489" s="14"/>
      <c r="D1489" s="14"/>
    </row>
    <row r="1490" spans="3:4">
      <c r="C1490" s="14"/>
      <c r="D1490" s="14"/>
    </row>
    <row r="1491" spans="3:4">
      <c r="C1491" s="14"/>
      <c r="D1491" s="14"/>
    </row>
    <row r="1492" spans="3:4">
      <c r="C1492" s="14"/>
      <c r="D1492" s="14"/>
    </row>
    <row r="1493" spans="3:4">
      <c r="C1493" s="14"/>
      <c r="D1493" s="14"/>
    </row>
    <row r="1494" spans="3:4">
      <c r="C1494" s="14"/>
      <c r="D1494" s="14"/>
    </row>
    <row r="1495" spans="3:4">
      <c r="C1495" s="14"/>
      <c r="D1495" s="14"/>
    </row>
    <row r="1496" spans="3:4">
      <c r="C1496" s="14"/>
      <c r="D1496" s="14"/>
    </row>
    <row r="1497" spans="3:4">
      <c r="C1497" s="14"/>
      <c r="D1497" s="14"/>
    </row>
    <row r="1498" spans="3:4">
      <c r="C1498" s="14"/>
      <c r="D1498" s="14"/>
    </row>
    <row r="1499" spans="3:4">
      <c r="C1499" s="14"/>
      <c r="D1499" s="14"/>
    </row>
    <row r="1500" spans="3:4">
      <c r="C1500" s="14"/>
      <c r="D1500" s="14"/>
    </row>
    <row r="1501" spans="3:4">
      <c r="C1501" s="14"/>
      <c r="D1501" s="14"/>
    </row>
    <row r="1502" spans="3:4">
      <c r="C1502" s="14"/>
      <c r="D1502" s="14"/>
    </row>
    <row r="1503" spans="3:4">
      <c r="C1503" s="14"/>
      <c r="D1503" s="14"/>
    </row>
    <row r="1504" spans="3:4">
      <c r="C1504" s="14"/>
      <c r="D1504" s="14"/>
    </row>
    <row r="1505" spans="3:4">
      <c r="C1505" s="14"/>
      <c r="D1505" s="14"/>
    </row>
    <row r="1506" spans="3:4">
      <c r="C1506" s="14"/>
      <c r="D1506" s="14"/>
    </row>
    <row r="1507" spans="3:4">
      <c r="C1507" s="14"/>
      <c r="D1507" s="14"/>
    </row>
    <row r="1508" spans="3:4">
      <c r="C1508" s="14"/>
      <c r="D1508" s="14"/>
    </row>
    <row r="1509" spans="3:4">
      <c r="C1509" s="14"/>
      <c r="D1509" s="14"/>
    </row>
    <row r="1510" spans="3:4">
      <c r="C1510" s="14"/>
      <c r="D1510" s="14"/>
    </row>
    <row r="1511" spans="3:4">
      <c r="C1511" s="14"/>
      <c r="D1511" s="14"/>
    </row>
    <row r="1512" spans="3:4">
      <c r="C1512" s="14"/>
      <c r="D1512" s="14"/>
    </row>
    <row r="1513" spans="3:4">
      <c r="C1513" s="14"/>
      <c r="D1513" s="14"/>
    </row>
    <row r="1514" spans="3:4">
      <c r="C1514" s="14"/>
      <c r="D1514" s="14"/>
    </row>
    <row r="1515" spans="3:4">
      <c r="C1515" s="14"/>
      <c r="D1515" s="14"/>
    </row>
    <row r="1516" spans="3:4">
      <c r="C1516" s="14"/>
      <c r="D1516" s="14"/>
    </row>
    <row r="1517" spans="3:4">
      <c r="C1517" s="14"/>
      <c r="D1517" s="14"/>
    </row>
    <row r="1518" spans="3:4">
      <c r="C1518" s="14"/>
      <c r="D1518" s="14"/>
    </row>
    <row r="1519" spans="3:4">
      <c r="C1519" s="14"/>
      <c r="D1519" s="14"/>
    </row>
    <row r="1520" spans="3:4">
      <c r="C1520" s="14"/>
      <c r="D1520" s="14"/>
    </row>
    <row r="1521" spans="3:4">
      <c r="C1521" s="14"/>
      <c r="D1521" s="14"/>
    </row>
    <row r="1522" spans="3:4">
      <c r="C1522" s="14"/>
      <c r="D1522" s="14"/>
    </row>
    <row r="1523" spans="3:4">
      <c r="C1523" s="14"/>
      <c r="D1523" s="14"/>
    </row>
    <row r="1524" spans="3:4">
      <c r="C1524" s="14"/>
      <c r="D1524" s="14"/>
    </row>
    <row r="1525" spans="3:4">
      <c r="C1525" s="14"/>
      <c r="D1525" s="14"/>
    </row>
    <row r="1526" spans="3:4">
      <c r="C1526" s="14"/>
      <c r="D1526" s="14"/>
    </row>
    <row r="1527" spans="3:4">
      <c r="C1527" s="14"/>
      <c r="D1527" s="14"/>
    </row>
    <row r="1528" spans="3:4">
      <c r="C1528" s="14"/>
      <c r="D1528" s="14"/>
    </row>
    <row r="1529" spans="3:4">
      <c r="C1529" s="14"/>
      <c r="D1529" s="14"/>
    </row>
    <row r="1530" spans="3:4">
      <c r="C1530" s="14"/>
      <c r="D1530" s="14"/>
    </row>
    <row r="1531" spans="3:4">
      <c r="C1531" s="14"/>
      <c r="D1531" s="14"/>
    </row>
    <row r="1532" spans="3:4">
      <c r="C1532" s="14"/>
      <c r="D1532" s="14"/>
    </row>
    <row r="1533" spans="3:4">
      <c r="C1533" s="14"/>
      <c r="D1533" s="14"/>
    </row>
    <row r="1534" spans="3:4">
      <c r="C1534" s="14"/>
      <c r="D1534" s="14"/>
    </row>
    <row r="1535" spans="3:4">
      <c r="C1535" s="14"/>
      <c r="D1535" s="14"/>
    </row>
    <row r="1536" spans="3:4">
      <c r="C1536" s="14"/>
      <c r="D1536" s="14"/>
    </row>
    <row r="1537" spans="3:4">
      <c r="C1537" s="14"/>
      <c r="D1537" s="14"/>
    </row>
    <row r="1538" spans="3:4">
      <c r="C1538" s="14"/>
      <c r="D1538" s="14"/>
    </row>
    <row r="1539" spans="3:4">
      <c r="C1539" s="14"/>
      <c r="D1539" s="14"/>
    </row>
    <row r="1540" spans="3:4">
      <c r="C1540" s="14"/>
      <c r="D1540" s="14"/>
    </row>
    <row r="1541" spans="3:4">
      <c r="C1541" s="14"/>
      <c r="D1541" s="14"/>
    </row>
    <row r="1542" spans="3:4">
      <c r="C1542" s="14"/>
      <c r="D1542" s="14"/>
    </row>
    <row r="1543" spans="3:4">
      <c r="C1543" s="14"/>
      <c r="D1543" s="14"/>
    </row>
    <row r="1544" spans="3:4">
      <c r="C1544" s="14"/>
      <c r="D1544" s="14"/>
    </row>
    <row r="1545" spans="3:4">
      <c r="C1545" s="14"/>
      <c r="D1545" s="14"/>
    </row>
    <row r="1546" spans="3:4">
      <c r="C1546" s="14"/>
      <c r="D1546" s="14"/>
    </row>
    <row r="1547" spans="3:4">
      <c r="C1547" s="14"/>
      <c r="D1547" s="14"/>
    </row>
    <row r="1548" spans="3:4">
      <c r="C1548" s="14"/>
      <c r="D1548" s="14"/>
    </row>
    <row r="1549" spans="3:4">
      <c r="C1549" s="14"/>
      <c r="D1549" s="14"/>
    </row>
    <row r="1550" spans="3:4">
      <c r="C1550" s="14"/>
      <c r="D1550" s="14"/>
    </row>
    <row r="1551" spans="3:4">
      <c r="C1551" s="14"/>
      <c r="D1551" s="14"/>
    </row>
    <row r="1552" spans="3:4">
      <c r="C1552" s="14"/>
      <c r="D1552" s="14"/>
    </row>
    <row r="1553" spans="3:4">
      <c r="C1553" s="14"/>
      <c r="D1553" s="14"/>
    </row>
    <row r="1554" spans="3:4">
      <c r="C1554" s="14"/>
      <c r="D1554" s="14"/>
    </row>
    <row r="1555" spans="3:4">
      <c r="C1555" s="14"/>
      <c r="D1555" s="14"/>
    </row>
    <row r="1556" spans="3:4">
      <c r="C1556" s="14"/>
      <c r="D1556" s="14"/>
    </row>
    <row r="1557" spans="3:4">
      <c r="C1557" s="14"/>
      <c r="D1557" s="14"/>
    </row>
    <row r="1558" spans="3:4">
      <c r="C1558" s="14"/>
      <c r="D1558" s="14"/>
    </row>
    <row r="1559" spans="3:4">
      <c r="C1559" s="14"/>
      <c r="D1559" s="14"/>
    </row>
    <row r="1560" spans="3:4">
      <c r="C1560" s="14"/>
      <c r="D1560" s="14"/>
    </row>
    <row r="1561" spans="3:4">
      <c r="C1561" s="14"/>
      <c r="D1561" s="14"/>
    </row>
    <row r="1562" spans="3:4">
      <c r="C1562" s="14"/>
      <c r="D1562" s="14"/>
    </row>
    <row r="1563" spans="3:4">
      <c r="C1563" s="14"/>
      <c r="D1563" s="14"/>
    </row>
    <row r="1564" spans="3:4">
      <c r="C1564" s="14"/>
      <c r="D1564" s="14"/>
    </row>
    <row r="1565" spans="3:4">
      <c r="C1565" s="14"/>
      <c r="D1565" s="14"/>
    </row>
    <row r="1566" spans="3:4">
      <c r="C1566" s="14"/>
      <c r="D1566" s="14"/>
    </row>
    <row r="1567" spans="3:4">
      <c r="C1567" s="14"/>
      <c r="D1567" s="14"/>
    </row>
    <row r="1568" spans="3:4">
      <c r="C1568" s="14"/>
      <c r="D1568" s="14"/>
    </row>
    <row r="1569" spans="3:4">
      <c r="C1569" s="14"/>
      <c r="D1569" s="14"/>
    </row>
    <row r="1570" spans="3:4">
      <c r="C1570" s="14"/>
      <c r="D1570" s="14"/>
    </row>
    <row r="1571" spans="3:4">
      <c r="C1571" s="14"/>
      <c r="D1571" s="14"/>
    </row>
    <row r="1572" spans="3:4">
      <c r="C1572" s="14"/>
      <c r="D1572" s="14"/>
    </row>
    <row r="1573" spans="3:4">
      <c r="C1573" s="14"/>
      <c r="D1573" s="14"/>
    </row>
    <row r="1574" spans="3:4">
      <c r="C1574" s="14"/>
      <c r="D1574" s="14"/>
    </row>
    <row r="1575" spans="3:4">
      <c r="C1575" s="14"/>
      <c r="D1575" s="14"/>
    </row>
    <row r="1576" spans="3:4">
      <c r="C1576" s="14"/>
      <c r="D1576" s="14"/>
    </row>
    <row r="1577" spans="3:4">
      <c r="C1577" s="14"/>
      <c r="D1577" s="14"/>
    </row>
    <row r="1578" spans="3:4">
      <c r="C1578" s="14"/>
      <c r="D1578" s="14"/>
    </row>
    <row r="1579" spans="3:4">
      <c r="C1579" s="14"/>
      <c r="D1579" s="14"/>
    </row>
    <row r="1580" spans="3:4">
      <c r="C1580" s="14"/>
      <c r="D1580" s="14"/>
    </row>
    <row r="1581" spans="3:4">
      <c r="C1581" s="14"/>
      <c r="D1581" s="14"/>
    </row>
    <row r="1582" spans="3:4">
      <c r="C1582" s="14"/>
      <c r="D1582" s="14"/>
    </row>
    <row r="1583" spans="3:4">
      <c r="C1583" s="14"/>
      <c r="D1583" s="14"/>
    </row>
    <row r="1584" spans="3:4">
      <c r="C1584" s="14"/>
      <c r="D1584" s="14"/>
    </row>
    <row r="1585" spans="3:4">
      <c r="C1585" s="14"/>
      <c r="D1585" s="14"/>
    </row>
    <row r="1586" spans="3:4">
      <c r="C1586" s="14"/>
      <c r="D1586" s="14"/>
    </row>
    <row r="1587" spans="3:4">
      <c r="C1587" s="14"/>
      <c r="D1587" s="14"/>
    </row>
    <row r="1588" spans="3:4">
      <c r="C1588" s="14"/>
      <c r="D1588" s="14"/>
    </row>
    <row r="1589" spans="3:4">
      <c r="C1589" s="14"/>
      <c r="D1589" s="14"/>
    </row>
    <row r="1590" spans="3:4">
      <c r="C1590" s="14"/>
      <c r="D1590" s="14"/>
    </row>
    <row r="1591" spans="3:4">
      <c r="C1591" s="14"/>
      <c r="D1591" s="14"/>
    </row>
    <row r="1592" spans="3:4">
      <c r="C1592" s="14"/>
      <c r="D1592" s="14"/>
    </row>
    <row r="1593" spans="3:4">
      <c r="C1593" s="14"/>
      <c r="D1593" s="14"/>
    </row>
    <row r="1594" spans="3:4">
      <c r="C1594" s="14"/>
      <c r="D1594" s="14"/>
    </row>
    <row r="1595" spans="3:4">
      <c r="C1595" s="14"/>
      <c r="D1595" s="14"/>
    </row>
    <row r="1596" spans="3:4">
      <c r="C1596" s="14"/>
      <c r="D1596" s="14"/>
    </row>
    <row r="1597" spans="3:4">
      <c r="C1597" s="14"/>
      <c r="D1597" s="14"/>
    </row>
    <row r="1598" spans="3:4">
      <c r="C1598" s="14"/>
      <c r="D1598" s="14"/>
    </row>
    <row r="1599" spans="3:4">
      <c r="C1599" s="14"/>
      <c r="D1599" s="14"/>
    </row>
    <row r="1600" spans="3:4">
      <c r="C1600" s="14"/>
      <c r="D1600" s="14"/>
    </row>
    <row r="1601" spans="3:4">
      <c r="C1601" s="14"/>
      <c r="D1601" s="14"/>
    </row>
    <row r="1602" spans="3:4">
      <c r="C1602" s="14"/>
      <c r="D1602" s="14"/>
    </row>
    <row r="1603" spans="3:4">
      <c r="C1603" s="14"/>
      <c r="D1603" s="14"/>
    </row>
    <row r="1604" spans="3:4">
      <c r="C1604" s="14"/>
      <c r="D1604" s="14"/>
    </row>
    <row r="1605" spans="3:4">
      <c r="C1605" s="14"/>
      <c r="D1605" s="14"/>
    </row>
    <row r="1606" spans="3:4">
      <c r="C1606" s="14"/>
      <c r="D1606" s="14"/>
    </row>
    <row r="1607" spans="3:4">
      <c r="C1607" s="14"/>
      <c r="D1607" s="14"/>
    </row>
    <row r="1608" spans="3:4">
      <c r="C1608" s="14"/>
      <c r="D1608" s="14"/>
    </row>
    <row r="1609" spans="3:4">
      <c r="C1609" s="14"/>
      <c r="D1609" s="14"/>
    </row>
    <row r="1610" spans="3:4">
      <c r="C1610" s="14"/>
      <c r="D1610" s="14"/>
    </row>
    <row r="1611" spans="3:4">
      <c r="C1611" s="14"/>
      <c r="D1611" s="14"/>
    </row>
    <row r="1612" spans="3:4">
      <c r="C1612" s="14"/>
      <c r="D1612" s="14"/>
    </row>
    <row r="1613" spans="3:4">
      <c r="C1613" s="14"/>
      <c r="D1613" s="14"/>
    </row>
    <row r="1614" spans="3:4">
      <c r="C1614" s="14"/>
      <c r="D1614" s="14"/>
    </row>
    <row r="1615" spans="3:4">
      <c r="C1615" s="14"/>
      <c r="D1615" s="14"/>
    </row>
    <row r="1616" spans="3:4">
      <c r="C1616" s="14"/>
      <c r="D1616" s="14"/>
    </row>
    <row r="1617" spans="3:4">
      <c r="C1617" s="14"/>
      <c r="D1617" s="14"/>
    </row>
    <row r="1618" spans="3:4">
      <c r="C1618" s="14"/>
      <c r="D1618" s="14"/>
    </row>
    <row r="1619" spans="3:4">
      <c r="C1619" s="14"/>
      <c r="D1619" s="14"/>
    </row>
    <row r="1620" spans="3:4">
      <c r="C1620" s="14"/>
      <c r="D1620" s="14"/>
    </row>
    <row r="1621" spans="3:4">
      <c r="C1621" s="14"/>
      <c r="D1621" s="14"/>
    </row>
    <row r="1622" spans="3:4">
      <c r="C1622" s="14"/>
      <c r="D1622" s="14"/>
    </row>
    <row r="1623" spans="3:4">
      <c r="C1623" s="14"/>
      <c r="D1623" s="14"/>
    </row>
    <row r="1624" spans="3:4">
      <c r="C1624" s="14"/>
      <c r="D1624" s="14"/>
    </row>
    <row r="1625" spans="3:4">
      <c r="C1625" s="14"/>
      <c r="D1625" s="14"/>
    </row>
    <row r="1626" spans="3:4">
      <c r="C1626" s="14"/>
      <c r="D1626" s="14"/>
    </row>
    <row r="1627" spans="3:4">
      <c r="C1627" s="14"/>
      <c r="D1627" s="14"/>
    </row>
    <row r="1628" spans="3:4">
      <c r="C1628" s="14"/>
      <c r="D1628" s="14"/>
    </row>
    <row r="1629" spans="3:4">
      <c r="C1629" s="14"/>
      <c r="D1629" s="14"/>
    </row>
    <row r="1630" spans="3:4">
      <c r="C1630" s="14"/>
      <c r="D1630" s="14"/>
    </row>
    <row r="1631" spans="3:4">
      <c r="C1631" s="14"/>
      <c r="D1631" s="14"/>
    </row>
    <row r="1632" spans="3:4">
      <c r="C1632" s="14"/>
      <c r="D1632" s="14"/>
    </row>
    <row r="1633" spans="3:4">
      <c r="C1633" s="14"/>
      <c r="D1633" s="14"/>
    </row>
    <row r="1634" spans="3:4">
      <c r="C1634" s="14"/>
      <c r="D1634" s="14"/>
    </row>
    <row r="1635" spans="3:4">
      <c r="C1635" s="14"/>
      <c r="D1635" s="14"/>
    </row>
    <row r="1636" spans="3:4">
      <c r="C1636" s="14"/>
      <c r="D1636" s="14"/>
    </row>
    <row r="1637" spans="3:4">
      <c r="C1637" s="14"/>
      <c r="D1637" s="14"/>
    </row>
    <row r="1638" spans="3:4">
      <c r="C1638" s="14"/>
      <c r="D1638" s="14"/>
    </row>
    <row r="1639" spans="3:4">
      <c r="C1639" s="14"/>
      <c r="D1639" s="14"/>
    </row>
    <row r="1640" spans="3:4">
      <c r="C1640" s="14"/>
      <c r="D1640" s="14"/>
    </row>
    <row r="1641" spans="3:4">
      <c r="C1641" s="14"/>
      <c r="D1641" s="14"/>
    </row>
    <row r="1642" spans="3:4">
      <c r="C1642" s="14"/>
      <c r="D1642" s="14"/>
    </row>
    <row r="1643" spans="3:4">
      <c r="C1643" s="14"/>
      <c r="D1643" s="14"/>
    </row>
    <row r="1644" spans="3:4">
      <c r="C1644" s="14"/>
      <c r="D1644" s="14"/>
    </row>
    <row r="1645" spans="3:4">
      <c r="C1645" s="14"/>
      <c r="D1645" s="14"/>
    </row>
    <row r="1646" spans="3:4">
      <c r="C1646" s="14"/>
      <c r="D1646" s="14"/>
    </row>
    <row r="1647" spans="3:4">
      <c r="C1647" s="14"/>
      <c r="D1647" s="14"/>
    </row>
    <row r="1648" spans="3:4">
      <c r="C1648" s="14"/>
      <c r="D1648" s="14"/>
    </row>
    <row r="1649" spans="3:4">
      <c r="C1649" s="14"/>
      <c r="D1649" s="14"/>
    </row>
    <row r="1650" spans="3:4">
      <c r="C1650" s="14"/>
      <c r="D1650" s="14"/>
    </row>
    <row r="1651" spans="3:4">
      <c r="C1651" s="14"/>
      <c r="D1651" s="14"/>
    </row>
    <row r="1652" spans="3:4">
      <c r="C1652" s="14"/>
      <c r="D1652" s="14"/>
    </row>
    <row r="1653" spans="3:4">
      <c r="C1653" s="14"/>
      <c r="D1653" s="14"/>
    </row>
    <row r="1654" spans="3:4">
      <c r="C1654" s="14"/>
      <c r="D1654" s="14"/>
    </row>
    <row r="1655" spans="3:4">
      <c r="C1655" s="14"/>
      <c r="D1655" s="14"/>
    </row>
    <row r="1656" spans="3:4">
      <c r="C1656" s="14"/>
      <c r="D1656" s="14"/>
    </row>
    <row r="1657" spans="3:4">
      <c r="C1657" s="14"/>
      <c r="D1657" s="14"/>
    </row>
    <row r="1658" spans="3:4">
      <c r="C1658" s="14"/>
      <c r="D1658" s="14"/>
    </row>
    <row r="1659" spans="3:4">
      <c r="C1659" s="14"/>
      <c r="D1659" s="14"/>
    </row>
    <row r="1660" spans="3:4">
      <c r="C1660" s="14"/>
      <c r="D1660" s="14"/>
    </row>
    <row r="1661" spans="3:4">
      <c r="C1661" s="14"/>
      <c r="D1661" s="14"/>
    </row>
    <row r="1662" spans="3:4">
      <c r="C1662" s="14"/>
      <c r="D1662" s="14"/>
    </row>
    <row r="1663" spans="3:4">
      <c r="C1663" s="14"/>
      <c r="D1663" s="14"/>
    </row>
    <row r="1664" spans="3:4">
      <c r="C1664" s="14"/>
      <c r="D1664" s="14"/>
    </row>
    <row r="1665" spans="3:4">
      <c r="C1665" s="14"/>
      <c r="D1665" s="14"/>
    </row>
    <row r="1666" spans="3:4">
      <c r="C1666" s="14"/>
      <c r="D1666" s="14"/>
    </row>
    <row r="1667" spans="3:4">
      <c r="C1667" s="14"/>
      <c r="D1667" s="14"/>
    </row>
    <row r="1668" spans="3:4">
      <c r="C1668" s="14"/>
      <c r="D1668" s="14"/>
    </row>
    <row r="1669" spans="3:4">
      <c r="C1669" s="14"/>
      <c r="D1669" s="14"/>
    </row>
    <row r="1670" spans="3:4">
      <c r="C1670" s="14"/>
      <c r="D1670" s="14"/>
    </row>
    <row r="1671" spans="3:4">
      <c r="C1671" s="14"/>
      <c r="D1671" s="14"/>
    </row>
    <row r="1672" spans="3:4">
      <c r="C1672" s="14"/>
      <c r="D1672" s="14"/>
    </row>
    <row r="1673" spans="3:4">
      <c r="C1673" s="14"/>
      <c r="D1673" s="14"/>
    </row>
    <row r="1674" spans="3:4">
      <c r="C1674" s="14"/>
      <c r="D1674" s="14"/>
    </row>
    <row r="1675" spans="3:4">
      <c r="C1675" s="14"/>
      <c r="D1675" s="14"/>
    </row>
    <row r="1676" spans="3:4">
      <c r="C1676" s="14"/>
      <c r="D1676" s="14"/>
    </row>
    <row r="1677" spans="3:4">
      <c r="C1677" s="14"/>
      <c r="D1677" s="14"/>
    </row>
    <row r="1678" spans="3:4">
      <c r="C1678" s="14"/>
      <c r="D1678" s="14"/>
    </row>
    <row r="1679" spans="3:4">
      <c r="C1679" s="14"/>
      <c r="D1679" s="14"/>
    </row>
    <row r="1680" spans="3:4">
      <c r="C1680" s="14"/>
      <c r="D1680" s="14"/>
    </row>
    <row r="1681" spans="3:4">
      <c r="C1681" s="14"/>
      <c r="D1681" s="14"/>
    </row>
    <row r="1682" spans="3:4">
      <c r="C1682" s="14"/>
      <c r="D1682" s="14"/>
    </row>
    <row r="1683" spans="3:4">
      <c r="C1683" s="14"/>
      <c r="D1683" s="14"/>
    </row>
    <row r="1684" spans="3:4">
      <c r="C1684" s="14"/>
      <c r="D1684" s="14"/>
    </row>
    <row r="1685" spans="3:4">
      <c r="C1685" s="14"/>
      <c r="D1685" s="14"/>
    </row>
    <row r="1686" spans="3:4">
      <c r="C1686" s="14"/>
      <c r="D1686" s="14"/>
    </row>
    <row r="1687" spans="3:4">
      <c r="C1687" s="14"/>
      <c r="D1687" s="14"/>
    </row>
    <row r="1688" spans="3:4">
      <c r="C1688" s="14"/>
      <c r="D1688" s="14"/>
    </row>
    <row r="1689" spans="3:4">
      <c r="C1689" s="14"/>
      <c r="D1689" s="14"/>
    </row>
    <row r="1690" spans="3:4">
      <c r="C1690" s="14"/>
      <c r="D1690" s="14"/>
    </row>
    <row r="1691" spans="3:4">
      <c r="C1691" s="14"/>
      <c r="D1691" s="14"/>
    </row>
    <row r="1692" spans="3:4">
      <c r="C1692" s="14"/>
      <c r="D1692" s="14"/>
    </row>
    <row r="1693" spans="3:4">
      <c r="C1693" s="14"/>
      <c r="D1693" s="14"/>
    </row>
    <row r="1694" spans="3:4">
      <c r="C1694" s="14"/>
      <c r="D1694" s="14"/>
    </row>
    <row r="1695" spans="3:4">
      <c r="C1695" s="14"/>
      <c r="D1695" s="14"/>
    </row>
    <row r="1696" spans="3:4">
      <c r="C1696" s="14"/>
      <c r="D1696" s="14"/>
    </row>
    <row r="1697" spans="3:4">
      <c r="C1697" s="14"/>
      <c r="D1697" s="14"/>
    </row>
    <row r="1698" spans="3:4">
      <c r="C1698" s="14"/>
      <c r="D1698" s="14"/>
    </row>
    <row r="1699" spans="3:4">
      <c r="C1699" s="14"/>
      <c r="D1699" s="14"/>
    </row>
    <row r="1700" spans="3:4">
      <c r="C1700" s="14"/>
      <c r="D1700" s="14"/>
    </row>
    <row r="1701" spans="3:4">
      <c r="C1701" s="14"/>
      <c r="D1701" s="14"/>
    </row>
    <row r="1702" spans="3:4">
      <c r="C1702" s="14"/>
      <c r="D1702" s="14"/>
    </row>
    <row r="1703" spans="3:4">
      <c r="C1703" s="14"/>
      <c r="D1703" s="14"/>
    </row>
    <row r="1704" spans="3:4">
      <c r="C1704" s="14"/>
      <c r="D1704" s="14"/>
    </row>
    <row r="1705" spans="3:4">
      <c r="C1705" s="14"/>
      <c r="D1705" s="14"/>
    </row>
    <row r="1706" spans="3:4">
      <c r="C1706" s="14"/>
      <c r="D1706" s="14"/>
    </row>
    <row r="1707" spans="3:4">
      <c r="C1707" s="14"/>
      <c r="D1707" s="14"/>
    </row>
    <row r="1708" spans="3:4">
      <c r="C1708" s="14"/>
      <c r="D1708" s="14"/>
    </row>
    <row r="1709" spans="3:4">
      <c r="C1709" s="14"/>
      <c r="D1709" s="14"/>
    </row>
    <row r="1710" spans="3:4">
      <c r="C1710" s="14"/>
      <c r="D1710" s="14"/>
    </row>
    <row r="1711" spans="3:4">
      <c r="C1711" s="14"/>
      <c r="D1711" s="14"/>
    </row>
    <row r="1712" spans="3:4">
      <c r="C1712" s="14"/>
      <c r="D1712" s="14"/>
    </row>
    <row r="1713" spans="3:4">
      <c r="C1713" s="14"/>
      <c r="D1713" s="14"/>
    </row>
    <row r="1714" spans="3:4">
      <c r="C1714" s="14"/>
      <c r="D1714" s="14"/>
    </row>
    <row r="1715" spans="3:4">
      <c r="C1715" s="14"/>
      <c r="D1715" s="14"/>
    </row>
    <row r="1716" spans="3:4">
      <c r="C1716" s="14"/>
      <c r="D1716" s="14"/>
    </row>
    <row r="1717" spans="3:4">
      <c r="C1717" s="14"/>
      <c r="D1717" s="14"/>
    </row>
    <row r="1718" spans="3:4">
      <c r="C1718" s="14"/>
      <c r="D1718" s="14"/>
    </row>
    <row r="1719" spans="3:4">
      <c r="C1719" s="14"/>
      <c r="D1719" s="14"/>
    </row>
    <row r="1720" spans="3:4">
      <c r="C1720" s="14"/>
      <c r="D1720" s="14"/>
    </row>
    <row r="1721" spans="3:4">
      <c r="C1721" s="14"/>
      <c r="D1721" s="14"/>
    </row>
    <row r="1722" spans="3:4">
      <c r="C1722" s="14"/>
      <c r="D1722" s="14"/>
    </row>
    <row r="1723" spans="3:4">
      <c r="C1723" s="14"/>
      <c r="D1723" s="14"/>
    </row>
    <row r="1724" spans="3:4">
      <c r="C1724" s="14"/>
      <c r="D1724" s="14"/>
    </row>
    <row r="1725" spans="3:4">
      <c r="C1725" s="14"/>
      <c r="D1725" s="14"/>
    </row>
    <row r="1726" spans="3:4">
      <c r="C1726" s="14"/>
      <c r="D1726" s="14"/>
    </row>
    <row r="1727" spans="3:4">
      <c r="C1727" s="14"/>
      <c r="D1727" s="14"/>
    </row>
    <row r="1728" spans="3:4">
      <c r="C1728" s="14"/>
      <c r="D1728" s="14"/>
    </row>
    <row r="1729" spans="3:4">
      <c r="C1729" s="14"/>
      <c r="D1729" s="14"/>
    </row>
    <row r="1730" spans="3:4">
      <c r="C1730" s="14"/>
      <c r="D1730" s="14"/>
    </row>
    <row r="1731" spans="3:4">
      <c r="C1731" s="14"/>
      <c r="D1731" s="14"/>
    </row>
    <row r="1732" spans="3:4">
      <c r="C1732" s="14"/>
      <c r="D1732" s="14"/>
    </row>
    <row r="1733" spans="3:4">
      <c r="C1733" s="14"/>
      <c r="D1733" s="14"/>
    </row>
    <row r="1734" spans="3:4">
      <c r="C1734" s="14"/>
      <c r="D1734" s="14"/>
    </row>
    <row r="1735" spans="3:4">
      <c r="C1735" s="14"/>
      <c r="D1735" s="14"/>
    </row>
    <row r="1736" spans="3:4">
      <c r="C1736" s="14"/>
      <c r="D1736" s="14"/>
    </row>
    <row r="1737" spans="3:4">
      <c r="C1737" s="14"/>
      <c r="D1737" s="14"/>
    </row>
    <row r="1738" spans="3:4">
      <c r="C1738" s="14"/>
      <c r="D1738" s="14"/>
    </row>
    <row r="1739" spans="3:4">
      <c r="C1739" s="14"/>
      <c r="D1739" s="14"/>
    </row>
    <row r="1740" spans="3:4">
      <c r="C1740" s="14"/>
      <c r="D1740" s="14"/>
    </row>
    <row r="1741" spans="3:4">
      <c r="C1741" s="14"/>
      <c r="D1741" s="14"/>
    </row>
    <row r="1742" spans="3:4">
      <c r="C1742" s="14"/>
      <c r="D1742" s="14"/>
    </row>
    <row r="1743" spans="3:4">
      <c r="C1743" s="14"/>
      <c r="D1743" s="14"/>
    </row>
    <row r="1744" spans="3:4">
      <c r="C1744" s="14"/>
      <c r="D1744" s="14"/>
    </row>
    <row r="1745" spans="3:4">
      <c r="C1745" s="14"/>
      <c r="D1745" s="14"/>
    </row>
    <row r="1746" spans="3:4">
      <c r="C1746" s="14"/>
      <c r="D1746" s="14"/>
    </row>
    <row r="1747" spans="3:4">
      <c r="C1747" s="14"/>
      <c r="D1747" s="14"/>
    </row>
    <row r="1748" spans="3:4">
      <c r="C1748" s="14"/>
      <c r="D1748" s="14"/>
    </row>
    <row r="1749" spans="3:4">
      <c r="C1749" s="14"/>
      <c r="D1749" s="14"/>
    </row>
    <row r="1750" spans="3:4">
      <c r="C1750" s="14"/>
      <c r="D1750" s="14"/>
    </row>
    <row r="1751" spans="3:4">
      <c r="C1751" s="14"/>
      <c r="D1751" s="14"/>
    </row>
    <row r="1752" spans="3:4">
      <c r="C1752" s="14"/>
      <c r="D1752" s="14"/>
    </row>
    <row r="1753" spans="3:4">
      <c r="C1753" s="14"/>
      <c r="D1753" s="14"/>
    </row>
    <row r="1754" spans="3:4">
      <c r="C1754" s="14"/>
      <c r="D1754" s="14"/>
    </row>
    <row r="1755" spans="3:4">
      <c r="C1755" s="14"/>
      <c r="D1755" s="14"/>
    </row>
    <row r="1756" spans="3:4">
      <c r="C1756" s="14"/>
      <c r="D1756" s="14"/>
    </row>
    <row r="1757" spans="3:4">
      <c r="C1757" s="14"/>
      <c r="D1757" s="14"/>
    </row>
    <row r="1758" spans="3:4">
      <c r="C1758" s="14"/>
      <c r="D1758" s="14"/>
    </row>
    <row r="1759" spans="3:4">
      <c r="C1759" s="14"/>
      <c r="D1759" s="14"/>
    </row>
    <row r="1760" spans="3:4">
      <c r="C1760" s="14"/>
      <c r="D1760" s="14"/>
    </row>
    <row r="1761" spans="3:4">
      <c r="C1761" s="14"/>
      <c r="D1761" s="14"/>
    </row>
    <row r="1762" spans="3:4">
      <c r="C1762" s="14"/>
      <c r="D1762" s="14"/>
    </row>
    <row r="1763" spans="3:4">
      <c r="C1763" s="14"/>
      <c r="D1763" s="14"/>
    </row>
    <row r="1764" spans="3:4">
      <c r="C1764" s="14"/>
      <c r="D1764" s="14"/>
    </row>
    <row r="1765" spans="3:4">
      <c r="C1765" s="14"/>
      <c r="D1765" s="14"/>
    </row>
    <row r="1766" spans="3:4">
      <c r="C1766" s="14"/>
      <c r="D1766" s="14"/>
    </row>
    <row r="1767" spans="3:4">
      <c r="C1767" s="14"/>
      <c r="D1767" s="14"/>
    </row>
    <row r="1768" spans="3:4">
      <c r="C1768" s="14"/>
      <c r="D1768" s="14"/>
    </row>
    <row r="1769" spans="3:4">
      <c r="C1769" s="14"/>
      <c r="D1769" s="14"/>
    </row>
    <row r="1770" spans="3:4">
      <c r="C1770" s="14"/>
      <c r="D1770" s="14"/>
    </row>
    <row r="1771" spans="3:4">
      <c r="C1771" s="14"/>
      <c r="D1771" s="14"/>
    </row>
    <row r="1772" spans="3:4">
      <c r="C1772" s="14"/>
      <c r="D1772" s="14"/>
    </row>
    <row r="1773" spans="3:4">
      <c r="C1773" s="14"/>
      <c r="D1773" s="14"/>
    </row>
    <row r="1774" spans="3:4">
      <c r="C1774" s="14"/>
      <c r="D1774" s="14"/>
    </row>
    <row r="1775" spans="3:4">
      <c r="C1775" s="14"/>
      <c r="D1775" s="14"/>
    </row>
    <row r="1776" spans="3:4">
      <c r="C1776" s="14"/>
      <c r="D1776" s="14"/>
    </row>
    <row r="1777" spans="3:4">
      <c r="C1777" s="14"/>
      <c r="D1777" s="14"/>
    </row>
    <row r="1778" spans="3:4">
      <c r="C1778" s="14"/>
      <c r="D1778" s="14"/>
    </row>
    <row r="1779" spans="3:4">
      <c r="C1779" s="14"/>
      <c r="D1779" s="14"/>
    </row>
    <row r="1780" spans="3:4">
      <c r="C1780" s="14"/>
      <c r="D1780" s="14"/>
    </row>
    <row r="1781" spans="3:4">
      <c r="C1781" s="14"/>
      <c r="D1781" s="14"/>
    </row>
    <row r="1782" spans="3:4">
      <c r="C1782" s="14"/>
      <c r="D1782" s="14"/>
    </row>
    <row r="1783" spans="3:4">
      <c r="C1783" s="14"/>
      <c r="D1783" s="14"/>
    </row>
    <row r="1784" spans="3:4">
      <c r="C1784" s="14"/>
      <c r="D1784" s="14"/>
    </row>
    <row r="1785" spans="3:4">
      <c r="C1785" s="14"/>
      <c r="D1785" s="14"/>
    </row>
    <row r="1786" spans="3:4">
      <c r="C1786" s="14"/>
      <c r="D1786" s="14"/>
    </row>
    <row r="1787" spans="3:4">
      <c r="C1787" s="14"/>
      <c r="D1787" s="14"/>
    </row>
    <row r="1788" spans="3:4">
      <c r="C1788" s="14"/>
      <c r="D1788" s="14"/>
    </row>
    <row r="1789" spans="3:4">
      <c r="C1789" s="14"/>
      <c r="D1789" s="14"/>
    </row>
    <row r="1790" spans="3:4">
      <c r="C1790" s="14"/>
      <c r="D1790" s="14"/>
    </row>
    <row r="1791" spans="3:4">
      <c r="C1791" s="14"/>
      <c r="D1791" s="14"/>
    </row>
    <row r="1792" spans="3:4">
      <c r="C1792" s="14"/>
      <c r="D1792" s="14"/>
    </row>
    <row r="1793" spans="3:4">
      <c r="C1793" s="14"/>
      <c r="D1793" s="14"/>
    </row>
    <row r="1794" spans="3:4">
      <c r="C1794" s="14"/>
      <c r="D1794" s="14"/>
    </row>
    <row r="1795" spans="3:4">
      <c r="C1795" s="14"/>
      <c r="D1795" s="14"/>
    </row>
    <row r="1796" spans="3:4">
      <c r="C1796" s="14"/>
      <c r="D1796" s="14"/>
    </row>
    <row r="1797" spans="3:4">
      <c r="C1797" s="14"/>
      <c r="D1797" s="14"/>
    </row>
    <row r="1798" spans="3:4">
      <c r="C1798" s="14"/>
      <c r="D1798" s="14"/>
    </row>
    <row r="1799" spans="3:4">
      <c r="C1799" s="14"/>
      <c r="D1799" s="14"/>
    </row>
    <row r="1800" spans="3:4">
      <c r="C1800" s="14"/>
      <c r="D1800" s="14"/>
    </row>
    <row r="1801" spans="3:4">
      <c r="C1801" s="14"/>
      <c r="D1801" s="14"/>
    </row>
    <row r="1802" spans="3:4">
      <c r="C1802" s="14"/>
      <c r="D1802" s="14"/>
    </row>
    <row r="1803" spans="3:4">
      <c r="C1803" s="14"/>
      <c r="D1803" s="14"/>
    </row>
    <row r="1804" spans="3:4">
      <c r="C1804" s="14"/>
      <c r="D1804" s="14"/>
    </row>
    <row r="1805" spans="3:4">
      <c r="C1805" s="14"/>
      <c r="D1805" s="14"/>
    </row>
    <row r="1806" spans="3:4">
      <c r="C1806" s="14"/>
      <c r="D1806" s="14"/>
    </row>
    <row r="1807" spans="3:4">
      <c r="C1807" s="14"/>
      <c r="D1807" s="14"/>
    </row>
    <row r="1808" spans="3:4">
      <c r="C1808" s="14"/>
      <c r="D1808" s="14"/>
    </row>
    <row r="1809" spans="3:4">
      <c r="C1809" s="14"/>
      <c r="D1809" s="14"/>
    </row>
    <row r="1810" spans="3:4">
      <c r="C1810" s="14"/>
      <c r="D1810" s="14"/>
    </row>
    <row r="1811" spans="3:4">
      <c r="C1811" s="14"/>
      <c r="D1811" s="14"/>
    </row>
    <row r="1812" spans="3:4">
      <c r="C1812" s="14"/>
      <c r="D1812" s="14"/>
    </row>
    <row r="1813" spans="3:4">
      <c r="C1813" s="14"/>
      <c r="D1813" s="14"/>
    </row>
    <row r="1814" spans="3:4">
      <c r="C1814" s="14"/>
      <c r="D1814" s="14"/>
    </row>
    <row r="1815" spans="3:4">
      <c r="C1815" s="14"/>
      <c r="D1815" s="14"/>
    </row>
    <row r="1816" spans="3:4">
      <c r="C1816" s="14"/>
      <c r="D1816" s="14"/>
    </row>
    <row r="1817" spans="3:4">
      <c r="C1817" s="14"/>
      <c r="D1817" s="14"/>
    </row>
    <row r="1818" spans="3:4">
      <c r="C1818" s="14"/>
      <c r="D1818" s="14"/>
    </row>
    <row r="1819" spans="3:4">
      <c r="C1819" s="14"/>
      <c r="D1819" s="14"/>
    </row>
    <row r="1820" spans="3:4">
      <c r="C1820" s="14"/>
      <c r="D1820" s="14"/>
    </row>
    <row r="1821" spans="3:4">
      <c r="C1821" s="14"/>
      <c r="D1821" s="14"/>
    </row>
    <row r="1822" spans="3:4">
      <c r="C1822" s="14"/>
      <c r="D1822" s="14"/>
    </row>
    <row r="1823" spans="3:4">
      <c r="C1823" s="14"/>
      <c r="D1823" s="14"/>
    </row>
    <row r="1824" spans="3:4">
      <c r="C1824" s="14"/>
      <c r="D1824" s="14"/>
    </row>
    <row r="1825" spans="3:4">
      <c r="C1825" s="14"/>
      <c r="D1825" s="14"/>
    </row>
    <row r="1826" spans="3:4">
      <c r="C1826" s="14"/>
      <c r="D1826" s="14"/>
    </row>
    <row r="1827" spans="3:4">
      <c r="C1827" s="14"/>
      <c r="D1827" s="14"/>
    </row>
    <row r="1828" spans="3:4">
      <c r="C1828" s="14"/>
      <c r="D1828" s="14"/>
    </row>
    <row r="1829" spans="3:4">
      <c r="C1829" s="14"/>
      <c r="D1829" s="14"/>
    </row>
    <row r="1830" spans="3:4">
      <c r="C1830" s="14"/>
      <c r="D1830" s="14"/>
    </row>
    <row r="1831" spans="3:4">
      <c r="C1831" s="14"/>
      <c r="D1831" s="14"/>
    </row>
    <row r="1832" spans="3:4">
      <c r="C1832" s="14"/>
      <c r="D1832" s="14"/>
    </row>
    <row r="1833" spans="3:4">
      <c r="C1833" s="14"/>
      <c r="D1833" s="14"/>
    </row>
    <row r="1834" spans="3:4">
      <c r="C1834" s="14"/>
      <c r="D1834" s="14"/>
    </row>
    <row r="1835" spans="3:4">
      <c r="C1835" s="14"/>
      <c r="D1835" s="14"/>
    </row>
    <row r="1836" spans="3:4">
      <c r="C1836" s="14"/>
      <c r="D1836" s="14"/>
    </row>
    <row r="1837" spans="3:4">
      <c r="C1837" s="14"/>
      <c r="D1837" s="14"/>
    </row>
    <row r="1838" spans="3:4">
      <c r="C1838" s="14"/>
      <c r="D1838" s="14"/>
    </row>
    <row r="1839" spans="3:4">
      <c r="C1839" s="14"/>
      <c r="D1839" s="14"/>
    </row>
    <row r="1840" spans="3:4">
      <c r="C1840" s="14"/>
      <c r="D1840" s="14"/>
    </row>
    <row r="1841" spans="3:4">
      <c r="C1841" s="14"/>
      <c r="D1841" s="14"/>
    </row>
    <row r="1842" spans="3:4">
      <c r="C1842" s="14"/>
      <c r="D1842" s="14"/>
    </row>
    <row r="1843" spans="3:4">
      <c r="C1843" s="14"/>
      <c r="D1843" s="14"/>
    </row>
    <row r="1844" spans="3:4">
      <c r="C1844" s="14"/>
      <c r="D1844" s="14"/>
    </row>
    <row r="1845" spans="3:4">
      <c r="C1845" s="14"/>
      <c r="D1845" s="14"/>
    </row>
    <row r="1846" spans="3:4">
      <c r="C1846" s="14"/>
      <c r="D1846" s="14"/>
    </row>
    <row r="1847" spans="3:4">
      <c r="C1847" s="14"/>
      <c r="D1847" s="14"/>
    </row>
    <row r="1848" spans="3:4">
      <c r="C1848" s="14"/>
      <c r="D1848" s="14"/>
    </row>
    <row r="1849" spans="3:4">
      <c r="C1849" s="14"/>
      <c r="D1849" s="14"/>
    </row>
    <row r="1850" spans="3:4">
      <c r="C1850" s="14"/>
      <c r="D1850" s="14"/>
    </row>
    <row r="1851" spans="3:4">
      <c r="C1851" s="14"/>
      <c r="D1851" s="14"/>
    </row>
    <row r="1852" spans="3:4">
      <c r="C1852" s="14"/>
      <c r="D1852" s="14"/>
    </row>
    <row r="1853" spans="3:4">
      <c r="C1853" s="14"/>
      <c r="D1853" s="14"/>
    </row>
    <row r="1854" spans="3:4">
      <c r="C1854" s="14"/>
      <c r="D1854" s="14"/>
    </row>
    <row r="1855" spans="3:4">
      <c r="C1855" s="14"/>
      <c r="D1855" s="14"/>
    </row>
    <row r="1856" spans="3:4">
      <c r="C1856" s="14"/>
      <c r="D1856" s="14"/>
    </row>
    <row r="1857" spans="3:4">
      <c r="C1857" s="14"/>
      <c r="D1857" s="14"/>
    </row>
    <row r="1858" spans="3:4">
      <c r="C1858" s="14"/>
      <c r="D1858" s="14"/>
    </row>
    <row r="1859" spans="3:4">
      <c r="C1859" s="14"/>
      <c r="D1859" s="14"/>
    </row>
    <row r="1860" spans="3:4">
      <c r="C1860" s="14"/>
      <c r="D1860" s="14"/>
    </row>
    <row r="1861" spans="3:4">
      <c r="C1861" s="14"/>
      <c r="D1861" s="14"/>
    </row>
    <row r="1862" spans="3:4">
      <c r="C1862" s="14"/>
      <c r="D1862" s="14"/>
    </row>
    <row r="1863" spans="3:4">
      <c r="C1863" s="14"/>
      <c r="D1863" s="14"/>
    </row>
    <row r="1864" spans="3:4">
      <c r="C1864" s="14"/>
      <c r="D1864" s="14"/>
    </row>
    <row r="1865" spans="3:4">
      <c r="C1865" s="14"/>
      <c r="D1865" s="14"/>
    </row>
    <row r="1866" spans="3:4">
      <c r="C1866" s="14"/>
      <c r="D1866" s="14"/>
    </row>
    <row r="1867" spans="3:4">
      <c r="C1867" s="14"/>
      <c r="D1867" s="14"/>
    </row>
    <row r="1868" spans="3:4">
      <c r="C1868" s="14"/>
      <c r="D1868" s="14"/>
    </row>
    <row r="1869" spans="3:4">
      <c r="C1869" s="14"/>
      <c r="D1869" s="14"/>
    </row>
    <row r="1870" spans="3:4">
      <c r="C1870" s="14"/>
      <c r="D1870" s="14"/>
    </row>
    <row r="1871" spans="3:4">
      <c r="C1871" s="14"/>
      <c r="D1871" s="14"/>
    </row>
    <row r="1872" spans="3:4">
      <c r="C1872" s="14"/>
      <c r="D1872" s="14"/>
    </row>
    <row r="1873" spans="3:4">
      <c r="C1873" s="14"/>
      <c r="D1873" s="14"/>
    </row>
    <row r="1874" spans="3:4">
      <c r="C1874" s="14"/>
      <c r="D1874" s="14"/>
    </row>
    <row r="1875" spans="3:4">
      <c r="C1875" s="14"/>
      <c r="D1875" s="14"/>
    </row>
    <row r="1876" spans="3:4">
      <c r="C1876" s="14"/>
      <c r="D1876" s="14"/>
    </row>
    <row r="1877" spans="3:4">
      <c r="C1877" s="14"/>
      <c r="D1877" s="14"/>
    </row>
    <row r="1878" spans="3:4">
      <c r="C1878" s="14"/>
      <c r="D1878" s="14"/>
    </row>
    <row r="1879" spans="3:4">
      <c r="C1879" s="14"/>
      <c r="D1879" s="14"/>
    </row>
    <row r="1880" spans="3:4">
      <c r="C1880" s="14"/>
      <c r="D1880" s="14"/>
    </row>
    <row r="1881" spans="3:4">
      <c r="C1881" s="14"/>
      <c r="D1881" s="14"/>
    </row>
    <row r="1882" spans="3:4">
      <c r="C1882" s="14"/>
      <c r="D1882" s="14"/>
    </row>
    <row r="1883" spans="3:4">
      <c r="C1883" s="14"/>
      <c r="D1883" s="14"/>
    </row>
    <row r="1884" spans="3:4">
      <c r="C1884" s="14"/>
      <c r="D1884" s="14"/>
    </row>
    <row r="1885" spans="3:4">
      <c r="C1885" s="14"/>
      <c r="D1885" s="14"/>
    </row>
    <row r="1886" spans="3:4">
      <c r="C1886" s="14"/>
      <c r="D1886" s="14"/>
    </row>
    <row r="1887" spans="3:4">
      <c r="C1887" s="14"/>
      <c r="D1887" s="14"/>
    </row>
    <row r="1888" spans="3:4">
      <c r="C1888" s="14"/>
      <c r="D1888" s="14"/>
    </row>
    <row r="1889" spans="3:4">
      <c r="C1889" s="14"/>
      <c r="D1889" s="14"/>
    </row>
    <row r="1890" spans="3:4">
      <c r="C1890" s="14"/>
      <c r="D1890" s="14"/>
    </row>
    <row r="1891" spans="3:4">
      <c r="C1891" s="14"/>
      <c r="D1891" s="14"/>
    </row>
    <row r="1892" spans="3:4">
      <c r="C1892" s="14"/>
      <c r="D1892" s="14"/>
    </row>
    <row r="1893" spans="3:4">
      <c r="C1893" s="14"/>
      <c r="D1893" s="14"/>
    </row>
    <row r="1894" spans="3:4">
      <c r="C1894" s="14"/>
      <c r="D1894" s="14"/>
    </row>
    <row r="1895" spans="3:4">
      <c r="C1895" s="14"/>
      <c r="D1895" s="14"/>
    </row>
    <row r="1896" spans="3:4">
      <c r="C1896" s="14"/>
      <c r="D1896" s="14"/>
    </row>
    <row r="1897" spans="3:4">
      <c r="C1897" s="14"/>
      <c r="D1897" s="14"/>
    </row>
    <row r="1898" spans="3:4">
      <c r="C1898" s="14"/>
      <c r="D1898" s="14"/>
    </row>
    <row r="1899" spans="3:4">
      <c r="C1899" s="14"/>
      <c r="D1899" s="14"/>
    </row>
    <row r="1900" spans="3:4">
      <c r="C1900" s="14"/>
      <c r="D1900" s="14"/>
    </row>
    <row r="1901" spans="3:4">
      <c r="C1901" s="14"/>
      <c r="D1901" s="14"/>
    </row>
    <row r="1902" spans="3:4">
      <c r="C1902" s="14"/>
      <c r="D1902" s="14"/>
    </row>
    <row r="1903" spans="3:4">
      <c r="C1903" s="14"/>
      <c r="D1903" s="14"/>
    </row>
    <row r="1904" spans="3:4">
      <c r="C1904" s="14"/>
      <c r="D1904" s="14"/>
    </row>
    <row r="1905" spans="3:4">
      <c r="C1905" s="14"/>
      <c r="D1905" s="14"/>
    </row>
    <row r="1906" spans="3:4">
      <c r="C1906" s="14"/>
      <c r="D1906" s="14"/>
    </row>
    <row r="1907" spans="3:4">
      <c r="C1907" s="14"/>
      <c r="D1907" s="14"/>
    </row>
    <row r="1908" spans="3:4">
      <c r="C1908" s="14"/>
      <c r="D1908" s="14"/>
    </row>
    <row r="1909" spans="3:4">
      <c r="C1909" s="14"/>
      <c r="D1909" s="14"/>
    </row>
    <row r="1910" spans="3:4">
      <c r="C1910" s="14"/>
      <c r="D1910" s="14"/>
    </row>
    <row r="1911" spans="3:4">
      <c r="C1911" s="14"/>
      <c r="D1911" s="14"/>
    </row>
    <row r="1912" spans="3:4">
      <c r="C1912" s="14"/>
      <c r="D1912" s="14"/>
    </row>
    <row r="1913" spans="3:4">
      <c r="C1913" s="14"/>
      <c r="D1913" s="14"/>
    </row>
    <row r="1914" spans="3:4">
      <c r="C1914" s="14"/>
      <c r="D1914" s="14"/>
    </row>
    <row r="1915" spans="3:4">
      <c r="C1915" s="14"/>
      <c r="D1915" s="14"/>
    </row>
    <row r="1916" spans="3:4">
      <c r="C1916" s="14"/>
      <c r="D1916" s="14"/>
    </row>
    <row r="1917" spans="3:4">
      <c r="C1917" s="14"/>
      <c r="D1917" s="14"/>
    </row>
    <row r="1918" spans="3:4">
      <c r="C1918" s="14"/>
      <c r="D1918" s="14"/>
    </row>
    <row r="1919" spans="3:4">
      <c r="C1919" s="14"/>
      <c r="D1919" s="14"/>
    </row>
    <row r="1920" spans="3:4">
      <c r="C1920" s="14"/>
      <c r="D1920" s="14"/>
    </row>
    <row r="1921" spans="3:4">
      <c r="C1921" s="14"/>
      <c r="D1921" s="14"/>
    </row>
    <row r="1922" spans="3:4">
      <c r="C1922" s="14"/>
      <c r="D1922" s="14"/>
    </row>
    <row r="1923" spans="3:4">
      <c r="C1923" s="14"/>
      <c r="D1923" s="14"/>
    </row>
    <row r="1924" spans="3:4">
      <c r="C1924" s="14"/>
      <c r="D1924" s="14"/>
    </row>
    <row r="1925" spans="3:4">
      <c r="C1925" s="14"/>
      <c r="D1925" s="14"/>
    </row>
    <row r="1926" spans="3:4">
      <c r="C1926" s="14"/>
      <c r="D1926" s="14"/>
    </row>
    <row r="1927" spans="3:4">
      <c r="C1927" s="14"/>
      <c r="D1927" s="14"/>
    </row>
    <row r="1928" spans="3:4">
      <c r="C1928" s="14"/>
      <c r="D1928" s="14"/>
    </row>
    <row r="1929" spans="3:4">
      <c r="C1929" s="14"/>
      <c r="D1929" s="14"/>
    </row>
    <row r="1930" spans="3:4">
      <c r="C1930" s="14"/>
      <c r="D1930" s="14"/>
    </row>
    <row r="1931" spans="3:4">
      <c r="C1931" s="14"/>
      <c r="D1931" s="14"/>
    </row>
    <row r="1932" spans="3:4">
      <c r="C1932" s="14"/>
      <c r="D1932" s="14"/>
    </row>
    <row r="1933" spans="3:4">
      <c r="C1933" s="14"/>
      <c r="D1933" s="14"/>
    </row>
    <row r="1934" spans="3:4">
      <c r="C1934" s="14"/>
      <c r="D1934" s="14"/>
    </row>
    <row r="1935" spans="3:4">
      <c r="C1935" s="14"/>
      <c r="D1935" s="14"/>
    </row>
    <row r="1936" spans="3:4">
      <c r="C1936" s="14"/>
      <c r="D1936" s="14"/>
    </row>
    <row r="1937" spans="3:4">
      <c r="C1937" s="14"/>
      <c r="D1937" s="14"/>
    </row>
    <row r="1938" spans="3:4">
      <c r="C1938" s="14"/>
      <c r="D1938" s="14"/>
    </row>
    <row r="1939" spans="3:4">
      <c r="C1939" s="14"/>
      <c r="D1939" s="14"/>
    </row>
    <row r="1940" spans="3:4">
      <c r="C1940" s="14"/>
      <c r="D1940" s="14"/>
    </row>
    <row r="1941" spans="3:4">
      <c r="C1941" s="14"/>
      <c r="D1941" s="14"/>
    </row>
    <row r="1942" spans="3:4">
      <c r="C1942" s="14"/>
      <c r="D1942" s="14"/>
    </row>
    <row r="1943" spans="3:4">
      <c r="C1943" s="14"/>
      <c r="D1943" s="14"/>
    </row>
    <row r="1944" spans="3:4">
      <c r="C1944" s="14"/>
      <c r="D1944" s="14"/>
    </row>
    <row r="1945" spans="3:4">
      <c r="C1945" s="14"/>
      <c r="D1945" s="14"/>
    </row>
    <row r="1946" spans="3:4">
      <c r="C1946" s="14"/>
      <c r="D1946" s="14"/>
    </row>
    <row r="1947" spans="3:4">
      <c r="C1947" s="14"/>
      <c r="D1947" s="14"/>
    </row>
    <row r="1948" spans="3:4">
      <c r="C1948" s="14"/>
      <c r="D1948" s="14"/>
    </row>
    <row r="1949" spans="3:4">
      <c r="C1949" s="14"/>
      <c r="D1949" s="14"/>
    </row>
    <row r="1950" spans="3:4">
      <c r="C1950" s="14"/>
      <c r="D1950" s="14"/>
    </row>
    <row r="1951" spans="3:4">
      <c r="C1951" s="14"/>
      <c r="D1951" s="14"/>
    </row>
    <row r="1952" spans="3:4">
      <c r="C1952" s="14"/>
      <c r="D1952" s="14"/>
    </row>
    <row r="1953" spans="3:4">
      <c r="C1953" s="14"/>
      <c r="D1953" s="14"/>
    </row>
    <row r="1954" spans="3:4">
      <c r="C1954" s="14"/>
      <c r="D1954" s="14"/>
    </row>
    <row r="1955" spans="3:4">
      <c r="C1955" s="14"/>
      <c r="D1955" s="14"/>
    </row>
    <row r="1956" spans="3:4">
      <c r="C1956" s="14"/>
      <c r="D1956" s="14"/>
    </row>
    <row r="1957" spans="3:4">
      <c r="C1957" s="14"/>
      <c r="D1957" s="14"/>
    </row>
    <row r="1958" spans="3:4">
      <c r="C1958" s="14"/>
      <c r="D1958" s="14"/>
    </row>
    <row r="1959" spans="3:4">
      <c r="C1959" s="14"/>
      <c r="D1959" s="14"/>
    </row>
    <row r="1960" spans="3:4">
      <c r="C1960" s="14"/>
      <c r="D1960" s="14"/>
    </row>
    <row r="1961" spans="3:4">
      <c r="C1961" s="14"/>
      <c r="D1961" s="14"/>
    </row>
    <row r="1962" spans="3:4">
      <c r="C1962" s="14"/>
      <c r="D1962" s="14"/>
    </row>
    <row r="1963" spans="3:4">
      <c r="C1963" s="14"/>
      <c r="D1963" s="14"/>
    </row>
    <row r="1964" spans="3:4">
      <c r="C1964" s="14"/>
      <c r="D1964" s="14"/>
    </row>
    <row r="1965" spans="3:4">
      <c r="C1965" s="14"/>
      <c r="D1965" s="14"/>
    </row>
    <row r="1966" spans="3:4">
      <c r="C1966" s="14"/>
      <c r="D1966" s="14"/>
    </row>
    <row r="1967" spans="3:4">
      <c r="C1967" s="14"/>
      <c r="D1967" s="14"/>
    </row>
    <row r="1968" spans="3:4">
      <c r="C1968" s="14"/>
      <c r="D1968" s="14"/>
    </row>
    <row r="1969" spans="3:4">
      <c r="C1969" s="14"/>
      <c r="D1969" s="14"/>
    </row>
    <row r="1970" spans="3:4">
      <c r="C1970" s="14"/>
      <c r="D1970" s="14"/>
    </row>
    <row r="1971" spans="3:4">
      <c r="C1971" s="14"/>
      <c r="D1971" s="14"/>
    </row>
    <row r="1972" spans="3:4">
      <c r="C1972" s="14"/>
      <c r="D1972" s="14"/>
    </row>
    <row r="1973" spans="3:4">
      <c r="C1973" s="14"/>
      <c r="D1973" s="14"/>
    </row>
    <row r="1974" spans="3:4">
      <c r="C1974" s="14"/>
      <c r="D1974" s="14"/>
    </row>
    <row r="1975" spans="3:4">
      <c r="C1975" s="14"/>
      <c r="D1975" s="14"/>
    </row>
    <row r="1976" spans="3:4">
      <c r="C1976" s="14"/>
      <c r="D1976" s="14"/>
    </row>
    <row r="1977" spans="3:4">
      <c r="C1977" s="14"/>
      <c r="D1977" s="14"/>
    </row>
    <row r="1978" spans="3:4">
      <c r="C1978" s="14"/>
      <c r="D1978" s="14"/>
    </row>
    <row r="1979" spans="3:4">
      <c r="C1979" s="14"/>
      <c r="D1979" s="14"/>
    </row>
    <row r="1980" spans="3:4">
      <c r="C1980" s="14"/>
      <c r="D1980" s="14"/>
    </row>
    <row r="1981" spans="3:4">
      <c r="C1981" s="14"/>
      <c r="D1981" s="14"/>
    </row>
    <row r="1982" spans="3:4">
      <c r="C1982" s="14"/>
      <c r="D1982" s="14"/>
    </row>
    <row r="1983" spans="3:4">
      <c r="C1983" s="14"/>
      <c r="D1983" s="14"/>
    </row>
    <row r="1984" spans="3:4">
      <c r="C1984" s="14"/>
      <c r="D1984" s="14"/>
    </row>
    <row r="1985" spans="3:4">
      <c r="C1985" s="14"/>
      <c r="D1985" s="14"/>
    </row>
    <row r="1986" spans="3:4">
      <c r="C1986" s="14"/>
      <c r="D1986" s="14"/>
    </row>
    <row r="1987" spans="3:4">
      <c r="C1987" s="14"/>
      <c r="D1987" s="14"/>
    </row>
    <row r="1988" spans="3:4">
      <c r="C1988" s="14"/>
      <c r="D1988" s="14"/>
    </row>
    <row r="1989" spans="3:4">
      <c r="C1989" s="14"/>
      <c r="D1989" s="14"/>
    </row>
    <row r="1990" spans="3:4">
      <c r="C1990" s="14"/>
      <c r="D1990" s="14"/>
    </row>
    <row r="1991" spans="3:4">
      <c r="C1991" s="14"/>
      <c r="D1991" s="14"/>
    </row>
    <row r="1992" spans="3:4">
      <c r="C1992" s="14"/>
      <c r="D1992" s="14"/>
    </row>
    <row r="1993" spans="3:4">
      <c r="C1993" s="14"/>
      <c r="D1993" s="14"/>
    </row>
    <row r="1994" spans="3:4">
      <c r="C1994" s="14"/>
      <c r="D1994" s="14"/>
    </row>
    <row r="1995" spans="3:4">
      <c r="C1995" s="14"/>
      <c r="D1995" s="14"/>
    </row>
    <row r="1996" spans="3:4">
      <c r="C1996" s="14"/>
      <c r="D1996" s="14"/>
    </row>
    <row r="1997" spans="3:4">
      <c r="C1997" s="14"/>
      <c r="D1997" s="14"/>
    </row>
    <row r="1998" spans="3:4">
      <c r="C1998" s="14"/>
      <c r="D1998" s="14"/>
    </row>
    <row r="1999" spans="3:4">
      <c r="C1999" s="14"/>
      <c r="D1999" s="14"/>
    </row>
    <row r="2000" spans="3:4">
      <c r="C2000" s="14"/>
      <c r="D2000" s="14"/>
    </row>
    <row r="2001" spans="3:4">
      <c r="C2001" s="14"/>
      <c r="D2001" s="14"/>
    </row>
    <row r="2002" spans="3:4">
      <c r="C2002" s="14"/>
      <c r="D2002" s="14"/>
    </row>
    <row r="2003" spans="3:4">
      <c r="C2003" s="14"/>
      <c r="D2003" s="14"/>
    </row>
    <row r="2004" spans="3:4">
      <c r="C2004" s="14"/>
      <c r="D2004" s="14"/>
    </row>
    <row r="2005" spans="3:4">
      <c r="C2005" s="14"/>
      <c r="D2005" s="14"/>
    </row>
    <row r="2006" spans="3:4">
      <c r="C2006" s="14"/>
      <c r="D2006" s="14"/>
    </row>
    <row r="2007" spans="3:4">
      <c r="C2007" s="14"/>
      <c r="D2007" s="14"/>
    </row>
    <row r="2008" spans="3:4">
      <c r="C2008" s="14"/>
      <c r="D2008" s="14"/>
    </row>
    <row r="2009" spans="3:4">
      <c r="C2009" s="14"/>
      <c r="D2009" s="14"/>
    </row>
    <row r="2010" spans="3:4">
      <c r="C2010" s="14"/>
      <c r="D2010" s="14"/>
    </row>
    <row r="2011" spans="3:4">
      <c r="C2011" s="14"/>
      <c r="D2011" s="14"/>
    </row>
    <row r="2012" spans="3:4">
      <c r="C2012" s="14"/>
      <c r="D2012" s="14"/>
    </row>
    <row r="2013" spans="3:4">
      <c r="C2013" s="14"/>
      <c r="D2013" s="14"/>
    </row>
    <row r="2014" spans="3:4">
      <c r="C2014" s="14"/>
      <c r="D2014" s="14"/>
    </row>
    <row r="2015" spans="3:4">
      <c r="C2015" s="14"/>
      <c r="D2015" s="14"/>
    </row>
    <row r="2016" spans="3:4">
      <c r="C2016" s="14"/>
      <c r="D2016" s="14"/>
    </row>
    <row r="2017" spans="3:4">
      <c r="C2017" s="14"/>
      <c r="D2017" s="14"/>
    </row>
    <row r="2018" spans="3:4">
      <c r="C2018" s="14"/>
      <c r="D2018" s="14"/>
    </row>
    <row r="2019" spans="3:4">
      <c r="C2019" s="14"/>
      <c r="D2019" s="14"/>
    </row>
    <row r="2020" spans="3:4">
      <c r="C2020" s="14"/>
      <c r="D2020" s="14"/>
    </row>
    <row r="2021" spans="3:4">
      <c r="C2021" s="14"/>
      <c r="D2021" s="14"/>
    </row>
    <row r="2022" spans="3:4">
      <c r="C2022" s="14"/>
      <c r="D2022" s="14"/>
    </row>
    <row r="2023" spans="3:4">
      <c r="C2023" s="14"/>
      <c r="D2023" s="14"/>
    </row>
    <row r="2024" spans="3:4">
      <c r="C2024" s="14"/>
      <c r="D2024" s="14"/>
    </row>
    <row r="2025" spans="3:4">
      <c r="C2025" s="14"/>
      <c r="D2025" s="14"/>
    </row>
    <row r="2026" spans="3:4">
      <c r="C2026" s="14"/>
      <c r="D2026" s="14"/>
    </row>
    <row r="2027" spans="3:4">
      <c r="C2027" s="14"/>
      <c r="D2027" s="14"/>
    </row>
    <row r="2028" spans="3:4">
      <c r="C2028" s="14"/>
      <c r="D2028" s="14"/>
    </row>
    <row r="2029" spans="3:4">
      <c r="C2029" s="14"/>
      <c r="D2029" s="14"/>
    </row>
    <row r="2030" spans="3:4">
      <c r="C2030" s="14"/>
      <c r="D2030" s="14"/>
    </row>
    <row r="2031" spans="3:4">
      <c r="C2031" s="14"/>
      <c r="D2031" s="14"/>
    </row>
    <row r="2032" spans="3:4">
      <c r="C2032" s="14"/>
      <c r="D2032" s="14"/>
    </row>
    <row r="2033" spans="3:4">
      <c r="C2033" s="14"/>
      <c r="D2033" s="14"/>
    </row>
    <row r="2034" spans="3:4">
      <c r="C2034" s="14"/>
      <c r="D2034" s="14"/>
    </row>
    <row r="2035" spans="3:4">
      <c r="C2035" s="14"/>
      <c r="D2035" s="14"/>
    </row>
    <row r="2036" spans="3:4">
      <c r="C2036" s="14"/>
      <c r="D2036" s="14"/>
    </row>
    <row r="2037" spans="3:4">
      <c r="C2037" s="14"/>
      <c r="D2037" s="14"/>
    </row>
    <row r="2038" spans="3:4">
      <c r="C2038" s="14"/>
      <c r="D2038" s="14"/>
    </row>
    <row r="2039" spans="3:4">
      <c r="C2039" s="14"/>
      <c r="D2039" s="14"/>
    </row>
    <row r="2040" spans="3:4">
      <c r="C2040" s="14"/>
      <c r="D2040" s="14"/>
    </row>
    <row r="2041" spans="3:4">
      <c r="C2041" s="14"/>
      <c r="D2041" s="14"/>
    </row>
    <row r="2042" spans="3:4">
      <c r="C2042" s="14"/>
      <c r="D2042" s="14"/>
    </row>
    <row r="2043" spans="3:4">
      <c r="C2043" s="14"/>
      <c r="D2043" s="14"/>
    </row>
    <row r="2044" spans="3:4">
      <c r="C2044" s="14"/>
      <c r="D2044" s="14"/>
    </row>
    <row r="2045" spans="3:4">
      <c r="C2045" s="14"/>
      <c r="D2045" s="14"/>
    </row>
    <row r="2046" spans="3:4">
      <c r="C2046" s="14"/>
      <c r="D2046" s="14"/>
    </row>
    <row r="2047" spans="3:4">
      <c r="C2047" s="14"/>
      <c r="D2047" s="14"/>
    </row>
    <row r="2048" spans="3:4">
      <c r="C2048" s="14"/>
      <c r="D2048" s="14"/>
    </row>
    <row r="2049" spans="3:4">
      <c r="C2049" s="14"/>
      <c r="D2049" s="14"/>
    </row>
    <row r="2050" spans="3:4">
      <c r="C2050" s="14"/>
      <c r="D2050" s="14"/>
    </row>
    <row r="2051" spans="3:4">
      <c r="C2051" s="14"/>
      <c r="D2051" s="14"/>
    </row>
    <row r="2052" spans="3:4">
      <c r="C2052" s="14"/>
      <c r="D2052" s="14"/>
    </row>
    <row r="2053" spans="3:4">
      <c r="C2053" s="14"/>
      <c r="D2053" s="14"/>
    </row>
    <row r="2054" spans="3:4">
      <c r="C2054" s="14"/>
      <c r="D2054" s="14"/>
    </row>
    <row r="2055" spans="3:4">
      <c r="C2055" s="14"/>
      <c r="D2055" s="14"/>
    </row>
    <row r="2056" spans="3:4">
      <c r="C2056" s="14"/>
      <c r="D2056" s="14"/>
    </row>
    <row r="2057" spans="3:4">
      <c r="C2057" s="14"/>
      <c r="D2057" s="14"/>
    </row>
    <row r="2058" spans="3:4">
      <c r="C2058" s="14"/>
      <c r="D2058" s="14"/>
    </row>
    <row r="2059" spans="3:4">
      <c r="C2059" s="14"/>
      <c r="D2059" s="14"/>
    </row>
    <row r="2060" spans="3:4">
      <c r="C2060" s="14"/>
      <c r="D2060" s="14"/>
    </row>
    <row r="2061" spans="3:4">
      <c r="C2061" s="14"/>
      <c r="D2061" s="14"/>
    </row>
    <row r="2062" spans="3:4">
      <c r="C2062" s="14"/>
      <c r="D2062" s="14"/>
    </row>
    <row r="2063" spans="3:4">
      <c r="C2063" s="14"/>
      <c r="D2063" s="14"/>
    </row>
    <row r="2064" spans="3:4">
      <c r="C2064" s="14"/>
      <c r="D2064" s="14"/>
    </row>
    <row r="2065" spans="3:4">
      <c r="C2065" s="14"/>
      <c r="D2065" s="14"/>
    </row>
    <row r="2066" spans="3:4">
      <c r="C2066" s="14"/>
      <c r="D2066" s="14"/>
    </row>
    <row r="2067" spans="3:4">
      <c r="C2067" s="14"/>
      <c r="D2067" s="14"/>
    </row>
    <row r="2068" spans="3:4">
      <c r="C2068" s="14"/>
      <c r="D2068" s="14"/>
    </row>
    <row r="2069" spans="3:4">
      <c r="C2069" s="14"/>
      <c r="D2069" s="14"/>
    </row>
    <row r="2070" spans="3:4">
      <c r="C2070" s="14"/>
      <c r="D2070" s="14"/>
    </row>
    <row r="2071" spans="3:4">
      <c r="C2071" s="14"/>
      <c r="D2071" s="14"/>
    </row>
    <row r="2072" spans="3:4">
      <c r="C2072" s="14"/>
      <c r="D2072" s="14"/>
    </row>
    <row r="2073" spans="3:4">
      <c r="C2073" s="14"/>
      <c r="D2073" s="14"/>
    </row>
    <row r="2074" spans="3:4">
      <c r="C2074" s="14"/>
      <c r="D2074" s="14"/>
    </row>
    <row r="2075" spans="3:4">
      <c r="C2075" s="14"/>
      <c r="D2075" s="14"/>
    </row>
    <row r="2076" spans="3:4">
      <c r="C2076" s="14"/>
      <c r="D2076" s="14"/>
    </row>
    <row r="2077" spans="3:4">
      <c r="C2077" s="14"/>
      <c r="D2077" s="14"/>
    </row>
    <row r="2078" spans="3:4">
      <c r="C2078" s="14"/>
      <c r="D2078" s="14"/>
    </row>
    <row r="2079" spans="3:4">
      <c r="C2079" s="14"/>
      <c r="D2079" s="14"/>
    </row>
    <row r="2080" spans="3:4">
      <c r="C2080" s="14"/>
      <c r="D2080" s="14"/>
    </row>
    <row r="2081" spans="3:4">
      <c r="C2081" s="14"/>
      <c r="D2081" s="14"/>
    </row>
    <row r="2082" spans="3:4">
      <c r="C2082" s="14"/>
      <c r="D2082" s="14"/>
    </row>
    <row r="2083" spans="3:4">
      <c r="C2083" s="14"/>
      <c r="D2083" s="14"/>
    </row>
    <row r="2084" spans="3:4">
      <c r="C2084" s="14"/>
      <c r="D2084" s="14"/>
    </row>
    <row r="2085" spans="3:4">
      <c r="C2085" s="14"/>
      <c r="D2085" s="14"/>
    </row>
    <row r="2086" spans="3:4">
      <c r="C2086" s="14"/>
      <c r="D2086" s="14"/>
    </row>
    <row r="2087" spans="3:4">
      <c r="C2087" s="14"/>
      <c r="D2087" s="14"/>
    </row>
    <row r="2088" spans="3:4">
      <c r="C2088" s="14"/>
      <c r="D2088" s="14"/>
    </row>
    <row r="2089" spans="3:4">
      <c r="C2089" s="14"/>
      <c r="D2089" s="14"/>
    </row>
    <row r="2090" spans="3:4">
      <c r="C2090" s="14"/>
      <c r="D2090" s="14"/>
    </row>
    <row r="2091" spans="3:4">
      <c r="C2091" s="14"/>
      <c r="D2091" s="14"/>
    </row>
    <row r="2092" spans="3:4">
      <c r="C2092" s="14"/>
      <c r="D2092" s="14"/>
    </row>
    <row r="2093" spans="3:4">
      <c r="C2093" s="14"/>
      <c r="D2093" s="14"/>
    </row>
    <row r="2094" spans="3:4">
      <c r="C2094" s="14"/>
      <c r="D2094" s="14"/>
    </row>
    <row r="2095" spans="3:4">
      <c r="C2095" s="14"/>
      <c r="D2095" s="14"/>
    </row>
    <row r="2096" spans="3:4">
      <c r="C2096" s="14"/>
      <c r="D2096" s="14"/>
    </row>
    <row r="2097" spans="3:4">
      <c r="C2097" s="14"/>
      <c r="D2097" s="14"/>
    </row>
    <row r="2098" spans="3:4">
      <c r="C2098" s="14"/>
      <c r="D2098" s="14"/>
    </row>
    <row r="2099" spans="3:4">
      <c r="C2099" s="14"/>
      <c r="D2099" s="14"/>
    </row>
    <row r="2100" spans="3:4">
      <c r="C2100" s="14"/>
      <c r="D2100" s="14"/>
    </row>
    <row r="2101" spans="3:4">
      <c r="C2101" s="14"/>
      <c r="D2101" s="14"/>
    </row>
    <row r="2102" spans="3:4">
      <c r="C2102" s="14"/>
      <c r="D2102" s="14"/>
    </row>
    <row r="2103" spans="3:4">
      <c r="C2103" s="14"/>
      <c r="D2103" s="14"/>
    </row>
    <row r="2104" spans="3:4">
      <c r="C2104" s="14"/>
      <c r="D2104" s="14"/>
    </row>
    <row r="2105" spans="3:4">
      <c r="C2105" s="14"/>
      <c r="D2105" s="14"/>
    </row>
    <row r="2106" spans="3:4">
      <c r="C2106" s="14"/>
      <c r="D2106" s="14"/>
    </row>
    <row r="2107" spans="3:4">
      <c r="C2107" s="14"/>
      <c r="D2107" s="14"/>
    </row>
    <row r="2108" spans="3:4">
      <c r="C2108" s="14"/>
      <c r="D2108" s="14"/>
    </row>
    <row r="2109" spans="3:4">
      <c r="C2109" s="14"/>
      <c r="D2109" s="14"/>
    </row>
    <row r="2110" spans="3:4">
      <c r="C2110" s="14"/>
      <c r="D2110" s="14"/>
    </row>
    <row r="2111" spans="3:4">
      <c r="C2111" s="14"/>
      <c r="D2111" s="14"/>
    </row>
    <row r="2112" spans="3:4">
      <c r="C2112" s="14"/>
      <c r="D2112" s="14"/>
    </row>
    <row r="2113" spans="3:4">
      <c r="C2113" s="14"/>
      <c r="D2113" s="14"/>
    </row>
    <row r="2114" spans="3:4">
      <c r="C2114" s="14"/>
      <c r="D2114" s="14"/>
    </row>
    <row r="2115" spans="3:4">
      <c r="C2115" s="14"/>
      <c r="D2115" s="14"/>
    </row>
    <row r="2116" spans="3:4">
      <c r="C2116" s="14"/>
      <c r="D2116" s="14"/>
    </row>
    <row r="2117" spans="3:4">
      <c r="C2117" s="14"/>
      <c r="D2117" s="14"/>
    </row>
    <row r="2118" spans="3:4">
      <c r="C2118" s="14"/>
      <c r="D2118" s="14"/>
    </row>
    <row r="2119" spans="3:4">
      <c r="C2119" s="14"/>
      <c r="D2119" s="14"/>
    </row>
    <row r="2120" spans="3:4">
      <c r="C2120" s="14"/>
      <c r="D2120" s="14"/>
    </row>
    <row r="2121" spans="3:4">
      <c r="C2121" s="14"/>
      <c r="D2121" s="14"/>
    </row>
    <row r="2122" spans="3:4">
      <c r="C2122" s="14"/>
      <c r="D2122" s="14"/>
    </row>
    <row r="2123" spans="3:4">
      <c r="C2123" s="14"/>
      <c r="D2123" s="14"/>
    </row>
    <row r="2124" spans="3:4">
      <c r="C2124" s="14"/>
      <c r="D2124" s="14"/>
    </row>
    <row r="2125" spans="3:4">
      <c r="C2125" s="14"/>
      <c r="D2125" s="14"/>
    </row>
    <row r="2126" spans="3:4">
      <c r="C2126" s="14"/>
      <c r="D2126" s="14"/>
    </row>
    <row r="2127" spans="3:4">
      <c r="C2127" s="14"/>
      <c r="D2127" s="14"/>
    </row>
    <row r="2128" spans="3:4">
      <c r="C2128" s="14"/>
      <c r="D2128" s="14"/>
    </row>
    <row r="2129" spans="3:4">
      <c r="C2129" s="14"/>
      <c r="D2129" s="14"/>
    </row>
    <row r="2130" spans="3:4">
      <c r="C2130" s="14"/>
      <c r="D2130" s="14"/>
    </row>
    <row r="2131" spans="3:4">
      <c r="C2131" s="14"/>
      <c r="D2131" s="14"/>
    </row>
    <row r="2132" spans="3:4">
      <c r="C2132" s="14"/>
      <c r="D2132" s="14"/>
    </row>
    <row r="2133" spans="3:4">
      <c r="C2133" s="14"/>
      <c r="D2133" s="14"/>
    </row>
    <row r="2134" spans="3:4">
      <c r="C2134" s="14"/>
      <c r="D2134" s="14"/>
    </row>
    <row r="2135" spans="3:4">
      <c r="C2135" s="14"/>
      <c r="D2135" s="14"/>
    </row>
    <row r="2136" spans="3:4">
      <c r="C2136" s="14"/>
      <c r="D2136" s="14"/>
    </row>
    <row r="2137" spans="3:4">
      <c r="C2137" s="14"/>
      <c r="D2137" s="14"/>
    </row>
    <row r="2138" spans="3:4">
      <c r="C2138" s="14"/>
      <c r="D2138" s="14"/>
    </row>
    <row r="2139" spans="3:4">
      <c r="C2139" s="14"/>
      <c r="D2139" s="14"/>
    </row>
    <row r="2140" spans="3:4">
      <c r="C2140" s="14"/>
      <c r="D2140" s="14"/>
    </row>
    <row r="2141" spans="3:4">
      <c r="C2141" s="14"/>
      <c r="D2141" s="14"/>
    </row>
    <row r="2142" spans="3:4">
      <c r="C2142" s="14"/>
      <c r="D2142" s="14"/>
    </row>
    <row r="2143" spans="3:4">
      <c r="C2143" s="14"/>
      <c r="D2143" s="14"/>
    </row>
    <row r="2144" spans="3:4">
      <c r="C2144" s="14"/>
      <c r="D2144" s="14"/>
    </row>
    <row r="2145" spans="3:4">
      <c r="C2145" s="14"/>
      <c r="D2145" s="14"/>
    </row>
    <row r="2146" spans="3:4">
      <c r="C2146" s="14"/>
      <c r="D2146" s="14"/>
    </row>
    <row r="2147" spans="3:4">
      <c r="C2147" s="14"/>
      <c r="D2147" s="14"/>
    </row>
    <row r="2148" spans="3:4">
      <c r="C2148" s="14"/>
      <c r="D2148" s="14"/>
    </row>
    <row r="2149" spans="3:4">
      <c r="C2149" s="14"/>
      <c r="D2149" s="14"/>
    </row>
    <row r="2150" spans="3:4">
      <c r="C2150" s="14"/>
      <c r="D2150" s="14"/>
    </row>
    <row r="2151" spans="3:4">
      <c r="C2151" s="14"/>
      <c r="D2151" s="14"/>
    </row>
    <row r="2152" spans="3:4">
      <c r="C2152" s="14"/>
      <c r="D2152" s="14"/>
    </row>
    <row r="2153" spans="3:4">
      <c r="C2153" s="14"/>
      <c r="D2153" s="14"/>
    </row>
    <row r="2154" spans="3:4">
      <c r="C2154" s="14"/>
      <c r="D2154" s="14"/>
    </row>
    <row r="2155" spans="3:4">
      <c r="C2155" s="14"/>
      <c r="D2155" s="14"/>
    </row>
    <row r="2156" spans="3:4">
      <c r="C2156" s="14"/>
      <c r="D2156" s="14"/>
    </row>
    <row r="2157" spans="3:4">
      <c r="C2157" s="14"/>
      <c r="D2157" s="14"/>
    </row>
    <row r="2158" spans="3:4">
      <c r="C2158" s="14"/>
      <c r="D2158" s="14"/>
    </row>
    <row r="2159" spans="3:4">
      <c r="C2159" s="14"/>
      <c r="D2159" s="14"/>
    </row>
    <row r="2160" spans="3:4">
      <c r="C2160" s="14"/>
      <c r="D2160" s="14"/>
    </row>
    <row r="2161" spans="3:4">
      <c r="C2161" s="14"/>
      <c r="D2161" s="14"/>
    </row>
    <row r="2162" spans="3:4">
      <c r="C2162" s="14"/>
      <c r="D2162" s="14"/>
    </row>
    <row r="2163" spans="3:4">
      <c r="C2163" s="14"/>
      <c r="D2163" s="14"/>
    </row>
    <row r="2164" spans="3:4">
      <c r="C2164" s="14"/>
      <c r="D2164" s="14"/>
    </row>
    <row r="2165" spans="3:4">
      <c r="C2165" s="14"/>
      <c r="D2165" s="14"/>
    </row>
    <row r="2166" spans="3:4">
      <c r="C2166" s="14"/>
      <c r="D2166" s="14"/>
    </row>
    <row r="2167" spans="3:4">
      <c r="C2167" s="14"/>
      <c r="D2167" s="14"/>
    </row>
    <row r="2168" spans="3:4">
      <c r="C2168" s="14"/>
      <c r="D2168" s="14"/>
    </row>
    <row r="2169" spans="3:4">
      <c r="C2169" s="14"/>
      <c r="D2169" s="14"/>
    </row>
    <row r="2170" spans="3:4">
      <c r="C2170" s="14"/>
      <c r="D2170" s="14"/>
    </row>
    <row r="2171" spans="3:4">
      <c r="C2171" s="14"/>
      <c r="D2171" s="14"/>
    </row>
    <row r="2172" spans="3:4">
      <c r="C2172" s="14"/>
      <c r="D2172" s="14"/>
    </row>
    <row r="2173" spans="3:4">
      <c r="C2173" s="14"/>
      <c r="D2173" s="14"/>
    </row>
    <row r="2174" spans="3:4">
      <c r="C2174" s="14"/>
      <c r="D2174" s="14"/>
    </row>
    <row r="2175" spans="3:4">
      <c r="C2175" s="14"/>
      <c r="D2175" s="14"/>
    </row>
    <row r="2176" spans="3:4">
      <c r="C2176" s="14"/>
      <c r="D2176" s="14"/>
    </row>
    <row r="2177" spans="3:4">
      <c r="C2177" s="14"/>
      <c r="D2177" s="14"/>
    </row>
    <row r="2178" spans="3:4">
      <c r="C2178" s="14"/>
      <c r="D2178" s="14"/>
    </row>
    <row r="2179" spans="3:4">
      <c r="C2179" s="14"/>
      <c r="D2179" s="14"/>
    </row>
    <row r="2180" spans="3:4">
      <c r="C2180" s="14"/>
      <c r="D2180" s="14"/>
    </row>
    <row r="2181" spans="3:4">
      <c r="C2181" s="14"/>
      <c r="D2181" s="14"/>
    </row>
    <row r="2182" spans="3:4">
      <c r="C2182" s="14"/>
      <c r="D2182" s="14"/>
    </row>
    <row r="2183" spans="3:4">
      <c r="C2183" s="14"/>
      <c r="D2183" s="14"/>
    </row>
    <row r="2184" spans="3:4">
      <c r="C2184" s="14"/>
      <c r="D2184" s="14"/>
    </row>
    <row r="2185" spans="3:4">
      <c r="C2185" s="14"/>
      <c r="D2185" s="14"/>
    </row>
    <row r="2186" spans="3:4">
      <c r="C2186" s="14"/>
      <c r="D2186" s="14"/>
    </row>
    <row r="2187" spans="3:4">
      <c r="C2187" s="14"/>
      <c r="D2187" s="14"/>
    </row>
    <row r="2188" spans="3:4">
      <c r="C2188" s="14"/>
      <c r="D2188" s="14"/>
    </row>
    <row r="2189" spans="3:4">
      <c r="C2189" s="14"/>
      <c r="D2189" s="14"/>
    </row>
    <row r="2190" spans="3:4">
      <c r="C2190" s="14"/>
      <c r="D2190" s="14"/>
    </row>
    <row r="2191" spans="3:4">
      <c r="C2191" s="14"/>
      <c r="D2191" s="14"/>
    </row>
    <row r="2192" spans="3:4">
      <c r="C2192" s="14"/>
      <c r="D2192" s="14"/>
    </row>
    <row r="2193" spans="3:4">
      <c r="C2193" s="14"/>
      <c r="D2193" s="14"/>
    </row>
    <row r="2194" spans="3:4">
      <c r="C2194" s="14"/>
      <c r="D2194" s="14"/>
    </row>
    <row r="2195" spans="3:4">
      <c r="C2195" s="14"/>
      <c r="D2195" s="14"/>
    </row>
    <row r="2196" spans="3:4">
      <c r="C2196" s="14"/>
      <c r="D2196" s="14"/>
    </row>
    <row r="2197" spans="3:4">
      <c r="C2197" s="14"/>
      <c r="D2197" s="14"/>
    </row>
    <row r="2198" spans="3:4">
      <c r="C2198" s="14"/>
      <c r="D2198" s="14"/>
    </row>
    <row r="2199" spans="3:4">
      <c r="C2199" s="14"/>
      <c r="D2199" s="14"/>
    </row>
    <row r="2200" spans="3:4">
      <c r="C2200" s="14"/>
      <c r="D2200" s="14"/>
    </row>
    <row r="2201" spans="3:4">
      <c r="C2201" s="14"/>
      <c r="D2201" s="14"/>
    </row>
    <row r="2202" spans="3:4">
      <c r="C2202" s="14"/>
      <c r="D2202" s="14"/>
    </row>
    <row r="2203" spans="3:4">
      <c r="C2203" s="14"/>
      <c r="D2203" s="14"/>
    </row>
    <row r="2204" spans="3:4">
      <c r="C2204" s="14"/>
      <c r="D2204" s="14"/>
    </row>
    <row r="2205" spans="3:4">
      <c r="C2205" s="14"/>
      <c r="D2205" s="14"/>
    </row>
    <row r="2206" spans="3:4">
      <c r="C2206" s="14"/>
      <c r="D2206" s="14"/>
    </row>
    <row r="2207" spans="3:4">
      <c r="C2207" s="14"/>
      <c r="D2207" s="14"/>
    </row>
    <row r="2208" spans="3:4">
      <c r="C2208" s="14"/>
      <c r="D2208" s="14"/>
    </row>
    <row r="2209" spans="3:4">
      <c r="C2209" s="14"/>
      <c r="D2209" s="14"/>
    </row>
    <row r="2210" spans="3:4">
      <c r="C2210" s="14"/>
      <c r="D2210" s="14"/>
    </row>
    <row r="2211" spans="3:4">
      <c r="C2211" s="14"/>
      <c r="D2211" s="14"/>
    </row>
    <row r="2212" spans="3:4">
      <c r="C2212" s="14"/>
      <c r="D2212" s="14"/>
    </row>
    <row r="2213" spans="3:4">
      <c r="C2213" s="14"/>
      <c r="D2213" s="14"/>
    </row>
    <row r="2214" spans="3:4">
      <c r="C2214" s="14"/>
      <c r="D2214" s="14"/>
    </row>
    <row r="2215" spans="3:4">
      <c r="C2215" s="14"/>
      <c r="D2215" s="14"/>
    </row>
    <row r="2216" spans="3:4">
      <c r="C2216" s="14"/>
      <c r="D2216" s="14"/>
    </row>
    <row r="2217" spans="3:4">
      <c r="C2217" s="14"/>
      <c r="D2217" s="14"/>
    </row>
    <row r="2218" spans="3:4">
      <c r="C2218" s="14"/>
      <c r="D2218" s="14"/>
    </row>
    <row r="2219" spans="3:4">
      <c r="C2219" s="14"/>
      <c r="D2219" s="14"/>
    </row>
    <row r="2220" spans="3:4">
      <c r="C2220" s="14"/>
      <c r="D2220" s="14"/>
    </row>
    <row r="2221" spans="3:4">
      <c r="C2221" s="14"/>
      <c r="D2221" s="14"/>
    </row>
    <row r="2222" spans="3:4">
      <c r="C2222" s="14"/>
      <c r="D2222" s="14"/>
    </row>
    <row r="2223" spans="3:4">
      <c r="C2223" s="14"/>
      <c r="D2223" s="14"/>
    </row>
    <row r="2224" spans="3:4">
      <c r="C2224" s="14"/>
      <c r="D2224" s="14"/>
    </row>
    <row r="2225" spans="3:4">
      <c r="C2225" s="14"/>
      <c r="D2225" s="14"/>
    </row>
    <row r="2226" spans="3:4">
      <c r="C2226" s="14"/>
      <c r="D2226" s="14"/>
    </row>
    <row r="2227" spans="3:4">
      <c r="C2227" s="14"/>
      <c r="D2227" s="14"/>
    </row>
    <row r="2228" spans="3:4">
      <c r="C2228" s="14"/>
      <c r="D2228" s="14"/>
    </row>
    <row r="2229" spans="3:4">
      <c r="C2229" s="14"/>
      <c r="D2229" s="14"/>
    </row>
    <row r="2230" spans="3:4">
      <c r="C2230" s="14"/>
      <c r="D2230" s="14"/>
    </row>
    <row r="2231" spans="3:4">
      <c r="C2231" s="14"/>
      <c r="D2231" s="14"/>
    </row>
    <row r="2232" spans="3:4">
      <c r="C2232" s="14"/>
      <c r="D2232" s="14"/>
    </row>
    <row r="2233" spans="3:4">
      <c r="C2233" s="14"/>
      <c r="D2233" s="14"/>
    </row>
    <row r="2234" spans="3:4">
      <c r="C2234" s="14"/>
      <c r="D2234" s="14"/>
    </row>
    <row r="2235" spans="3:4">
      <c r="C2235" s="14"/>
      <c r="D2235" s="14"/>
    </row>
    <row r="2236" spans="3:4">
      <c r="C2236" s="14"/>
      <c r="D2236" s="14"/>
    </row>
    <row r="2237" spans="3:4">
      <c r="C2237" s="14"/>
      <c r="D2237" s="14"/>
    </row>
    <row r="2238" spans="3:4">
      <c r="C2238" s="14"/>
      <c r="D2238" s="14"/>
    </row>
    <row r="2239" spans="3:4">
      <c r="C2239" s="14"/>
      <c r="D2239" s="14"/>
    </row>
    <row r="2240" spans="3:4">
      <c r="C2240" s="14"/>
      <c r="D2240" s="14"/>
    </row>
    <row r="2241" spans="3:4">
      <c r="C2241" s="14"/>
      <c r="D2241" s="14"/>
    </row>
    <row r="2242" spans="3:4">
      <c r="C2242" s="14"/>
      <c r="D2242" s="14"/>
    </row>
    <row r="2243" spans="3:4">
      <c r="C2243" s="14"/>
      <c r="D2243" s="14"/>
    </row>
    <row r="2244" spans="3:4">
      <c r="C2244" s="14"/>
      <c r="D2244" s="14"/>
    </row>
    <row r="2245" spans="3:4">
      <c r="C2245" s="14"/>
      <c r="D2245" s="14"/>
    </row>
    <row r="2246" spans="3:4">
      <c r="C2246" s="14"/>
      <c r="D2246" s="14"/>
    </row>
    <row r="2247" spans="3:4">
      <c r="C2247" s="14"/>
      <c r="D2247" s="14"/>
    </row>
    <row r="2248" spans="3:4">
      <c r="C2248" s="14"/>
      <c r="D2248" s="14"/>
    </row>
    <row r="2249" spans="3:4">
      <c r="C2249" s="14"/>
      <c r="D2249" s="14"/>
    </row>
    <row r="2250" spans="3:4">
      <c r="C2250" s="14"/>
      <c r="D2250" s="14"/>
    </row>
    <row r="2251" spans="3:4">
      <c r="C2251" s="14"/>
      <c r="D2251" s="14"/>
    </row>
    <row r="2252" spans="3:4">
      <c r="C2252" s="14"/>
      <c r="D2252" s="14"/>
    </row>
    <row r="2253" spans="3:4">
      <c r="C2253" s="14"/>
      <c r="D2253" s="14"/>
    </row>
    <row r="2254" spans="3:4">
      <c r="C2254" s="14"/>
      <c r="D2254" s="14"/>
    </row>
    <row r="2255" spans="3:4">
      <c r="C2255" s="14"/>
      <c r="D2255" s="14"/>
    </row>
    <row r="2256" spans="3:4">
      <c r="C2256" s="14"/>
      <c r="D2256" s="14"/>
    </row>
    <row r="2257" spans="3:4">
      <c r="C2257" s="14"/>
      <c r="D2257" s="14"/>
    </row>
    <row r="2258" spans="3:4">
      <c r="C2258" s="14"/>
      <c r="D2258" s="14"/>
    </row>
    <row r="2259" spans="3:4">
      <c r="C2259" s="14"/>
      <c r="D2259" s="14"/>
    </row>
    <row r="2260" spans="3:4">
      <c r="C2260" s="14"/>
      <c r="D2260" s="14"/>
    </row>
    <row r="2261" spans="3:4">
      <c r="C2261" s="14"/>
      <c r="D2261" s="14"/>
    </row>
    <row r="2262" spans="3:4">
      <c r="C2262" s="14"/>
      <c r="D2262" s="14"/>
    </row>
    <row r="2263" spans="3:4">
      <c r="C2263" s="14"/>
      <c r="D2263" s="14"/>
    </row>
    <row r="2264" spans="3:4">
      <c r="C2264" s="14"/>
      <c r="D2264" s="14"/>
    </row>
    <row r="2265" spans="3:4">
      <c r="C2265" s="14"/>
      <c r="D2265" s="14"/>
    </row>
    <row r="2266" spans="3:4">
      <c r="C2266" s="14"/>
      <c r="D2266" s="14"/>
    </row>
    <row r="2267" spans="3:4">
      <c r="C2267" s="14"/>
      <c r="D2267" s="14"/>
    </row>
    <row r="2268" spans="3:4">
      <c r="C2268" s="14"/>
      <c r="D2268" s="14"/>
    </row>
    <row r="2269" spans="3:4">
      <c r="C2269" s="14"/>
      <c r="D2269" s="14"/>
    </row>
    <row r="2270" spans="3:4">
      <c r="C2270" s="14"/>
      <c r="D2270" s="14"/>
    </row>
    <row r="2271" spans="3:4">
      <c r="C2271" s="14"/>
      <c r="D2271" s="14"/>
    </row>
    <row r="2272" spans="3:4">
      <c r="C2272" s="14"/>
      <c r="D2272" s="14"/>
    </row>
    <row r="2273" spans="3:4">
      <c r="C2273" s="14"/>
      <c r="D2273" s="14"/>
    </row>
    <row r="2274" spans="3:4">
      <c r="C2274" s="14"/>
      <c r="D2274" s="14"/>
    </row>
    <row r="2275" spans="3:4">
      <c r="C2275" s="14"/>
      <c r="D2275" s="14"/>
    </row>
    <row r="2276" spans="3:4">
      <c r="C2276" s="14"/>
      <c r="D2276" s="14"/>
    </row>
    <row r="2277" spans="3:4">
      <c r="C2277" s="14"/>
      <c r="D2277" s="14"/>
    </row>
    <row r="2278" spans="3:4">
      <c r="C2278" s="14"/>
      <c r="D2278" s="14"/>
    </row>
    <row r="2279" spans="3:4">
      <c r="C2279" s="14"/>
      <c r="D2279" s="14"/>
    </row>
    <row r="2280" spans="3:4">
      <c r="C2280" s="14"/>
      <c r="D2280" s="14"/>
    </row>
    <row r="2281" spans="3:4">
      <c r="C2281" s="14"/>
      <c r="D2281" s="14"/>
    </row>
    <row r="2282" spans="3:4">
      <c r="C2282" s="14"/>
      <c r="D2282" s="14"/>
    </row>
    <row r="2283" spans="3:4">
      <c r="C2283" s="14"/>
      <c r="D2283" s="14"/>
    </row>
    <row r="2284" spans="3:4">
      <c r="C2284" s="14"/>
      <c r="D2284" s="14"/>
    </row>
    <row r="2285" spans="3:4">
      <c r="C2285" s="14"/>
      <c r="D2285" s="14"/>
    </row>
    <row r="2286" spans="3:4">
      <c r="C2286" s="14"/>
      <c r="D2286" s="14"/>
    </row>
    <row r="2287" spans="3:4">
      <c r="C2287" s="14"/>
      <c r="D2287" s="14"/>
    </row>
    <row r="2288" spans="3:4">
      <c r="C2288" s="14"/>
      <c r="D2288" s="14"/>
    </row>
    <row r="2289" spans="3:4">
      <c r="C2289" s="14"/>
      <c r="D2289" s="14"/>
    </row>
    <row r="2290" spans="3:4">
      <c r="C2290" s="14"/>
      <c r="D2290" s="14"/>
    </row>
    <row r="2291" spans="3:4">
      <c r="C2291" s="14"/>
      <c r="D2291" s="14"/>
    </row>
    <row r="2292" spans="3:4">
      <c r="C2292" s="14"/>
      <c r="D2292" s="14"/>
    </row>
    <row r="2293" spans="3:4">
      <c r="C2293" s="14"/>
      <c r="D2293" s="14"/>
    </row>
    <row r="2294" spans="3:4">
      <c r="C2294" s="14"/>
      <c r="D2294" s="14"/>
    </row>
    <row r="2295" spans="3:4">
      <c r="C2295" s="14"/>
      <c r="D2295" s="14"/>
    </row>
    <row r="2296" spans="3:4">
      <c r="C2296" s="14"/>
      <c r="D2296" s="14"/>
    </row>
    <row r="2297" spans="3:4">
      <c r="C2297" s="14"/>
      <c r="D2297" s="14"/>
    </row>
    <row r="2298" spans="3:4">
      <c r="C2298" s="14"/>
      <c r="D2298" s="14"/>
    </row>
    <row r="2299" spans="3:4">
      <c r="C2299" s="14"/>
      <c r="D2299" s="14"/>
    </row>
    <row r="2300" spans="3:4">
      <c r="C2300" s="14"/>
      <c r="D2300" s="14"/>
    </row>
    <row r="2301" spans="3:4">
      <c r="C2301" s="14"/>
      <c r="D2301" s="14"/>
    </row>
    <row r="2302" spans="3:4">
      <c r="C2302" s="14"/>
      <c r="D2302" s="14"/>
    </row>
    <row r="2303" spans="3:4">
      <c r="C2303" s="14"/>
      <c r="D2303" s="14"/>
    </row>
    <row r="2304" spans="3:4">
      <c r="C2304" s="14"/>
      <c r="D2304" s="14"/>
    </row>
    <row r="2305" spans="3:4">
      <c r="C2305" s="14"/>
      <c r="D2305" s="14"/>
    </row>
    <row r="2306" spans="3:4">
      <c r="C2306" s="14"/>
      <c r="D2306" s="14"/>
    </row>
    <row r="2307" spans="3:4">
      <c r="C2307" s="14"/>
      <c r="D2307" s="14"/>
    </row>
    <row r="2308" spans="3:4">
      <c r="C2308" s="14"/>
      <c r="D2308" s="14"/>
    </row>
    <row r="2309" spans="3:4">
      <c r="C2309" s="14"/>
      <c r="D2309" s="14"/>
    </row>
    <row r="2310" spans="3:4">
      <c r="C2310" s="14"/>
      <c r="D2310" s="14"/>
    </row>
    <row r="2311" spans="3:4">
      <c r="C2311" s="14"/>
      <c r="D2311" s="14"/>
    </row>
    <row r="2312" spans="3:4">
      <c r="C2312" s="14"/>
      <c r="D2312" s="14"/>
    </row>
    <row r="2313" spans="3:4">
      <c r="C2313" s="14"/>
      <c r="D2313" s="14"/>
    </row>
    <row r="2314" spans="3:4">
      <c r="C2314" s="14"/>
      <c r="D2314" s="14"/>
    </row>
    <row r="2315" spans="3:4">
      <c r="C2315" s="14"/>
      <c r="D2315" s="14"/>
    </row>
    <row r="2316" spans="3:4">
      <c r="C2316" s="14"/>
      <c r="D2316" s="14"/>
    </row>
    <row r="2317" spans="3:4">
      <c r="C2317" s="14"/>
      <c r="D2317" s="14"/>
    </row>
    <row r="2318" spans="3:4">
      <c r="C2318" s="14"/>
      <c r="D2318" s="14"/>
    </row>
    <row r="2319" spans="3:4">
      <c r="C2319" s="14"/>
      <c r="D2319" s="14"/>
    </row>
    <row r="2320" spans="3:4">
      <c r="C2320" s="14"/>
      <c r="D2320" s="14"/>
    </row>
    <row r="2321" spans="3:4">
      <c r="C2321" s="14"/>
      <c r="D2321" s="14"/>
    </row>
    <row r="2322" spans="3:4">
      <c r="C2322" s="14"/>
      <c r="D2322" s="14"/>
    </row>
    <row r="2323" spans="3:4">
      <c r="C2323" s="14"/>
      <c r="D2323" s="14"/>
    </row>
    <row r="2324" spans="3:4">
      <c r="C2324" s="14"/>
      <c r="D2324" s="14"/>
    </row>
    <row r="2325" spans="3:4">
      <c r="C2325" s="14"/>
      <c r="D2325" s="14"/>
    </row>
    <row r="2326" spans="3:4">
      <c r="C2326" s="14"/>
      <c r="D2326" s="14"/>
    </row>
    <row r="2327" spans="3:4">
      <c r="C2327" s="14"/>
      <c r="D2327" s="14"/>
    </row>
    <row r="2328" spans="3:4">
      <c r="C2328" s="14"/>
      <c r="D2328" s="14"/>
    </row>
    <row r="2329" spans="3:4">
      <c r="C2329" s="14"/>
      <c r="D2329" s="14"/>
    </row>
    <row r="2330" spans="3:4">
      <c r="C2330" s="14"/>
      <c r="D2330" s="14"/>
    </row>
    <row r="2331" spans="3:4">
      <c r="C2331" s="14"/>
      <c r="D2331" s="14"/>
    </row>
    <row r="2332" spans="3:4">
      <c r="C2332" s="14"/>
      <c r="D2332" s="14"/>
    </row>
    <row r="2333" spans="3:4">
      <c r="C2333" s="14"/>
      <c r="D2333" s="14"/>
    </row>
    <row r="2334" spans="3:4">
      <c r="C2334" s="14"/>
      <c r="D2334" s="14"/>
    </row>
    <row r="2335" spans="3:4">
      <c r="C2335" s="14"/>
      <c r="D2335" s="14"/>
    </row>
    <row r="2336" spans="3:4">
      <c r="C2336" s="14"/>
      <c r="D2336" s="14"/>
    </row>
    <row r="2337" spans="3:4">
      <c r="C2337" s="14"/>
      <c r="D2337" s="14"/>
    </row>
    <row r="2338" spans="3:4">
      <c r="C2338" s="14"/>
      <c r="D2338" s="14"/>
    </row>
    <row r="2339" spans="3:4">
      <c r="C2339" s="14"/>
      <c r="D2339" s="14"/>
    </row>
    <row r="2340" spans="3:4">
      <c r="C2340" s="14"/>
      <c r="D2340" s="14"/>
    </row>
    <row r="2341" spans="3:4">
      <c r="C2341" s="14"/>
      <c r="D2341" s="14"/>
    </row>
    <row r="2342" spans="3:4">
      <c r="C2342" s="14"/>
      <c r="D2342" s="14"/>
    </row>
    <row r="2343" spans="3:4">
      <c r="C2343" s="14"/>
      <c r="D2343" s="14"/>
    </row>
    <row r="2344" spans="3:4">
      <c r="C2344" s="14"/>
      <c r="D2344" s="14"/>
    </row>
    <row r="2345" spans="3:4">
      <c r="C2345" s="14"/>
      <c r="D2345" s="14"/>
    </row>
    <row r="2346" spans="3:4">
      <c r="C2346" s="14"/>
      <c r="D2346" s="14"/>
    </row>
    <row r="2347" spans="3:4">
      <c r="C2347" s="14"/>
      <c r="D2347" s="14"/>
    </row>
    <row r="2348" spans="3:4">
      <c r="C2348" s="14"/>
      <c r="D2348" s="14"/>
    </row>
    <row r="2349" spans="3:4">
      <c r="C2349" s="14"/>
      <c r="D2349" s="14"/>
    </row>
    <row r="2350" spans="3:4">
      <c r="C2350" s="14"/>
      <c r="D2350" s="14"/>
    </row>
    <row r="2351" spans="3:4">
      <c r="C2351" s="14"/>
      <c r="D2351" s="14"/>
    </row>
    <row r="2352" spans="3:4">
      <c r="C2352" s="14"/>
      <c r="D2352" s="14"/>
    </row>
    <row r="2353" spans="3:4">
      <c r="C2353" s="14"/>
      <c r="D2353" s="14"/>
    </row>
    <row r="2354" spans="3:4">
      <c r="C2354" s="14"/>
      <c r="D2354" s="14"/>
    </row>
    <row r="2355" spans="3:4">
      <c r="C2355" s="14"/>
      <c r="D2355" s="14"/>
    </row>
    <row r="2356" spans="3:4">
      <c r="C2356" s="14"/>
      <c r="D2356" s="14"/>
    </row>
    <row r="2357" spans="3:4">
      <c r="C2357" s="14"/>
      <c r="D2357" s="14"/>
    </row>
    <row r="2358" spans="3:4">
      <c r="C2358" s="14"/>
      <c r="D2358" s="14"/>
    </row>
    <row r="2359" spans="3:4">
      <c r="C2359" s="14"/>
      <c r="D2359" s="14"/>
    </row>
    <row r="2360" spans="3:4">
      <c r="C2360" s="14"/>
      <c r="D2360" s="14"/>
    </row>
    <row r="2361" spans="3:4">
      <c r="C2361" s="14"/>
      <c r="D2361" s="14"/>
    </row>
    <row r="2362" spans="3:4">
      <c r="C2362" s="14"/>
      <c r="D2362" s="14"/>
    </row>
    <row r="2363" spans="3:4">
      <c r="C2363" s="14"/>
      <c r="D2363" s="14"/>
    </row>
    <row r="2364" spans="3:4">
      <c r="C2364" s="14"/>
      <c r="D2364" s="14"/>
    </row>
    <row r="2365" spans="3:4">
      <c r="C2365" s="14"/>
      <c r="D2365" s="14"/>
    </row>
    <row r="2366" spans="3:4">
      <c r="C2366" s="14"/>
      <c r="D2366" s="14"/>
    </row>
    <row r="2367" spans="3:4">
      <c r="C2367" s="14"/>
      <c r="D2367" s="14"/>
    </row>
    <row r="2368" spans="3:4">
      <c r="C2368" s="14"/>
      <c r="D2368" s="14"/>
    </row>
    <row r="2369" spans="3:4">
      <c r="C2369" s="14"/>
      <c r="D2369" s="14"/>
    </row>
    <row r="2370" spans="3:4">
      <c r="C2370" s="14"/>
      <c r="D2370" s="14"/>
    </row>
    <row r="2371" spans="3:4">
      <c r="C2371" s="14"/>
      <c r="D2371" s="14"/>
    </row>
    <row r="2372" spans="3:4">
      <c r="C2372" s="14"/>
      <c r="D2372" s="14"/>
    </row>
    <row r="2373" spans="3:4">
      <c r="C2373" s="14"/>
      <c r="D2373" s="14"/>
    </row>
    <row r="2374" spans="3:4">
      <c r="C2374" s="14"/>
      <c r="D2374" s="14"/>
    </row>
    <row r="2375" spans="3:4">
      <c r="C2375" s="14"/>
      <c r="D2375" s="14"/>
    </row>
    <row r="2376" spans="3:4">
      <c r="C2376" s="14"/>
      <c r="D2376" s="14"/>
    </row>
    <row r="2377" spans="3:4">
      <c r="C2377" s="14"/>
      <c r="D2377" s="14"/>
    </row>
    <row r="2378" spans="3:4">
      <c r="C2378" s="14"/>
      <c r="D2378" s="14"/>
    </row>
    <row r="2379" spans="3:4">
      <c r="C2379" s="14"/>
      <c r="D2379" s="14"/>
    </row>
    <row r="2380" spans="3:4">
      <c r="C2380" s="14"/>
      <c r="D2380" s="14"/>
    </row>
    <row r="2381" spans="3:4">
      <c r="C2381" s="14"/>
      <c r="D2381" s="14"/>
    </row>
    <row r="2382" spans="3:4">
      <c r="C2382" s="14"/>
      <c r="D2382" s="14"/>
    </row>
    <row r="2383" spans="3:4">
      <c r="C2383" s="14"/>
      <c r="D2383" s="14"/>
    </row>
    <row r="2384" spans="3:4">
      <c r="C2384" s="14"/>
      <c r="D2384" s="14"/>
    </row>
    <row r="2385" spans="3:4">
      <c r="C2385" s="14"/>
      <c r="D2385" s="14"/>
    </row>
    <row r="2386" spans="3:4">
      <c r="C2386" s="14"/>
      <c r="D2386" s="14"/>
    </row>
    <row r="2387" spans="3:4">
      <c r="C2387" s="14"/>
      <c r="D2387" s="14"/>
    </row>
    <row r="2388" spans="3:4">
      <c r="C2388" s="14"/>
      <c r="D2388" s="14"/>
    </row>
    <row r="2389" spans="3:4">
      <c r="C2389" s="14"/>
      <c r="D2389" s="14"/>
    </row>
    <row r="2390" spans="3:4">
      <c r="C2390" s="14"/>
      <c r="D2390" s="14"/>
    </row>
    <row r="2391" spans="3:4">
      <c r="C2391" s="14"/>
      <c r="D2391" s="14"/>
    </row>
    <row r="2392" spans="3:4">
      <c r="C2392" s="14"/>
      <c r="D2392" s="14"/>
    </row>
    <row r="2393" spans="3:4">
      <c r="C2393" s="14"/>
      <c r="D2393" s="14"/>
    </row>
    <row r="2394" spans="3:4">
      <c r="C2394" s="14"/>
      <c r="D2394" s="14"/>
    </row>
    <row r="2395" spans="3:4">
      <c r="C2395" s="14"/>
      <c r="D2395" s="14"/>
    </row>
    <row r="2396" spans="3:4">
      <c r="C2396" s="14"/>
      <c r="D2396" s="14"/>
    </row>
    <row r="2397" spans="3:4">
      <c r="C2397" s="14"/>
      <c r="D2397" s="14"/>
    </row>
    <row r="2398" spans="3:4">
      <c r="C2398" s="14"/>
      <c r="D2398" s="14"/>
    </row>
    <row r="2399" spans="3:4">
      <c r="C2399" s="14"/>
      <c r="D2399" s="14"/>
    </row>
    <row r="2400" spans="3:4">
      <c r="C2400" s="14"/>
      <c r="D2400" s="14"/>
    </row>
    <row r="2401" spans="3:4">
      <c r="C2401" s="14"/>
      <c r="D2401" s="14"/>
    </row>
    <row r="2402" spans="3:4">
      <c r="C2402" s="14"/>
      <c r="D2402" s="14"/>
    </row>
    <row r="2403" spans="3:4">
      <c r="C2403" s="14"/>
      <c r="D2403" s="14"/>
    </row>
    <row r="2404" spans="3:4">
      <c r="C2404" s="14"/>
      <c r="D2404" s="14"/>
    </row>
    <row r="2405" spans="3:4">
      <c r="C2405" s="14"/>
      <c r="D2405" s="14"/>
    </row>
    <row r="2406" spans="3:4">
      <c r="C2406" s="14"/>
      <c r="D2406" s="14"/>
    </row>
    <row r="2407" spans="3:4">
      <c r="C2407" s="14"/>
      <c r="D2407" s="14"/>
    </row>
    <row r="2408" spans="3:4">
      <c r="C2408" s="14"/>
      <c r="D2408" s="14"/>
    </row>
    <row r="2409" spans="3:4">
      <c r="C2409" s="14"/>
      <c r="D2409" s="14"/>
    </row>
    <row r="2410" spans="3:4">
      <c r="C2410" s="14"/>
      <c r="D2410" s="14"/>
    </row>
    <row r="2411" spans="3:4">
      <c r="C2411" s="14"/>
      <c r="D2411" s="14"/>
    </row>
    <row r="2412" spans="3:4">
      <c r="C2412" s="14"/>
      <c r="D2412" s="14"/>
    </row>
    <row r="2413" spans="3:4">
      <c r="C2413" s="14"/>
      <c r="D2413" s="14"/>
    </row>
    <row r="2414" spans="3:4">
      <c r="C2414" s="14"/>
      <c r="D2414" s="14"/>
    </row>
    <row r="2415" spans="3:4">
      <c r="C2415" s="14"/>
      <c r="D2415" s="14"/>
    </row>
    <row r="2416" spans="3:4">
      <c r="C2416" s="14"/>
      <c r="D2416" s="14"/>
    </row>
    <row r="2417" spans="3:4">
      <c r="C2417" s="14"/>
      <c r="D2417" s="14"/>
    </row>
    <row r="2418" spans="3:4">
      <c r="C2418" s="14"/>
      <c r="D2418" s="14"/>
    </row>
    <row r="2419" spans="3:4">
      <c r="C2419" s="14"/>
      <c r="D2419" s="14"/>
    </row>
    <row r="2420" spans="3:4">
      <c r="C2420" s="14"/>
      <c r="D2420" s="14"/>
    </row>
    <row r="2421" spans="3:4">
      <c r="C2421" s="14"/>
      <c r="D2421" s="14"/>
    </row>
    <row r="2422" spans="3:4">
      <c r="C2422" s="14"/>
      <c r="D2422" s="14"/>
    </row>
    <row r="2423" spans="3:4">
      <c r="C2423" s="14"/>
      <c r="D2423" s="14"/>
    </row>
    <row r="2424" spans="3:4">
      <c r="C2424" s="14"/>
      <c r="D2424" s="14"/>
    </row>
    <row r="2425" spans="3:4">
      <c r="C2425" s="14"/>
      <c r="D2425" s="14"/>
    </row>
    <row r="2426" spans="3:4">
      <c r="C2426" s="14"/>
      <c r="D2426" s="14"/>
    </row>
    <row r="2427" spans="3:4">
      <c r="C2427" s="14"/>
      <c r="D2427" s="14"/>
    </row>
    <row r="2428" spans="3:4">
      <c r="C2428" s="14"/>
      <c r="D2428" s="14"/>
    </row>
    <row r="2429" spans="3:4">
      <c r="C2429" s="14"/>
      <c r="D2429" s="14"/>
    </row>
    <row r="2430" spans="3:4">
      <c r="C2430" s="14"/>
      <c r="D2430" s="14"/>
    </row>
    <row r="2431" spans="3:4">
      <c r="C2431" s="14"/>
      <c r="D2431" s="14"/>
    </row>
    <row r="2432" spans="3:4">
      <c r="C2432" s="14"/>
      <c r="D2432" s="14"/>
    </row>
    <row r="2433" spans="3:4">
      <c r="C2433" s="14"/>
      <c r="D2433" s="14"/>
    </row>
    <row r="2434" spans="3:4">
      <c r="C2434" s="14"/>
      <c r="D2434" s="14"/>
    </row>
    <row r="2435" spans="3:4">
      <c r="C2435" s="14"/>
      <c r="D2435" s="14"/>
    </row>
    <row r="2436" spans="3:4">
      <c r="C2436" s="14"/>
      <c r="D2436" s="14"/>
    </row>
    <row r="2437" spans="3:4">
      <c r="C2437" s="14"/>
      <c r="D2437" s="14"/>
    </row>
    <row r="2438" spans="3:4">
      <c r="C2438" s="14"/>
      <c r="D2438" s="14"/>
    </row>
    <row r="2439" spans="3:4">
      <c r="C2439" s="14"/>
      <c r="D2439" s="14"/>
    </row>
    <row r="2440" spans="3:4">
      <c r="C2440" s="14"/>
      <c r="D2440" s="14"/>
    </row>
    <row r="2441" spans="3:4">
      <c r="C2441" s="14"/>
      <c r="D2441" s="14"/>
    </row>
    <row r="2442" spans="3:4">
      <c r="C2442" s="14"/>
      <c r="D2442" s="14"/>
    </row>
    <row r="2443" spans="3:4">
      <c r="C2443" s="14"/>
      <c r="D2443" s="14"/>
    </row>
    <row r="2444" spans="3:4">
      <c r="C2444" s="14"/>
      <c r="D2444" s="14"/>
    </row>
    <row r="2445" spans="3:4">
      <c r="C2445" s="14"/>
      <c r="D2445" s="14"/>
    </row>
    <row r="2446" spans="3:4">
      <c r="C2446" s="14"/>
      <c r="D2446" s="14"/>
    </row>
    <row r="2447" spans="3:4">
      <c r="C2447" s="14"/>
      <c r="D2447" s="14"/>
    </row>
    <row r="2448" spans="3:4">
      <c r="C2448" s="14"/>
      <c r="D2448" s="14"/>
    </row>
    <row r="2449" spans="3:4">
      <c r="C2449" s="14"/>
      <c r="D2449" s="14"/>
    </row>
    <row r="2450" spans="3:4">
      <c r="C2450" s="14"/>
      <c r="D2450" s="14"/>
    </row>
    <row r="2451" spans="3:4">
      <c r="C2451" s="14"/>
      <c r="D2451" s="14"/>
    </row>
    <row r="2452" spans="3:4">
      <c r="C2452" s="14"/>
      <c r="D2452" s="14"/>
    </row>
    <row r="2453" spans="3:4">
      <c r="C2453" s="14"/>
      <c r="D2453" s="14"/>
    </row>
    <row r="2454" spans="3:4">
      <c r="C2454" s="14"/>
      <c r="D2454" s="14"/>
    </row>
    <row r="2455" spans="3:4">
      <c r="C2455" s="14"/>
      <c r="D2455" s="14"/>
    </row>
    <row r="2456" spans="3:4">
      <c r="C2456" s="14"/>
      <c r="D2456" s="14"/>
    </row>
    <row r="2457" spans="3:4">
      <c r="C2457" s="14"/>
      <c r="D2457" s="14"/>
    </row>
    <row r="2458" spans="3:4">
      <c r="C2458" s="14"/>
      <c r="D2458" s="14"/>
    </row>
    <row r="2459" spans="3:4">
      <c r="C2459" s="14"/>
      <c r="D2459" s="14"/>
    </row>
    <row r="2460" spans="3:4">
      <c r="C2460" s="14"/>
      <c r="D2460" s="14"/>
    </row>
    <row r="2461" spans="3:4">
      <c r="C2461" s="14"/>
      <c r="D2461" s="14"/>
    </row>
    <row r="2462" spans="3:4">
      <c r="C2462" s="14"/>
      <c r="D2462" s="14"/>
    </row>
    <row r="2463" spans="3:4">
      <c r="C2463" s="14"/>
      <c r="D2463" s="14"/>
    </row>
    <row r="2464" spans="3:4">
      <c r="C2464" s="14"/>
      <c r="D2464" s="14"/>
    </row>
    <row r="2465" spans="3:4">
      <c r="C2465" s="14"/>
      <c r="D2465" s="14"/>
    </row>
    <row r="2466" spans="3:4">
      <c r="C2466" s="14"/>
      <c r="D2466" s="14"/>
    </row>
    <row r="2467" spans="3:4">
      <c r="C2467" s="14"/>
      <c r="D2467" s="14"/>
    </row>
    <row r="2468" spans="3:4">
      <c r="C2468" s="14"/>
      <c r="D2468" s="14"/>
    </row>
    <row r="2469" spans="3:4">
      <c r="C2469" s="14"/>
      <c r="D2469" s="14"/>
    </row>
    <row r="2470" spans="3:4">
      <c r="C2470" s="14"/>
      <c r="D2470" s="14"/>
    </row>
    <row r="2471" spans="3:4">
      <c r="C2471" s="14"/>
      <c r="D2471" s="14"/>
    </row>
    <row r="2472" spans="3:4">
      <c r="C2472" s="14"/>
      <c r="D2472" s="14"/>
    </row>
    <row r="2473" spans="3:4">
      <c r="C2473" s="14"/>
      <c r="D2473" s="14"/>
    </row>
    <row r="2474" spans="3:4">
      <c r="C2474" s="14"/>
      <c r="D2474" s="14"/>
    </row>
    <row r="2475" spans="3:4">
      <c r="C2475" s="14"/>
      <c r="D2475" s="14"/>
    </row>
    <row r="2476" spans="3:4">
      <c r="C2476" s="14"/>
      <c r="D2476" s="14"/>
    </row>
    <row r="2477" spans="3:4">
      <c r="C2477" s="14"/>
      <c r="D2477" s="14"/>
    </row>
    <row r="2478" spans="3:4">
      <c r="C2478" s="14"/>
      <c r="D2478" s="14"/>
    </row>
    <row r="2479" spans="3:4">
      <c r="C2479" s="14"/>
      <c r="D2479" s="14"/>
    </row>
    <row r="2480" spans="3:4">
      <c r="C2480" s="14"/>
      <c r="D2480" s="14"/>
    </row>
    <row r="2481" spans="3:4">
      <c r="C2481" s="14"/>
      <c r="D2481" s="14"/>
    </row>
    <row r="2482" spans="3:4">
      <c r="C2482" s="14"/>
      <c r="D2482" s="14"/>
    </row>
    <row r="2483" spans="3:4">
      <c r="C2483" s="14"/>
      <c r="D2483" s="14"/>
    </row>
    <row r="2484" spans="3:4">
      <c r="C2484" s="14"/>
      <c r="D2484" s="14"/>
    </row>
    <row r="2485" spans="3:4">
      <c r="C2485" s="14"/>
      <c r="D2485" s="14"/>
    </row>
    <row r="2486" spans="3:4">
      <c r="C2486" s="14"/>
      <c r="D2486" s="14"/>
    </row>
    <row r="2487" spans="3:4">
      <c r="C2487" s="14"/>
      <c r="D2487" s="14"/>
    </row>
    <row r="2488" spans="3:4">
      <c r="C2488" s="14"/>
      <c r="D2488" s="14"/>
    </row>
    <row r="2489" spans="3:4">
      <c r="C2489" s="14"/>
      <c r="D2489" s="14"/>
    </row>
    <row r="2490" spans="3:4">
      <c r="C2490" s="14"/>
      <c r="D2490" s="14"/>
    </row>
    <row r="2491" spans="3:4">
      <c r="C2491" s="14"/>
      <c r="D2491" s="14"/>
    </row>
    <row r="2492" spans="3:4">
      <c r="C2492" s="14"/>
      <c r="D2492" s="14"/>
    </row>
    <row r="2493" spans="3:4">
      <c r="C2493" s="14"/>
      <c r="D2493" s="14"/>
    </row>
    <row r="2494" spans="3:4">
      <c r="C2494" s="14"/>
      <c r="D2494" s="14"/>
    </row>
    <row r="2495" spans="3:4">
      <c r="C2495" s="14"/>
      <c r="D2495" s="14"/>
    </row>
    <row r="2496" spans="3:4">
      <c r="C2496" s="14"/>
      <c r="D2496" s="14"/>
    </row>
    <row r="2497" spans="3:4">
      <c r="C2497" s="14"/>
      <c r="D2497" s="14"/>
    </row>
    <row r="2498" spans="3:4">
      <c r="C2498" s="14"/>
      <c r="D2498" s="14"/>
    </row>
    <row r="2499" spans="3:4">
      <c r="C2499" s="14"/>
      <c r="D2499" s="14"/>
    </row>
    <row r="2500" spans="3:4">
      <c r="C2500" s="14"/>
      <c r="D2500" s="14"/>
    </row>
    <row r="2501" spans="3:4">
      <c r="C2501" s="14"/>
      <c r="D2501" s="14"/>
    </row>
    <row r="2502" spans="3:4">
      <c r="C2502" s="14"/>
      <c r="D2502" s="14"/>
    </row>
    <row r="2503" spans="3:4">
      <c r="C2503" s="14"/>
      <c r="D2503" s="14"/>
    </row>
    <row r="2504" spans="3:4">
      <c r="C2504" s="14"/>
      <c r="D2504" s="14"/>
    </row>
    <row r="2505" spans="3:4">
      <c r="C2505" s="14"/>
      <c r="D2505" s="14"/>
    </row>
    <row r="2506" spans="3:4">
      <c r="C2506" s="14"/>
      <c r="D2506" s="14"/>
    </row>
    <row r="2507" spans="3:4">
      <c r="C2507" s="14"/>
      <c r="D2507" s="14"/>
    </row>
    <row r="2508" spans="3:4">
      <c r="C2508" s="14"/>
      <c r="D2508" s="14"/>
    </row>
    <row r="2509" spans="3:4">
      <c r="C2509" s="14"/>
      <c r="D2509" s="14"/>
    </row>
    <row r="2510" spans="3:4">
      <c r="C2510" s="14"/>
      <c r="D2510" s="14"/>
    </row>
    <row r="2511" spans="3:4">
      <c r="C2511" s="14"/>
      <c r="D2511" s="14"/>
    </row>
    <row r="2512" spans="3:4">
      <c r="C2512" s="14"/>
      <c r="D2512" s="14"/>
    </row>
    <row r="2513" spans="3:4">
      <c r="C2513" s="14"/>
      <c r="D2513" s="14"/>
    </row>
    <row r="2514" spans="3:4">
      <c r="C2514" s="14"/>
      <c r="D2514" s="14"/>
    </row>
    <row r="2515" spans="3:4">
      <c r="C2515" s="14"/>
      <c r="D2515" s="14"/>
    </row>
    <row r="2516" spans="3:4">
      <c r="C2516" s="14"/>
      <c r="D2516" s="14"/>
    </row>
    <row r="2517" spans="3:4">
      <c r="C2517" s="14"/>
      <c r="D2517" s="14"/>
    </row>
    <row r="2518" spans="3:4">
      <c r="C2518" s="14"/>
      <c r="D2518" s="14"/>
    </row>
    <row r="2519" spans="3:4">
      <c r="C2519" s="14"/>
      <c r="D2519" s="14"/>
    </row>
    <row r="2520" spans="3:4">
      <c r="C2520" s="14"/>
      <c r="D2520" s="14"/>
    </row>
    <row r="2521" spans="3:4">
      <c r="C2521" s="14"/>
      <c r="D2521" s="14"/>
    </row>
    <row r="2522" spans="3:4">
      <c r="C2522" s="14"/>
      <c r="D2522" s="14"/>
    </row>
    <row r="2523" spans="3:4">
      <c r="C2523" s="14"/>
      <c r="D2523" s="14"/>
    </row>
    <row r="2524" spans="3:4">
      <c r="C2524" s="14"/>
      <c r="D2524" s="14"/>
    </row>
    <row r="2525" spans="3:4">
      <c r="C2525" s="14"/>
      <c r="D2525" s="14"/>
    </row>
    <row r="2526" spans="3:4">
      <c r="C2526" s="14"/>
      <c r="D2526" s="14"/>
    </row>
    <row r="2527" spans="3:4">
      <c r="C2527" s="14"/>
      <c r="D2527" s="14"/>
    </row>
    <row r="2528" spans="3:4">
      <c r="C2528" s="14"/>
      <c r="D2528" s="14"/>
    </row>
    <row r="2529" spans="3:4">
      <c r="C2529" s="14"/>
      <c r="D2529" s="14"/>
    </row>
    <row r="2530" spans="3:4">
      <c r="C2530" s="14"/>
      <c r="D2530" s="14"/>
    </row>
    <row r="2531" spans="3:4">
      <c r="C2531" s="14"/>
      <c r="D2531" s="14"/>
    </row>
    <row r="2532" spans="3:4">
      <c r="C2532" s="14"/>
      <c r="D2532" s="14"/>
    </row>
    <row r="2533" spans="3:4">
      <c r="C2533" s="14"/>
      <c r="D2533" s="14"/>
    </row>
    <row r="2534" spans="3:4">
      <c r="C2534" s="14"/>
      <c r="D2534" s="14"/>
    </row>
  </sheetData>
  <protectedRanges>
    <protectedRange sqref="A117:D124" name="Range1"/>
  </protectedRanges>
  <sortState xmlns:xlrd2="http://schemas.microsoft.com/office/spreadsheetml/2017/richdata2" ref="A21:U609">
    <sortCondition ref="C21:C609"/>
  </sortState>
  <phoneticPr fontId="8" type="noConversion"/>
  <pageMargins left="0.75" right="0.75" top="1" bottom="1" header="0.5" footer="0.5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7"/>
  </sheetPr>
  <dimension ref="A1:AC2523"/>
  <sheetViews>
    <sheetView zoomScale="115" workbookViewId="0"/>
  </sheetViews>
  <sheetFormatPr defaultColWidth="10.28515625" defaultRowHeight="12.75"/>
  <cols>
    <col min="1" max="1" width="17.42578125" customWidth="1"/>
    <col min="2" max="2" width="4.140625" customWidth="1"/>
    <col min="3" max="3" width="11.85546875" style="9" customWidth="1"/>
    <col min="4" max="4" width="14.28515625" style="9" customWidth="1"/>
    <col min="5" max="5" width="13.28515625" style="10" customWidth="1"/>
    <col min="6" max="6" width="15.28515625" customWidth="1"/>
    <col min="7" max="7" width="10.5703125" style="9" bestFit="1" customWidth="1"/>
    <col min="8" max="8" width="7.85546875" style="9" bestFit="1" customWidth="1"/>
    <col min="9" max="9" width="8.85546875" style="9" bestFit="1" customWidth="1"/>
    <col min="10" max="10" width="10.85546875" style="9" bestFit="1" customWidth="1"/>
    <col min="11" max="11" width="7.140625" style="9" customWidth="1"/>
    <col min="12" max="12" width="7.5703125" style="9" bestFit="1" customWidth="1"/>
    <col min="13" max="13" width="8.42578125" style="9" customWidth="1"/>
    <col min="14" max="14" width="7.140625" style="9" bestFit="1" customWidth="1"/>
    <col min="15" max="15" width="7" style="9" bestFit="1" customWidth="1"/>
    <col min="16" max="16" width="7.7109375" style="9" customWidth="1"/>
    <col min="17" max="17" width="10.42578125" style="11" customWidth="1"/>
  </cols>
  <sheetData>
    <row r="1" spans="1:23" ht="21" thickBot="1">
      <c r="A1" s="1" t="s">
        <v>44</v>
      </c>
      <c r="B1" s="1"/>
      <c r="C1"/>
      <c r="D1"/>
      <c r="E1"/>
      <c r="G1"/>
      <c r="H1"/>
      <c r="I1"/>
      <c r="J1"/>
      <c r="K1"/>
      <c r="L1"/>
      <c r="M1"/>
      <c r="N1"/>
      <c r="O1"/>
      <c r="P1"/>
      <c r="Q1"/>
      <c r="V1" s="7" t="s">
        <v>13</v>
      </c>
      <c r="W1" s="7" t="s">
        <v>50</v>
      </c>
    </row>
    <row r="2" spans="1:23">
      <c r="A2" t="s">
        <v>27</v>
      </c>
      <c r="B2" t="s">
        <v>30</v>
      </c>
      <c r="C2"/>
      <c r="D2"/>
      <c r="E2"/>
      <c r="G2"/>
      <c r="H2"/>
      <c r="I2"/>
      <c r="J2"/>
      <c r="K2"/>
      <c r="L2"/>
      <c r="M2"/>
      <c r="N2"/>
      <c r="O2"/>
      <c r="P2"/>
      <c r="Q2"/>
      <c r="V2">
        <v>-70000</v>
      </c>
      <c r="W2" s="38">
        <f t="shared" ref="W2:W19" si="0">+D$11+D$12*V2+D$13*V2^2</f>
        <v>-3.2863710752027542E-2</v>
      </c>
    </row>
    <row r="3" spans="1:23" ht="13.5" thickBot="1">
      <c r="A3" s="102" t="s">
        <v>196</v>
      </c>
      <c r="C3"/>
      <c r="D3"/>
      <c r="E3" t="s">
        <v>211</v>
      </c>
      <c r="G3"/>
      <c r="H3"/>
      <c r="I3"/>
      <c r="J3"/>
      <c r="K3"/>
      <c r="L3"/>
      <c r="M3"/>
      <c r="N3"/>
      <c r="O3"/>
      <c r="P3"/>
      <c r="Q3"/>
      <c r="V3">
        <v>-65000</v>
      </c>
      <c r="W3" s="38">
        <f t="shared" si="0"/>
        <v>6.9190614308000109E-3</v>
      </c>
    </row>
    <row r="4" spans="1:23" ht="14.25" thickTop="1" thickBot="1">
      <c r="A4" s="6" t="s">
        <v>3</v>
      </c>
      <c r="B4" s="6"/>
      <c r="C4" s="2">
        <v>44788.590100000001</v>
      </c>
      <c r="D4" s="3">
        <v>0.35826333999999999</v>
      </c>
      <c r="E4"/>
      <c r="F4" s="33" t="str">
        <f>"F"&amp;E5</f>
        <v>F79</v>
      </c>
      <c r="G4" s="34" t="str">
        <f>"G"&amp;E5</f>
        <v>G79</v>
      </c>
      <c r="H4"/>
      <c r="I4"/>
      <c r="J4"/>
      <c r="K4"/>
      <c r="L4"/>
      <c r="M4"/>
      <c r="N4"/>
      <c r="O4"/>
      <c r="P4"/>
      <c r="Q4"/>
      <c r="V4">
        <v>-60000</v>
      </c>
      <c r="W4" s="38">
        <f t="shared" si="0"/>
        <v>4.0959498051438392E-2</v>
      </c>
    </row>
    <row r="5" spans="1:23" ht="13.5" thickTop="1">
      <c r="A5" s="35" t="s">
        <v>48</v>
      </c>
      <c r="C5"/>
      <c r="D5"/>
      <c r="E5" s="36">
        <v>79</v>
      </c>
      <c r="G5"/>
      <c r="H5"/>
      <c r="I5"/>
      <c r="J5"/>
      <c r="K5"/>
      <c r="L5"/>
      <c r="M5"/>
      <c r="N5"/>
      <c r="O5"/>
      <c r="P5"/>
      <c r="Q5"/>
      <c r="V5">
        <v>-55000</v>
      </c>
      <c r="W5" s="38">
        <f t="shared" si="0"/>
        <v>6.9257599109887491E-2</v>
      </c>
    </row>
    <row r="6" spans="1:23">
      <c r="A6" s="6" t="s">
        <v>4</v>
      </c>
      <c r="B6" s="6"/>
      <c r="C6"/>
      <c r="D6"/>
      <c r="E6"/>
      <c r="G6"/>
      <c r="H6"/>
      <c r="I6"/>
      <c r="J6"/>
      <c r="K6"/>
      <c r="L6"/>
      <c r="M6"/>
      <c r="N6"/>
      <c r="O6"/>
      <c r="P6"/>
      <c r="Q6"/>
      <c r="V6">
        <v>-50000</v>
      </c>
      <c r="W6" s="38">
        <f t="shared" si="0"/>
        <v>9.1813364606147307E-2</v>
      </c>
    </row>
    <row r="7" spans="1:23">
      <c r="A7" t="s">
        <v>5</v>
      </c>
      <c r="C7" s="9">
        <v>54644.4323</v>
      </c>
      <c r="D7"/>
      <c r="E7"/>
      <c r="G7"/>
      <c r="H7"/>
      <c r="I7"/>
      <c r="J7"/>
      <c r="K7"/>
      <c r="L7"/>
      <c r="M7"/>
      <c r="N7"/>
      <c r="O7"/>
      <c r="P7"/>
      <c r="Q7"/>
      <c r="V7">
        <v>-45000</v>
      </c>
      <c r="W7" s="38">
        <f t="shared" si="0"/>
        <v>0.10862679454021784</v>
      </c>
    </row>
    <row r="8" spans="1:23">
      <c r="A8" t="s">
        <v>6</v>
      </c>
      <c r="C8" s="12">
        <v>0.35825792000000001</v>
      </c>
      <c r="D8"/>
      <c r="E8"/>
      <c r="G8"/>
      <c r="H8"/>
      <c r="I8"/>
      <c r="J8"/>
      <c r="K8"/>
      <c r="L8"/>
      <c r="M8" s="4"/>
      <c r="N8" s="4"/>
      <c r="O8" s="4"/>
      <c r="P8" s="4"/>
      <c r="Q8" s="4"/>
      <c r="R8" s="4"/>
      <c r="V8">
        <v>-40000</v>
      </c>
      <c r="W8" s="38">
        <f t="shared" si="0"/>
        <v>0.11969788891209915</v>
      </c>
    </row>
    <row r="9" spans="1:23">
      <c r="A9" s="15" t="s">
        <v>45</v>
      </c>
      <c r="B9" s="16"/>
      <c r="C9" s="17">
        <v>8</v>
      </c>
      <c r="D9" s="16" t="s">
        <v>46</v>
      </c>
      <c r="E9" s="16"/>
      <c r="G9"/>
      <c r="H9"/>
      <c r="I9"/>
      <c r="J9"/>
      <c r="K9"/>
      <c r="L9"/>
      <c r="M9"/>
      <c r="N9"/>
      <c r="O9"/>
      <c r="P9"/>
      <c r="Q9"/>
      <c r="V9">
        <v>-35000</v>
      </c>
      <c r="W9" s="38">
        <f t="shared" si="0"/>
        <v>0.1250266477217912</v>
      </c>
    </row>
    <row r="10" spans="1:23" ht="13.5" thickBot="1">
      <c r="A10" s="16"/>
      <c r="B10" s="16"/>
      <c r="C10" s="5" t="s">
        <v>23</v>
      </c>
      <c r="D10" s="5" t="s">
        <v>24</v>
      </c>
      <c r="E10" s="16"/>
      <c r="G10"/>
      <c r="H10"/>
      <c r="I10"/>
      <c r="J10"/>
      <c r="K10"/>
      <c r="L10"/>
      <c r="M10"/>
      <c r="N10"/>
      <c r="O10"/>
      <c r="P10"/>
      <c r="Q10"/>
      <c r="V10">
        <v>-30000</v>
      </c>
      <c r="W10" s="38">
        <f t="shared" si="0"/>
        <v>0.12461307096929393</v>
      </c>
    </row>
    <row r="11" spans="1:23">
      <c r="A11" s="16" t="s">
        <v>19</v>
      </c>
      <c r="B11" s="16"/>
      <c r="C11" s="32">
        <f ca="1">INTERCEPT(INDIRECT($G$4):G956,INDIRECT($F$4):F956)</f>
        <v>-9.1189533372587634E-3</v>
      </c>
      <c r="D11" s="4">
        <f>+E11*F11</f>
        <v>1.542563648336029E-3</v>
      </c>
      <c r="E11" s="39">
        <v>15.425636483360289</v>
      </c>
      <c r="F11" s="38">
        <v>1E-4</v>
      </c>
      <c r="H11"/>
      <c r="I11"/>
      <c r="J11"/>
      <c r="K11"/>
      <c r="L11"/>
      <c r="M11"/>
      <c r="N11" t="s">
        <v>205</v>
      </c>
      <c r="O11"/>
      <c r="P11" s="38">
        <f>P5*86400*300000</f>
        <v>0</v>
      </c>
      <c r="Q11" t="s">
        <v>206</v>
      </c>
      <c r="V11">
        <v>-25000</v>
      </c>
      <c r="W11" s="38">
        <f t="shared" si="0"/>
        <v>0.11845715865460744</v>
      </c>
    </row>
    <row r="12" spans="1:23">
      <c r="A12" s="16" t="s">
        <v>20</v>
      </c>
      <c r="B12" s="16"/>
      <c r="C12" s="32">
        <f ca="1">SLOPE(INDIRECT($G$4):G956,INDIRECT($F$4):F956)</f>
        <v>-2.5035933579120978E-6</v>
      </c>
      <c r="D12" s="4">
        <f>+E12*F12</f>
        <v>-7.5477515813454882E-6</v>
      </c>
      <c r="E12" s="40">
        <v>-7.547751581345489</v>
      </c>
      <c r="F12" s="38">
        <v>9.9999999999999995E-7</v>
      </c>
      <c r="G12"/>
      <c r="H12"/>
      <c r="I12"/>
      <c r="J12"/>
      <c r="K12"/>
      <c r="L12"/>
      <c r="M12"/>
      <c r="N12"/>
      <c r="O12"/>
      <c r="P12"/>
      <c r="Q12"/>
      <c r="V12">
        <v>-20000</v>
      </c>
      <c r="W12" s="38">
        <f t="shared" si="0"/>
        <v>0.10655891077773168</v>
      </c>
    </row>
    <row r="13" spans="1:23" ht="13.5" thickBot="1">
      <c r="A13" s="16" t="s">
        <v>22</v>
      </c>
      <c r="B13" s="16"/>
      <c r="C13" s="4" t="s">
        <v>17</v>
      </c>
      <c r="D13" s="4">
        <f>+E13*F13</f>
        <v>-1.1484671124378527E-10</v>
      </c>
      <c r="E13" s="41">
        <v>-0.11484671124378526</v>
      </c>
      <c r="F13" s="38">
        <v>1.0000000000000001E-9</v>
      </c>
      <c r="G13"/>
      <c r="H13"/>
      <c r="I13"/>
      <c r="J13"/>
      <c r="K13"/>
      <c r="L13"/>
      <c r="M13"/>
      <c r="N13" t="s">
        <v>207</v>
      </c>
      <c r="O13"/>
      <c r="P13" t="e">
        <f>2*PI()/P7</f>
        <v>#DIV/0!</v>
      </c>
      <c r="Q13" t="s">
        <v>208</v>
      </c>
      <c r="V13">
        <v>-15000</v>
      </c>
      <c r="W13" s="38">
        <f t="shared" si="0"/>
        <v>8.8918327338666669E-2</v>
      </c>
    </row>
    <row r="14" spans="1:23">
      <c r="A14" s="16"/>
      <c r="B14" s="16"/>
      <c r="C14" s="16"/>
      <c r="D14" s="16"/>
      <c r="E14" s="16">
        <f>SUM(T21:T134)</f>
        <v>0.12175915562181619</v>
      </c>
      <c r="G14"/>
      <c r="H14"/>
      <c r="I14"/>
      <c r="J14"/>
      <c r="K14"/>
      <c r="L14"/>
      <c r="M14"/>
      <c r="N14"/>
      <c r="O14"/>
      <c r="P14" t="e">
        <f>P13*C8</f>
        <v>#DIV/0!</v>
      </c>
      <c r="Q14" t="s">
        <v>209</v>
      </c>
      <c r="V14">
        <v>-10000</v>
      </c>
      <c r="W14" s="38">
        <f t="shared" si="0"/>
        <v>6.5535408337412393E-2</v>
      </c>
    </row>
    <row r="15" spans="1:23">
      <c r="A15" s="18" t="s">
        <v>21</v>
      </c>
      <c r="B15" s="16"/>
      <c r="C15" s="19">
        <f ca="1">(C7+C11)+(C8+C12)*INT(MAX(F21:F3497))</f>
        <v>56093.566340411533</v>
      </c>
      <c r="D15" s="34">
        <f>+C7+INT(MAX(F21:F1571))*C8+D11+D12*INT(MAX(F21:F4006))+D13*INT(MAX(F21:F4033)^2)</f>
        <v>56093.554718719191</v>
      </c>
      <c r="E15" s="20" t="s">
        <v>187</v>
      </c>
      <c r="F15" s="17">
        <v>1</v>
      </c>
      <c r="G15"/>
      <c r="H15"/>
      <c r="I15"/>
      <c r="J15"/>
      <c r="K15"/>
      <c r="L15"/>
      <c r="M15"/>
      <c r="N15"/>
      <c r="O15"/>
      <c r="P15" t="e">
        <f>P14/365.24</f>
        <v>#DIV/0!</v>
      </c>
      <c r="Q15" t="s">
        <v>210</v>
      </c>
      <c r="V15">
        <v>-5000</v>
      </c>
      <c r="W15" s="38">
        <f t="shared" si="0"/>
        <v>3.6410153773968834E-2</v>
      </c>
    </row>
    <row r="16" spans="1:23">
      <c r="A16" s="22" t="s">
        <v>7</v>
      </c>
      <c r="B16" s="16"/>
      <c r="C16" s="23">
        <f ca="1">+C8+C12</f>
        <v>0.3582554164066421</v>
      </c>
      <c r="D16" s="34">
        <f>+C8+D12+2*D13*F81</f>
        <v>0.35825109222245144</v>
      </c>
      <c r="E16" s="20" t="s">
        <v>188</v>
      </c>
      <c r="F16" s="21">
        <f ca="1">NOW()+15018.5+$C$5/24</f>
        <v>60601.959699421299</v>
      </c>
      <c r="G16"/>
      <c r="H16"/>
      <c r="I16"/>
      <c r="J16"/>
      <c r="K16"/>
      <c r="L16"/>
      <c r="M16"/>
      <c r="N16"/>
      <c r="O16"/>
      <c r="P16"/>
      <c r="Q16"/>
      <c r="V16">
        <v>0</v>
      </c>
      <c r="W16" s="38">
        <f t="shared" si="0"/>
        <v>1.542563648336029E-3</v>
      </c>
    </row>
    <row r="17" spans="1:23" ht="13.5" thickBot="1">
      <c r="A17" s="20" t="s">
        <v>43</v>
      </c>
      <c r="B17" s="16"/>
      <c r="C17" s="16">
        <f>COUNT(C21:C2155)</f>
        <v>70</v>
      </c>
      <c r="D17" s="20"/>
      <c r="E17" s="20" t="s">
        <v>189</v>
      </c>
      <c r="F17" s="21">
        <f ca="1">ROUND(2*(F16-$C$7)/$C$8,0)/2+F15</f>
        <v>16630</v>
      </c>
      <c r="G17"/>
      <c r="H17"/>
      <c r="I17"/>
      <c r="J17"/>
      <c r="K17"/>
      <c r="L17"/>
      <c r="M17"/>
      <c r="N17" t="s">
        <v>204</v>
      </c>
      <c r="O17"/>
      <c r="P17">
        <f>2*P4*365.24/C8</f>
        <v>0</v>
      </c>
      <c r="Q17" t="s">
        <v>163</v>
      </c>
      <c r="V17">
        <v>5000</v>
      </c>
      <c r="W17" s="38">
        <f t="shared" si="0"/>
        <v>-3.9067362039486048E-2</v>
      </c>
    </row>
    <row r="18" spans="1:23" ht="14.25" thickTop="1" thickBot="1">
      <c r="A18" s="22" t="s">
        <v>151</v>
      </c>
      <c r="B18" s="16"/>
      <c r="C18" s="110">
        <f ca="1">+C15</f>
        <v>56093.566340411533</v>
      </c>
      <c r="D18" s="111">
        <f ca="1">+C16</f>
        <v>0.3582554164066421</v>
      </c>
      <c r="E18" s="20" t="s">
        <v>190</v>
      </c>
      <c r="F18" s="34">
        <f ca="1">ROUND(2*(F16-$C$15)/$C$16,0)/2+F15</f>
        <v>12585.5</v>
      </c>
      <c r="G18"/>
      <c r="H18"/>
      <c r="I18"/>
      <c r="J18"/>
      <c r="K18"/>
      <c r="L18"/>
      <c r="M18"/>
      <c r="N18"/>
      <c r="O18"/>
      <c r="P18"/>
      <c r="Q18"/>
      <c r="V18">
        <v>10000</v>
      </c>
      <c r="W18" s="38">
        <f t="shared" si="0"/>
        <v>-8.5419623289497371E-2</v>
      </c>
    </row>
    <row r="19" spans="1:23" ht="13.5" thickBot="1">
      <c r="A19" s="22" t="s">
        <v>152</v>
      </c>
      <c r="C19" s="112">
        <f>+D15</f>
        <v>56093.554718719191</v>
      </c>
      <c r="D19" s="113">
        <f>+D16</f>
        <v>0.35825109222245144</v>
      </c>
      <c r="E19" s="20" t="s">
        <v>191</v>
      </c>
      <c r="F19" s="24">
        <f ca="1">+$C$15+$C$16*F18-15018.5-$C$5/24</f>
        <v>45583.889883597323</v>
      </c>
      <c r="G19"/>
      <c r="H19"/>
      <c r="I19"/>
      <c r="J19"/>
      <c r="K19"/>
      <c r="L19"/>
      <c r="M19"/>
      <c r="N19"/>
      <c r="O19"/>
      <c r="P19"/>
      <c r="Q19"/>
      <c r="V19">
        <v>15000</v>
      </c>
      <c r="W19" s="38">
        <f t="shared" si="0"/>
        <v>-0.13751422010169798</v>
      </c>
    </row>
    <row r="20" spans="1:23" ht="15" thickBot="1">
      <c r="A20" s="5" t="s">
        <v>9</v>
      </c>
      <c r="B20" s="5" t="s">
        <v>10</v>
      </c>
      <c r="C20" s="5" t="s">
        <v>11</v>
      </c>
      <c r="D20" s="5" t="s">
        <v>16</v>
      </c>
      <c r="E20" s="5" t="s">
        <v>12</v>
      </c>
      <c r="F20" s="5" t="s">
        <v>13</v>
      </c>
      <c r="G20" s="5" t="s">
        <v>14</v>
      </c>
      <c r="H20" s="175" t="s">
        <v>198</v>
      </c>
      <c r="I20" s="175" t="s">
        <v>199</v>
      </c>
      <c r="J20" s="175" t="s">
        <v>195</v>
      </c>
      <c r="K20" s="175" t="s">
        <v>200</v>
      </c>
      <c r="L20" s="175" t="s">
        <v>201</v>
      </c>
      <c r="M20" s="175" t="s">
        <v>28</v>
      </c>
      <c r="N20" s="175" t="s">
        <v>29</v>
      </c>
      <c r="O20" s="175" t="s">
        <v>26</v>
      </c>
      <c r="P20" s="175" t="s">
        <v>25</v>
      </c>
      <c r="Q20" s="175" t="s">
        <v>18</v>
      </c>
      <c r="R20" s="175" t="s">
        <v>202</v>
      </c>
      <c r="S20" s="175" t="s">
        <v>155</v>
      </c>
      <c r="T20" s="175" t="s">
        <v>203</v>
      </c>
      <c r="U20" s="150" t="s">
        <v>186</v>
      </c>
    </row>
    <row r="21" spans="1:23">
      <c r="A21" s="73" t="s">
        <v>124</v>
      </c>
      <c r="B21" s="37" t="s">
        <v>39</v>
      </c>
      <c r="C21" s="76">
        <v>29645.01</v>
      </c>
      <c r="D21" s="76"/>
      <c r="E21" s="10">
        <f t="shared" ref="E21:E52" si="1">+(C21-C$7)/C$8</f>
        <v>-69780.515389583015</v>
      </c>
      <c r="F21">
        <f t="shared" ref="F21:F52" si="2">ROUND(2*E21,0)/2</f>
        <v>-69780.5</v>
      </c>
      <c r="G21" s="9">
        <f t="shared" ref="G21:G52" si="3">+C21-(C$7+F21*C$8)</f>
        <v>-5.5134400026872754E-3</v>
      </c>
      <c r="H21" s="9">
        <f>G21</f>
        <v>-5.5134400026872754E-3</v>
      </c>
      <c r="O21" s="9">
        <f t="shared" ref="O21:O61" ca="1" si="4">+C$11+C$12*F21</f>
        <v>0.16558304297452639</v>
      </c>
      <c r="P21" s="9">
        <f t="shared" ref="P21:P52" si="5">+D$11+D$12*F21+D$13*F21^2</f>
        <v>-3.0996736130870728E-2</v>
      </c>
      <c r="Q21" s="11">
        <f t="shared" ref="Q21:Q52" si="6">+C21-15018.5</f>
        <v>14626.509999999998</v>
      </c>
      <c r="R21">
        <f t="shared" ref="R21:R52" si="7">+(P21-G21)^2</f>
        <v>6.493983815566897E-4</v>
      </c>
      <c r="S21">
        <v>0.1</v>
      </c>
      <c r="T21">
        <f t="shared" ref="T21:T50" si="8">S21*R21</f>
        <v>6.493983815566897E-5</v>
      </c>
    </row>
    <row r="22" spans="1:23">
      <c r="A22" s="32" t="s">
        <v>178</v>
      </c>
      <c r="B22" s="19" t="s">
        <v>41</v>
      </c>
      <c r="C22" s="84">
        <v>44366.7353</v>
      </c>
      <c r="D22" s="125" t="s">
        <v>179</v>
      </c>
      <c r="E22" s="10">
        <f t="shared" si="1"/>
        <v>-28687.982669022364</v>
      </c>
      <c r="F22" s="13">
        <f t="shared" si="2"/>
        <v>-28688</v>
      </c>
      <c r="G22" s="9">
        <f t="shared" si="3"/>
        <v>6.2089599960017949E-3</v>
      </c>
      <c r="H22" s="9">
        <f t="shared" ref="H22:H60" si="9">G22</f>
        <v>6.2089599960017949E-3</v>
      </c>
      <c r="O22" s="9">
        <f t="shared" ca="1" si="4"/>
        <v>6.2704132914523494E-2</v>
      </c>
      <c r="P22" s="9">
        <f t="shared" si="5"/>
        <v>0.12355346330636022</v>
      </c>
      <c r="Q22" s="11">
        <f t="shared" si="6"/>
        <v>29348.2353</v>
      </c>
      <c r="R22">
        <f t="shared" si="7"/>
        <v>1.3769732457154718E-2</v>
      </c>
      <c r="S22">
        <v>1</v>
      </c>
      <c r="T22">
        <f t="shared" si="8"/>
        <v>1.3769732457154718E-2</v>
      </c>
    </row>
    <row r="23" spans="1:23">
      <c r="A23" s="32" t="s">
        <v>178</v>
      </c>
      <c r="B23" s="19" t="s">
        <v>41</v>
      </c>
      <c r="C23" s="84">
        <v>44408.6512</v>
      </c>
      <c r="D23" s="125" t="s">
        <v>179</v>
      </c>
      <c r="E23" s="10">
        <f t="shared" si="1"/>
        <v>-28570.983441203476</v>
      </c>
      <c r="F23" s="13">
        <f t="shared" si="2"/>
        <v>-28571</v>
      </c>
      <c r="G23" s="9">
        <f t="shared" si="3"/>
        <v>5.9323200039216317E-3</v>
      </c>
      <c r="H23" s="9">
        <f t="shared" si="9"/>
        <v>5.9323200039216317E-3</v>
      </c>
      <c r="O23" s="9">
        <f t="shared" ca="1" si="4"/>
        <v>6.2411212491647786E-2</v>
      </c>
      <c r="P23" s="9">
        <f t="shared" si="5"/>
        <v>0.12343976928851841</v>
      </c>
      <c r="Q23" s="11">
        <f t="shared" si="6"/>
        <v>29390.1512</v>
      </c>
      <c r="R23">
        <f t="shared" si="7"/>
        <v>1.3808000637372083E-2</v>
      </c>
      <c r="S23">
        <v>1</v>
      </c>
      <c r="T23">
        <f t="shared" si="8"/>
        <v>1.3808000637372083E-2</v>
      </c>
    </row>
    <row r="24" spans="1:23">
      <c r="A24" s="32" t="s">
        <v>178</v>
      </c>
      <c r="B24" s="19" t="s">
        <v>41</v>
      </c>
      <c r="C24" s="84">
        <v>44698.845500000003</v>
      </c>
      <c r="D24" s="125" t="s">
        <v>179</v>
      </c>
      <c r="E24" s="10">
        <f t="shared" si="1"/>
        <v>-27760.968410691374</v>
      </c>
      <c r="F24" s="13">
        <f t="shared" si="2"/>
        <v>-27761</v>
      </c>
      <c r="G24" s="9">
        <f t="shared" si="3"/>
        <v>1.1317119999148417E-2</v>
      </c>
      <c r="H24" s="9">
        <f t="shared" si="9"/>
        <v>1.1317119999148417E-2</v>
      </c>
      <c r="O24" s="9">
        <f t="shared" ca="1" si="4"/>
        <v>6.0383301871738987E-2</v>
      </c>
      <c r="P24" s="9">
        <f t="shared" si="5"/>
        <v>0.12256642190723432</v>
      </c>
      <c r="Q24" s="11">
        <f t="shared" si="6"/>
        <v>29680.345500000003</v>
      </c>
      <c r="R24">
        <f t="shared" si="7"/>
        <v>1.2376407175036446E-2</v>
      </c>
      <c r="S24">
        <v>1</v>
      </c>
      <c r="T24">
        <f t="shared" si="8"/>
        <v>1.2376407175036446E-2</v>
      </c>
    </row>
    <row r="25" spans="1:23">
      <c r="A25" s="32" t="s">
        <v>178</v>
      </c>
      <c r="B25" s="19" t="s">
        <v>39</v>
      </c>
      <c r="C25" s="84">
        <v>44787.515200000002</v>
      </c>
      <c r="D25" s="125" t="s">
        <v>179</v>
      </c>
      <c r="E25" s="10">
        <f t="shared" si="1"/>
        <v>-27513.465996788007</v>
      </c>
      <c r="F25" s="13">
        <f t="shared" si="2"/>
        <v>-27513.5</v>
      </c>
      <c r="G25" s="9">
        <f t="shared" si="3"/>
        <v>1.2181919999420643E-2</v>
      </c>
      <c r="H25" s="9">
        <f t="shared" si="9"/>
        <v>1.2181919999420643E-2</v>
      </c>
      <c r="O25" s="9">
        <f t="shared" ca="1" si="4"/>
        <v>5.9763662515655736E-2</v>
      </c>
      <c r="P25" s="9">
        <f t="shared" si="5"/>
        <v>0.12226950678966088</v>
      </c>
      <c r="Q25" s="11">
        <f t="shared" si="6"/>
        <v>29769.015200000002</v>
      </c>
      <c r="R25">
        <f t="shared" si="7"/>
        <v>1.2119276765298677E-2</v>
      </c>
      <c r="S25">
        <v>1</v>
      </c>
      <c r="T25">
        <f t="shared" si="8"/>
        <v>1.2119276765298677E-2</v>
      </c>
    </row>
    <row r="26" spans="1:23">
      <c r="A26" s="32" t="s">
        <v>178</v>
      </c>
      <c r="B26" s="19" t="s">
        <v>39</v>
      </c>
      <c r="C26" s="84">
        <v>44788.59</v>
      </c>
      <c r="D26" s="125" t="s">
        <v>179</v>
      </c>
      <c r="E26" s="10">
        <f t="shared" si="1"/>
        <v>-27510.4659235447</v>
      </c>
      <c r="F26" s="13">
        <f t="shared" si="2"/>
        <v>-27510.5</v>
      </c>
      <c r="G26" s="9">
        <f t="shared" si="3"/>
        <v>1.2208159998408519E-2</v>
      </c>
      <c r="H26" s="9">
        <f t="shared" si="9"/>
        <v>1.2208159998408519E-2</v>
      </c>
      <c r="O26" s="9">
        <f t="shared" ca="1" si="4"/>
        <v>5.9756151735582005E-2</v>
      </c>
      <c r="P26" s="9">
        <f t="shared" si="5"/>
        <v>0.12226582151123526</v>
      </c>
      <c r="Q26" s="11">
        <f t="shared" si="6"/>
        <v>29770.089999999997</v>
      </c>
      <c r="R26">
        <f t="shared" si="7"/>
        <v>1.2112688857671944E-2</v>
      </c>
      <c r="S26">
        <v>1</v>
      </c>
      <c r="T26">
        <f t="shared" si="8"/>
        <v>1.2112688857671944E-2</v>
      </c>
    </row>
    <row r="27" spans="1:23">
      <c r="A27" s="32" t="s">
        <v>178</v>
      </c>
      <c r="B27" s="19" t="s">
        <v>39</v>
      </c>
      <c r="C27" s="84">
        <v>44789.665099999998</v>
      </c>
      <c r="D27" s="125" t="s">
        <v>179</v>
      </c>
      <c r="E27" s="10">
        <f t="shared" si="1"/>
        <v>-27507.46501291584</v>
      </c>
      <c r="F27" s="13">
        <f t="shared" si="2"/>
        <v>-27507.5</v>
      </c>
      <c r="G27" s="9">
        <f t="shared" si="3"/>
        <v>1.2534399997093715E-2</v>
      </c>
      <c r="H27" s="9">
        <f t="shared" si="9"/>
        <v>1.2534399997093715E-2</v>
      </c>
      <c r="O27" s="9">
        <f t="shared" ca="1" si="4"/>
        <v>5.9748640955508261E-2</v>
      </c>
      <c r="P27" s="9">
        <f t="shared" si="5"/>
        <v>0.12226213416556887</v>
      </c>
      <c r="Q27" s="11">
        <f t="shared" si="6"/>
        <v>29771.165099999998</v>
      </c>
      <c r="R27">
        <f t="shared" si="7"/>
        <v>1.2040175645747551E-2</v>
      </c>
      <c r="S27">
        <v>1</v>
      </c>
      <c r="T27">
        <f t="shared" si="8"/>
        <v>1.2040175645747551E-2</v>
      </c>
    </row>
    <row r="28" spans="1:23">
      <c r="A28" s="32" t="s">
        <v>178</v>
      </c>
      <c r="B28" s="19" t="s">
        <v>41</v>
      </c>
      <c r="C28" s="84">
        <v>44790.560299999997</v>
      </c>
      <c r="D28" s="125" t="s">
        <v>179</v>
      </c>
      <c r="E28" s="10">
        <f t="shared" si="1"/>
        <v>-27504.966254479463</v>
      </c>
      <c r="F28" s="13">
        <f t="shared" si="2"/>
        <v>-27505</v>
      </c>
      <c r="G28" s="9">
        <f t="shared" si="3"/>
        <v>1.2089600000763312E-2</v>
      </c>
      <c r="H28" s="9">
        <f t="shared" si="9"/>
        <v>1.2089600000763312E-2</v>
      </c>
      <c r="O28" s="9">
        <f t="shared" ca="1" si="4"/>
        <v>5.9742381972113484E-2</v>
      </c>
      <c r="P28" s="9">
        <f t="shared" si="5"/>
        <v>0.12225905979837125</v>
      </c>
      <c r="Q28" s="11">
        <f t="shared" si="6"/>
        <v>29772.060299999997</v>
      </c>
      <c r="R28">
        <f t="shared" si="7"/>
        <v>1.2137309872096751E-2</v>
      </c>
      <c r="S28">
        <v>1</v>
      </c>
      <c r="T28">
        <f t="shared" si="8"/>
        <v>1.2137309872096751E-2</v>
      </c>
    </row>
    <row r="29" spans="1:23">
      <c r="A29" s="144" t="s">
        <v>184</v>
      </c>
      <c r="B29" s="145" t="s">
        <v>41</v>
      </c>
      <c r="C29" s="146">
        <v>48500.337</v>
      </c>
      <c r="D29" s="146">
        <v>1E-4</v>
      </c>
      <c r="E29" s="10">
        <f t="shared" si="1"/>
        <v>-17149.921765860752</v>
      </c>
      <c r="F29">
        <f t="shared" si="2"/>
        <v>-17150</v>
      </c>
      <c r="G29" s="9">
        <f t="shared" si="3"/>
        <v>2.8028000000631437E-2</v>
      </c>
      <c r="H29" s="9">
        <f t="shared" si="9"/>
        <v>2.8028000000631437E-2</v>
      </c>
      <c r="O29" s="9">
        <f t="shared" ca="1" si="4"/>
        <v>3.3817672750933718E-2</v>
      </c>
      <c r="P29" s="9">
        <f t="shared" si="5"/>
        <v>9.7207501440610897E-2</v>
      </c>
      <c r="Q29" s="11">
        <f t="shared" si="6"/>
        <v>33481.837</v>
      </c>
      <c r="R29">
        <f t="shared" si="7"/>
        <v>4.7858034194841201E-3</v>
      </c>
      <c r="S29">
        <v>1</v>
      </c>
      <c r="T29">
        <f t="shared" si="8"/>
        <v>4.7858034194841201E-3</v>
      </c>
    </row>
    <row r="30" spans="1:23">
      <c r="A30" s="32" t="s">
        <v>193</v>
      </c>
      <c r="B30" s="19" t="s">
        <v>39</v>
      </c>
      <c r="C30" s="122">
        <v>52725.434500000003</v>
      </c>
      <c r="D30" s="122">
        <v>1E-4</v>
      </c>
      <c r="E30" s="10">
        <f t="shared" si="1"/>
        <v>-5356.469997927742</v>
      </c>
      <c r="F30">
        <f t="shared" si="2"/>
        <v>-5356.5</v>
      </c>
      <c r="G30" s="9">
        <f t="shared" si="3"/>
        <v>1.0748480002803262E-2</v>
      </c>
      <c r="H30" s="9">
        <f t="shared" si="9"/>
        <v>1.0748480002803262E-2</v>
      </c>
      <c r="O30" s="9">
        <f t="shared" ca="1" si="4"/>
        <v>4.2915444843973881E-3</v>
      </c>
      <c r="P30" s="9">
        <f t="shared" si="5"/>
        <v>3.8676902560197339E-2</v>
      </c>
      <c r="Q30" s="11">
        <f t="shared" si="6"/>
        <v>37706.934500000003</v>
      </c>
      <c r="R30">
        <f t="shared" si="7"/>
        <v>7.7999678654435832E-4</v>
      </c>
      <c r="S30">
        <v>1</v>
      </c>
      <c r="T30">
        <f t="shared" si="8"/>
        <v>7.7999678654435832E-4</v>
      </c>
    </row>
    <row r="31" spans="1:23">
      <c r="A31" s="32" t="s">
        <v>193</v>
      </c>
      <c r="B31" s="19" t="s">
        <v>41</v>
      </c>
      <c r="C31" s="122">
        <v>52725.613499999999</v>
      </c>
      <c r="D31" s="122">
        <v>2.0000000000000001E-4</v>
      </c>
      <c r="E31" s="10">
        <f t="shared" si="1"/>
        <v>-5355.9703578918807</v>
      </c>
      <c r="F31">
        <f t="shared" si="2"/>
        <v>-5356</v>
      </c>
      <c r="G31" s="9">
        <f t="shared" si="3"/>
        <v>1.0619519998726901E-2</v>
      </c>
      <c r="H31" s="9">
        <f t="shared" si="9"/>
        <v>1.0619519998726901E-2</v>
      </c>
      <c r="O31" s="9">
        <f t="shared" ca="1" si="4"/>
        <v>4.2902926877184319E-3</v>
      </c>
      <c r="P31" s="9">
        <f t="shared" si="5"/>
        <v>3.8673743832103764E-2</v>
      </c>
      <c r="Q31" s="11">
        <f t="shared" si="6"/>
        <v>37707.113499999999</v>
      </c>
      <c r="R31">
        <f t="shared" si="7"/>
        <v>7.8703947489321049E-4</v>
      </c>
      <c r="S31">
        <v>1</v>
      </c>
      <c r="T31">
        <f t="shared" si="8"/>
        <v>7.8703947489321049E-4</v>
      </c>
    </row>
    <row r="32" spans="1:23">
      <c r="A32" s="32" t="s">
        <v>193</v>
      </c>
      <c r="B32" s="19" t="s">
        <v>39</v>
      </c>
      <c r="C32" s="122">
        <v>52726.509700000002</v>
      </c>
      <c r="D32" s="122">
        <v>1E-4</v>
      </c>
      <c r="E32" s="10">
        <f t="shared" si="1"/>
        <v>-5353.4688081703762</v>
      </c>
      <c r="F32">
        <f t="shared" si="2"/>
        <v>-5353.5</v>
      </c>
      <c r="G32" s="9">
        <f t="shared" si="3"/>
        <v>1.1174719998962246E-2</v>
      </c>
      <c r="H32" s="9">
        <f t="shared" si="9"/>
        <v>1.1174719998962246E-2</v>
      </c>
      <c r="O32" s="9">
        <f t="shared" ca="1" si="4"/>
        <v>4.2840337043236528E-3</v>
      </c>
      <c r="P32" s="9">
        <f t="shared" si="5"/>
        <v>3.865794933028556E-2</v>
      </c>
      <c r="Q32" s="11">
        <f t="shared" si="6"/>
        <v>37708.009700000002</v>
      </c>
      <c r="R32">
        <f t="shared" si="7"/>
        <v>7.5532789447811015E-4</v>
      </c>
      <c r="S32">
        <v>1</v>
      </c>
      <c r="T32">
        <f t="shared" si="8"/>
        <v>7.5532789447811015E-4</v>
      </c>
    </row>
    <row r="33" spans="1:20">
      <c r="A33" s="130" t="s">
        <v>150</v>
      </c>
      <c r="B33" s="131"/>
      <c r="C33" s="132">
        <v>52727.404699999999</v>
      </c>
      <c r="D33" s="122"/>
      <c r="E33" s="10">
        <f t="shared" si="1"/>
        <v>-5350.9706079910284</v>
      </c>
      <c r="F33">
        <f t="shared" si="2"/>
        <v>-5351</v>
      </c>
      <c r="G33" s="9">
        <f t="shared" si="3"/>
        <v>1.052992000040831E-2</v>
      </c>
      <c r="H33" s="9">
        <f t="shared" si="9"/>
        <v>1.052992000040831E-2</v>
      </c>
      <c r="O33" s="9">
        <f t="shared" ca="1" si="4"/>
        <v>4.277774720928872E-3</v>
      </c>
      <c r="P33" s="9">
        <f t="shared" si="5"/>
        <v>3.8642153392883474E-2</v>
      </c>
      <c r="Q33" s="11">
        <f t="shared" si="6"/>
        <v>37708.904699999999</v>
      </c>
      <c r="R33">
        <f t="shared" si="7"/>
        <v>7.9029766631299569E-4</v>
      </c>
      <c r="S33">
        <v>1</v>
      </c>
      <c r="T33">
        <f t="shared" si="8"/>
        <v>7.9029766631299569E-4</v>
      </c>
    </row>
    <row r="34" spans="1:20">
      <c r="A34" s="32" t="s">
        <v>193</v>
      </c>
      <c r="B34" s="19" t="s">
        <v>41</v>
      </c>
      <c r="C34" s="122">
        <v>52727.404999999999</v>
      </c>
      <c r="D34" s="122">
        <v>2.0000000000000001E-4</v>
      </c>
      <c r="E34" s="10">
        <f t="shared" si="1"/>
        <v>-5350.969770605494</v>
      </c>
      <c r="F34">
        <f t="shared" si="2"/>
        <v>-5351</v>
      </c>
      <c r="G34" s="9">
        <f t="shared" si="3"/>
        <v>1.0829920000105631E-2</v>
      </c>
      <c r="H34" s="9">
        <f t="shared" si="9"/>
        <v>1.0829920000105631E-2</v>
      </c>
      <c r="O34" s="9">
        <f t="shared" ca="1" si="4"/>
        <v>4.277774720928872E-3</v>
      </c>
      <c r="P34" s="9">
        <f t="shared" si="5"/>
        <v>3.8642153392883474E-2</v>
      </c>
      <c r="Q34" s="11">
        <f t="shared" si="6"/>
        <v>37708.904999999999</v>
      </c>
      <c r="R34">
        <f t="shared" si="7"/>
        <v>7.7352032629434699E-4</v>
      </c>
      <c r="S34">
        <v>1</v>
      </c>
      <c r="T34">
        <f t="shared" si="8"/>
        <v>7.7352032629434699E-4</v>
      </c>
    </row>
    <row r="35" spans="1:20">
      <c r="A35" s="32" t="s">
        <v>193</v>
      </c>
      <c r="B35" s="19" t="s">
        <v>39</v>
      </c>
      <c r="C35" s="122">
        <v>52727.584699999999</v>
      </c>
      <c r="D35" s="122">
        <v>2.9999999999999997E-4</v>
      </c>
      <c r="E35" s="10">
        <f t="shared" si="1"/>
        <v>-5350.4681766700396</v>
      </c>
      <c r="F35">
        <f t="shared" si="2"/>
        <v>-5350.5</v>
      </c>
      <c r="G35" s="9">
        <f t="shared" si="3"/>
        <v>1.1400960000173654E-2</v>
      </c>
      <c r="H35" s="9">
        <f t="shared" si="9"/>
        <v>1.1400960000173654E-2</v>
      </c>
      <c r="O35" s="9">
        <f t="shared" ca="1" si="4"/>
        <v>4.2765229242499158E-3</v>
      </c>
      <c r="P35" s="9">
        <f t="shared" si="5"/>
        <v>3.8638994033132985E-2</v>
      </c>
      <c r="Q35" s="11">
        <f t="shared" si="6"/>
        <v>37709.084699999999</v>
      </c>
      <c r="R35">
        <f t="shared" si="7"/>
        <v>7.4191049798065078E-4</v>
      </c>
      <c r="S35">
        <v>1</v>
      </c>
      <c r="T35">
        <f t="shared" si="8"/>
        <v>7.4191049798065078E-4</v>
      </c>
    </row>
    <row r="36" spans="1:20">
      <c r="A36" s="32" t="s">
        <v>193</v>
      </c>
      <c r="B36" s="19" t="s">
        <v>41</v>
      </c>
      <c r="C36" s="122">
        <v>52730.630400000002</v>
      </c>
      <c r="D36" s="122">
        <v>4.0000000000000002E-4</v>
      </c>
      <c r="E36" s="10">
        <f t="shared" si="1"/>
        <v>-5341.9667595904048</v>
      </c>
      <c r="F36">
        <f t="shared" si="2"/>
        <v>-5342</v>
      </c>
      <c r="G36" s="9">
        <f t="shared" si="3"/>
        <v>1.1908640000910964E-2</v>
      </c>
      <c r="H36" s="9">
        <f t="shared" si="9"/>
        <v>1.1908640000910964E-2</v>
      </c>
      <c r="O36" s="9">
        <f t="shared" ca="1" si="4"/>
        <v>4.2552423807076627E-3</v>
      </c>
      <c r="P36" s="9">
        <f t="shared" si="5"/>
        <v>3.8585276131601329E-2</v>
      </c>
      <c r="Q36" s="11">
        <f t="shared" si="6"/>
        <v>37712.130400000002</v>
      </c>
      <c r="R36">
        <f t="shared" si="7"/>
        <v>7.116429152492546E-4</v>
      </c>
      <c r="S36">
        <v>1</v>
      </c>
      <c r="T36">
        <f t="shared" si="8"/>
        <v>7.116429152492546E-4</v>
      </c>
    </row>
    <row r="37" spans="1:20">
      <c r="A37" t="s">
        <v>158</v>
      </c>
      <c r="B37" s="145" t="s">
        <v>39</v>
      </c>
      <c r="C37" s="147">
        <v>53189.010199999997</v>
      </c>
      <c r="D37" s="147"/>
      <c r="E37" s="115">
        <f t="shared" si="1"/>
        <v>-4062.4980461004279</v>
      </c>
      <c r="F37" s="116">
        <f t="shared" si="2"/>
        <v>-4062.5</v>
      </c>
      <c r="G37" s="117">
        <f t="shared" si="3"/>
        <v>6.9999999686842784E-4</v>
      </c>
      <c r="H37" s="9">
        <f t="shared" si="9"/>
        <v>6.9999999686842784E-4</v>
      </c>
      <c r="O37" s="9">
        <f t="shared" ca="1" si="4"/>
        <v>1.0518946792591344E-3</v>
      </c>
      <c r="P37" s="9">
        <f t="shared" si="5"/>
        <v>3.0309885092063824E-2</v>
      </c>
      <c r="Q37" s="11">
        <f t="shared" si="6"/>
        <v>38170.510199999997</v>
      </c>
      <c r="R37">
        <f t="shared" si="7"/>
        <v>8.7674529535067443E-4</v>
      </c>
      <c r="S37">
        <v>1</v>
      </c>
      <c r="T37">
        <f t="shared" si="8"/>
        <v>8.7674529535067443E-4</v>
      </c>
    </row>
    <row r="38" spans="1:20">
      <c r="A38" s="144" t="s">
        <v>124</v>
      </c>
      <c r="B38" s="145" t="s">
        <v>41</v>
      </c>
      <c r="C38" s="147">
        <v>53438.895199999999</v>
      </c>
      <c r="D38" s="147">
        <v>2.9999999999999997E-4</v>
      </c>
      <c r="E38" s="10">
        <f t="shared" si="1"/>
        <v>-3364.9977647388823</v>
      </c>
      <c r="F38">
        <f t="shared" si="2"/>
        <v>-3365</v>
      </c>
      <c r="G38" s="9">
        <f t="shared" si="3"/>
        <v>8.0080000043381006E-4</v>
      </c>
      <c r="H38" s="9">
        <f t="shared" si="9"/>
        <v>8.0080000043381006E-4</v>
      </c>
      <c r="O38" s="9">
        <f t="shared" ca="1" si="4"/>
        <v>-6.9436168788455412E-4</v>
      </c>
      <c r="P38" s="9">
        <f t="shared" si="5"/>
        <v>2.5640312567640183E-2</v>
      </c>
      <c r="Q38" s="11">
        <f t="shared" si="6"/>
        <v>38420.395199999999</v>
      </c>
      <c r="R38">
        <f t="shared" si="7"/>
        <v>6.1700138457640333E-4</v>
      </c>
      <c r="S38">
        <v>1</v>
      </c>
      <c r="T38">
        <f t="shared" si="8"/>
        <v>6.1700138457640333E-4</v>
      </c>
    </row>
    <row r="39" spans="1:20">
      <c r="A39" s="144" t="s">
        <v>47</v>
      </c>
      <c r="B39" s="148" t="s">
        <v>39</v>
      </c>
      <c r="C39" s="149">
        <v>53450.538699999997</v>
      </c>
      <c r="D39" s="149">
        <v>4.0000000000000002E-4</v>
      </c>
      <c r="E39" s="10">
        <f t="shared" si="1"/>
        <v>-3332.4974364837576</v>
      </c>
      <c r="F39">
        <f t="shared" si="2"/>
        <v>-3332.5</v>
      </c>
      <c r="G39" s="9">
        <f t="shared" si="3"/>
        <v>9.1839999367948622E-4</v>
      </c>
      <c r="H39" s="9">
        <f t="shared" si="9"/>
        <v>9.1839999367948622E-4</v>
      </c>
      <c r="O39" s="9">
        <f t="shared" ca="1" si="4"/>
        <v>-7.7572847201669813E-4</v>
      </c>
      <c r="P39" s="9">
        <f t="shared" si="5"/>
        <v>2.5420009181324504E-2</v>
      </c>
      <c r="Q39" s="11">
        <f t="shared" si="6"/>
        <v>38432.038699999997</v>
      </c>
      <c r="R39">
        <f t="shared" si="7"/>
        <v>6.0032885278409076E-4</v>
      </c>
      <c r="S39">
        <v>1</v>
      </c>
      <c r="T39">
        <f t="shared" si="8"/>
        <v>6.0032885278409076E-4</v>
      </c>
    </row>
    <row r="40" spans="1:20">
      <c r="A40" s="144" t="s">
        <v>49</v>
      </c>
      <c r="B40" s="145" t="s">
        <v>41</v>
      </c>
      <c r="C40" s="146">
        <v>53509.829700000002</v>
      </c>
      <c r="D40" s="146">
        <v>5.9999999999999995E-4</v>
      </c>
      <c r="E40" s="10">
        <f t="shared" si="1"/>
        <v>-3166.9993506354258</v>
      </c>
      <c r="F40">
        <f t="shared" si="2"/>
        <v>-3167</v>
      </c>
      <c r="G40" s="9">
        <f t="shared" si="3"/>
        <v>2.3263999901246279E-4</v>
      </c>
      <c r="H40" s="9">
        <f t="shared" si="9"/>
        <v>2.3263999901246279E-4</v>
      </c>
      <c r="O40" s="9">
        <f t="shared" ca="1" si="4"/>
        <v>-1.19007317275115E-3</v>
      </c>
      <c r="P40" s="9">
        <f t="shared" si="5"/>
        <v>2.4294393140666972E-2</v>
      </c>
      <c r="Q40" s="11">
        <f t="shared" si="6"/>
        <v>38491.329700000002</v>
      </c>
      <c r="R40">
        <f t="shared" si="7"/>
        <v>5.7896796424992069E-4</v>
      </c>
      <c r="S40">
        <v>1</v>
      </c>
      <c r="T40">
        <f t="shared" si="8"/>
        <v>5.7896796424992069E-4</v>
      </c>
    </row>
    <row r="41" spans="1:20">
      <c r="A41" s="144" t="s">
        <v>49</v>
      </c>
      <c r="B41" s="145" t="s">
        <v>41</v>
      </c>
      <c r="C41" s="146">
        <v>53511.6204</v>
      </c>
      <c r="D41" s="146">
        <v>1E-3</v>
      </c>
      <c r="E41" s="10">
        <f t="shared" si="1"/>
        <v>-3162.0009963771367</v>
      </c>
      <c r="F41">
        <f t="shared" si="2"/>
        <v>-3162</v>
      </c>
      <c r="G41" s="9">
        <f t="shared" si="3"/>
        <v>-3.5696000122698024E-4</v>
      </c>
      <c r="H41" s="9">
        <f t="shared" si="9"/>
        <v>-3.5696000122698024E-4</v>
      </c>
      <c r="O41" s="9">
        <f t="shared" ca="1" si="4"/>
        <v>-1.20259113954071E-3</v>
      </c>
      <c r="P41" s="9">
        <f t="shared" si="5"/>
        <v>2.4260288706937552E-2</v>
      </c>
      <c r="Q41" s="11">
        <f t="shared" si="6"/>
        <v>38493.1204</v>
      </c>
      <c r="R41">
        <f t="shared" si="7"/>
        <v>6.0600893395962828E-4</v>
      </c>
      <c r="S41">
        <v>0.5</v>
      </c>
      <c r="T41">
        <f t="shared" si="8"/>
        <v>3.0300446697981414E-4</v>
      </c>
    </row>
    <row r="42" spans="1:20">
      <c r="A42" s="144" t="s">
        <v>49</v>
      </c>
      <c r="B42" s="145" t="s">
        <v>39</v>
      </c>
      <c r="C42" s="146">
        <v>53511.798499999997</v>
      </c>
      <c r="D42" s="146">
        <v>2.0999999999999999E-3</v>
      </c>
      <c r="E42" s="10">
        <f t="shared" si="1"/>
        <v>-3161.5038684978776</v>
      </c>
      <c r="F42">
        <f t="shared" si="2"/>
        <v>-3161.5</v>
      </c>
      <c r="G42" s="9">
        <f t="shared" si="3"/>
        <v>-1.3859200043953024E-3</v>
      </c>
      <c r="H42" s="9">
        <f t="shared" si="9"/>
        <v>-1.3859200043953024E-3</v>
      </c>
      <c r="O42" s="9">
        <f t="shared" ca="1" si="4"/>
        <v>-1.2038429362196661E-3</v>
      </c>
      <c r="P42" s="9">
        <f t="shared" si="5"/>
        <v>2.4256877947736157E-2</v>
      </c>
      <c r="Q42" s="11">
        <f t="shared" si="6"/>
        <v>38493.298499999997</v>
      </c>
      <c r="R42">
        <f t="shared" si="7"/>
        <v>6.5755308681383733E-4</v>
      </c>
      <c r="S42">
        <v>0.4</v>
      </c>
      <c r="T42">
        <f t="shared" si="8"/>
        <v>2.6302123472553496E-4</v>
      </c>
    </row>
    <row r="43" spans="1:20">
      <c r="A43" s="144" t="s">
        <v>49</v>
      </c>
      <c r="B43" s="145" t="s">
        <v>41</v>
      </c>
      <c r="C43" s="146">
        <v>53517.711300000003</v>
      </c>
      <c r="D43" s="146">
        <v>1.2999999999999999E-3</v>
      </c>
      <c r="E43" s="10">
        <f t="shared" si="1"/>
        <v>-3144.9995578604312</v>
      </c>
      <c r="F43">
        <f t="shared" si="2"/>
        <v>-3145</v>
      </c>
      <c r="G43" s="9">
        <f t="shared" si="3"/>
        <v>1.5840000560274348E-4</v>
      </c>
      <c r="H43" s="9">
        <f t="shared" si="9"/>
        <v>1.5840000560274348E-4</v>
      </c>
      <c r="O43" s="9">
        <f t="shared" ca="1" si="4"/>
        <v>-1.2451522266252162E-3</v>
      </c>
      <c r="P43" s="9">
        <f t="shared" si="5"/>
        <v>2.4144290679587527E-2</v>
      </c>
      <c r="Q43" s="11">
        <f t="shared" si="6"/>
        <v>38499.211300000003</v>
      </c>
      <c r="R43">
        <f t="shared" si="7"/>
        <v>5.7532295142435018E-4</v>
      </c>
      <c r="S43">
        <v>0.5</v>
      </c>
      <c r="T43">
        <f t="shared" si="8"/>
        <v>2.8766147571217509E-4</v>
      </c>
    </row>
    <row r="44" spans="1:20">
      <c r="A44" s="32" t="s">
        <v>193</v>
      </c>
      <c r="B44" s="19" t="s">
        <v>41</v>
      </c>
      <c r="C44" s="122">
        <v>54164.364999999998</v>
      </c>
      <c r="D44" s="122">
        <v>5.0000000000000001E-4</v>
      </c>
      <c r="E44" s="10">
        <f t="shared" si="1"/>
        <v>-1340.0047094562556</v>
      </c>
      <c r="F44">
        <f t="shared" si="2"/>
        <v>-1340</v>
      </c>
      <c r="G44" s="9">
        <f t="shared" si="3"/>
        <v>-1.6872000051080249E-3</v>
      </c>
      <c r="H44" s="9">
        <f t="shared" si="9"/>
        <v>-1.6872000051080249E-3</v>
      </c>
      <c r="O44" s="9">
        <f t="shared" ca="1" si="4"/>
        <v>-5.7641382376565527E-3</v>
      </c>
      <c r="P44" s="9">
        <f t="shared" si="5"/>
        <v>1.1450332012629643E-2</v>
      </c>
      <c r="Q44" s="11">
        <f t="shared" si="6"/>
        <v>39145.864999999998</v>
      </c>
      <c r="R44">
        <f t="shared" si="7"/>
        <v>1.7259474751708234E-4</v>
      </c>
      <c r="S44">
        <v>1</v>
      </c>
      <c r="T44">
        <f t="shared" si="8"/>
        <v>1.7259474751708234E-4</v>
      </c>
    </row>
    <row r="45" spans="1:20">
      <c r="A45" s="28" t="s">
        <v>160</v>
      </c>
      <c r="B45" s="74" t="s">
        <v>41</v>
      </c>
      <c r="C45" s="79">
        <v>54233.502</v>
      </c>
      <c r="D45" s="75">
        <v>1.5E-3</v>
      </c>
      <c r="E45" s="10">
        <f t="shared" si="1"/>
        <v>-1147.0236303498887</v>
      </c>
      <c r="F45">
        <f t="shared" si="2"/>
        <v>-1147</v>
      </c>
      <c r="G45" s="9">
        <f t="shared" si="3"/>
        <v>-8.4657600018545054E-3</v>
      </c>
      <c r="H45" s="9">
        <f t="shared" si="9"/>
        <v>-8.4657600018545054E-3</v>
      </c>
      <c r="O45" s="9">
        <f t="shared" ca="1" si="4"/>
        <v>-6.2473317557335869E-3</v>
      </c>
      <c r="P45" s="9">
        <f t="shared" si="5"/>
        <v>1.0048741345206579E-2</v>
      </c>
      <c r="Q45" s="11">
        <f t="shared" si="6"/>
        <v>39215.002</v>
      </c>
      <c r="R45">
        <f t="shared" si="7"/>
        <v>3.4278676013032666E-4</v>
      </c>
      <c r="S45">
        <v>0.5</v>
      </c>
      <c r="T45">
        <f t="shared" si="8"/>
        <v>1.7139338006516333E-4</v>
      </c>
    </row>
    <row r="46" spans="1:20">
      <c r="A46" s="28" t="s">
        <v>160</v>
      </c>
      <c r="B46" s="74" t="s">
        <v>39</v>
      </c>
      <c r="C46" s="79">
        <v>54301.390500000001</v>
      </c>
      <c r="D46" s="75">
        <v>2E-3</v>
      </c>
      <c r="E46" s="10">
        <f t="shared" si="1"/>
        <v>-957.52747071160093</v>
      </c>
      <c r="F46">
        <f t="shared" si="2"/>
        <v>-957.5</v>
      </c>
      <c r="G46" s="9">
        <f t="shared" si="3"/>
        <v>-9.8415999964345247E-3</v>
      </c>
      <c r="H46" s="9">
        <f t="shared" si="9"/>
        <v>-9.8415999964345247E-3</v>
      </c>
      <c r="O46" s="9">
        <f t="shared" ca="1" si="4"/>
        <v>-6.7217626970579297E-3</v>
      </c>
      <c r="P46" s="9">
        <f t="shared" si="5"/>
        <v>8.6642436048140863E-3</v>
      </c>
      <c r="Q46" s="11">
        <f t="shared" si="6"/>
        <v>39282.890500000001</v>
      </c>
      <c r="R46">
        <f t="shared" si="7"/>
        <v>3.4246624739387414E-4</v>
      </c>
      <c r="S46">
        <v>0.4</v>
      </c>
      <c r="T46">
        <f t="shared" si="8"/>
        <v>1.3698649895754967E-4</v>
      </c>
    </row>
    <row r="47" spans="1:20">
      <c r="A47" s="28" t="s">
        <v>160</v>
      </c>
      <c r="B47" s="74" t="s">
        <v>39</v>
      </c>
      <c r="C47" s="79">
        <v>54539.633500000004</v>
      </c>
      <c r="D47" s="75">
        <v>5.0000000000000001E-4</v>
      </c>
      <c r="E47" s="10">
        <f t="shared" si="1"/>
        <v>-292.52333067750976</v>
      </c>
      <c r="F47">
        <f t="shared" si="2"/>
        <v>-292.5</v>
      </c>
      <c r="G47" s="9">
        <f t="shared" si="3"/>
        <v>-8.3583999949041754E-3</v>
      </c>
      <c r="H47" s="9">
        <f t="shared" si="9"/>
        <v>-8.3583999949041754E-3</v>
      </c>
      <c r="O47" s="9">
        <f t="shared" ca="1" si="4"/>
        <v>-8.3866522800694742E-3</v>
      </c>
      <c r="P47" s="9">
        <f t="shared" si="5"/>
        <v>3.7404551319407332E-3</v>
      </c>
      <c r="Q47" s="11">
        <f t="shared" si="6"/>
        <v>39521.133500000004</v>
      </c>
      <c r="R47">
        <f t="shared" si="7"/>
        <v>1.4638229538038131E-4</v>
      </c>
      <c r="S47">
        <v>1</v>
      </c>
      <c r="T47">
        <f t="shared" si="8"/>
        <v>1.4638229538038131E-4</v>
      </c>
    </row>
    <row r="48" spans="1:20">
      <c r="A48" s="28" t="s">
        <v>160</v>
      </c>
      <c r="B48" s="74" t="s">
        <v>41</v>
      </c>
      <c r="C48" s="79">
        <v>54644.423999999999</v>
      </c>
      <c r="D48" s="75">
        <v>1E-3</v>
      </c>
      <c r="E48" s="10">
        <f t="shared" si="1"/>
        <v>-2.3167666471482707E-2</v>
      </c>
      <c r="F48">
        <f t="shared" si="2"/>
        <v>0</v>
      </c>
      <c r="G48" s="9">
        <f t="shared" si="3"/>
        <v>-8.3000000013271347E-3</v>
      </c>
      <c r="H48" s="9">
        <f t="shared" si="9"/>
        <v>-8.3000000013271347E-3</v>
      </c>
      <c r="O48" s="9">
        <f t="shared" ca="1" si="4"/>
        <v>-9.1189533372587634E-3</v>
      </c>
      <c r="P48" s="9">
        <f t="shared" si="5"/>
        <v>1.542563648336029E-3</v>
      </c>
      <c r="Q48" s="11">
        <f t="shared" si="6"/>
        <v>39625.923999999999</v>
      </c>
      <c r="R48">
        <f t="shared" si="7"/>
        <v>9.6876059197670663E-5</v>
      </c>
      <c r="S48">
        <v>0.5</v>
      </c>
      <c r="T48">
        <f t="shared" si="8"/>
        <v>4.8438029598835331E-5</v>
      </c>
    </row>
    <row r="49" spans="1:21">
      <c r="A49" s="28" t="s">
        <v>160</v>
      </c>
      <c r="B49" s="74" t="s">
        <v>39</v>
      </c>
      <c r="C49" s="79">
        <v>54646.394999999997</v>
      </c>
      <c r="D49" s="75">
        <v>2.9999999999999997E-4</v>
      </c>
      <c r="E49" s="10">
        <f t="shared" si="1"/>
        <v>5.4784552983403767</v>
      </c>
      <c r="F49">
        <f t="shared" si="2"/>
        <v>5.5</v>
      </c>
      <c r="G49" s="9">
        <f t="shared" si="3"/>
        <v>-7.7185600021039136E-3</v>
      </c>
      <c r="H49" s="9">
        <f t="shared" si="9"/>
        <v>-7.7185600021039136E-3</v>
      </c>
      <c r="O49" s="9">
        <f t="shared" ca="1" si="4"/>
        <v>-9.1327231007272795E-3</v>
      </c>
      <c r="P49" s="9">
        <f t="shared" si="5"/>
        <v>1.5010475405256138E-3</v>
      </c>
      <c r="Q49" s="11">
        <f t="shared" si="6"/>
        <v>39627.894999999997</v>
      </c>
      <c r="R49">
        <f t="shared" si="7"/>
        <v>8.500116324011127E-5</v>
      </c>
      <c r="S49">
        <v>1</v>
      </c>
      <c r="T49">
        <f t="shared" si="8"/>
        <v>8.500116324011127E-5</v>
      </c>
    </row>
    <row r="50" spans="1:21">
      <c r="A50" s="28" t="s">
        <v>160</v>
      </c>
      <c r="B50" s="74" t="s">
        <v>39</v>
      </c>
      <c r="C50" s="79">
        <v>54656.426500000001</v>
      </c>
      <c r="D50" s="75">
        <v>1.5E-3</v>
      </c>
      <c r="E50" s="10">
        <f t="shared" si="1"/>
        <v>33.479231945524056</v>
      </c>
      <c r="F50">
        <f t="shared" si="2"/>
        <v>33.5</v>
      </c>
      <c r="G50" s="9">
        <f t="shared" si="3"/>
        <v>-7.440319997840561E-3</v>
      </c>
      <c r="H50" s="9">
        <f t="shared" si="9"/>
        <v>-7.440319997840561E-3</v>
      </c>
      <c r="O50" s="9">
        <f t="shared" ca="1" si="4"/>
        <v>-9.202823714748818E-3</v>
      </c>
      <c r="P50" s="9">
        <f t="shared" si="5"/>
        <v>1.289585083639262E-3</v>
      </c>
      <c r="Q50" s="11">
        <f t="shared" si="6"/>
        <v>39637.926500000001</v>
      </c>
      <c r="R50">
        <f t="shared" si="7"/>
        <v>7.621124273164722E-5</v>
      </c>
      <c r="S50">
        <v>0.5</v>
      </c>
      <c r="T50">
        <f t="shared" si="8"/>
        <v>3.810562136582361E-5</v>
      </c>
    </row>
    <row r="51" spans="1:21">
      <c r="A51" s="174" t="s">
        <v>197</v>
      </c>
      <c r="B51" s="74"/>
      <c r="C51" s="79">
        <v>54667.352200000001</v>
      </c>
      <c r="D51" s="75">
        <v>1E-4</v>
      </c>
      <c r="E51" s="10">
        <f t="shared" si="1"/>
        <v>63.975975743957818</v>
      </c>
      <c r="F51">
        <f t="shared" si="2"/>
        <v>64</v>
      </c>
      <c r="G51" s="9">
        <f t="shared" si="3"/>
        <v>-8.6068800010252744E-3</v>
      </c>
      <c r="H51" s="9">
        <f t="shared" si="9"/>
        <v>-8.6068800010252744E-3</v>
      </c>
      <c r="O51" s="9">
        <f t="shared" ca="1" si="4"/>
        <v>-9.2791833121651374E-3</v>
      </c>
      <c r="P51" s="9">
        <f t="shared" si="5"/>
        <v>1.0590371350006631E-3</v>
      </c>
      <c r="Q51" s="11">
        <f t="shared" si="6"/>
        <v>39648.852200000001</v>
      </c>
      <c r="R51">
        <f t="shared" si="7"/>
        <v>9.3429954080519846E-5</v>
      </c>
    </row>
    <row r="52" spans="1:21">
      <c r="A52" s="28" t="s">
        <v>160</v>
      </c>
      <c r="B52" s="74" t="s">
        <v>39</v>
      </c>
      <c r="C52" s="79">
        <v>54894.668599999997</v>
      </c>
      <c r="D52" s="79">
        <v>1E-3</v>
      </c>
      <c r="E52" s="10">
        <f t="shared" si="1"/>
        <v>698.48085982299244</v>
      </c>
      <c r="F52">
        <f t="shared" si="2"/>
        <v>698.5</v>
      </c>
      <c r="G52" s="9">
        <f t="shared" si="3"/>
        <v>-6.8571200026781298E-3</v>
      </c>
      <c r="H52" s="9">
        <f t="shared" si="9"/>
        <v>-6.8571200026781298E-3</v>
      </c>
      <c r="O52" s="9">
        <f t="shared" ca="1" si="4"/>
        <v>-1.0867713297760364E-2</v>
      </c>
      <c r="P52" s="9">
        <f t="shared" si="5"/>
        <v>-3.7855748000547376E-3</v>
      </c>
      <c r="Q52" s="11">
        <f t="shared" si="6"/>
        <v>39876.168599999997</v>
      </c>
      <c r="R52">
        <f t="shared" si="7"/>
        <v>9.4343899317587753E-6</v>
      </c>
      <c r="S52">
        <v>1</v>
      </c>
      <c r="T52">
        <f t="shared" ref="T52:T78" si="10">S52*R52</f>
        <v>9.4343899317587753E-6</v>
      </c>
      <c r="U52" s="108"/>
    </row>
    <row r="53" spans="1:21">
      <c r="A53" s="28" t="s">
        <v>160</v>
      </c>
      <c r="B53" s="74" t="s">
        <v>41</v>
      </c>
      <c r="C53" s="79">
        <v>54971.514000000003</v>
      </c>
      <c r="D53" s="79">
        <v>1E-3</v>
      </c>
      <c r="E53" s="10">
        <f t="shared" ref="E53:E84" si="11">+(C53-C$7)/C$8</f>
        <v>912.97828112216598</v>
      </c>
      <c r="F53">
        <f t="shared" ref="F53:F81" si="12">ROUND(2*E53,0)/2</f>
        <v>913</v>
      </c>
      <c r="G53" s="9">
        <f t="shared" ref="G53:G84" si="13">+C53-(C$7+F53*C$8)</f>
        <v>-7.7809599970350973E-3</v>
      </c>
      <c r="H53" s="9">
        <f t="shared" si="9"/>
        <v>-7.7809599970350973E-3</v>
      </c>
      <c r="O53" s="9">
        <f t="shared" ca="1" si="4"/>
        <v>-1.1404734073032509E-2</v>
      </c>
      <c r="P53" s="9">
        <f t="shared" ref="P53:P84" si="14">+D$11+D$12*F53+D$13*F53^2</f>
        <v>-5.444266203677172E-3</v>
      </c>
      <c r="Q53" s="11">
        <f t="shared" ref="Q53:Q84" si="15">+C53-15018.5</f>
        <v>39953.014000000003</v>
      </c>
      <c r="R53">
        <f t="shared" ref="R53:R84" si="16">+(P53-G53)^2</f>
        <v>5.4601378839174501E-6</v>
      </c>
      <c r="S53">
        <v>1</v>
      </c>
      <c r="T53">
        <f t="shared" si="10"/>
        <v>5.4601378839174501E-6</v>
      </c>
      <c r="U53" s="108"/>
    </row>
    <row r="54" spans="1:21">
      <c r="A54" s="144" t="s">
        <v>42</v>
      </c>
      <c r="B54" s="145" t="s">
        <v>39</v>
      </c>
      <c r="C54" s="146">
        <v>51314.614999999998</v>
      </c>
      <c r="D54" s="146">
        <v>2E-3</v>
      </c>
      <c r="E54" s="10">
        <f t="shared" si="11"/>
        <v>-9294.4694704865215</v>
      </c>
      <c r="F54">
        <f t="shared" si="12"/>
        <v>-9294.5</v>
      </c>
      <c r="G54" s="9">
        <f t="shared" si="13"/>
        <v>1.0937439998087939E-2</v>
      </c>
      <c r="H54" s="9">
        <f t="shared" si="9"/>
        <v>1.0937439998087939E-2</v>
      </c>
      <c r="O54" s="9">
        <f t="shared" ca="1" si="4"/>
        <v>1.4150695127855229E-2</v>
      </c>
      <c r="P54" s="9">
        <f t="shared" si="14"/>
        <v>6.1773794010123909E-2</v>
      </c>
      <c r="Q54" s="11">
        <f t="shared" si="15"/>
        <v>36296.114999999998</v>
      </c>
      <c r="R54">
        <f t="shared" si="16"/>
        <v>2.5843348892370457E-3</v>
      </c>
      <c r="S54">
        <v>0.4</v>
      </c>
      <c r="T54">
        <f t="shared" si="10"/>
        <v>1.0337339556948184E-3</v>
      </c>
    </row>
    <row r="55" spans="1:21">
      <c r="A55" s="144" t="s">
        <v>42</v>
      </c>
      <c r="B55" s="145" t="s">
        <v>39</v>
      </c>
      <c r="C55" s="146">
        <v>51615.201000000001</v>
      </c>
      <c r="D55" s="146">
        <v>2E-3</v>
      </c>
      <c r="E55" s="10">
        <f t="shared" si="11"/>
        <v>-8455.4482424282469</v>
      </c>
      <c r="F55">
        <f t="shared" si="12"/>
        <v>-8455.5</v>
      </c>
      <c r="G55" s="9">
        <f t="shared" si="13"/>
        <v>1.8542559999332298E-2</v>
      </c>
      <c r="H55" s="9">
        <f t="shared" si="9"/>
        <v>1.8542559999332298E-2</v>
      </c>
      <c r="O55" s="9">
        <f t="shared" ca="1" si="4"/>
        <v>1.205018030056698E-2</v>
      </c>
      <c r="P55" s="9">
        <f t="shared" si="14"/>
        <v>5.7151556368895309E-2</v>
      </c>
      <c r="Q55" s="11">
        <f t="shared" si="15"/>
        <v>36596.701000000001</v>
      </c>
      <c r="R55">
        <f t="shared" si="16"/>
        <v>1.4906546006649298E-3</v>
      </c>
      <c r="S55">
        <v>0.4</v>
      </c>
      <c r="T55">
        <f t="shared" si="10"/>
        <v>5.9626184026597198E-4</v>
      </c>
    </row>
    <row r="56" spans="1:21">
      <c r="A56" s="144" t="s">
        <v>38</v>
      </c>
      <c r="B56" s="145" t="s">
        <v>39</v>
      </c>
      <c r="C56" s="146">
        <v>52034.711000000003</v>
      </c>
      <c r="D56" s="146">
        <v>3.0000000000000001E-3</v>
      </c>
      <c r="E56" s="10">
        <f t="shared" si="11"/>
        <v>-7284.4762231634613</v>
      </c>
      <c r="F56">
        <f t="shared" si="12"/>
        <v>-7284.5</v>
      </c>
      <c r="G56" s="9">
        <f t="shared" si="13"/>
        <v>8.5182399998302571E-3</v>
      </c>
      <c r="H56" s="9">
        <f t="shared" si="9"/>
        <v>8.5182399998302571E-3</v>
      </c>
      <c r="O56" s="9">
        <f t="shared" ca="1" si="4"/>
        <v>9.1184724784519142E-3</v>
      </c>
      <c r="P56" s="9">
        <f t="shared" si="14"/>
        <v>5.0429941019298014E-2</v>
      </c>
      <c r="Q56" s="11">
        <f t="shared" si="15"/>
        <v>37016.211000000003</v>
      </c>
      <c r="R56">
        <f t="shared" si="16"/>
        <v>1.7565906823452547E-3</v>
      </c>
      <c r="S56">
        <v>0.4</v>
      </c>
      <c r="T56">
        <f t="shared" si="10"/>
        <v>7.0263627293810189E-4</v>
      </c>
    </row>
    <row r="57" spans="1:21">
      <c r="A57" s="144" t="s">
        <v>38</v>
      </c>
      <c r="B57" s="145" t="s">
        <v>39</v>
      </c>
      <c r="C57" s="146">
        <v>52475.012000000002</v>
      </c>
      <c r="D57" s="146">
        <v>2E-3</v>
      </c>
      <c r="E57" s="10">
        <f t="shared" si="11"/>
        <v>-6055.4705950394564</v>
      </c>
      <c r="F57">
        <f t="shared" si="12"/>
        <v>-6055.5</v>
      </c>
      <c r="G57" s="9">
        <f t="shared" si="13"/>
        <v>1.0534560002270155E-2</v>
      </c>
      <c r="H57" s="9">
        <f t="shared" si="9"/>
        <v>1.0534560002270155E-2</v>
      </c>
      <c r="O57" s="9">
        <f t="shared" ca="1" si="4"/>
        <v>6.0415562415779452E-3</v>
      </c>
      <c r="P57" s="9">
        <f t="shared" si="14"/>
        <v>4.3036650078126695E-2</v>
      </c>
      <c r="Q57" s="11">
        <f t="shared" si="15"/>
        <v>37456.512000000002</v>
      </c>
      <c r="R57">
        <f t="shared" si="16"/>
        <v>1.0563858592990921E-3</v>
      </c>
      <c r="S57">
        <v>0.4</v>
      </c>
      <c r="T57">
        <f t="shared" si="10"/>
        <v>4.2255434371963685E-4</v>
      </c>
    </row>
    <row r="58" spans="1:21">
      <c r="A58" s="144" t="s">
        <v>38</v>
      </c>
      <c r="B58" s="145" t="s">
        <v>39</v>
      </c>
      <c r="C58" s="146">
        <v>52773.798999999999</v>
      </c>
      <c r="D58" s="146">
        <v>2E-3</v>
      </c>
      <c r="E58" s="10">
        <f t="shared" si="11"/>
        <v>-5221.470888905963</v>
      </c>
      <c r="F58">
        <f t="shared" si="12"/>
        <v>-5221.5</v>
      </c>
      <c r="G58" s="9">
        <f t="shared" si="13"/>
        <v>1.0429279995150864E-2</v>
      </c>
      <c r="H58" s="9">
        <f t="shared" si="9"/>
        <v>1.0429279995150864E-2</v>
      </c>
      <c r="O58" s="9">
        <f t="shared" ca="1" si="4"/>
        <v>3.9535593810792555E-3</v>
      </c>
      <c r="P58" s="9">
        <f t="shared" si="14"/>
        <v>3.7821960645773159E-2</v>
      </c>
      <c r="Q58" s="11">
        <f t="shared" si="15"/>
        <v>37755.298999999999</v>
      </c>
      <c r="R58">
        <f t="shared" si="16"/>
        <v>7.5035895322697708E-4</v>
      </c>
      <c r="S58">
        <v>0.4</v>
      </c>
      <c r="T58">
        <f t="shared" si="10"/>
        <v>3.0014358129079084E-4</v>
      </c>
    </row>
    <row r="59" spans="1:21">
      <c r="A59" s="144" t="s">
        <v>38</v>
      </c>
      <c r="B59" s="145" t="s">
        <v>39</v>
      </c>
      <c r="C59" s="146">
        <v>53132.762999999999</v>
      </c>
      <c r="D59" s="146">
        <v>3.0000000000000001E-3</v>
      </c>
      <c r="E59" s="10">
        <f t="shared" si="11"/>
        <v>-4219.5000183108341</v>
      </c>
      <c r="F59">
        <f t="shared" si="12"/>
        <v>-4219.5</v>
      </c>
      <c r="G59" s="9">
        <f t="shared" si="13"/>
        <v>-6.5600033849477768E-6</v>
      </c>
      <c r="H59" s="9">
        <f t="shared" si="9"/>
        <v>-6.5600033849477768E-6</v>
      </c>
      <c r="O59" s="9">
        <f t="shared" ca="1" si="4"/>
        <v>1.4449588364513332E-3</v>
      </c>
      <c r="P59" s="9">
        <f t="shared" si="14"/>
        <v>3.134554989771926E-2</v>
      </c>
      <c r="Q59" s="11">
        <f t="shared" si="15"/>
        <v>38114.262999999999</v>
      </c>
      <c r="R59">
        <f t="shared" si="16"/>
        <v>9.8295479525091663E-4</v>
      </c>
      <c r="S59">
        <v>0.4</v>
      </c>
      <c r="T59">
        <f t="shared" si="10"/>
        <v>3.9318191810036666E-4</v>
      </c>
    </row>
    <row r="60" spans="1:21" ht="13.5" thickBot="1">
      <c r="A60" s="170" t="s">
        <v>38</v>
      </c>
      <c r="B60" s="171" t="s">
        <v>39</v>
      </c>
      <c r="C60" s="81">
        <v>53521.474999999999</v>
      </c>
      <c r="D60" s="172">
        <v>2E-3</v>
      </c>
      <c r="E60" s="82">
        <f t="shared" si="11"/>
        <v>-3134.4939980670961</v>
      </c>
      <c r="F60" s="133">
        <f t="shared" si="12"/>
        <v>-3134.5</v>
      </c>
      <c r="G60" s="9">
        <f t="shared" si="13"/>
        <v>2.1502399977180175E-3</v>
      </c>
      <c r="H60" s="9">
        <f t="shared" si="9"/>
        <v>2.1502399977180175E-3</v>
      </c>
      <c r="O60" s="9">
        <f t="shared" ca="1" si="4"/>
        <v>-1.2714399568832923E-3</v>
      </c>
      <c r="P60" s="9">
        <f t="shared" si="14"/>
        <v>2.4072611677177582E-2</v>
      </c>
      <c r="Q60" s="11">
        <f t="shared" si="15"/>
        <v>38502.974999999999</v>
      </c>
      <c r="R60">
        <f t="shared" si="16"/>
        <v>4.8059038005237079E-4</v>
      </c>
      <c r="S60">
        <v>0.4</v>
      </c>
      <c r="T60">
        <f t="shared" si="10"/>
        <v>1.9223615202094833E-4</v>
      </c>
    </row>
    <row r="61" spans="1:21">
      <c r="A61" s="161" t="s">
        <v>42</v>
      </c>
      <c r="B61" s="145" t="s">
        <v>39</v>
      </c>
      <c r="C61" s="173">
        <v>51338.803819784996</v>
      </c>
      <c r="D61" s="173"/>
      <c r="E61" s="10">
        <f t="shared" si="11"/>
        <v>-9226.9515778325404</v>
      </c>
      <c r="F61">
        <f t="shared" si="12"/>
        <v>-9227</v>
      </c>
      <c r="G61" s="9">
        <f t="shared" si="13"/>
        <v>1.7347624998365063E-2</v>
      </c>
      <c r="J61" s="9">
        <f t="shared" ref="J61:J73" si="17">+G61</f>
        <v>1.7347624998365063E-2</v>
      </c>
      <c r="O61" s="9">
        <f t="shared" ca="1" si="4"/>
        <v>1.3981702576196164E-2</v>
      </c>
      <c r="P61" s="9">
        <f t="shared" si="14"/>
        <v>6.1407902280338461E-2</v>
      </c>
      <c r="Q61" s="11">
        <f t="shared" si="15"/>
        <v>36320.303819784996</v>
      </c>
      <c r="R61">
        <f t="shared" si="16"/>
        <v>1.9413080341643811E-3</v>
      </c>
      <c r="S61">
        <v>0.1</v>
      </c>
      <c r="T61">
        <f t="shared" si="10"/>
        <v>1.9413080341643813E-4</v>
      </c>
    </row>
    <row r="62" spans="1:21">
      <c r="A62" s="108" t="s">
        <v>142</v>
      </c>
      <c r="B62" s="4"/>
      <c r="C62" s="14">
        <v>28731.308000000001</v>
      </c>
      <c r="D62" s="14"/>
      <c r="E62" s="10">
        <f t="shared" si="11"/>
        <v>-72330.918183190472</v>
      </c>
      <c r="F62">
        <f t="shared" si="12"/>
        <v>-72331</v>
      </c>
      <c r="G62" s="9">
        <f t="shared" si="13"/>
        <v>2.9311520000192104E-2</v>
      </c>
      <c r="J62" s="9">
        <f t="shared" si="17"/>
        <v>2.9311520000192104E-2</v>
      </c>
      <c r="P62" s="9">
        <f t="shared" si="14"/>
        <v>-5.3373004174400607E-2</v>
      </c>
      <c r="Q62" s="11">
        <f t="shared" si="15"/>
        <v>13712.808000000001</v>
      </c>
      <c r="R62">
        <f t="shared" si="16"/>
        <v>6.8367305379788065E-3</v>
      </c>
      <c r="S62">
        <v>0.1</v>
      </c>
      <c r="T62">
        <f t="shared" si="10"/>
        <v>6.8367305379788074E-4</v>
      </c>
    </row>
    <row r="63" spans="1:21">
      <c r="A63" s="108" t="s">
        <v>142</v>
      </c>
      <c r="B63" s="4"/>
      <c r="C63" s="14">
        <v>28731.477999999999</v>
      </c>
      <c r="D63" s="14"/>
      <c r="E63" s="10">
        <f t="shared" si="11"/>
        <v>-72330.44366472066</v>
      </c>
      <c r="F63">
        <f t="shared" si="12"/>
        <v>-72330.5</v>
      </c>
      <c r="G63" s="9">
        <f t="shared" si="13"/>
        <v>2.018255999792018E-2</v>
      </c>
      <c r="J63" s="9">
        <f t="shared" si="17"/>
        <v>2.018255999792018E-2</v>
      </c>
      <c r="P63" s="9">
        <f t="shared" si="14"/>
        <v>-5.3368471101431947E-2</v>
      </c>
      <c r="Q63" s="11">
        <f t="shared" si="15"/>
        <v>13712.977999999999</v>
      </c>
      <c r="R63">
        <f t="shared" si="16"/>
        <v>5.4097541757778637E-3</v>
      </c>
      <c r="S63">
        <v>0.1</v>
      </c>
      <c r="T63">
        <f t="shared" si="10"/>
        <v>5.4097541757778644E-4</v>
      </c>
    </row>
    <row r="64" spans="1:21">
      <c r="A64" s="108" t="s">
        <v>142</v>
      </c>
      <c r="B64" s="4"/>
      <c r="C64" s="14">
        <v>29046.215</v>
      </c>
      <c r="D64" s="14"/>
      <c r="E64" s="10">
        <f t="shared" si="11"/>
        <v>-71451.92296097739</v>
      </c>
      <c r="F64">
        <f t="shared" si="12"/>
        <v>-71452</v>
      </c>
      <c r="G64" s="9">
        <f t="shared" si="13"/>
        <v>2.7599839999311371E-2</v>
      </c>
      <c r="J64" s="9">
        <f t="shared" si="17"/>
        <v>2.7599839999311371E-2</v>
      </c>
      <c r="P64" s="9">
        <f t="shared" si="14"/>
        <v>-4.5492546698252756E-2</v>
      </c>
      <c r="Q64" s="11">
        <f t="shared" si="15"/>
        <v>14027.715</v>
      </c>
      <c r="R64">
        <f t="shared" si="16"/>
        <v>5.3424969931462497E-3</v>
      </c>
      <c r="S64">
        <v>0.1</v>
      </c>
      <c r="T64">
        <f t="shared" si="10"/>
        <v>5.3424969931462497E-4</v>
      </c>
    </row>
    <row r="65" spans="1:23">
      <c r="A65" s="108" t="s">
        <v>142</v>
      </c>
      <c r="B65" s="4"/>
      <c r="C65" s="14">
        <v>29046.404999999999</v>
      </c>
      <c r="D65" s="14"/>
      <c r="E65" s="10">
        <f t="shared" si="11"/>
        <v>-71451.392616805242</v>
      </c>
      <c r="F65">
        <f t="shared" si="12"/>
        <v>-71451.5</v>
      </c>
      <c r="G65" s="9">
        <f t="shared" si="13"/>
        <v>3.8470879997476004E-2</v>
      </c>
      <c r="J65" s="9">
        <f t="shared" si="17"/>
        <v>3.8470879997476004E-2</v>
      </c>
      <c r="P65" s="9">
        <f t="shared" si="14"/>
        <v>-4.5488114575543248E-2</v>
      </c>
      <c r="Q65" s="11">
        <f t="shared" si="15"/>
        <v>14027.904999999999</v>
      </c>
      <c r="R65">
        <f t="shared" si="16"/>
        <v>7.0491127697122763E-3</v>
      </c>
      <c r="S65">
        <v>0.1</v>
      </c>
      <c r="T65">
        <f t="shared" si="10"/>
        <v>7.0491127697122765E-4</v>
      </c>
    </row>
    <row r="66" spans="1:23">
      <c r="A66" s="108" t="s">
        <v>31</v>
      </c>
      <c r="B66" s="4"/>
      <c r="C66" s="14">
        <v>29369.184000000001</v>
      </c>
      <c r="D66" s="14"/>
      <c r="E66" s="10">
        <f t="shared" si="11"/>
        <v>-70550.424398154268</v>
      </c>
      <c r="F66">
        <f t="shared" si="12"/>
        <v>-70550.5</v>
      </c>
      <c r="G66" s="9">
        <f t="shared" si="13"/>
        <v>2.708496000195737E-2</v>
      </c>
      <c r="J66" s="9">
        <f t="shared" si="17"/>
        <v>2.708496000195737E-2</v>
      </c>
      <c r="P66" s="9">
        <f t="shared" si="14"/>
        <v>-3.7594713866609508E-2</v>
      </c>
      <c r="Q66" s="11">
        <f t="shared" si="15"/>
        <v>14350.684000000001</v>
      </c>
      <c r="R66">
        <f t="shared" si="16"/>
        <v>4.1834602117441734E-3</v>
      </c>
      <c r="S66">
        <v>0.1</v>
      </c>
      <c r="T66">
        <f t="shared" si="10"/>
        <v>4.1834602117441736E-4</v>
      </c>
    </row>
    <row r="67" spans="1:23">
      <c r="A67" s="108" t="s">
        <v>142</v>
      </c>
      <c r="B67" s="4"/>
      <c r="C67" s="14">
        <v>30493.286</v>
      </c>
      <c r="D67" s="14"/>
      <c r="E67" s="10">
        <f t="shared" si="11"/>
        <v>-67412.735216014204</v>
      </c>
      <c r="F67">
        <f t="shared" si="12"/>
        <v>-67412.5</v>
      </c>
      <c r="G67" s="9">
        <f t="shared" si="13"/>
        <v>-8.4267999998701271E-2</v>
      </c>
      <c r="J67" s="9">
        <f t="shared" si="17"/>
        <v>-8.4267999998701271E-2</v>
      </c>
      <c r="P67" s="9">
        <f t="shared" si="14"/>
        <v>-1.1559213497273624E-2</v>
      </c>
      <c r="Q67" s="11">
        <f t="shared" si="15"/>
        <v>15474.786</v>
      </c>
      <c r="R67">
        <f t="shared" si="16"/>
        <v>5.2865676345101873E-3</v>
      </c>
      <c r="S67">
        <v>0.1</v>
      </c>
      <c r="T67">
        <f t="shared" si="10"/>
        <v>5.2865676345101873E-4</v>
      </c>
    </row>
    <row r="68" spans="1:23">
      <c r="A68" s="108" t="s">
        <v>142</v>
      </c>
      <c r="B68" s="4"/>
      <c r="C68" s="14">
        <v>30493.473000000002</v>
      </c>
      <c r="D68" s="14"/>
      <c r="E68" s="10">
        <f t="shared" si="11"/>
        <v>-67412.213245697392</v>
      </c>
      <c r="F68">
        <f t="shared" si="12"/>
        <v>-67412</v>
      </c>
      <c r="G68" s="9">
        <f t="shared" si="13"/>
        <v>-7.6396959997509839E-2</v>
      </c>
      <c r="J68" s="9">
        <f t="shared" si="17"/>
        <v>-7.6396959997509839E-2</v>
      </c>
      <c r="P68" s="9">
        <f t="shared" si="14"/>
        <v>-1.1555245297854233E-2</v>
      </c>
      <c r="Q68" s="11">
        <f t="shared" si="15"/>
        <v>15474.973000000002</v>
      </c>
      <c r="R68">
        <f t="shared" si="16"/>
        <v>4.2044479651915335E-3</v>
      </c>
      <c r="S68">
        <v>0.1</v>
      </c>
      <c r="T68">
        <f t="shared" si="10"/>
        <v>4.2044479651915338E-4</v>
      </c>
    </row>
    <row r="69" spans="1:23">
      <c r="A69" s="108" t="s">
        <v>144</v>
      </c>
      <c r="B69" s="4"/>
      <c r="C69" s="14">
        <v>30899.22</v>
      </c>
      <c r="D69" s="14"/>
      <c r="E69" s="10">
        <f t="shared" si="11"/>
        <v>-66279.657683492376</v>
      </c>
      <c r="F69">
        <f t="shared" si="12"/>
        <v>-66279.5</v>
      </c>
      <c r="G69" s="9">
        <f t="shared" si="13"/>
        <v>-5.6491359999199631E-2</v>
      </c>
      <c r="J69" s="9">
        <f t="shared" si="17"/>
        <v>-5.6491359999199631E-2</v>
      </c>
      <c r="P69" s="9">
        <f t="shared" si="14"/>
        <v>-2.7146360122265456E-3</v>
      </c>
      <c r="Q69" s="11">
        <f t="shared" si="15"/>
        <v>15880.720000000001</v>
      </c>
      <c r="R69">
        <f t="shared" si="16"/>
        <v>2.8919360427710865E-3</v>
      </c>
      <c r="S69">
        <v>0.1</v>
      </c>
      <c r="T69">
        <f t="shared" si="10"/>
        <v>2.8919360427710864E-4</v>
      </c>
    </row>
    <row r="70" spans="1:23">
      <c r="A70" s="108" t="s">
        <v>144</v>
      </c>
      <c r="B70" s="4"/>
      <c r="C70" s="14">
        <v>30899.399000000001</v>
      </c>
      <c r="D70" s="14"/>
      <c r="E70" s="10">
        <f t="shared" si="11"/>
        <v>-66279.158043456511</v>
      </c>
      <c r="F70">
        <f t="shared" si="12"/>
        <v>-66279</v>
      </c>
      <c r="G70" s="9">
        <f t="shared" si="13"/>
        <v>-5.6620319999638014E-2</v>
      </c>
      <c r="J70" s="9">
        <f t="shared" si="17"/>
        <v>-5.6620319999638014E-2</v>
      </c>
      <c r="P70" s="9">
        <f t="shared" si="14"/>
        <v>-2.7107979341309818E-3</v>
      </c>
      <c r="Q70" s="11">
        <f t="shared" si="15"/>
        <v>15880.899000000001</v>
      </c>
      <c r="R70">
        <f t="shared" si="16"/>
        <v>2.9062365693313897E-3</v>
      </c>
      <c r="S70">
        <v>0.1</v>
      </c>
      <c r="T70">
        <f t="shared" si="10"/>
        <v>2.9062365693313896E-4</v>
      </c>
    </row>
    <row r="71" spans="1:23">
      <c r="A71" s="108" t="s">
        <v>144</v>
      </c>
      <c r="B71" s="4"/>
      <c r="C71" s="14">
        <v>31256.240000000002</v>
      </c>
      <c r="D71" s="14"/>
      <c r="E71" s="10">
        <f t="shared" si="11"/>
        <v>-65283.11307116392</v>
      </c>
      <c r="F71">
        <f t="shared" si="12"/>
        <v>-65283</v>
      </c>
      <c r="G71" s="9">
        <f t="shared" si="13"/>
        <v>-4.0508639998733997E-2</v>
      </c>
      <c r="J71" s="9">
        <f t="shared" si="17"/>
        <v>-4.0508639998733997E-2</v>
      </c>
      <c r="P71" s="9">
        <f t="shared" si="14"/>
        <v>4.8206666634051931E-3</v>
      </c>
      <c r="Q71" s="11">
        <f t="shared" si="15"/>
        <v>16237.740000000002</v>
      </c>
      <c r="R71">
        <f t="shared" si="16"/>
        <v>2.0547460424702566E-3</v>
      </c>
      <c r="S71">
        <v>0.1</v>
      </c>
      <c r="T71">
        <f t="shared" si="10"/>
        <v>2.0547460424702566E-4</v>
      </c>
    </row>
    <row r="72" spans="1:23">
      <c r="A72" s="108" t="s">
        <v>144</v>
      </c>
      <c r="B72" s="4"/>
      <c r="C72" s="14">
        <v>31256.425999999999</v>
      </c>
      <c r="D72" s="14"/>
      <c r="E72" s="10">
        <f t="shared" si="11"/>
        <v>-65282.593892132238</v>
      </c>
      <c r="F72">
        <f t="shared" si="12"/>
        <v>-65282.5</v>
      </c>
      <c r="G72" s="9">
        <f t="shared" si="13"/>
        <v>-3.3637600001384271E-2</v>
      </c>
      <c r="J72" s="9">
        <f t="shared" si="17"/>
        <v>-3.3637600001384271E-2</v>
      </c>
      <c r="P72" s="9">
        <f t="shared" si="14"/>
        <v>4.8243902967529118E-3</v>
      </c>
      <c r="Q72" s="11">
        <f t="shared" si="15"/>
        <v>16237.925999999999</v>
      </c>
      <c r="R72">
        <f t="shared" si="16"/>
        <v>1.4793246976939989E-3</v>
      </c>
      <c r="S72">
        <v>0.1</v>
      </c>
      <c r="T72">
        <f t="shared" si="10"/>
        <v>1.479324697693999E-4</v>
      </c>
    </row>
    <row r="73" spans="1:23">
      <c r="A73" s="108" t="s">
        <v>32</v>
      </c>
      <c r="B73" s="4"/>
      <c r="C73" s="14">
        <v>32337.678</v>
      </c>
      <c r="D73" s="14"/>
      <c r="E73" s="10">
        <f t="shared" si="11"/>
        <v>-62264.511277238475</v>
      </c>
      <c r="F73">
        <f t="shared" si="12"/>
        <v>-62264.5</v>
      </c>
      <c r="G73" s="9">
        <f t="shared" si="13"/>
        <v>-4.040160001750337E-3</v>
      </c>
      <c r="J73" s="9">
        <f t="shared" si="17"/>
        <v>-4.040160001750337E-3</v>
      </c>
      <c r="P73" s="9">
        <f t="shared" si="14"/>
        <v>2.6254006823907661E-2</v>
      </c>
      <c r="Q73" s="11">
        <f t="shared" si="15"/>
        <v>17319.178</v>
      </c>
      <c r="R73">
        <f t="shared" si="16"/>
        <v>9.1773654366079753E-4</v>
      </c>
      <c r="S73">
        <v>0.1</v>
      </c>
      <c r="T73">
        <f t="shared" si="10"/>
        <v>9.1773654366079758E-5</v>
      </c>
    </row>
    <row r="74" spans="1:23">
      <c r="A74" s="127" t="s">
        <v>156</v>
      </c>
      <c r="B74" s="128"/>
      <c r="C74" s="129">
        <v>48085.46</v>
      </c>
      <c r="D74" s="129" t="s">
        <v>181</v>
      </c>
      <c r="E74" s="10">
        <f t="shared" si="11"/>
        <v>-18307.96176118033</v>
      </c>
      <c r="F74">
        <f t="shared" si="12"/>
        <v>-18308</v>
      </c>
      <c r="G74" s="9">
        <f t="shared" si="13"/>
        <v>1.3699359995371196E-2</v>
      </c>
      <c r="I74" s="9">
        <f t="shared" ref="I74:I90" si="18">+G74</f>
        <v>1.3699359995371196E-2</v>
      </c>
      <c r="O74" s="9">
        <f t="shared" ref="O74:O90" ca="1" si="19">+C$11+C$12*F74</f>
        <v>3.6716833859395927E-2</v>
      </c>
      <c r="P74" s="9">
        <f t="shared" si="14"/>
        <v>0.10123215000393626</v>
      </c>
      <c r="Q74" s="11">
        <f t="shared" si="15"/>
        <v>33066.959999999999</v>
      </c>
      <c r="R74">
        <f t="shared" si="16"/>
        <v>7.6619893266835484E-3</v>
      </c>
      <c r="S74">
        <v>0.1</v>
      </c>
      <c r="T74">
        <f t="shared" si="10"/>
        <v>7.6619893266835493E-4</v>
      </c>
    </row>
    <row r="75" spans="1:23">
      <c r="A75" s="127" t="s">
        <v>156</v>
      </c>
      <c r="B75" s="128"/>
      <c r="C75" s="129">
        <v>48094.417999999998</v>
      </c>
      <c r="D75" s="129" t="s">
        <v>181</v>
      </c>
      <c r="E75" s="10">
        <f t="shared" si="11"/>
        <v>-18282.957429105831</v>
      </c>
      <c r="F75">
        <f t="shared" si="12"/>
        <v>-18283</v>
      </c>
      <c r="G75" s="9">
        <f t="shared" si="13"/>
        <v>1.5251359996909741E-2</v>
      </c>
      <c r="I75" s="9">
        <f t="shared" si="18"/>
        <v>1.5251359996909741E-2</v>
      </c>
      <c r="O75" s="9">
        <f t="shared" ca="1" si="19"/>
        <v>3.6654244025448125E-2</v>
      </c>
      <c r="P75" s="9">
        <f t="shared" si="14"/>
        <v>0.10114851511468068</v>
      </c>
      <c r="Q75" s="11">
        <f t="shared" si="15"/>
        <v>33075.917999999998</v>
      </c>
      <c r="R75">
        <f t="shared" si="16"/>
        <v>7.3783212573264017E-3</v>
      </c>
      <c r="S75">
        <v>0.1</v>
      </c>
      <c r="T75">
        <f t="shared" si="10"/>
        <v>7.3783212573264023E-4</v>
      </c>
    </row>
    <row r="76" spans="1:23">
      <c r="A76" s="127" t="s">
        <v>156</v>
      </c>
      <c r="B76" s="128"/>
      <c r="C76" s="129">
        <v>48122.360999999997</v>
      </c>
      <c r="D76" s="129" t="s">
        <v>181</v>
      </c>
      <c r="E76" s="176">
        <f t="shared" si="11"/>
        <v>-18204.960549092684</v>
      </c>
      <c r="F76" s="177">
        <f t="shared" si="12"/>
        <v>-18205</v>
      </c>
      <c r="G76" s="178">
        <f t="shared" si="13"/>
        <v>1.4133599994238466E-2</v>
      </c>
      <c r="I76" s="9">
        <f t="shared" si="18"/>
        <v>1.4133599994238466E-2</v>
      </c>
      <c r="O76" s="9">
        <f t="shared" ca="1" si="19"/>
        <v>3.6458963743530977E-2</v>
      </c>
      <c r="P76" s="9">
        <f t="shared" si="14"/>
        <v>0.10088665158172505</v>
      </c>
      <c r="Q76" s="11">
        <f t="shared" si="15"/>
        <v>33103.860999999997</v>
      </c>
      <c r="R76">
        <f t="shared" si="16"/>
        <v>7.526091959741109E-3</v>
      </c>
      <c r="S76">
        <v>0.1</v>
      </c>
      <c r="T76">
        <f t="shared" si="10"/>
        <v>7.5260919597411097E-4</v>
      </c>
    </row>
    <row r="77" spans="1:23">
      <c r="A77" s="130" t="s">
        <v>129</v>
      </c>
      <c r="B77" s="131"/>
      <c r="C77" s="152">
        <v>48336.621099999997</v>
      </c>
      <c r="D77" s="147"/>
      <c r="E77" s="176">
        <f t="shared" si="11"/>
        <v>-17606.899520881503</v>
      </c>
      <c r="F77" s="177">
        <f t="shared" si="12"/>
        <v>-17607</v>
      </c>
      <c r="G77" s="178">
        <f t="shared" si="13"/>
        <v>3.5997439998027403E-2</v>
      </c>
      <c r="I77" s="9">
        <f t="shared" si="18"/>
        <v>3.5997439998027403E-2</v>
      </c>
      <c r="O77" s="9">
        <f t="shared" ca="1" si="19"/>
        <v>3.4961814915499545E-2</v>
      </c>
      <c r="P77" s="9">
        <f t="shared" si="14"/>
        <v>9.8832604609071784E-2</v>
      </c>
      <c r="Q77" s="11">
        <f t="shared" si="15"/>
        <v>33318.121099999997</v>
      </c>
      <c r="R77">
        <f t="shared" si="16"/>
        <v>3.9482579116970444E-3</v>
      </c>
      <c r="S77">
        <v>1</v>
      </c>
      <c r="T77">
        <f t="shared" si="10"/>
        <v>3.9482579116970444E-3</v>
      </c>
    </row>
    <row r="78" spans="1:23">
      <c r="A78" s="153" t="s">
        <v>130</v>
      </c>
      <c r="B78" s="131"/>
      <c r="C78" s="152">
        <v>51091.429700000001</v>
      </c>
      <c r="D78" s="132"/>
      <c r="E78" s="176">
        <f t="shared" si="11"/>
        <v>-9917.4432766203736</v>
      </c>
      <c r="F78" s="177">
        <f t="shared" si="12"/>
        <v>-9917.5</v>
      </c>
      <c r="G78" s="178">
        <f t="shared" si="13"/>
        <v>2.0321600000897888E-2</v>
      </c>
      <c r="I78" s="9">
        <f t="shared" si="18"/>
        <v>2.0321600000897888E-2</v>
      </c>
      <c r="O78" s="9">
        <f t="shared" ca="1" si="19"/>
        <v>1.5710433789834465E-2</v>
      </c>
      <c r="P78" s="9">
        <f t="shared" si="14"/>
        <v>6.5101434230075236E-2</v>
      </c>
      <c r="Q78" s="11">
        <f t="shared" si="15"/>
        <v>36072.929700000001</v>
      </c>
      <c r="R78">
        <f t="shared" si="16"/>
        <v>2.0052335535926031E-3</v>
      </c>
      <c r="S78">
        <v>1</v>
      </c>
      <c r="T78">
        <f t="shared" si="10"/>
        <v>2.0052335535926031E-3</v>
      </c>
    </row>
    <row r="79" spans="1:23">
      <c r="A79" s="144" t="s">
        <v>157</v>
      </c>
      <c r="B79" s="145"/>
      <c r="C79" s="147">
        <v>53189.010199999997</v>
      </c>
      <c r="D79" s="147"/>
      <c r="E79" s="176">
        <f t="shared" si="11"/>
        <v>-4062.4980461004279</v>
      </c>
      <c r="F79" s="177">
        <f t="shared" si="12"/>
        <v>-4062.5</v>
      </c>
      <c r="G79" s="178">
        <f t="shared" si="13"/>
        <v>6.9999999686842784E-4</v>
      </c>
      <c r="I79" s="9">
        <f t="shared" si="18"/>
        <v>6.9999999686842784E-4</v>
      </c>
      <c r="O79" s="9">
        <f t="shared" ca="1" si="19"/>
        <v>1.0518946792591344E-3</v>
      </c>
      <c r="P79" s="9">
        <f t="shared" si="14"/>
        <v>3.0309885092063824E-2</v>
      </c>
      <c r="Q79" s="11">
        <f t="shared" si="15"/>
        <v>38170.510199999997</v>
      </c>
      <c r="R79">
        <f t="shared" si="16"/>
        <v>8.7674529535067443E-4</v>
      </c>
    </row>
    <row r="80" spans="1:23">
      <c r="A80" s="144" t="s">
        <v>157</v>
      </c>
      <c r="B80" s="145"/>
      <c r="C80" s="147">
        <v>53190.977599999998</v>
      </c>
      <c r="D80" s="147"/>
      <c r="E80" s="176">
        <f t="shared" si="11"/>
        <v>-4057.0064717620257</v>
      </c>
      <c r="F80" s="177">
        <f t="shared" si="12"/>
        <v>-4057</v>
      </c>
      <c r="G80" s="178">
        <f t="shared" si="13"/>
        <v>-2.318560000276193E-3</v>
      </c>
      <c r="I80" s="9">
        <f t="shared" si="18"/>
        <v>-2.318560000276193E-3</v>
      </c>
      <c r="O80" s="9">
        <f t="shared" ca="1" si="19"/>
        <v>1.0381249157906166E-3</v>
      </c>
      <c r="P80" s="9">
        <f t="shared" si="14"/>
        <v>3.0273501196662115E-2</v>
      </c>
      <c r="Q80" s="11">
        <f t="shared" si="15"/>
        <v>38172.477599999998</v>
      </c>
      <c r="R80">
        <f t="shared" si="16"/>
        <v>1.0622424530649715E-3</v>
      </c>
      <c r="S80">
        <v>1</v>
      </c>
      <c r="T80">
        <f t="shared" ref="T80:T90" si="20">S80*R80</f>
        <v>1.0622424530649715E-3</v>
      </c>
      <c r="W80" t="s">
        <v>158</v>
      </c>
    </row>
    <row r="81" spans="1:29">
      <c r="A81" s="144" t="s">
        <v>38</v>
      </c>
      <c r="B81" s="145" t="s">
        <v>39</v>
      </c>
      <c r="C81" s="146">
        <v>53521.474999999999</v>
      </c>
      <c r="D81" s="146">
        <v>2E-3</v>
      </c>
      <c r="E81" s="10">
        <f t="shared" si="11"/>
        <v>-3134.4939980670961</v>
      </c>
      <c r="F81">
        <f t="shared" si="12"/>
        <v>-3134.5</v>
      </c>
      <c r="G81" s="9">
        <f t="shared" si="13"/>
        <v>2.1502399977180175E-3</v>
      </c>
      <c r="I81" s="9">
        <f t="shared" si="18"/>
        <v>2.1502399977180175E-3</v>
      </c>
      <c r="O81" s="9">
        <f t="shared" ca="1" si="19"/>
        <v>-1.2714399568832923E-3</v>
      </c>
      <c r="P81" s="9">
        <f t="shared" si="14"/>
        <v>2.4072611677177582E-2</v>
      </c>
      <c r="Q81" s="11">
        <f t="shared" si="15"/>
        <v>38502.974999999999</v>
      </c>
      <c r="R81">
        <f t="shared" si="16"/>
        <v>4.8059038005237079E-4</v>
      </c>
      <c r="S81">
        <v>0.4</v>
      </c>
      <c r="T81">
        <f t="shared" si="20"/>
        <v>1.9223615202094833E-4</v>
      </c>
    </row>
    <row r="82" spans="1:29">
      <c r="A82" s="28" t="s">
        <v>182</v>
      </c>
      <c r="B82" s="74" t="s">
        <v>39</v>
      </c>
      <c r="C82" s="75">
        <v>54667.352200000001</v>
      </c>
      <c r="D82" s="75">
        <v>1E-4</v>
      </c>
      <c r="E82" s="10">
        <f t="shared" si="11"/>
        <v>63.975975743957818</v>
      </c>
      <c r="F82">
        <f t="shared" ref="F82:F90" si="21">ROUND(2*E82,0)/2</f>
        <v>64</v>
      </c>
      <c r="G82" s="9">
        <f t="shared" si="13"/>
        <v>-8.6068800010252744E-3</v>
      </c>
      <c r="I82" s="9">
        <f t="shared" si="18"/>
        <v>-8.6068800010252744E-3</v>
      </c>
      <c r="O82" s="9">
        <f t="shared" ca="1" si="19"/>
        <v>-9.2791833121651374E-3</v>
      </c>
      <c r="P82" s="9">
        <f t="shared" si="14"/>
        <v>1.0590371350006631E-3</v>
      </c>
      <c r="Q82" s="11">
        <f t="shared" si="15"/>
        <v>39648.852200000001</v>
      </c>
      <c r="R82">
        <f t="shared" si="16"/>
        <v>9.3429954080519846E-5</v>
      </c>
      <c r="S82">
        <v>1</v>
      </c>
      <c r="T82">
        <f t="shared" si="20"/>
        <v>9.3429954080519846E-5</v>
      </c>
    </row>
    <row r="83" spans="1:29">
      <c r="A83" s="123" t="s">
        <v>125</v>
      </c>
      <c r="B83" s="124" t="s">
        <v>41</v>
      </c>
      <c r="C83" s="123">
        <v>54667.3531</v>
      </c>
      <c r="D83" s="123">
        <v>6.9999999999999999E-4</v>
      </c>
      <c r="E83" s="10">
        <f t="shared" si="11"/>
        <v>63.978487900560218</v>
      </c>
      <c r="F83">
        <f t="shared" si="21"/>
        <v>64</v>
      </c>
      <c r="G83" s="9">
        <f t="shared" si="13"/>
        <v>-7.7068800019333139E-3</v>
      </c>
      <c r="I83" s="9">
        <f t="shared" si="18"/>
        <v>-7.7068800019333139E-3</v>
      </c>
      <c r="O83" s="9">
        <f t="shared" ca="1" si="19"/>
        <v>-9.2791833121651374E-3</v>
      </c>
      <c r="P83" s="9">
        <f t="shared" si="14"/>
        <v>1.0590371350006631E-3</v>
      </c>
      <c r="Q83" s="11">
        <f t="shared" si="15"/>
        <v>39648.8531</v>
      </c>
      <c r="R83">
        <f t="shared" si="16"/>
        <v>7.684130325159276E-5</v>
      </c>
      <c r="S83">
        <v>1</v>
      </c>
      <c r="T83">
        <f t="shared" si="20"/>
        <v>7.684130325159276E-5</v>
      </c>
    </row>
    <row r="84" spans="1:29">
      <c r="A84" s="123" t="s">
        <v>180</v>
      </c>
      <c r="B84" s="124" t="s">
        <v>41</v>
      </c>
      <c r="C84" s="123">
        <v>55652.909099999997</v>
      </c>
      <c r="D84" s="123">
        <v>5.9999999999999995E-4</v>
      </c>
      <c r="E84" s="10">
        <f t="shared" si="11"/>
        <v>2814.9462822761789</v>
      </c>
      <c r="F84">
        <f t="shared" si="21"/>
        <v>2815</v>
      </c>
      <c r="G84" s="9">
        <f t="shared" si="13"/>
        <v>-1.9244800001615658E-2</v>
      </c>
      <c r="I84" s="9">
        <f t="shared" si="18"/>
        <v>-1.9244800001615658E-2</v>
      </c>
      <c r="O84" s="9">
        <f t="shared" ca="1" si="19"/>
        <v>-1.6166568639781317E-2</v>
      </c>
      <c r="P84" s="9">
        <f t="shared" si="14"/>
        <v>-2.0614428233557306E-2</v>
      </c>
      <c r="Q84" s="11">
        <f t="shared" si="15"/>
        <v>40634.409099999997</v>
      </c>
      <c r="R84">
        <f t="shared" si="16"/>
        <v>1.8758814937316037E-6</v>
      </c>
      <c r="S84">
        <v>1</v>
      </c>
      <c r="T84">
        <f t="shared" si="20"/>
        <v>1.8758814937316037E-6</v>
      </c>
      <c r="U84" s="108"/>
    </row>
    <row r="85" spans="1:29">
      <c r="A85" s="75" t="s">
        <v>185</v>
      </c>
      <c r="B85" s="74" t="s">
        <v>41</v>
      </c>
      <c r="C85" s="75">
        <v>56016.900699999998</v>
      </c>
      <c r="D85" s="75">
        <v>1E-4</v>
      </c>
      <c r="E85" s="10">
        <f t="shared" ref="E85:E90" si="22">+(C85-C$7)/C$8</f>
        <v>3830.9506179235282</v>
      </c>
      <c r="F85">
        <f t="shared" si="21"/>
        <v>3831</v>
      </c>
      <c r="G85" s="9">
        <f t="shared" ref="G85:G90" si="23">+C85-(C$7+F85*C$8)</f>
        <v>-1.7691519999061711E-2</v>
      </c>
      <c r="I85" s="9">
        <f t="shared" si="18"/>
        <v>-1.7691519999061711E-2</v>
      </c>
      <c r="O85" s="9">
        <f t="shared" ca="1" si="19"/>
        <v>-1.8710219491420009E-2</v>
      </c>
      <c r="P85" s="9">
        <f t="shared" ref="P85:P90" si="24">+D$11+D$12*F85+D$13*F85^2</f>
        <v>-2.9058427423017338E-2</v>
      </c>
      <c r="Q85" s="11">
        <f t="shared" ref="Q85:Q90" si="25">+C85-15018.5</f>
        <v>40998.400699999998</v>
      </c>
      <c r="R85">
        <f t="shared" ref="R85:R90" si="26">+(P85-G85)^2</f>
        <v>1.2920658438477753E-4</v>
      </c>
      <c r="T85">
        <f t="shared" si="20"/>
        <v>0</v>
      </c>
      <c r="U85" s="108">
        <v>-5.5274316000577528E-2</v>
      </c>
    </row>
    <row r="86" spans="1:29">
      <c r="A86" s="99" t="s">
        <v>192</v>
      </c>
      <c r="B86" s="97" t="s">
        <v>41</v>
      </c>
      <c r="C86" s="100">
        <v>56067.413800000002</v>
      </c>
      <c r="D86" s="100">
        <v>2.9999999999999997E-4</v>
      </c>
      <c r="E86" s="10">
        <f t="shared" si="22"/>
        <v>3971.9470821468558</v>
      </c>
      <c r="F86">
        <f t="shared" si="21"/>
        <v>3972</v>
      </c>
      <c r="G86" s="9">
        <f t="shared" si="23"/>
        <v>-1.8958239998028148E-2</v>
      </c>
      <c r="I86" s="9">
        <f t="shared" si="18"/>
        <v>-1.8958239998028148E-2</v>
      </c>
      <c r="O86" s="9">
        <f t="shared" ca="1" si="19"/>
        <v>-1.9063226154885614E-2</v>
      </c>
      <c r="P86" s="9">
        <f t="shared" si="24"/>
        <v>-3.0249017389171823E-2</v>
      </c>
      <c r="Q86" s="11">
        <f t="shared" si="25"/>
        <v>41048.913800000002</v>
      </c>
      <c r="R86">
        <f t="shared" si="26"/>
        <v>1.2748165409636118E-4</v>
      </c>
      <c r="S86">
        <v>1</v>
      </c>
      <c r="T86">
        <f t="shared" si="20"/>
        <v>1.2748165409636118E-4</v>
      </c>
    </row>
    <row r="87" spans="1:29">
      <c r="A87" s="99" t="s">
        <v>192</v>
      </c>
      <c r="B87" s="97" t="s">
        <v>41</v>
      </c>
      <c r="C87" s="100">
        <v>56067.413860000001</v>
      </c>
      <c r="D87" s="100">
        <v>2.0000000000000001E-4</v>
      </c>
      <c r="E87" s="10">
        <f t="shared" si="22"/>
        <v>3971.9472496239587</v>
      </c>
      <c r="F87">
        <f>ROUND(2*E87,0)/2</f>
        <v>3972</v>
      </c>
      <c r="G87" s="9">
        <f t="shared" si="23"/>
        <v>-1.8898239999543875E-2</v>
      </c>
      <c r="I87" s="9">
        <f t="shared" si="18"/>
        <v>-1.8898239999543875E-2</v>
      </c>
      <c r="O87" s="9">
        <f t="shared" ca="1" si="19"/>
        <v>-1.9063226154885614E-2</v>
      </c>
      <c r="P87" s="9">
        <f t="shared" si="24"/>
        <v>-3.0249017389171823E-2</v>
      </c>
      <c r="Q87" s="11">
        <f t="shared" si="25"/>
        <v>41048.913860000001</v>
      </c>
      <c r="R87">
        <f t="shared" si="26"/>
        <v>1.2884014734888905E-4</v>
      </c>
      <c r="S87">
        <v>1</v>
      </c>
      <c r="T87">
        <f t="shared" si="20"/>
        <v>1.2884014734888905E-4</v>
      </c>
    </row>
    <row r="88" spans="1:29">
      <c r="A88" s="99" t="s">
        <v>192</v>
      </c>
      <c r="B88" s="97" t="s">
        <v>41</v>
      </c>
      <c r="C88" s="100">
        <v>56067.414049999999</v>
      </c>
      <c r="D88" s="100">
        <v>2.9999999999999997E-4</v>
      </c>
      <c r="E88" s="10">
        <f t="shared" si="22"/>
        <v>3971.9477799681272</v>
      </c>
      <c r="F88">
        <f t="shared" si="21"/>
        <v>3972</v>
      </c>
      <c r="G88" s="9">
        <f t="shared" si="23"/>
        <v>-1.87082400007057E-2</v>
      </c>
      <c r="I88" s="9">
        <f t="shared" si="18"/>
        <v>-1.87082400007057E-2</v>
      </c>
      <c r="O88" s="9">
        <f t="shared" ca="1" si="19"/>
        <v>-1.9063226154885614E-2</v>
      </c>
      <c r="P88" s="9">
        <f t="shared" si="24"/>
        <v>-3.0249017389171823E-2</v>
      </c>
      <c r="Q88" s="11">
        <f t="shared" si="25"/>
        <v>41048.914049999999</v>
      </c>
      <c r="R88">
        <f t="shared" si="26"/>
        <v>1.3318954273013094E-4</v>
      </c>
      <c r="S88">
        <v>1</v>
      </c>
      <c r="T88">
        <f t="shared" si="20"/>
        <v>1.3318954273013094E-4</v>
      </c>
    </row>
    <row r="89" spans="1:29">
      <c r="A89" s="99" t="s">
        <v>192</v>
      </c>
      <c r="B89" s="97" t="s">
        <v>41</v>
      </c>
      <c r="C89" s="100">
        <v>56067.414640000003</v>
      </c>
      <c r="D89" s="100">
        <v>2.0000000000000001E-4</v>
      </c>
      <c r="E89" s="10">
        <f t="shared" si="22"/>
        <v>3971.9494268263552</v>
      </c>
      <c r="F89">
        <f t="shared" si="21"/>
        <v>3972</v>
      </c>
      <c r="G89" s="9">
        <f t="shared" si="23"/>
        <v>-1.811823999742046E-2</v>
      </c>
      <c r="I89" s="9">
        <f t="shared" si="18"/>
        <v>-1.811823999742046E-2</v>
      </c>
      <c r="O89" s="9">
        <f t="shared" ca="1" si="19"/>
        <v>-1.9063226154885614E-2</v>
      </c>
      <c r="P89" s="9">
        <f t="shared" si="24"/>
        <v>-3.0249017389171823E-2</v>
      </c>
      <c r="Q89" s="11">
        <f t="shared" si="25"/>
        <v>41048.914640000003</v>
      </c>
      <c r="R89">
        <f t="shared" si="26"/>
        <v>1.4715576012822598E-4</v>
      </c>
      <c r="S89">
        <v>1</v>
      </c>
      <c r="T89">
        <f t="shared" si="20"/>
        <v>1.4715576012822598E-4</v>
      </c>
    </row>
    <row r="90" spans="1:29">
      <c r="A90" s="75" t="s">
        <v>185</v>
      </c>
      <c r="B90" s="74" t="s">
        <v>39</v>
      </c>
      <c r="C90" s="75">
        <v>56093.743999999999</v>
      </c>
      <c r="D90" s="75">
        <v>4.0000000000000002E-4</v>
      </c>
      <c r="E90" s="10">
        <f t="shared" si="22"/>
        <v>4045.4421775239425</v>
      </c>
      <c r="F90">
        <f t="shared" si="21"/>
        <v>4045.5</v>
      </c>
      <c r="G90" s="9">
        <f t="shared" si="23"/>
        <v>-2.0715359998575877E-2</v>
      </c>
      <c r="I90" s="9">
        <f t="shared" si="18"/>
        <v>-2.0715359998575877E-2</v>
      </c>
      <c r="O90" s="9">
        <f t="shared" ca="1" si="19"/>
        <v>-1.9247240266692153E-2</v>
      </c>
      <c r="P90" s="9">
        <f t="shared" si="24"/>
        <v>-3.0871454718194399E-2</v>
      </c>
      <c r="Q90" s="11">
        <f t="shared" si="25"/>
        <v>41075.243999999999</v>
      </c>
      <c r="R90">
        <f t="shared" si="26"/>
        <v>1.0314625995386322E-4</v>
      </c>
      <c r="T90">
        <f t="shared" si="20"/>
        <v>0</v>
      </c>
      <c r="U90" s="108">
        <v>-5.9460746000695508E-2</v>
      </c>
    </row>
    <row r="91" spans="1:29">
      <c r="A91" s="35"/>
      <c r="B91" s="114"/>
      <c r="C91" s="86"/>
      <c r="D91" s="14"/>
      <c r="AC91" s="132" t="s">
        <v>120</v>
      </c>
    </row>
    <row r="92" spans="1:29">
      <c r="A92" s="35"/>
      <c r="B92" s="114"/>
      <c r="C92" s="86"/>
      <c r="D92" s="14"/>
      <c r="AC92" s="132" t="s">
        <v>58</v>
      </c>
    </row>
    <row r="93" spans="1:29">
      <c r="A93" s="20"/>
      <c r="B93" s="154"/>
      <c r="C93" s="155"/>
      <c r="D93" s="14"/>
      <c r="AC93" s="132" t="s">
        <v>121</v>
      </c>
    </row>
    <row r="94" spans="1:29">
      <c r="A94" s="20"/>
      <c r="B94" s="154"/>
      <c r="C94" s="155"/>
      <c r="D94" s="14"/>
      <c r="AC94" s="132" t="s">
        <v>58</v>
      </c>
    </row>
    <row r="95" spans="1:29">
      <c r="A95" s="20"/>
      <c r="B95" s="154"/>
      <c r="C95" s="155"/>
      <c r="D95" s="14"/>
      <c r="AC95" s="132" t="s">
        <v>121</v>
      </c>
    </row>
    <row r="96" spans="1:29">
      <c r="A96" s="20"/>
      <c r="B96" s="154"/>
      <c r="C96" s="155"/>
      <c r="D96" s="14"/>
      <c r="AC96" s="132" t="s">
        <v>120</v>
      </c>
    </row>
    <row r="97" spans="1:29">
      <c r="A97" s="20"/>
      <c r="B97" s="154"/>
      <c r="C97" s="155"/>
      <c r="D97" s="14"/>
      <c r="AC97" s="132" t="s">
        <v>58</v>
      </c>
    </row>
    <row r="98" spans="1:29">
      <c r="A98" s="20"/>
      <c r="B98" s="154"/>
      <c r="C98" s="155"/>
      <c r="D98" s="14"/>
      <c r="AC98" s="132" t="s">
        <v>121</v>
      </c>
    </row>
    <row r="99" spans="1:29">
      <c r="A99" s="20"/>
      <c r="B99" s="154"/>
      <c r="C99" s="155"/>
      <c r="D99" s="14"/>
      <c r="AC99" s="132" t="s">
        <v>120</v>
      </c>
    </row>
    <row r="100" spans="1:29">
      <c r="A100" s="20"/>
      <c r="B100" s="154"/>
      <c r="C100" s="155"/>
      <c r="D100" s="14"/>
      <c r="AC100" s="132" t="s">
        <v>58</v>
      </c>
    </row>
    <row r="101" spans="1:29">
      <c r="A101" s="20"/>
      <c r="B101" s="154"/>
      <c r="C101" s="155"/>
      <c r="D101" s="14"/>
      <c r="AC101" s="14" t="s">
        <v>121</v>
      </c>
    </row>
    <row r="102" spans="1:29">
      <c r="A102" s="20"/>
      <c r="B102" s="154"/>
      <c r="C102" s="155"/>
      <c r="D102" s="14"/>
      <c r="AC102" s="14" t="s">
        <v>120</v>
      </c>
    </row>
    <row r="103" spans="1:29">
      <c r="A103" s="20"/>
      <c r="B103" s="154"/>
      <c r="C103" s="155"/>
      <c r="D103" s="14"/>
      <c r="AC103" s="14" t="s">
        <v>58</v>
      </c>
    </row>
    <row r="104" spans="1:29">
      <c r="A104" s="20"/>
      <c r="B104" s="154"/>
      <c r="C104" s="155"/>
      <c r="D104" s="14"/>
      <c r="AC104" s="14" t="s">
        <v>121</v>
      </c>
    </row>
    <row r="105" spans="1:29">
      <c r="A105" s="20"/>
      <c r="B105" s="154"/>
      <c r="C105" s="155"/>
      <c r="D105" s="14"/>
      <c r="AC105" s="14" t="s">
        <v>120</v>
      </c>
    </row>
    <row r="106" spans="1:29">
      <c r="A106" s="20"/>
      <c r="B106" s="154"/>
      <c r="C106" s="155"/>
      <c r="D106" s="14"/>
      <c r="AC106" s="14" t="s">
        <v>58</v>
      </c>
    </row>
    <row r="107" spans="1:29">
      <c r="A107" s="20"/>
      <c r="B107" s="154"/>
      <c r="C107" s="155"/>
      <c r="D107" s="14"/>
      <c r="AC107" s="14" t="s">
        <v>121</v>
      </c>
    </row>
    <row r="108" spans="1:29">
      <c r="A108" s="20"/>
      <c r="B108" s="154"/>
      <c r="C108" s="155"/>
      <c r="D108" s="14"/>
      <c r="AC108" s="14" t="s">
        <v>120</v>
      </c>
    </row>
    <row r="109" spans="1:29">
      <c r="A109" s="20"/>
      <c r="B109" s="154"/>
      <c r="C109" s="155"/>
      <c r="D109" s="14"/>
      <c r="AC109" s="14" t="s">
        <v>58</v>
      </c>
    </row>
    <row r="110" spans="1:29">
      <c r="A110" s="20"/>
      <c r="B110" s="154"/>
      <c r="C110" s="155"/>
      <c r="D110" s="14"/>
      <c r="AC110" s="14" t="s">
        <v>121</v>
      </c>
    </row>
    <row r="111" spans="1:29">
      <c r="C111" s="14"/>
      <c r="D111" s="14"/>
    </row>
    <row r="112" spans="1:29">
      <c r="C112" s="14"/>
      <c r="D112" s="14"/>
    </row>
    <row r="113" spans="3:4">
      <c r="C113" s="14"/>
      <c r="D113" s="14"/>
    </row>
    <row r="114" spans="3:4">
      <c r="C114" s="14"/>
      <c r="D114" s="14"/>
    </row>
    <row r="115" spans="3:4">
      <c r="C115" s="14"/>
      <c r="D115" s="14"/>
    </row>
    <row r="116" spans="3:4">
      <c r="C116" s="14"/>
      <c r="D116" s="14"/>
    </row>
    <row r="117" spans="3:4">
      <c r="C117" s="14"/>
      <c r="D117" s="14"/>
    </row>
    <row r="118" spans="3:4">
      <c r="C118" s="14"/>
      <c r="D118" s="14"/>
    </row>
    <row r="119" spans="3:4">
      <c r="C119" s="14"/>
      <c r="D119" s="14"/>
    </row>
    <row r="120" spans="3:4">
      <c r="C120" s="14"/>
      <c r="D120" s="14"/>
    </row>
    <row r="121" spans="3:4">
      <c r="C121" s="14"/>
      <c r="D121" s="14"/>
    </row>
    <row r="122" spans="3:4">
      <c r="C122" s="14"/>
      <c r="D122" s="14"/>
    </row>
    <row r="123" spans="3:4">
      <c r="C123" s="14"/>
      <c r="D123" s="14"/>
    </row>
    <row r="124" spans="3:4">
      <c r="C124" s="14"/>
      <c r="D124" s="14"/>
    </row>
    <row r="125" spans="3:4">
      <c r="C125" s="14"/>
      <c r="D125" s="14"/>
    </row>
    <row r="126" spans="3:4">
      <c r="C126" s="14"/>
      <c r="D126" s="14"/>
    </row>
    <row r="127" spans="3:4">
      <c r="C127" s="14"/>
      <c r="D127" s="14"/>
    </row>
    <row r="128" spans="3:4">
      <c r="C128" s="14"/>
      <c r="D128" s="14"/>
    </row>
    <row r="129" spans="3:4">
      <c r="C129" s="14"/>
      <c r="D129" s="14"/>
    </row>
    <row r="130" spans="3:4">
      <c r="C130" s="14"/>
      <c r="D130" s="14"/>
    </row>
    <row r="131" spans="3:4">
      <c r="C131" s="14"/>
      <c r="D131" s="14"/>
    </row>
    <row r="132" spans="3:4">
      <c r="C132" s="14"/>
      <c r="D132" s="14"/>
    </row>
    <row r="133" spans="3:4">
      <c r="C133" s="14"/>
      <c r="D133" s="14"/>
    </row>
    <row r="134" spans="3:4">
      <c r="C134" s="14"/>
      <c r="D134" s="14"/>
    </row>
    <row r="135" spans="3:4">
      <c r="C135" s="14"/>
      <c r="D135" s="14"/>
    </row>
    <row r="136" spans="3:4">
      <c r="C136" s="14"/>
      <c r="D136" s="14"/>
    </row>
    <row r="137" spans="3:4">
      <c r="C137" s="14"/>
      <c r="D137" s="14"/>
    </row>
    <row r="138" spans="3:4">
      <c r="C138" s="14"/>
      <c r="D138" s="14"/>
    </row>
    <row r="139" spans="3:4">
      <c r="C139" s="14"/>
      <c r="D139" s="14"/>
    </row>
    <row r="140" spans="3:4">
      <c r="C140" s="14"/>
      <c r="D140" s="14"/>
    </row>
    <row r="141" spans="3:4">
      <c r="C141" s="14"/>
      <c r="D141" s="14"/>
    </row>
    <row r="142" spans="3:4">
      <c r="C142" s="14"/>
      <c r="D142" s="14"/>
    </row>
    <row r="143" spans="3:4">
      <c r="C143" s="14"/>
      <c r="D143" s="14"/>
    </row>
    <row r="144" spans="3:4">
      <c r="C144" s="14"/>
      <c r="D144" s="14"/>
    </row>
    <row r="145" spans="3:4">
      <c r="C145" s="14"/>
      <c r="D145" s="14"/>
    </row>
    <row r="146" spans="3:4">
      <c r="C146" s="14"/>
      <c r="D146" s="14"/>
    </row>
    <row r="147" spans="3:4">
      <c r="C147" s="14"/>
      <c r="D147" s="14"/>
    </row>
    <row r="148" spans="3:4">
      <c r="C148" s="14"/>
      <c r="D148" s="14"/>
    </row>
    <row r="149" spans="3:4">
      <c r="C149" s="14"/>
      <c r="D149" s="14"/>
    </row>
    <row r="150" spans="3:4">
      <c r="C150" s="14"/>
      <c r="D150" s="14"/>
    </row>
    <row r="151" spans="3:4">
      <c r="C151" s="14"/>
      <c r="D151" s="14"/>
    </row>
    <row r="152" spans="3:4">
      <c r="C152" s="14"/>
      <c r="D152" s="14"/>
    </row>
    <row r="153" spans="3:4">
      <c r="C153" s="14"/>
      <c r="D153" s="14"/>
    </row>
    <row r="154" spans="3:4">
      <c r="C154" s="14"/>
      <c r="D154" s="14"/>
    </row>
    <row r="155" spans="3:4">
      <c r="C155" s="14"/>
      <c r="D155" s="14"/>
    </row>
    <row r="156" spans="3:4">
      <c r="C156" s="14"/>
      <c r="D156" s="14"/>
    </row>
    <row r="157" spans="3:4">
      <c r="C157" s="14"/>
      <c r="D157" s="14"/>
    </row>
    <row r="158" spans="3:4">
      <c r="C158" s="14"/>
      <c r="D158" s="14"/>
    </row>
    <row r="159" spans="3:4">
      <c r="C159" s="14"/>
      <c r="D159" s="14"/>
    </row>
    <row r="160" spans="3:4">
      <c r="C160" s="14"/>
      <c r="D160" s="14"/>
    </row>
    <row r="161" spans="3:4">
      <c r="C161" s="14"/>
      <c r="D161" s="14"/>
    </row>
    <row r="162" spans="3:4">
      <c r="C162" s="14"/>
      <c r="D162" s="14"/>
    </row>
    <row r="163" spans="3:4">
      <c r="C163" s="14"/>
      <c r="D163" s="14"/>
    </row>
    <row r="164" spans="3:4">
      <c r="C164" s="14"/>
      <c r="D164" s="14"/>
    </row>
    <row r="165" spans="3:4">
      <c r="C165" s="14"/>
      <c r="D165" s="14"/>
    </row>
    <row r="166" spans="3:4">
      <c r="C166" s="14"/>
      <c r="D166" s="14"/>
    </row>
    <row r="167" spans="3:4">
      <c r="C167" s="14"/>
      <c r="D167" s="14"/>
    </row>
    <row r="168" spans="3:4">
      <c r="C168" s="14"/>
      <c r="D168" s="14"/>
    </row>
    <row r="169" spans="3:4">
      <c r="C169" s="14"/>
      <c r="D169" s="14"/>
    </row>
    <row r="170" spans="3:4">
      <c r="C170" s="14"/>
      <c r="D170" s="14"/>
    </row>
    <row r="171" spans="3:4">
      <c r="C171" s="14"/>
      <c r="D171" s="14"/>
    </row>
    <row r="172" spans="3:4">
      <c r="C172" s="14"/>
      <c r="D172" s="14"/>
    </row>
    <row r="173" spans="3:4">
      <c r="C173" s="14"/>
      <c r="D173" s="14"/>
    </row>
    <row r="174" spans="3:4">
      <c r="C174" s="14"/>
      <c r="D174" s="14"/>
    </row>
    <row r="175" spans="3:4">
      <c r="C175" s="14"/>
      <c r="D175" s="14"/>
    </row>
    <row r="176" spans="3:4">
      <c r="C176" s="14"/>
      <c r="D176" s="14"/>
    </row>
    <row r="177" spans="3:4">
      <c r="C177" s="14"/>
      <c r="D177" s="14"/>
    </row>
    <row r="178" spans="3:4">
      <c r="C178" s="14"/>
      <c r="D178" s="14"/>
    </row>
    <row r="179" spans="3:4">
      <c r="C179" s="14"/>
      <c r="D179" s="14"/>
    </row>
    <row r="180" spans="3:4">
      <c r="C180" s="14"/>
      <c r="D180" s="14"/>
    </row>
    <row r="181" spans="3:4">
      <c r="C181" s="14"/>
      <c r="D181" s="14"/>
    </row>
    <row r="182" spans="3:4">
      <c r="C182" s="14"/>
      <c r="D182" s="14"/>
    </row>
    <row r="183" spans="3:4">
      <c r="C183" s="14"/>
      <c r="D183" s="14"/>
    </row>
    <row r="184" spans="3:4">
      <c r="C184" s="14"/>
      <c r="D184" s="14"/>
    </row>
    <row r="185" spans="3:4">
      <c r="C185" s="14"/>
      <c r="D185" s="14"/>
    </row>
    <row r="186" spans="3:4">
      <c r="C186" s="14"/>
      <c r="D186" s="14"/>
    </row>
    <row r="187" spans="3:4">
      <c r="C187" s="14"/>
      <c r="D187" s="14"/>
    </row>
    <row r="188" spans="3:4">
      <c r="C188" s="14"/>
      <c r="D188" s="14"/>
    </row>
    <row r="189" spans="3:4">
      <c r="C189" s="14"/>
      <c r="D189" s="14"/>
    </row>
    <row r="190" spans="3:4">
      <c r="C190" s="14"/>
      <c r="D190" s="14"/>
    </row>
    <row r="191" spans="3:4">
      <c r="C191" s="14"/>
      <c r="D191" s="14"/>
    </row>
    <row r="192" spans="3:4">
      <c r="C192" s="14"/>
      <c r="D192" s="14"/>
    </row>
    <row r="193" spans="3:4">
      <c r="C193" s="14"/>
      <c r="D193" s="14"/>
    </row>
    <row r="194" spans="3:4">
      <c r="C194" s="14"/>
      <c r="D194" s="14"/>
    </row>
    <row r="195" spans="3:4">
      <c r="C195" s="14"/>
      <c r="D195" s="14"/>
    </row>
    <row r="196" spans="3:4">
      <c r="C196" s="14"/>
      <c r="D196" s="14"/>
    </row>
    <row r="197" spans="3:4">
      <c r="C197" s="14"/>
      <c r="D197" s="14"/>
    </row>
    <row r="198" spans="3:4">
      <c r="C198" s="14"/>
      <c r="D198" s="14"/>
    </row>
    <row r="199" spans="3:4">
      <c r="C199" s="14"/>
      <c r="D199" s="14"/>
    </row>
    <row r="200" spans="3:4">
      <c r="C200" s="14"/>
      <c r="D200" s="14"/>
    </row>
    <row r="201" spans="3:4">
      <c r="C201" s="14"/>
      <c r="D201" s="14"/>
    </row>
    <row r="202" spans="3:4">
      <c r="C202" s="14"/>
      <c r="D202" s="14"/>
    </row>
    <row r="203" spans="3:4">
      <c r="C203" s="14"/>
      <c r="D203" s="14"/>
    </row>
    <row r="204" spans="3:4">
      <c r="C204" s="14"/>
      <c r="D204" s="14"/>
    </row>
    <row r="205" spans="3:4">
      <c r="C205" s="14"/>
      <c r="D205" s="14"/>
    </row>
    <row r="206" spans="3:4">
      <c r="C206" s="14"/>
      <c r="D206" s="14"/>
    </row>
    <row r="207" spans="3:4">
      <c r="C207" s="14"/>
      <c r="D207" s="14"/>
    </row>
    <row r="208" spans="3:4">
      <c r="C208" s="14"/>
      <c r="D208" s="14"/>
    </row>
    <row r="209" spans="3:4">
      <c r="C209" s="14"/>
      <c r="D209" s="14"/>
    </row>
    <row r="210" spans="3:4">
      <c r="C210" s="14"/>
      <c r="D210" s="14"/>
    </row>
    <row r="211" spans="3:4">
      <c r="C211" s="14"/>
      <c r="D211" s="14"/>
    </row>
    <row r="212" spans="3:4">
      <c r="C212" s="14"/>
      <c r="D212" s="14"/>
    </row>
    <row r="213" spans="3:4">
      <c r="C213" s="14"/>
      <c r="D213" s="14"/>
    </row>
    <row r="214" spans="3:4">
      <c r="C214" s="14"/>
      <c r="D214" s="14"/>
    </row>
    <row r="215" spans="3:4">
      <c r="C215" s="14"/>
      <c r="D215" s="14"/>
    </row>
    <row r="216" spans="3:4">
      <c r="C216" s="14"/>
      <c r="D216" s="14"/>
    </row>
    <row r="217" spans="3:4">
      <c r="C217" s="14"/>
      <c r="D217" s="14"/>
    </row>
    <row r="218" spans="3:4">
      <c r="C218" s="14"/>
      <c r="D218" s="14"/>
    </row>
    <row r="219" spans="3:4">
      <c r="C219" s="14"/>
      <c r="D219" s="14"/>
    </row>
    <row r="220" spans="3:4">
      <c r="C220" s="14"/>
      <c r="D220" s="14"/>
    </row>
    <row r="221" spans="3:4">
      <c r="C221" s="14"/>
      <c r="D221" s="14"/>
    </row>
    <row r="222" spans="3:4">
      <c r="C222" s="14"/>
      <c r="D222" s="14"/>
    </row>
    <row r="223" spans="3:4">
      <c r="C223" s="14"/>
      <c r="D223" s="14"/>
    </row>
    <row r="224" spans="3:4">
      <c r="C224" s="14"/>
      <c r="D224" s="14"/>
    </row>
    <row r="225" spans="3:4">
      <c r="C225" s="14"/>
      <c r="D225" s="14"/>
    </row>
    <row r="226" spans="3:4">
      <c r="C226" s="14"/>
      <c r="D226" s="14"/>
    </row>
    <row r="227" spans="3:4">
      <c r="C227" s="14"/>
      <c r="D227" s="14"/>
    </row>
    <row r="228" spans="3:4">
      <c r="C228" s="14"/>
      <c r="D228" s="14"/>
    </row>
    <row r="229" spans="3:4">
      <c r="C229" s="14"/>
      <c r="D229" s="14"/>
    </row>
    <row r="230" spans="3:4">
      <c r="C230" s="14"/>
      <c r="D230" s="14"/>
    </row>
    <row r="231" spans="3:4">
      <c r="C231" s="14"/>
      <c r="D231" s="14"/>
    </row>
    <row r="232" spans="3:4">
      <c r="C232" s="14"/>
      <c r="D232" s="14"/>
    </row>
    <row r="233" spans="3:4">
      <c r="C233" s="14"/>
      <c r="D233" s="14"/>
    </row>
    <row r="234" spans="3:4">
      <c r="C234" s="14"/>
      <c r="D234" s="14"/>
    </row>
    <row r="235" spans="3:4">
      <c r="C235" s="14"/>
      <c r="D235" s="14"/>
    </row>
    <row r="236" spans="3:4">
      <c r="C236" s="14"/>
      <c r="D236" s="14"/>
    </row>
    <row r="237" spans="3:4">
      <c r="C237" s="14"/>
      <c r="D237" s="14"/>
    </row>
    <row r="238" spans="3:4">
      <c r="C238" s="14"/>
      <c r="D238" s="14"/>
    </row>
    <row r="239" spans="3:4">
      <c r="C239" s="14"/>
      <c r="D239" s="14"/>
    </row>
    <row r="240" spans="3:4">
      <c r="C240" s="14"/>
      <c r="D240" s="14"/>
    </row>
    <row r="241" spans="3:4">
      <c r="C241" s="14"/>
      <c r="D241" s="14"/>
    </row>
    <row r="242" spans="3:4">
      <c r="C242" s="14"/>
      <c r="D242" s="14"/>
    </row>
    <row r="243" spans="3:4">
      <c r="C243" s="14"/>
      <c r="D243" s="14"/>
    </row>
    <row r="244" spans="3:4">
      <c r="C244" s="14"/>
      <c r="D244" s="14"/>
    </row>
    <row r="245" spans="3:4">
      <c r="C245" s="14"/>
      <c r="D245" s="14"/>
    </row>
    <row r="246" spans="3:4">
      <c r="C246" s="14"/>
      <c r="D246" s="14"/>
    </row>
    <row r="247" spans="3:4">
      <c r="C247" s="14"/>
      <c r="D247" s="14"/>
    </row>
    <row r="248" spans="3:4">
      <c r="C248" s="14"/>
      <c r="D248" s="14"/>
    </row>
    <row r="249" spans="3:4">
      <c r="C249" s="14"/>
      <c r="D249" s="14"/>
    </row>
    <row r="250" spans="3:4">
      <c r="C250" s="14"/>
      <c r="D250" s="14"/>
    </row>
    <row r="251" spans="3:4">
      <c r="C251" s="14"/>
      <c r="D251" s="14"/>
    </row>
    <row r="252" spans="3:4">
      <c r="C252" s="14"/>
      <c r="D252" s="14"/>
    </row>
    <row r="253" spans="3:4">
      <c r="C253" s="14"/>
      <c r="D253" s="14"/>
    </row>
    <row r="254" spans="3:4">
      <c r="C254" s="14"/>
      <c r="D254" s="14"/>
    </row>
    <row r="255" spans="3:4">
      <c r="C255" s="14"/>
      <c r="D255" s="14"/>
    </row>
    <row r="256" spans="3:4">
      <c r="C256" s="14"/>
      <c r="D256" s="14"/>
    </row>
    <row r="257" spans="3:4">
      <c r="C257" s="14"/>
      <c r="D257" s="14"/>
    </row>
    <row r="258" spans="3:4">
      <c r="C258" s="14"/>
      <c r="D258" s="14"/>
    </row>
    <row r="259" spans="3:4">
      <c r="C259" s="14"/>
      <c r="D259" s="14"/>
    </row>
    <row r="260" spans="3:4">
      <c r="C260" s="14"/>
      <c r="D260" s="14"/>
    </row>
    <row r="261" spans="3:4">
      <c r="C261" s="14"/>
      <c r="D261" s="14"/>
    </row>
    <row r="262" spans="3:4">
      <c r="C262" s="14"/>
      <c r="D262" s="14"/>
    </row>
    <row r="263" spans="3:4">
      <c r="C263" s="14"/>
      <c r="D263" s="14"/>
    </row>
    <row r="264" spans="3:4">
      <c r="C264" s="14"/>
      <c r="D264" s="14"/>
    </row>
    <row r="265" spans="3:4">
      <c r="C265" s="14"/>
      <c r="D265" s="14"/>
    </row>
    <row r="266" spans="3:4">
      <c r="C266" s="14"/>
      <c r="D266" s="14"/>
    </row>
    <row r="267" spans="3:4">
      <c r="C267" s="14"/>
      <c r="D267" s="14"/>
    </row>
    <row r="268" spans="3:4">
      <c r="C268" s="14"/>
      <c r="D268" s="14"/>
    </row>
    <row r="269" spans="3:4">
      <c r="C269" s="14"/>
      <c r="D269" s="14"/>
    </row>
    <row r="270" spans="3:4">
      <c r="C270" s="14"/>
      <c r="D270" s="14"/>
    </row>
    <row r="271" spans="3:4">
      <c r="C271" s="14"/>
      <c r="D271" s="14"/>
    </row>
    <row r="272" spans="3:4">
      <c r="C272" s="14"/>
      <c r="D272" s="14"/>
    </row>
    <row r="273" spans="3:4">
      <c r="C273" s="14"/>
      <c r="D273" s="14"/>
    </row>
    <row r="274" spans="3:4">
      <c r="C274" s="14"/>
      <c r="D274" s="14"/>
    </row>
    <row r="275" spans="3:4">
      <c r="C275" s="14"/>
      <c r="D275" s="14"/>
    </row>
    <row r="276" spans="3:4">
      <c r="C276" s="14"/>
      <c r="D276" s="14"/>
    </row>
    <row r="277" spans="3:4">
      <c r="C277" s="14"/>
      <c r="D277" s="14"/>
    </row>
    <row r="278" spans="3:4">
      <c r="C278" s="14"/>
      <c r="D278" s="14"/>
    </row>
    <row r="279" spans="3:4">
      <c r="C279" s="14"/>
      <c r="D279" s="14"/>
    </row>
    <row r="280" spans="3:4">
      <c r="C280" s="14"/>
      <c r="D280" s="14"/>
    </row>
    <row r="281" spans="3:4">
      <c r="C281" s="14"/>
      <c r="D281" s="14"/>
    </row>
    <row r="282" spans="3:4">
      <c r="C282" s="14"/>
      <c r="D282" s="14"/>
    </row>
    <row r="283" spans="3:4">
      <c r="C283" s="14"/>
      <c r="D283" s="14"/>
    </row>
    <row r="284" spans="3:4">
      <c r="C284" s="14"/>
      <c r="D284" s="14"/>
    </row>
    <row r="285" spans="3:4">
      <c r="C285" s="14"/>
      <c r="D285" s="14"/>
    </row>
    <row r="286" spans="3:4">
      <c r="C286" s="14"/>
      <c r="D286" s="14"/>
    </row>
    <row r="287" spans="3:4">
      <c r="C287" s="14"/>
      <c r="D287" s="14"/>
    </row>
    <row r="288" spans="3:4">
      <c r="C288" s="14"/>
      <c r="D288" s="14"/>
    </row>
    <row r="289" spans="3:4">
      <c r="C289" s="14"/>
      <c r="D289" s="14"/>
    </row>
    <row r="290" spans="3:4">
      <c r="C290" s="14"/>
      <c r="D290" s="14"/>
    </row>
    <row r="291" spans="3:4">
      <c r="C291" s="14"/>
      <c r="D291" s="14"/>
    </row>
    <row r="292" spans="3:4">
      <c r="C292" s="14"/>
      <c r="D292" s="14"/>
    </row>
    <row r="293" spans="3:4">
      <c r="C293" s="14"/>
      <c r="D293" s="14"/>
    </row>
    <row r="294" spans="3:4">
      <c r="C294" s="14"/>
      <c r="D294" s="14"/>
    </row>
    <row r="295" spans="3:4">
      <c r="C295" s="14"/>
      <c r="D295" s="14"/>
    </row>
    <row r="296" spans="3:4">
      <c r="C296" s="14"/>
      <c r="D296" s="14"/>
    </row>
    <row r="297" spans="3:4">
      <c r="C297" s="14"/>
      <c r="D297" s="14"/>
    </row>
    <row r="298" spans="3:4">
      <c r="C298" s="14"/>
      <c r="D298" s="14"/>
    </row>
    <row r="299" spans="3:4">
      <c r="C299" s="14"/>
      <c r="D299" s="14"/>
    </row>
    <row r="300" spans="3:4">
      <c r="C300" s="14"/>
      <c r="D300" s="14"/>
    </row>
    <row r="301" spans="3:4">
      <c r="C301" s="14"/>
      <c r="D301" s="14"/>
    </row>
    <row r="302" spans="3:4">
      <c r="C302" s="14"/>
      <c r="D302" s="14"/>
    </row>
    <row r="303" spans="3:4">
      <c r="C303" s="14"/>
      <c r="D303" s="14"/>
    </row>
    <row r="304" spans="3:4">
      <c r="C304" s="14"/>
      <c r="D304" s="14"/>
    </row>
    <row r="305" spans="3:4">
      <c r="C305" s="14"/>
      <c r="D305" s="14"/>
    </row>
    <row r="306" spans="3:4">
      <c r="C306" s="14"/>
      <c r="D306" s="14"/>
    </row>
    <row r="307" spans="3:4">
      <c r="C307" s="14"/>
      <c r="D307" s="14"/>
    </row>
    <row r="308" spans="3:4">
      <c r="C308" s="14"/>
      <c r="D308" s="14"/>
    </row>
    <row r="309" spans="3:4">
      <c r="C309" s="14"/>
      <c r="D309" s="14"/>
    </row>
    <row r="310" spans="3:4">
      <c r="C310" s="14"/>
      <c r="D310" s="14"/>
    </row>
    <row r="311" spans="3:4">
      <c r="C311" s="14"/>
      <c r="D311" s="14"/>
    </row>
    <row r="312" spans="3:4">
      <c r="C312" s="14"/>
      <c r="D312" s="14"/>
    </row>
    <row r="313" spans="3:4">
      <c r="C313" s="14"/>
      <c r="D313" s="14"/>
    </row>
    <row r="314" spans="3:4">
      <c r="C314" s="14"/>
      <c r="D314" s="14"/>
    </row>
    <row r="315" spans="3:4">
      <c r="C315" s="14"/>
      <c r="D315" s="14"/>
    </row>
    <row r="316" spans="3:4">
      <c r="C316" s="14"/>
      <c r="D316" s="14"/>
    </row>
    <row r="317" spans="3:4">
      <c r="C317" s="14"/>
      <c r="D317" s="14"/>
    </row>
    <row r="318" spans="3:4">
      <c r="C318" s="14"/>
      <c r="D318" s="14"/>
    </row>
    <row r="319" spans="3:4">
      <c r="C319" s="14"/>
      <c r="D319" s="14"/>
    </row>
    <row r="320" spans="3:4">
      <c r="C320" s="14"/>
      <c r="D320" s="14"/>
    </row>
    <row r="321" spans="3:4">
      <c r="C321" s="14"/>
      <c r="D321" s="14"/>
    </row>
    <row r="322" spans="3:4">
      <c r="C322" s="14"/>
      <c r="D322" s="14"/>
    </row>
    <row r="323" spans="3:4">
      <c r="C323" s="14"/>
      <c r="D323" s="14"/>
    </row>
    <row r="324" spans="3:4">
      <c r="C324" s="14"/>
      <c r="D324" s="14"/>
    </row>
    <row r="325" spans="3:4">
      <c r="C325" s="14"/>
      <c r="D325" s="14"/>
    </row>
    <row r="326" spans="3:4">
      <c r="C326" s="14"/>
      <c r="D326" s="14"/>
    </row>
    <row r="327" spans="3:4">
      <c r="C327" s="14"/>
      <c r="D327" s="14"/>
    </row>
    <row r="328" spans="3:4">
      <c r="C328" s="14"/>
      <c r="D328" s="14"/>
    </row>
    <row r="329" spans="3:4">
      <c r="C329" s="14"/>
      <c r="D329" s="14"/>
    </row>
    <row r="330" spans="3:4">
      <c r="C330" s="14"/>
      <c r="D330" s="14"/>
    </row>
    <row r="331" spans="3:4">
      <c r="C331" s="14"/>
      <c r="D331" s="14"/>
    </row>
    <row r="332" spans="3:4">
      <c r="C332" s="14"/>
      <c r="D332" s="14"/>
    </row>
    <row r="333" spans="3:4">
      <c r="C333" s="14"/>
      <c r="D333" s="14"/>
    </row>
    <row r="334" spans="3:4">
      <c r="C334" s="14"/>
      <c r="D334" s="14"/>
    </row>
    <row r="335" spans="3:4">
      <c r="C335" s="14"/>
      <c r="D335" s="14"/>
    </row>
    <row r="336" spans="3:4">
      <c r="C336" s="14"/>
      <c r="D336" s="14"/>
    </row>
    <row r="337" spans="3:4">
      <c r="C337" s="14"/>
      <c r="D337" s="14"/>
    </row>
    <row r="338" spans="3:4">
      <c r="C338" s="14"/>
      <c r="D338" s="14"/>
    </row>
    <row r="339" spans="3:4">
      <c r="C339" s="14"/>
      <c r="D339" s="14"/>
    </row>
    <row r="340" spans="3:4">
      <c r="C340" s="14"/>
      <c r="D340" s="14"/>
    </row>
    <row r="341" spans="3:4">
      <c r="C341" s="14"/>
      <c r="D341" s="14"/>
    </row>
    <row r="342" spans="3:4">
      <c r="C342" s="14"/>
      <c r="D342" s="14"/>
    </row>
    <row r="343" spans="3:4">
      <c r="C343" s="14"/>
      <c r="D343" s="14"/>
    </row>
    <row r="344" spans="3:4">
      <c r="C344" s="14"/>
      <c r="D344" s="14"/>
    </row>
    <row r="345" spans="3:4">
      <c r="C345" s="14"/>
      <c r="D345" s="14"/>
    </row>
    <row r="346" spans="3:4">
      <c r="C346" s="14"/>
      <c r="D346" s="14"/>
    </row>
    <row r="347" spans="3:4">
      <c r="C347" s="14"/>
      <c r="D347" s="14"/>
    </row>
    <row r="348" spans="3:4">
      <c r="C348" s="14"/>
      <c r="D348" s="14"/>
    </row>
    <row r="349" spans="3:4">
      <c r="C349" s="14"/>
      <c r="D349" s="14"/>
    </row>
    <row r="350" spans="3:4">
      <c r="C350" s="14"/>
      <c r="D350" s="14"/>
    </row>
    <row r="351" spans="3:4">
      <c r="C351" s="14"/>
      <c r="D351" s="14"/>
    </row>
    <row r="352" spans="3:4">
      <c r="C352" s="14"/>
      <c r="D352" s="14"/>
    </row>
    <row r="353" spans="3:4">
      <c r="C353" s="14"/>
      <c r="D353" s="14"/>
    </row>
    <row r="354" spans="3:4">
      <c r="C354" s="14"/>
      <c r="D354" s="14"/>
    </row>
    <row r="355" spans="3:4">
      <c r="C355" s="14"/>
      <c r="D355" s="14"/>
    </row>
    <row r="356" spans="3:4">
      <c r="C356" s="14"/>
      <c r="D356" s="14"/>
    </row>
    <row r="357" spans="3:4">
      <c r="C357" s="14"/>
      <c r="D357" s="14"/>
    </row>
    <row r="358" spans="3:4">
      <c r="C358" s="14"/>
      <c r="D358" s="14"/>
    </row>
    <row r="359" spans="3:4">
      <c r="C359" s="14"/>
      <c r="D359" s="14"/>
    </row>
    <row r="360" spans="3:4">
      <c r="C360" s="14"/>
      <c r="D360" s="14"/>
    </row>
    <row r="361" spans="3:4">
      <c r="C361" s="14"/>
      <c r="D361" s="14"/>
    </row>
    <row r="362" spans="3:4">
      <c r="C362" s="14"/>
      <c r="D362" s="14"/>
    </row>
    <row r="363" spans="3:4">
      <c r="C363" s="14"/>
      <c r="D363" s="14"/>
    </row>
    <row r="364" spans="3:4">
      <c r="C364" s="14"/>
      <c r="D364" s="14"/>
    </row>
    <row r="365" spans="3:4">
      <c r="C365" s="14"/>
      <c r="D365" s="14"/>
    </row>
    <row r="366" spans="3:4">
      <c r="C366" s="14"/>
      <c r="D366" s="14"/>
    </row>
    <row r="367" spans="3:4">
      <c r="C367" s="14"/>
      <c r="D367" s="14"/>
    </row>
    <row r="368" spans="3:4">
      <c r="C368" s="14"/>
      <c r="D368" s="14"/>
    </row>
    <row r="369" spans="3:4">
      <c r="C369" s="14"/>
      <c r="D369" s="14"/>
    </row>
    <row r="370" spans="3:4">
      <c r="C370" s="14"/>
      <c r="D370" s="14"/>
    </row>
    <row r="371" spans="3:4">
      <c r="C371" s="14"/>
      <c r="D371" s="14"/>
    </row>
    <row r="372" spans="3:4">
      <c r="C372" s="14"/>
      <c r="D372" s="14"/>
    </row>
    <row r="373" spans="3:4">
      <c r="C373" s="14"/>
      <c r="D373" s="14"/>
    </row>
    <row r="374" spans="3:4">
      <c r="C374" s="14"/>
      <c r="D374" s="14"/>
    </row>
    <row r="375" spans="3:4">
      <c r="C375" s="14"/>
      <c r="D375" s="14"/>
    </row>
    <row r="376" spans="3:4">
      <c r="C376" s="14"/>
      <c r="D376" s="14"/>
    </row>
    <row r="377" spans="3:4">
      <c r="C377" s="14"/>
      <c r="D377" s="14"/>
    </row>
    <row r="378" spans="3:4">
      <c r="C378" s="14"/>
      <c r="D378" s="14"/>
    </row>
    <row r="379" spans="3:4">
      <c r="C379" s="14"/>
      <c r="D379" s="14"/>
    </row>
    <row r="380" spans="3:4">
      <c r="C380" s="14"/>
      <c r="D380" s="14"/>
    </row>
    <row r="381" spans="3:4">
      <c r="C381" s="14"/>
      <c r="D381" s="14"/>
    </row>
    <row r="382" spans="3:4">
      <c r="C382" s="14"/>
      <c r="D382" s="14"/>
    </row>
    <row r="383" spans="3:4">
      <c r="C383" s="14"/>
      <c r="D383" s="14"/>
    </row>
    <row r="384" spans="3:4">
      <c r="C384" s="14"/>
      <c r="D384" s="14"/>
    </row>
    <row r="385" spans="3:4">
      <c r="C385" s="14"/>
      <c r="D385" s="14"/>
    </row>
    <row r="386" spans="3:4">
      <c r="C386" s="14"/>
      <c r="D386" s="14"/>
    </row>
    <row r="387" spans="3:4">
      <c r="C387" s="14"/>
      <c r="D387" s="14"/>
    </row>
    <row r="388" spans="3:4">
      <c r="C388" s="14"/>
      <c r="D388" s="14"/>
    </row>
    <row r="389" spans="3:4">
      <c r="C389" s="14"/>
      <c r="D389" s="14"/>
    </row>
    <row r="390" spans="3:4">
      <c r="C390" s="14"/>
      <c r="D390" s="14"/>
    </row>
    <row r="391" spans="3:4">
      <c r="C391" s="14"/>
      <c r="D391" s="14"/>
    </row>
    <row r="392" spans="3:4">
      <c r="C392" s="14"/>
      <c r="D392" s="14"/>
    </row>
    <row r="393" spans="3:4">
      <c r="C393" s="14"/>
      <c r="D393" s="14"/>
    </row>
    <row r="394" spans="3:4">
      <c r="C394" s="14"/>
      <c r="D394" s="14"/>
    </row>
    <row r="395" spans="3:4">
      <c r="C395" s="14"/>
      <c r="D395" s="14"/>
    </row>
    <row r="396" spans="3:4">
      <c r="C396" s="14"/>
      <c r="D396" s="14"/>
    </row>
    <row r="397" spans="3:4">
      <c r="C397" s="14"/>
      <c r="D397" s="14"/>
    </row>
    <row r="398" spans="3:4">
      <c r="C398" s="14"/>
      <c r="D398" s="14"/>
    </row>
    <row r="399" spans="3:4">
      <c r="C399" s="14"/>
      <c r="D399" s="14"/>
    </row>
    <row r="400" spans="3:4">
      <c r="C400" s="14"/>
      <c r="D400" s="14"/>
    </row>
    <row r="401" spans="3:4">
      <c r="C401" s="14"/>
      <c r="D401" s="14"/>
    </row>
    <row r="402" spans="3:4">
      <c r="C402" s="14"/>
      <c r="D402" s="14"/>
    </row>
    <row r="403" spans="3:4">
      <c r="C403" s="14"/>
      <c r="D403" s="14"/>
    </row>
    <row r="404" spans="3:4">
      <c r="C404" s="14"/>
      <c r="D404" s="14"/>
    </row>
    <row r="405" spans="3:4">
      <c r="C405" s="14"/>
      <c r="D405" s="14"/>
    </row>
    <row r="406" spans="3:4">
      <c r="C406" s="14"/>
      <c r="D406" s="14"/>
    </row>
    <row r="407" spans="3:4">
      <c r="C407" s="14"/>
      <c r="D407" s="14"/>
    </row>
    <row r="408" spans="3:4">
      <c r="C408" s="14"/>
      <c r="D408" s="14"/>
    </row>
    <row r="409" spans="3:4">
      <c r="C409" s="14"/>
      <c r="D409" s="14"/>
    </row>
    <row r="410" spans="3:4">
      <c r="C410" s="14"/>
      <c r="D410" s="14"/>
    </row>
    <row r="411" spans="3:4">
      <c r="C411" s="14"/>
      <c r="D411" s="14"/>
    </row>
    <row r="412" spans="3:4">
      <c r="C412" s="14"/>
      <c r="D412" s="14"/>
    </row>
    <row r="413" spans="3:4">
      <c r="C413" s="14"/>
      <c r="D413" s="14"/>
    </row>
    <row r="414" spans="3:4">
      <c r="C414" s="14"/>
      <c r="D414" s="14"/>
    </row>
    <row r="415" spans="3:4">
      <c r="C415" s="14"/>
      <c r="D415" s="14"/>
    </row>
    <row r="416" spans="3:4">
      <c r="C416" s="14"/>
      <c r="D416" s="14"/>
    </row>
    <row r="417" spans="3:4">
      <c r="C417" s="14"/>
      <c r="D417" s="14"/>
    </row>
    <row r="418" spans="3:4">
      <c r="C418" s="14"/>
      <c r="D418" s="14"/>
    </row>
    <row r="419" spans="3:4">
      <c r="C419" s="14"/>
      <c r="D419" s="14"/>
    </row>
    <row r="420" spans="3:4">
      <c r="C420" s="14"/>
      <c r="D420" s="14"/>
    </row>
    <row r="421" spans="3:4">
      <c r="C421" s="14"/>
      <c r="D421" s="14"/>
    </row>
    <row r="422" spans="3:4">
      <c r="C422" s="14"/>
      <c r="D422" s="14"/>
    </row>
    <row r="423" spans="3:4">
      <c r="C423" s="14"/>
      <c r="D423" s="14"/>
    </row>
    <row r="424" spans="3:4">
      <c r="C424" s="14"/>
      <c r="D424" s="14"/>
    </row>
    <row r="425" spans="3:4">
      <c r="C425" s="14"/>
      <c r="D425" s="14"/>
    </row>
    <row r="426" spans="3:4">
      <c r="C426" s="14"/>
      <c r="D426" s="14"/>
    </row>
    <row r="427" spans="3:4">
      <c r="C427" s="14"/>
      <c r="D427" s="14"/>
    </row>
    <row r="428" spans="3:4">
      <c r="C428" s="14"/>
      <c r="D428" s="14"/>
    </row>
    <row r="429" spans="3:4">
      <c r="C429" s="14"/>
      <c r="D429" s="14"/>
    </row>
    <row r="430" spans="3:4">
      <c r="C430" s="14"/>
      <c r="D430" s="14"/>
    </row>
    <row r="431" spans="3:4">
      <c r="C431" s="14"/>
      <c r="D431" s="14"/>
    </row>
    <row r="432" spans="3:4">
      <c r="C432" s="14"/>
      <c r="D432" s="14"/>
    </row>
    <row r="433" spans="3:4">
      <c r="C433" s="14"/>
      <c r="D433" s="14"/>
    </row>
    <row r="434" spans="3:4">
      <c r="C434" s="14"/>
      <c r="D434" s="14"/>
    </row>
    <row r="435" spans="3:4">
      <c r="C435" s="14"/>
      <c r="D435" s="14"/>
    </row>
    <row r="436" spans="3:4">
      <c r="C436" s="14"/>
      <c r="D436" s="14"/>
    </row>
    <row r="437" spans="3:4">
      <c r="C437" s="14"/>
      <c r="D437" s="14"/>
    </row>
    <row r="438" spans="3:4">
      <c r="C438" s="14"/>
      <c r="D438" s="14"/>
    </row>
    <row r="439" spans="3:4">
      <c r="C439" s="14"/>
      <c r="D439" s="14"/>
    </row>
    <row r="440" spans="3:4">
      <c r="C440" s="14"/>
      <c r="D440" s="14"/>
    </row>
    <row r="441" spans="3:4">
      <c r="C441" s="14"/>
      <c r="D441" s="14"/>
    </row>
    <row r="442" spans="3:4">
      <c r="C442" s="14"/>
      <c r="D442" s="14"/>
    </row>
    <row r="443" spans="3:4">
      <c r="C443" s="14"/>
      <c r="D443" s="14"/>
    </row>
    <row r="444" spans="3:4">
      <c r="C444" s="14"/>
      <c r="D444" s="14"/>
    </row>
    <row r="445" spans="3:4">
      <c r="C445" s="14"/>
      <c r="D445" s="14"/>
    </row>
    <row r="446" spans="3:4">
      <c r="C446" s="14"/>
      <c r="D446" s="14"/>
    </row>
    <row r="447" spans="3:4">
      <c r="C447" s="14"/>
      <c r="D447" s="14"/>
    </row>
    <row r="448" spans="3:4">
      <c r="C448" s="14"/>
      <c r="D448" s="14"/>
    </row>
    <row r="449" spans="3:4">
      <c r="C449" s="14"/>
      <c r="D449" s="14"/>
    </row>
    <row r="450" spans="3:4">
      <c r="C450" s="14"/>
      <c r="D450" s="14"/>
    </row>
    <row r="451" spans="3:4">
      <c r="C451" s="14"/>
      <c r="D451" s="14"/>
    </row>
    <row r="452" spans="3:4">
      <c r="C452" s="14"/>
      <c r="D452" s="14"/>
    </row>
    <row r="453" spans="3:4">
      <c r="C453" s="14"/>
      <c r="D453" s="14"/>
    </row>
    <row r="454" spans="3:4">
      <c r="C454" s="14"/>
      <c r="D454" s="14"/>
    </row>
    <row r="455" spans="3:4">
      <c r="C455" s="14"/>
      <c r="D455" s="14"/>
    </row>
    <row r="456" spans="3:4">
      <c r="C456" s="14"/>
      <c r="D456" s="14"/>
    </row>
    <row r="457" spans="3:4">
      <c r="C457" s="14"/>
      <c r="D457" s="14"/>
    </row>
    <row r="458" spans="3:4">
      <c r="C458" s="14"/>
      <c r="D458" s="14"/>
    </row>
    <row r="459" spans="3:4">
      <c r="C459" s="14"/>
      <c r="D459" s="14"/>
    </row>
    <row r="460" spans="3:4">
      <c r="C460" s="14"/>
      <c r="D460" s="14"/>
    </row>
    <row r="461" spans="3:4">
      <c r="C461" s="14"/>
      <c r="D461" s="14"/>
    </row>
    <row r="462" spans="3:4">
      <c r="C462" s="14"/>
      <c r="D462" s="14"/>
    </row>
    <row r="463" spans="3:4">
      <c r="C463" s="14"/>
      <c r="D463" s="14"/>
    </row>
    <row r="464" spans="3:4">
      <c r="C464" s="14"/>
      <c r="D464" s="14"/>
    </row>
    <row r="465" spans="3:4">
      <c r="C465" s="14"/>
      <c r="D465" s="14"/>
    </row>
    <row r="466" spans="3:4">
      <c r="C466" s="14"/>
      <c r="D466" s="14"/>
    </row>
    <row r="467" spans="3:4">
      <c r="C467" s="14"/>
      <c r="D467" s="14"/>
    </row>
    <row r="468" spans="3:4">
      <c r="C468" s="14"/>
      <c r="D468" s="14"/>
    </row>
    <row r="469" spans="3:4">
      <c r="C469" s="14"/>
      <c r="D469" s="14"/>
    </row>
    <row r="470" spans="3:4">
      <c r="C470" s="14"/>
      <c r="D470" s="14"/>
    </row>
    <row r="471" spans="3:4">
      <c r="C471" s="14"/>
      <c r="D471" s="14"/>
    </row>
    <row r="472" spans="3:4">
      <c r="C472" s="14"/>
      <c r="D472" s="14"/>
    </row>
    <row r="473" spans="3:4">
      <c r="C473" s="14"/>
      <c r="D473" s="14"/>
    </row>
    <row r="474" spans="3:4">
      <c r="C474" s="14"/>
      <c r="D474" s="14"/>
    </row>
    <row r="475" spans="3:4">
      <c r="C475" s="14"/>
      <c r="D475" s="14"/>
    </row>
    <row r="476" spans="3:4">
      <c r="C476" s="14"/>
      <c r="D476" s="14"/>
    </row>
    <row r="477" spans="3:4">
      <c r="C477" s="14"/>
      <c r="D477" s="14"/>
    </row>
    <row r="478" spans="3:4">
      <c r="C478" s="14"/>
      <c r="D478" s="14"/>
    </row>
    <row r="479" spans="3:4">
      <c r="C479" s="14"/>
      <c r="D479" s="14"/>
    </row>
    <row r="480" spans="3:4">
      <c r="C480" s="14"/>
      <c r="D480" s="14"/>
    </row>
    <row r="481" spans="3:4">
      <c r="C481" s="14"/>
      <c r="D481" s="14"/>
    </row>
    <row r="482" spans="3:4">
      <c r="C482" s="14"/>
      <c r="D482" s="14"/>
    </row>
    <row r="483" spans="3:4">
      <c r="C483" s="14"/>
      <c r="D483" s="14"/>
    </row>
    <row r="484" spans="3:4">
      <c r="C484" s="14"/>
      <c r="D484" s="14"/>
    </row>
    <row r="485" spans="3:4">
      <c r="C485" s="14"/>
      <c r="D485" s="14"/>
    </row>
    <row r="486" spans="3:4">
      <c r="C486" s="14"/>
      <c r="D486" s="14"/>
    </row>
    <row r="487" spans="3:4">
      <c r="C487" s="14"/>
      <c r="D487" s="14"/>
    </row>
    <row r="488" spans="3:4">
      <c r="C488" s="14"/>
      <c r="D488" s="14"/>
    </row>
    <row r="489" spans="3:4">
      <c r="C489" s="14"/>
      <c r="D489" s="14"/>
    </row>
    <row r="490" spans="3:4">
      <c r="C490" s="14"/>
      <c r="D490" s="14"/>
    </row>
    <row r="491" spans="3:4">
      <c r="C491" s="14"/>
      <c r="D491" s="14"/>
    </row>
    <row r="492" spans="3:4">
      <c r="C492" s="14"/>
      <c r="D492" s="14"/>
    </row>
    <row r="493" spans="3:4">
      <c r="C493" s="14"/>
      <c r="D493" s="14"/>
    </row>
    <row r="494" spans="3:4">
      <c r="C494" s="14"/>
      <c r="D494" s="14"/>
    </row>
    <row r="495" spans="3:4">
      <c r="C495" s="14"/>
      <c r="D495" s="14"/>
    </row>
    <row r="496" spans="3:4">
      <c r="C496" s="14"/>
      <c r="D496" s="14"/>
    </row>
    <row r="497" spans="3:4">
      <c r="C497" s="14"/>
      <c r="D497" s="14"/>
    </row>
    <row r="498" spans="3:4">
      <c r="C498" s="14"/>
      <c r="D498" s="14"/>
    </row>
    <row r="499" spans="3:4">
      <c r="C499" s="14"/>
      <c r="D499" s="14"/>
    </row>
    <row r="500" spans="3:4">
      <c r="C500" s="14"/>
      <c r="D500" s="14"/>
    </row>
    <row r="501" spans="3:4">
      <c r="C501" s="14"/>
      <c r="D501" s="14"/>
    </row>
    <row r="502" spans="3:4">
      <c r="C502" s="14"/>
      <c r="D502" s="14"/>
    </row>
    <row r="503" spans="3:4">
      <c r="C503" s="14"/>
      <c r="D503" s="14"/>
    </row>
    <row r="504" spans="3:4">
      <c r="C504" s="14"/>
      <c r="D504" s="14"/>
    </row>
    <row r="505" spans="3:4">
      <c r="C505" s="14"/>
      <c r="D505" s="14"/>
    </row>
    <row r="506" spans="3:4">
      <c r="C506" s="14"/>
      <c r="D506" s="14"/>
    </row>
    <row r="507" spans="3:4">
      <c r="C507" s="14"/>
      <c r="D507" s="14"/>
    </row>
    <row r="508" spans="3:4">
      <c r="C508" s="14"/>
      <c r="D508" s="14"/>
    </row>
    <row r="509" spans="3:4">
      <c r="C509" s="14"/>
      <c r="D509" s="14"/>
    </row>
    <row r="510" spans="3:4">
      <c r="C510" s="14"/>
      <c r="D510" s="14"/>
    </row>
    <row r="511" spans="3:4">
      <c r="C511" s="14"/>
      <c r="D511" s="14"/>
    </row>
    <row r="512" spans="3:4">
      <c r="C512" s="14"/>
      <c r="D512" s="14"/>
    </row>
    <row r="513" spans="3:4">
      <c r="C513" s="14"/>
      <c r="D513" s="14"/>
    </row>
    <row r="514" spans="3:4">
      <c r="C514" s="14"/>
      <c r="D514" s="14"/>
    </row>
    <row r="515" spans="3:4">
      <c r="C515" s="14"/>
      <c r="D515" s="14"/>
    </row>
    <row r="516" spans="3:4">
      <c r="C516" s="14"/>
      <c r="D516" s="14"/>
    </row>
    <row r="517" spans="3:4">
      <c r="C517" s="14"/>
      <c r="D517" s="14"/>
    </row>
    <row r="518" spans="3:4">
      <c r="C518" s="14"/>
      <c r="D518" s="14"/>
    </row>
    <row r="519" spans="3:4">
      <c r="C519" s="14"/>
      <c r="D519" s="14"/>
    </row>
    <row r="520" spans="3:4">
      <c r="C520" s="14"/>
      <c r="D520" s="14"/>
    </row>
    <row r="521" spans="3:4">
      <c r="C521" s="14"/>
      <c r="D521" s="14"/>
    </row>
    <row r="522" spans="3:4">
      <c r="C522" s="14"/>
      <c r="D522" s="14"/>
    </row>
    <row r="523" spans="3:4">
      <c r="C523" s="14"/>
      <c r="D523" s="14"/>
    </row>
    <row r="524" spans="3:4">
      <c r="C524" s="14"/>
      <c r="D524" s="14"/>
    </row>
    <row r="525" spans="3:4">
      <c r="C525" s="14"/>
      <c r="D525" s="14"/>
    </row>
    <row r="526" spans="3:4">
      <c r="C526" s="14"/>
      <c r="D526" s="14"/>
    </row>
    <row r="527" spans="3:4">
      <c r="C527" s="14"/>
      <c r="D527" s="14"/>
    </row>
    <row r="528" spans="3:4">
      <c r="C528" s="14"/>
      <c r="D528" s="14"/>
    </row>
    <row r="529" spans="3:4">
      <c r="C529" s="14"/>
      <c r="D529" s="14"/>
    </row>
    <row r="530" spans="3:4">
      <c r="C530" s="14"/>
      <c r="D530" s="14"/>
    </row>
    <row r="531" spans="3:4">
      <c r="C531" s="14"/>
      <c r="D531" s="14"/>
    </row>
    <row r="532" spans="3:4">
      <c r="C532" s="14"/>
      <c r="D532" s="14"/>
    </row>
    <row r="533" spans="3:4">
      <c r="C533" s="14"/>
      <c r="D533" s="14"/>
    </row>
    <row r="534" spans="3:4">
      <c r="C534" s="14"/>
      <c r="D534" s="14"/>
    </row>
    <row r="535" spans="3:4">
      <c r="C535" s="14"/>
      <c r="D535" s="14"/>
    </row>
    <row r="536" spans="3:4">
      <c r="C536" s="14"/>
      <c r="D536" s="14"/>
    </row>
    <row r="537" spans="3:4">
      <c r="C537" s="14"/>
      <c r="D537" s="14"/>
    </row>
    <row r="538" spans="3:4">
      <c r="C538" s="14"/>
      <c r="D538" s="14"/>
    </row>
    <row r="539" spans="3:4">
      <c r="C539" s="14"/>
      <c r="D539" s="14"/>
    </row>
    <row r="540" spans="3:4">
      <c r="C540" s="14"/>
      <c r="D540" s="14"/>
    </row>
    <row r="541" spans="3:4">
      <c r="C541" s="14"/>
      <c r="D541" s="14"/>
    </row>
    <row r="542" spans="3:4">
      <c r="C542" s="14"/>
      <c r="D542" s="14"/>
    </row>
    <row r="543" spans="3:4">
      <c r="C543" s="14"/>
      <c r="D543" s="14"/>
    </row>
    <row r="544" spans="3:4">
      <c r="C544" s="14"/>
      <c r="D544" s="14"/>
    </row>
    <row r="545" spans="3:4">
      <c r="C545" s="14"/>
      <c r="D545" s="14"/>
    </row>
    <row r="546" spans="3:4">
      <c r="C546" s="14"/>
      <c r="D546" s="14"/>
    </row>
    <row r="547" spans="3:4">
      <c r="C547" s="14"/>
      <c r="D547" s="14"/>
    </row>
    <row r="548" spans="3:4">
      <c r="C548" s="14"/>
      <c r="D548" s="14"/>
    </row>
    <row r="549" spans="3:4">
      <c r="C549" s="14"/>
      <c r="D549" s="14"/>
    </row>
    <row r="550" spans="3:4">
      <c r="C550" s="14"/>
      <c r="D550" s="14"/>
    </row>
    <row r="551" spans="3:4">
      <c r="C551" s="14"/>
      <c r="D551" s="14"/>
    </row>
    <row r="552" spans="3:4">
      <c r="C552" s="14"/>
      <c r="D552" s="14"/>
    </row>
    <row r="553" spans="3:4">
      <c r="C553" s="14"/>
      <c r="D553" s="14"/>
    </row>
    <row r="554" spans="3:4">
      <c r="C554" s="14"/>
      <c r="D554" s="14"/>
    </row>
    <row r="555" spans="3:4">
      <c r="C555" s="14"/>
      <c r="D555" s="14"/>
    </row>
    <row r="556" spans="3:4">
      <c r="C556" s="14"/>
      <c r="D556" s="14"/>
    </row>
    <row r="557" spans="3:4">
      <c r="C557" s="14"/>
      <c r="D557" s="14"/>
    </row>
    <row r="558" spans="3:4">
      <c r="C558" s="14"/>
      <c r="D558" s="14"/>
    </row>
    <row r="559" spans="3:4">
      <c r="C559" s="14"/>
      <c r="D559" s="14"/>
    </row>
    <row r="560" spans="3:4">
      <c r="C560" s="14"/>
      <c r="D560" s="14"/>
    </row>
    <row r="561" spans="3:4">
      <c r="C561" s="14"/>
      <c r="D561" s="14"/>
    </row>
    <row r="562" spans="3:4">
      <c r="C562" s="14"/>
      <c r="D562" s="14"/>
    </row>
    <row r="563" spans="3:4">
      <c r="C563" s="14"/>
      <c r="D563" s="14"/>
    </row>
    <row r="564" spans="3:4">
      <c r="C564" s="14"/>
      <c r="D564" s="14"/>
    </row>
    <row r="565" spans="3:4">
      <c r="C565" s="14"/>
      <c r="D565" s="14"/>
    </row>
    <row r="566" spans="3:4">
      <c r="C566" s="14"/>
      <c r="D566" s="14"/>
    </row>
    <row r="567" spans="3:4">
      <c r="C567" s="14"/>
      <c r="D567" s="14"/>
    </row>
    <row r="568" spans="3:4">
      <c r="C568" s="14"/>
      <c r="D568" s="14"/>
    </row>
    <row r="569" spans="3:4">
      <c r="C569" s="14"/>
      <c r="D569" s="14"/>
    </row>
    <row r="570" spans="3:4">
      <c r="C570" s="14"/>
      <c r="D570" s="14"/>
    </row>
    <row r="571" spans="3:4">
      <c r="C571" s="14"/>
      <c r="D571" s="14"/>
    </row>
    <row r="572" spans="3:4">
      <c r="C572" s="14"/>
      <c r="D572" s="14"/>
    </row>
    <row r="573" spans="3:4">
      <c r="C573" s="14"/>
      <c r="D573" s="14"/>
    </row>
    <row r="574" spans="3:4">
      <c r="C574" s="14"/>
      <c r="D574" s="14"/>
    </row>
    <row r="575" spans="3:4">
      <c r="C575" s="14"/>
      <c r="D575" s="14"/>
    </row>
    <row r="576" spans="3:4">
      <c r="C576" s="14"/>
      <c r="D576" s="14"/>
    </row>
    <row r="577" spans="3:4">
      <c r="C577" s="14"/>
      <c r="D577" s="14"/>
    </row>
    <row r="578" spans="3:4">
      <c r="C578" s="14"/>
      <c r="D578" s="14"/>
    </row>
    <row r="579" spans="3:4">
      <c r="C579" s="14"/>
      <c r="D579" s="14"/>
    </row>
    <row r="580" spans="3:4">
      <c r="C580" s="14"/>
      <c r="D580" s="14"/>
    </row>
    <row r="581" spans="3:4">
      <c r="C581" s="14"/>
      <c r="D581" s="14"/>
    </row>
    <row r="582" spans="3:4">
      <c r="C582" s="14"/>
      <c r="D582" s="14"/>
    </row>
    <row r="583" spans="3:4">
      <c r="C583" s="14"/>
      <c r="D583" s="14"/>
    </row>
    <row r="584" spans="3:4">
      <c r="C584" s="14"/>
      <c r="D584" s="14"/>
    </row>
    <row r="585" spans="3:4">
      <c r="C585" s="14"/>
      <c r="D585" s="14"/>
    </row>
    <row r="586" spans="3:4">
      <c r="C586" s="14"/>
      <c r="D586" s="14"/>
    </row>
    <row r="587" spans="3:4">
      <c r="C587" s="14"/>
      <c r="D587" s="14"/>
    </row>
    <row r="588" spans="3:4">
      <c r="C588" s="14"/>
      <c r="D588" s="14"/>
    </row>
    <row r="589" spans="3:4">
      <c r="C589" s="14"/>
      <c r="D589" s="14"/>
    </row>
    <row r="590" spans="3:4">
      <c r="C590" s="14"/>
      <c r="D590" s="14"/>
    </row>
    <row r="591" spans="3:4">
      <c r="C591" s="14"/>
      <c r="D591" s="14"/>
    </row>
    <row r="592" spans="3:4">
      <c r="C592" s="14"/>
      <c r="D592" s="14"/>
    </row>
    <row r="593" spans="3:4">
      <c r="C593" s="14"/>
      <c r="D593" s="14"/>
    </row>
    <row r="594" spans="3:4">
      <c r="C594" s="14"/>
      <c r="D594" s="14"/>
    </row>
    <row r="595" spans="3:4">
      <c r="C595" s="14"/>
      <c r="D595" s="14"/>
    </row>
    <row r="596" spans="3:4">
      <c r="C596" s="14"/>
      <c r="D596" s="14"/>
    </row>
    <row r="597" spans="3:4">
      <c r="C597" s="14"/>
      <c r="D597" s="14"/>
    </row>
    <row r="598" spans="3:4">
      <c r="C598" s="14"/>
      <c r="D598" s="14"/>
    </row>
    <row r="599" spans="3:4">
      <c r="C599" s="14"/>
      <c r="D599" s="14"/>
    </row>
    <row r="600" spans="3:4">
      <c r="C600" s="14"/>
      <c r="D600" s="14"/>
    </row>
    <row r="601" spans="3:4">
      <c r="C601" s="14"/>
      <c r="D601" s="14"/>
    </row>
    <row r="602" spans="3:4">
      <c r="C602" s="14"/>
      <c r="D602" s="14"/>
    </row>
    <row r="603" spans="3:4">
      <c r="C603" s="14"/>
      <c r="D603" s="14"/>
    </row>
    <row r="604" spans="3:4">
      <c r="C604" s="14"/>
      <c r="D604" s="14"/>
    </row>
    <row r="605" spans="3:4">
      <c r="C605" s="14"/>
      <c r="D605" s="14"/>
    </row>
    <row r="606" spans="3:4">
      <c r="C606" s="14"/>
      <c r="D606" s="14"/>
    </row>
    <row r="607" spans="3:4">
      <c r="C607" s="14"/>
      <c r="D607" s="14"/>
    </row>
    <row r="608" spans="3:4">
      <c r="C608" s="14"/>
      <c r="D608" s="14"/>
    </row>
    <row r="609" spans="3:4">
      <c r="C609" s="14"/>
      <c r="D609" s="14"/>
    </row>
    <row r="610" spans="3:4">
      <c r="C610" s="14"/>
      <c r="D610" s="14"/>
    </row>
    <row r="611" spans="3:4">
      <c r="C611" s="14"/>
      <c r="D611" s="14"/>
    </row>
    <row r="612" spans="3:4">
      <c r="C612" s="14"/>
      <c r="D612" s="14"/>
    </row>
    <row r="613" spans="3:4">
      <c r="C613" s="14"/>
      <c r="D613" s="14"/>
    </row>
    <row r="614" spans="3:4">
      <c r="C614" s="14"/>
      <c r="D614" s="14"/>
    </row>
    <row r="615" spans="3:4">
      <c r="C615" s="14"/>
      <c r="D615" s="14"/>
    </row>
    <row r="616" spans="3:4">
      <c r="C616" s="14"/>
      <c r="D616" s="14"/>
    </row>
    <row r="617" spans="3:4">
      <c r="C617" s="14"/>
      <c r="D617" s="14"/>
    </row>
    <row r="618" spans="3:4">
      <c r="C618" s="14"/>
      <c r="D618" s="14"/>
    </row>
    <row r="619" spans="3:4">
      <c r="C619" s="14"/>
      <c r="D619" s="14"/>
    </row>
    <row r="620" spans="3:4">
      <c r="C620" s="14"/>
      <c r="D620" s="14"/>
    </row>
    <row r="621" spans="3:4">
      <c r="C621" s="14"/>
      <c r="D621" s="14"/>
    </row>
    <row r="622" spans="3:4">
      <c r="C622" s="14"/>
      <c r="D622" s="14"/>
    </row>
    <row r="623" spans="3:4">
      <c r="C623" s="14"/>
      <c r="D623" s="14"/>
    </row>
    <row r="624" spans="3:4">
      <c r="C624" s="14"/>
      <c r="D624" s="14"/>
    </row>
    <row r="625" spans="3:4">
      <c r="C625" s="14"/>
      <c r="D625" s="14"/>
    </row>
    <row r="626" spans="3:4">
      <c r="C626" s="14"/>
      <c r="D626" s="14"/>
    </row>
    <row r="627" spans="3:4">
      <c r="C627" s="14"/>
      <c r="D627" s="14"/>
    </row>
    <row r="628" spans="3:4">
      <c r="C628" s="14"/>
      <c r="D628" s="14"/>
    </row>
    <row r="629" spans="3:4">
      <c r="C629" s="14"/>
      <c r="D629" s="14"/>
    </row>
    <row r="630" spans="3:4">
      <c r="C630" s="14"/>
      <c r="D630" s="14"/>
    </row>
    <row r="631" spans="3:4">
      <c r="C631" s="14"/>
      <c r="D631" s="14"/>
    </row>
    <row r="632" spans="3:4">
      <c r="C632" s="14"/>
      <c r="D632" s="14"/>
    </row>
    <row r="633" spans="3:4">
      <c r="C633" s="14"/>
      <c r="D633" s="14"/>
    </row>
    <row r="634" spans="3:4">
      <c r="C634" s="14"/>
      <c r="D634" s="14"/>
    </row>
    <row r="635" spans="3:4">
      <c r="C635" s="14"/>
      <c r="D635" s="14"/>
    </row>
    <row r="636" spans="3:4">
      <c r="C636" s="14"/>
      <c r="D636" s="14"/>
    </row>
    <row r="637" spans="3:4">
      <c r="C637" s="14"/>
      <c r="D637" s="14"/>
    </row>
    <row r="638" spans="3:4">
      <c r="C638" s="14"/>
      <c r="D638" s="14"/>
    </row>
    <row r="639" spans="3:4">
      <c r="C639" s="14"/>
      <c r="D639" s="14"/>
    </row>
    <row r="640" spans="3:4">
      <c r="C640" s="14"/>
      <c r="D640" s="14"/>
    </row>
    <row r="641" spans="3:4">
      <c r="C641" s="14"/>
      <c r="D641" s="14"/>
    </row>
    <row r="642" spans="3:4">
      <c r="C642" s="14"/>
      <c r="D642" s="14"/>
    </row>
    <row r="643" spans="3:4">
      <c r="C643" s="14"/>
      <c r="D643" s="14"/>
    </row>
    <row r="644" spans="3:4">
      <c r="C644" s="14"/>
      <c r="D644" s="14"/>
    </row>
    <row r="645" spans="3:4">
      <c r="C645" s="14"/>
      <c r="D645" s="14"/>
    </row>
    <row r="646" spans="3:4">
      <c r="C646" s="14"/>
      <c r="D646" s="14"/>
    </row>
    <row r="647" spans="3:4">
      <c r="C647" s="14"/>
      <c r="D647" s="14"/>
    </row>
    <row r="648" spans="3:4">
      <c r="C648" s="14"/>
      <c r="D648" s="14"/>
    </row>
    <row r="649" spans="3:4">
      <c r="C649" s="14"/>
      <c r="D649" s="14"/>
    </row>
    <row r="650" spans="3:4">
      <c r="C650" s="14"/>
      <c r="D650" s="14"/>
    </row>
    <row r="651" spans="3:4">
      <c r="C651" s="14"/>
      <c r="D651" s="14"/>
    </row>
    <row r="652" spans="3:4">
      <c r="C652" s="14"/>
      <c r="D652" s="14"/>
    </row>
    <row r="653" spans="3:4">
      <c r="C653" s="14"/>
      <c r="D653" s="14"/>
    </row>
    <row r="654" spans="3:4">
      <c r="C654" s="14"/>
      <c r="D654" s="14"/>
    </row>
    <row r="655" spans="3:4">
      <c r="C655" s="14"/>
      <c r="D655" s="14"/>
    </row>
    <row r="656" spans="3:4">
      <c r="C656" s="14"/>
      <c r="D656" s="14"/>
    </row>
    <row r="657" spans="3:4">
      <c r="C657" s="14"/>
      <c r="D657" s="14"/>
    </row>
    <row r="658" spans="3:4">
      <c r="C658" s="14"/>
      <c r="D658" s="14"/>
    </row>
    <row r="659" spans="3:4">
      <c r="C659" s="14"/>
      <c r="D659" s="14"/>
    </row>
    <row r="660" spans="3:4">
      <c r="C660" s="14"/>
      <c r="D660" s="14"/>
    </row>
    <row r="661" spans="3:4">
      <c r="C661" s="14"/>
      <c r="D661" s="14"/>
    </row>
    <row r="662" spans="3:4">
      <c r="C662" s="14"/>
      <c r="D662" s="14"/>
    </row>
    <row r="663" spans="3:4">
      <c r="C663" s="14"/>
      <c r="D663" s="14"/>
    </row>
    <row r="664" spans="3:4">
      <c r="C664" s="14"/>
      <c r="D664" s="14"/>
    </row>
    <row r="665" spans="3:4">
      <c r="C665" s="14"/>
      <c r="D665" s="14"/>
    </row>
    <row r="666" spans="3:4">
      <c r="C666" s="14"/>
      <c r="D666" s="14"/>
    </row>
    <row r="667" spans="3:4">
      <c r="C667" s="14"/>
      <c r="D667" s="14"/>
    </row>
    <row r="668" spans="3:4">
      <c r="C668" s="14"/>
      <c r="D668" s="14"/>
    </row>
    <row r="669" spans="3:4">
      <c r="C669" s="14"/>
      <c r="D669" s="14"/>
    </row>
    <row r="670" spans="3:4">
      <c r="C670" s="14"/>
      <c r="D670" s="14"/>
    </row>
    <row r="671" spans="3:4">
      <c r="C671" s="14"/>
      <c r="D671" s="14"/>
    </row>
    <row r="672" spans="3:4">
      <c r="C672" s="14"/>
      <c r="D672" s="14"/>
    </row>
    <row r="673" spans="3:4">
      <c r="C673" s="14"/>
      <c r="D673" s="14"/>
    </row>
    <row r="674" spans="3:4">
      <c r="C674" s="14"/>
      <c r="D674" s="14"/>
    </row>
    <row r="675" spans="3:4">
      <c r="C675" s="14"/>
      <c r="D675" s="14"/>
    </row>
    <row r="676" spans="3:4">
      <c r="C676" s="14"/>
      <c r="D676" s="14"/>
    </row>
    <row r="677" spans="3:4">
      <c r="C677" s="14"/>
      <c r="D677" s="14"/>
    </row>
    <row r="678" spans="3:4">
      <c r="C678" s="14"/>
      <c r="D678" s="14"/>
    </row>
    <row r="679" spans="3:4">
      <c r="C679" s="14"/>
      <c r="D679" s="14"/>
    </row>
    <row r="680" spans="3:4">
      <c r="C680" s="14"/>
      <c r="D680" s="14"/>
    </row>
    <row r="681" spans="3:4">
      <c r="C681" s="14"/>
      <c r="D681" s="14"/>
    </row>
    <row r="682" spans="3:4">
      <c r="C682" s="14"/>
      <c r="D682" s="14"/>
    </row>
    <row r="683" spans="3:4">
      <c r="C683" s="14"/>
      <c r="D683" s="14"/>
    </row>
    <row r="684" spans="3:4">
      <c r="C684" s="14"/>
      <c r="D684" s="14"/>
    </row>
    <row r="685" spans="3:4">
      <c r="C685" s="14"/>
      <c r="D685" s="14"/>
    </row>
    <row r="686" spans="3:4">
      <c r="C686" s="14"/>
      <c r="D686" s="14"/>
    </row>
    <row r="687" spans="3:4">
      <c r="C687" s="14"/>
      <c r="D687" s="14"/>
    </row>
    <row r="688" spans="3:4">
      <c r="C688" s="14"/>
      <c r="D688" s="14"/>
    </row>
    <row r="689" spans="3:4">
      <c r="C689" s="14"/>
      <c r="D689" s="14"/>
    </row>
    <row r="690" spans="3:4">
      <c r="C690" s="14"/>
      <c r="D690" s="14"/>
    </row>
    <row r="691" spans="3:4">
      <c r="C691" s="14"/>
      <c r="D691" s="14"/>
    </row>
    <row r="692" spans="3:4">
      <c r="C692" s="14"/>
      <c r="D692" s="14"/>
    </row>
    <row r="693" spans="3:4">
      <c r="C693" s="14"/>
      <c r="D693" s="14"/>
    </row>
    <row r="694" spans="3:4">
      <c r="C694" s="14"/>
      <c r="D694" s="14"/>
    </row>
    <row r="695" spans="3:4">
      <c r="C695" s="14"/>
      <c r="D695" s="14"/>
    </row>
    <row r="696" spans="3:4">
      <c r="C696" s="14"/>
      <c r="D696" s="14"/>
    </row>
    <row r="697" spans="3:4">
      <c r="C697" s="14"/>
      <c r="D697" s="14"/>
    </row>
    <row r="698" spans="3:4">
      <c r="C698" s="14"/>
      <c r="D698" s="14"/>
    </row>
    <row r="699" spans="3:4">
      <c r="C699" s="14"/>
      <c r="D699" s="14"/>
    </row>
    <row r="700" spans="3:4">
      <c r="C700" s="14"/>
      <c r="D700" s="14"/>
    </row>
    <row r="701" spans="3:4">
      <c r="C701" s="14"/>
      <c r="D701" s="14"/>
    </row>
    <row r="702" spans="3:4">
      <c r="C702" s="14"/>
      <c r="D702" s="14"/>
    </row>
    <row r="703" spans="3:4">
      <c r="C703" s="14"/>
      <c r="D703" s="14"/>
    </row>
    <row r="704" spans="3:4">
      <c r="C704" s="14"/>
      <c r="D704" s="14"/>
    </row>
    <row r="705" spans="3:4">
      <c r="C705" s="14"/>
      <c r="D705" s="14"/>
    </row>
    <row r="706" spans="3:4">
      <c r="C706" s="14"/>
      <c r="D706" s="14"/>
    </row>
    <row r="707" spans="3:4">
      <c r="C707" s="14"/>
      <c r="D707" s="14"/>
    </row>
    <row r="708" spans="3:4">
      <c r="C708" s="14"/>
      <c r="D708" s="14"/>
    </row>
    <row r="709" spans="3:4">
      <c r="C709" s="14"/>
      <c r="D709" s="14"/>
    </row>
    <row r="710" spans="3:4">
      <c r="C710" s="14"/>
      <c r="D710" s="14"/>
    </row>
    <row r="711" spans="3:4">
      <c r="C711" s="14"/>
      <c r="D711" s="14"/>
    </row>
    <row r="712" spans="3:4">
      <c r="C712" s="14"/>
      <c r="D712" s="14"/>
    </row>
    <row r="713" spans="3:4">
      <c r="C713" s="14"/>
      <c r="D713" s="14"/>
    </row>
    <row r="714" spans="3:4">
      <c r="C714" s="14"/>
      <c r="D714" s="14"/>
    </row>
    <row r="715" spans="3:4">
      <c r="C715" s="14"/>
      <c r="D715" s="14"/>
    </row>
    <row r="716" spans="3:4">
      <c r="C716" s="14"/>
      <c r="D716" s="14"/>
    </row>
    <row r="717" spans="3:4">
      <c r="C717" s="14"/>
      <c r="D717" s="14"/>
    </row>
    <row r="718" spans="3:4">
      <c r="C718" s="14"/>
      <c r="D718" s="14"/>
    </row>
    <row r="719" spans="3:4">
      <c r="C719" s="14"/>
      <c r="D719" s="14"/>
    </row>
    <row r="720" spans="3:4">
      <c r="C720" s="14"/>
      <c r="D720" s="14"/>
    </row>
    <row r="721" spans="3:4">
      <c r="C721" s="14"/>
      <c r="D721" s="14"/>
    </row>
    <row r="722" spans="3:4">
      <c r="C722" s="14"/>
      <c r="D722" s="14"/>
    </row>
    <row r="723" spans="3:4">
      <c r="C723" s="14"/>
      <c r="D723" s="14"/>
    </row>
    <row r="724" spans="3:4">
      <c r="C724" s="14"/>
      <c r="D724" s="14"/>
    </row>
    <row r="725" spans="3:4">
      <c r="C725" s="14"/>
      <c r="D725" s="14"/>
    </row>
    <row r="726" spans="3:4">
      <c r="C726" s="14"/>
      <c r="D726" s="14"/>
    </row>
    <row r="727" spans="3:4">
      <c r="C727" s="14"/>
      <c r="D727" s="14"/>
    </row>
    <row r="728" spans="3:4">
      <c r="C728" s="14"/>
      <c r="D728" s="14"/>
    </row>
    <row r="729" spans="3:4">
      <c r="C729" s="14"/>
      <c r="D729" s="14"/>
    </row>
    <row r="730" spans="3:4">
      <c r="C730" s="14"/>
      <c r="D730" s="14"/>
    </row>
    <row r="731" spans="3:4">
      <c r="C731" s="14"/>
      <c r="D731" s="14"/>
    </row>
    <row r="732" spans="3:4">
      <c r="C732" s="14"/>
      <c r="D732" s="14"/>
    </row>
    <row r="733" spans="3:4">
      <c r="C733" s="14"/>
      <c r="D733" s="14"/>
    </row>
    <row r="734" spans="3:4">
      <c r="C734" s="14"/>
      <c r="D734" s="14"/>
    </row>
    <row r="735" spans="3:4">
      <c r="C735" s="14"/>
      <c r="D735" s="14"/>
    </row>
    <row r="736" spans="3:4">
      <c r="C736" s="14"/>
      <c r="D736" s="14"/>
    </row>
    <row r="737" spans="3:4">
      <c r="C737" s="14"/>
      <c r="D737" s="14"/>
    </row>
    <row r="738" spans="3:4">
      <c r="C738" s="14"/>
      <c r="D738" s="14"/>
    </row>
    <row r="739" spans="3:4">
      <c r="C739" s="14"/>
      <c r="D739" s="14"/>
    </row>
    <row r="740" spans="3:4">
      <c r="C740" s="14"/>
      <c r="D740" s="14"/>
    </row>
    <row r="741" spans="3:4">
      <c r="C741" s="14"/>
      <c r="D741" s="14"/>
    </row>
    <row r="742" spans="3:4">
      <c r="C742" s="14"/>
      <c r="D742" s="14"/>
    </row>
    <row r="743" spans="3:4">
      <c r="C743" s="14"/>
      <c r="D743" s="14"/>
    </row>
    <row r="744" spans="3:4">
      <c r="C744" s="14"/>
      <c r="D744" s="14"/>
    </row>
    <row r="745" spans="3:4">
      <c r="C745" s="14"/>
      <c r="D745" s="14"/>
    </row>
    <row r="746" spans="3:4">
      <c r="C746" s="14"/>
      <c r="D746" s="14"/>
    </row>
    <row r="747" spans="3:4">
      <c r="C747" s="14"/>
      <c r="D747" s="14"/>
    </row>
    <row r="748" spans="3:4">
      <c r="C748" s="14"/>
      <c r="D748" s="14"/>
    </row>
    <row r="749" spans="3:4">
      <c r="C749" s="14"/>
      <c r="D749" s="14"/>
    </row>
    <row r="750" spans="3:4">
      <c r="C750" s="14"/>
      <c r="D750" s="14"/>
    </row>
    <row r="751" spans="3:4">
      <c r="C751" s="14"/>
      <c r="D751" s="14"/>
    </row>
    <row r="752" spans="3:4">
      <c r="C752" s="14"/>
      <c r="D752" s="14"/>
    </row>
    <row r="753" spans="3:4">
      <c r="C753" s="14"/>
      <c r="D753" s="14"/>
    </row>
    <row r="754" spans="3:4">
      <c r="C754" s="14"/>
      <c r="D754" s="14"/>
    </row>
    <row r="755" spans="3:4">
      <c r="C755" s="14"/>
      <c r="D755" s="14"/>
    </row>
    <row r="756" spans="3:4">
      <c r="C756" s="14"/>
      <c r="D756" s="14"/>
    </row>
    <row r="757" spans="3:4">
      <c r="C757" s="14"/>
      <c r="D757" s="14"/>
    </row>
    <row r="758" spans="3:4">
      <c r="C758" s="14"/>
      <c r="D758" s="14"/>
    </row>
    <row r="759" spans="3:4">
      <c r="C759" s="14"/>
      <c r="D759" s="14"/>
    </row>
    <row r="760" spans="3:4">
      <c r="C760" s="14"/>
      <c r="D760" s="14"/>
    </row>
    <row r="761" spans="3:4">
      <c r="C761" s="14"/>
      <c r="D761" s="14"/>
    </row>
    <row r="762" spans="3:4">
      <c r="C762" s="14"/>
      <c r="D762" s="14"/>
    </row>
    <row r="763" spans="3:4">
      <c r="C763" s="14"/>
      <c r="D763" s="14"/>
    </row>
    <row r="764" spans="3:4">
      <c r="C764" s="14"/>
      <c r="D764" s="14"/>
    </row>
    <row r="765" spans="3:4">
      <c r="C765" s="14"/>
      <c r="D765" s="14"/>
    </row>
    <row r="766" spans="3:4">
      <c r="C766" s="14"/>
      <c r="D766" s="14"/>
    </row>
    <row r="767" spans="3:4">
      <c r="C767" s="14"/>
      <c r="D767" s="14"/>
    </row>
    <row r="768" spans="3:4">
      <c r="C768" s="14"/>
      <c r="D768" s="14"/>
    </row>
    <row r="769" spans="3:4">
      <c r="C769" s="14"/>
      <c r="D769" s="14"/>
    </row>
    <row r="770" spans="3:4">
      <c r="C770" s="14"/>
      <c r="D770" s="14"/>
    </row>
    <row r="771" spans="3:4">
      <c r="C771" s="14"/>
      <c r="D771" s="14"/>
    </row>
    <row r="772" spans="3:4">
      <c r="C772" s="14"/>
      <c r="D772" s="14"/>
    </row>
    <row r="773" spans="3:4">
      <c r="C773" s="14"/>
      <c r="D773" s="14"/>
    </row>
    <row r="774" spans="3:4">
      <c r="C774" s="14"/>
      <c r="D774" s="14"/>
    </row>
    <row r="775" spans="3:4">
      <c r="C775" s="14"/>
      <c r="D775" s="14"/>
    </row>
    <row r="776" spans="3:4">
      <c r="C776" s="14"/>
      <c r="D776" s="14"/>
    </row>
    <row r="777" spans="3:4">
      <c r="C777" s="14"/>
      <c r="D777" s="14"/>
    </row>
    <row r="778" spans="3:4">
      <c r="C778" s="14"/>
      <c r="D778" s="14"/>
    </row>
    <row r="779" spans="3:4">
      <c r="C779" s="14"/>
      <c r="D779" s="14"/>
    </row>
    <row r="780" spans="3:4">
      <c r="C780" s="14"/>
      <c r="D780" s="14"/>
    </row>
    <row r="781" spans="3:4">
      <c r="C781" s="14"/>
      <c r="D781" s="14"/>
    </row>
    <row r="782" spans="3:4">
      <c r="C782" s="14"/>
      <c r="D782" s="14"/>
    </row>
    <row r="783" spans="3:4">
      <c r="C783" s="14"/>
      <c r="D783" s="14"/>
    </row>
    <row r="784" spans="3:4">
      <c r="C784" s="14"/>
      <c r="D784" s="14"/>
    </row>
    <row r="785" spans="3:4">
      <c r="C785" s="14"/>
      <c r="D785" s="14"/>
    </row>
    <row r="786" spans="3:4">
      <c r="C786" s="14"/>
      <c r="D786" s="14"/>
    </row>
    <row r="787" spans="3:4">
      <c r="C787" s="14"/>
      <c r="D787" s="14"/>
    </row>
    <row r="788" spans="3:4">
      <c r="C788" s="14"/>
      <c r="D788" s="14"/>
    </row>
    <row r="789" spans="3:4">
      <c r="C789" s="14"/>
      <c r="D789" s="14"/>
    </row>
    <row r="790" spans="3:4">
      <c r="C790" s="14"/>
      <c r="D790" s="14"/>
    </row>
    <row r="791" spans="3:4">
      <c r="C791" s="14"/>
      <c r="D791" s="14"/>
    </row>
    <row r="792" spans="3:4">
      <c r="C792" s="14"/>
      <c r="D792" s="14"/>
    </row>
    <row r="793" spans="3:4">
      <c r="C793" s="14"/>
      <c r="D793" s="14"/>
    </row>
    <row r="794" spans="3:4">
      <c r="C794" s="14"/>
      <c r="D794" s="14"/>
    </row>
    <row r="795" spans="3:4">
      <c r="C795" s="14"/>
      <c r="D795" s="14"/>
    </row>
    <row r="796" spans="3:4">
      <c r="C796" s="14"/>
      <c r="D796" s="14"/>
    </row>
    <row r="797" spans="3:4">
      <c r="C797" s="14"/>
      <c r="D797" s="14"/>
    </row>
    <row r="798" spans="3:4">
      <c r="C798" s="14"/>
      <c r="D798" s="14"/>
    </row>
    <row r="799" spans="3:4">
      <c r="C799" s="14"/>
      <c r="D799" s="14"/>
    </row>
    <row r="800" spans="3:4">
      <c r="C800" s="14"/>
      <c r="D800" s="14"/>
    </row>
    <row r="801" spans="3:4">
      <c r="C801" s="14"/>
      <c r="D801" s="14"/>
    </row>
    <row r="802" spans="3:4">
      <c r="C802" s="14"/>
      <c r="D802" s="14"/>
    </row>
    <row r="803" spans="3:4">
      <c r="C803" s="14"/>
      <c r="D803" s="14"/>
    </row>
    <row r="804" spans="3:4">
      <c r="C804" s="14"/>
      <c r="D804" s="14"/>
    </row>
    <row r="805" spans="3:4">
      <c r="C805" s="14"/>
      <c r="D805" s="14"/>
    </row>
    <row r="806" spans="3:4">
      <c r="C806" s="14"/>
      <c r="D806" s="14"/>
    </row>
    <row r="807" spans="3:4">
      <c r="C807" s="14"/>
      <c r="D807" s="14"/>
    </row>
    <row r="808" spans="3:4">
      <c r="C808" s="14"/>
      <c r="D808" s="14"/>
    </row>
    <row r="809" spans="3:4">
      <c r="C809" s="14"/>
      <c r="D809" s="14"/>
    </row>
    <row r="810" spans="3:4">
      <c r="C810" s="14"/>
      <c r="D810" s="14"/>
    </row>
    <row r="811" spans="3:4">
      <c r="C811" s="14"/>
      <c r="D811" s="14"/>
    </row>
    <row r="812" spans="3:4">
      <c r="C812" s="14"/>
      <c r="D812" s="14"/>
    </row>
    <row r="813" spans="3:4">
      <c r="C813" s="14"/>
      <c r="D813" s="14"/>
    </row>
    <row r="814" spans="3:4">
      <c r="C814" s="14"/>
      <c r="D814" s="14"/>
    </row>
    <row r="815" spans="3:4">
      <c r="C815" s="14"/>
      <c r="D815" s="14"/>
    </row>
    <row r="816" spans="3:4">
      <c r="C816" s="14"/>
      <c r="D816" s="14"/>
    </row>
    <row r="817" spans="3:4">
      <c r="C817" s="14"/>
      <c r="D817" s="14"/>
    </row>
    <row r="818" spans="3:4">
      <c r="C818" s="14"/>
      <c r="D818" s="14"/>
    </row>
    <row r="819" spans="3:4">
      <c r="C819" s="14"/>
      <c r="D819" s="14"/>
    </row>
    <row r="820" spans="3:4">
      <c r="C820" s="14"/>
      <c r="D820" s="14"/>
    </row>
    <row r="821" spans="3:4">
      <c r="C821" s="14"/>
      <c r="D821" s="14"/>
    </row>
    <row r="822" spans="3:4">
      <c r="C822" s="14"/>
      <c r="D822" s="14"/>
    </row>
    <row r="823" spans="3:4">
      <c r="C823" s="14"/>
      <c r="D823" s="14"/>
    </row>
    <row r="824" spans="3:4">
      <c r="C824" s="14"/>
      <c r="D824" s="14"/>
    </row>
    <row r="825" spans="3:4">
      <c r="C825" s="14"/>
      <c r="D825" s="14"/>
    </row>
    <row r="826" spans="3:4">
      <c r="C826" s="14"/>
      <c r="D826" s="14"/>
    </row>
    <row r="827" spans="3:4">
      <c r="C827" s="14"/>
      <c r="D827" s="14"/>
    </row>
    <row r="828" spans="3:4">
      <c r="C828" s="14"/>
      <c r="D828" s="14"/>
    </row>
    <row r="829" spans="3:4">
      <c r="C829" s="14"/>
      <c r="D829" s="14"/>
    </row>
    <row r="830" spans="3:4">
      <c r="C830" s="14"/>
      <c r="D830" s="14"/>
    </row>
    <row r="831" spans="3:4">
      <c r="C831" s="14"/>
      <c r="D831" s="14"/>
    </row>
    <row r="832" spans="3:4">
      <c r="C832" s="14"/>
      <c r="D832" s="14"/>
    </row>
    <row r="833" spans="3:4">
      <c r="C833" s="14"/>
      <c r="D833" s="14"/>
    </row>
    <row r="834" spans="3:4">
      <c r="C834" s="14"/>
      <c r="D834" s="14"/>
    </row>
    <row r="835" spans="3:4">
      <c r="C835" s="14"/>
      <c r="D835" s="14"/>
    </row>
    <row r="836" spans="3:4">
      <c r="C836" s="14"/>
      <c r="D836" s="14"/>
    </row>
    <row r="837" spans="3:4">
      <c r="C837" s="14"/>
      <c r="D837" s="14"/>
    </row>
    <row r="838" spans="3:4">
      <c r="C838" s="14"/>
      <c r="D838" s="14"/>
    </row>
    <row r="839" spans="3:4">
      <c r="C839" s="14"/>
      <c r="D839" s="14"/>
    </row>
    <row r="840" spans="3:4">
      <c r="C840" s="14"/>
      <c r="D840" s="14"/>
    </row>
    <row r="841" spans="3:4">
      <c r="C841" s="14"/>
      <c r="D841" s="14"/>
    </row>
    <row r="842" spans="3:4">
      <c r="C842" s="14"/>
      <c r="D842" s="14"/>
    </row>
    <row r="843" spans="3:4">
      <c r="C843" s="14"/>
      <c r="D843" s="14"/>
    </row>
    <row r="844" spans="3:4">
      <c r="C844" s="14"/>
      <c r="D844" s="14"/>
    </row>
    <row r="845" spans="3:4">
      <c r="C845" s="14"/>
      <c r="D845" s="14"/>
    </row>
    <row r="846" spans="3:4">
      <c r="C846" s="14"/>
      <c r="D846" s="14"/>
    </row>
    <row r="847" spans="3:4">
      <c r="C847" s="14"/>
      <c r="D847" s="14"/>
    </row>
    <row r="848" spans="3:4">
      <c r="C848" s="14"/>
      <c r="D848" s="14"/>
    </row>
    <row r="849" spans="3:4">
      <c r="C849" s="14"/>
      <c r="D849" s="14"/>
    </row>
    <row r="850" spans="3:4">
      <c r="C850" s="14"/>
      <c r="D850" s="14"/>
    </row>
    <row r="851" spans="3:4">
      <c r="C851" s="14"/>
      <c r="D851" s="14"/>
    </row>
    <row r="852" spans="3:4">
      <c r="C852" s="14"/>
      <c r="D852" s="14"/>
    </row>
    <row r="853" spans="3:4">
      <c r="C853" s="14"/>
      <c r="D853" s="14"/>
    </row>
    <row r="854" spans="3:4">
      <c r="C854" s="14"/>
      <c r="D854" s="14"/>
    </row>
    <row r="855" spans="3:4">
      <c r="C855" s="14"/>
      <c r="D855" s="14"/>
    </row>
    <row r="856" spans="3:4">
      <c r="C856" s="14"/>
      <c r="D856" s="14"/>
    </row>
    <row r="857" spans="3:4">
      <c r="C857" s="14"/>
      <c r="D857" s="14"/>
    </row>
    <row r="858" spans="3:4">
      <c r="C858" s="14"/>
      <c r="D858" s="14"/>
    </row>
    <row r="859" spans="3:4">
      <c r="C859" s="14"/>
      <c r="D859" s="14"/>
    </row>
    <row r="860" spans="3:4">
      <c r="C860" s="14"/>
      <c r="D860" s="14"/>
    </row>
    <row r="861" spans="3:4">
      <c r="C861" s="14"/>
      <c r="D861" s="14"/>
    </row>
    <row r="862" spans="3:4">
      <c r="C862" s="14"/>
      <c r="D862" s="14"/>
    </row>
    <row r="863" spans="3:4">
      <c r="C863" s="14"/>
      <c r="D863" s="14"/>
    </row>
    <row r="864" spans="3:4">
      <c r="C864" s="14"/>
      <c r="D864" s="14"/>
    </row>
    <row r="865" spans="3:4">
      <c r="C865" s="14"/>
      <c r="D865" s="14"/>
    </row>
    <row r="866" spans="3:4">
      <c r="C866" s="14"/>
      <c r="D866" s="14"/>
    </row>
    <row r="867" spans="3:4">
      <c r="C867" s="14"/>
      <c r="D867" s="14"/>
    </row>
    <row r="868" spans="3:4">
      <c r="C868" s="14"/>
      <c r="D868" s="14"/>
    </row>
    <row r="869" spans="3:4">
      <c r="C869" s="14"/>
      <c r="D869" s="14"/>
    </row>
    <row r="870" spans="3:4">
      <c r="C870" s="14"/>
      <c r="D870" s="14"/>
    </row>
    <row r="871" spans="3:4">
      <c r="C871" s="14"/>
      <c r="D871" s="14"/>
    </row>
    <row r="872" spans="3:4">
      <c r="C872" s="14"/>
      <c r="D872" s="14"/>
    </row>
    <row r="873" spans="3:4">
      <c r="C873" s="14"/>
      <c r="D873" s="14"/>
    </row>
    <row r="874" spans="3:4">
      <c r="C874" s="14"/>
      <c r="D874" s="14"/>
    </row>
    <row r="875" spans="3:4">
      <c r="C875" s="14"/>
      <c r="D875" s="14"/>
    </row>
    <row r="876" spans="3:4">
      <c r="C876" s="14"/>
      <c r="D876" s="14"/>
    </row>
    <row r="877" spans="3:4">
      <c r="C877" s="14"/>
      <c r="D877" s="14"/>
    </row>
    <row r="878" spans="3:4">
      <c r="C878" s="14"/>
      <c r="D878" s="14"/>
    </row>
    <row r="879" spans="3:4">
      <c r="C879" s="14"/>
      <c r="D879" s="14"/>
    </row>
    <row r="880" spans="3:4">
      <c r="C880" s="14"/>
      <c r="D880" s="14"/>
    </row>
    <row r="881" spans="3:4">
      <c r="C881" s="14"/>
      <c r="D881" s="14"/>
    </row>
    <row r="882" spans="3:4">
      <c r="C882" s="14"/>
      <c r="D882" s="14"/>
    </row>
    <row r="883" spans="3:4">
      <c r="C883" s="14"/>
      <c r="D883" s="14"/>
    </row>
    <row r="884" spans="3:4">
      <c r="C884" s="14"/>
      <c r="D884" s="14"/>
    </row>
    <row r="885" spans="3:4">
      <c r="C885" s="14"/>
      <c r="D885" s="14"/>
    </row>
    <row r="886" spans="3:4">
      <c r="C886" s="14"/>
      <c r="D886" s="14"/>
    </row>
    <row r="887" spans="3:4">
      <c r="C887" s="14"/>
      <c r="D887" s="14"/>
    </row>
    <row r="888" spans="3:4">
      <c r="C888" s="14"/>
      <c r="D888" s="14"/>
    </row>
    <row r="889" spans="3:4">
      <c r="C889" s="14"/>
      <c r="D889" s="14"/>
    </row>
    <row r="890" spans="3:4">
      <c r="C890" s="14"/>
      <c r="D890" s="14"/>
    </row>
    <row r="891" spans="3:4">
      <c r="C891" s="14"/>
      <c r="D891" s="14"/>
    </row>
    <row r="892" spans="3:4">
      <c r="C892" s="14"/>
      <c r="D892" s="14"/>
    </row>
    <row r="893" spans="3:4">
      <c r="C893" s="14"/>
      <c r="D893" s="14"/>
    </row>
    <row r="894" spans="3:4">
      <c r="C894" s="14"/>
      <c r="D894" s="14"/>
    </row>
    <row r="895" spans="3:4">
      <c r="C895" s="14"/>
      <c r="D895" s="14"/>
    </row>
    <row r="896" spans="3:4">
      <c r="C896" s="14"/>
      <c r="D896" s="14"/>
    </row>
    <row r="897" spans="3:4">
      <c r="C897" s="14"/>
      <c r="D897" s="14"/>
    </row>
    <row r="898" spans="3:4">
      <c r="C898" s="14"/>
      <c r="D898" s="14"/>
    </row>
    <row r="899" spans="3:4">
      <c r="C899" s="14"/>
      <c r="D899" s="14"/>
    </row>
    <row r="900" spans="3:4">
      <c r="C900" s="14"/>
      <c r="D900" s="14"/>
    </row>
    <row r="901" spans="3:4">
      <c r="C901" s="14"/>
      <c r="D901" s="14"/>
    </row>
    <row r="902" spans="3:4">
      <c r="C902" s="14"/>
      <c r="D902" s="14"/>
    </row>
    <row r="903" spans="3:4">
      <c r="C903" s="14"/>
      <c r="D903" s="14"/>
    </row>
    <row r="904" spans="3:4">
      <c r="C904" s="14"/>
      <c r="D904" s="14"/>
    </row>
    <row r="905" spans="3:4">
      <c r="C905" s="14"/>
      <c r="D905" s="14"/>
    </row>
    <row r="906" spans="3:4">
      <c r="C906" s="14"/>
      <c r="D906" s="14"/>
    </row>
    <row r="907" spans="3:4">
      <c r="C907" s="14"/>
      <c r="D907" s="14"/>
    </row>
    <row r="908" spans="3:4">
      <c r="C908" s="14"/>
      <c r="D908" s="14"/>
    </row>
    <row r="909" spans="3:4">
      <c r="C909" s="14"/>
      <c r="D909" s="14"/>
    </row>
    <row r="910" spans="3:4">
      <c r="C910" s="14"/>
      <c r="D910" s="14"/>
    </row>
    <row r="911" spans="3:4">
      <c r="C911" s="14"/>
      <c r="D911" s="14"/>
    </row>
    <row r="912" spans="3:4">
      <c r="C912" s="14"/>
      <c r="D912" s="14"/>
    </row>
    <row r="913" spans="3:4">
      <c r="C913" s="14"/>
      <c r="D913" s="14"/>
    </row>
    <row r="914" spans="3:4">
      <c r="C914" s="14"/>
      <c r="D914" s="14"/>
    </row>
    <row r="915" spans="3:4">
      <c r="C915" s="14"/>
      <c r="D915" s="14"/>
    </row>
    <row r="916" spans="3:4">
      <c r="C916" s="14"/>
      <c r="D916" s="14"/>
    </row>
    <row r="917" spans="3:4">
      <c r="C917" s="14"/>
      <c r="D917" s="14"/>
    </row>
    <row r="918" spans="3:4">
      <c r="C918" s="14"/>
      <c r="D918" s="14"/>
    </row>
    <row r="919" spans="3:4">
      <c r="C919" s="14"/>
      <c r="D919" s="14"/>
    </row>
    <row r="920" spans="3:4">
      <c r="C920" s="14"/>
      <c r="D920" s="14"/>
    </row>
    <row r="921" spans="3:4">
      <c r="C921" s="14"/>
      <c r="D921" s="14"/>
    </row>
    <row r="922" spans="3:4">
      <c r="C922" s="14"/>
      <c r="D922" s="14"/>
    </row>
    <row r="923" spans="3:4">
      <c r="C923" s="14"/>
      <c r="D923" s="14"/>
    </row>
    <row r="924" spans="3:4">
      <c r="C924" s="14"/>
      <c r="D924" s="14"/>
    </row>
    <row r="925" spans="3:4">
      <c r="C925" s="14"/>
      <c r="D925" s="14"/>
    </row>
    <row r="926" spans="3:4">
      <c r="C926" s="14"/>
      <c r="D926" s="14"/>
    </row>
    <row r="927" spans="3:4">
      <c r="C927" s="14"/>
      <c r="D927" s="14"/>
    </row>
    <row r="928" spans="3:4">
      <c r="C928" s="14"/>
      <c r="D928" s="14"/>
    </row>
    <row r="929" spans="3:4">
      <c r="C929" s="14"/>
      <c r="D929" s="14"/>
    </row>
    <row r="930" spans="3:4">
      <c r="C930" s="14"/>
      <c r="D930" s="14"/>
    </row>
    <row r="931" spans="3:4">
      <c r="C931" s="14"/>
      <c r="D931" s="14"/>
    </row>
    <row r="932" spans="3:4">
      <c r="C932" s="14"/>
      <c r="D932" s="14"/>
    </row>
    <row r="933" spans="3:4">
      <c r="C933" s="14"/>
      <c r="D933" s="14"/>
    </row>
    <row r="934" spans="3:4">
      <c r="C934" s="14"/>
      <c r="D934" s="14"/>
    </row>
    <row r="935" spans="3:4">
      <c r="C935" s="14"/>
      <c r="D935" s="14"/>
    </row>
    <row r="936" spans="3:4">
      <c r="C936" s="14"/>
      <c r="D936" s="14"/>
    </row>
    <row r="937" spans="3:4">
      <c r="C937" s="14"/>
      <c r="D937" s="14"/>
    </row>
    <row r="938" spans="3:4">
      <c r="C938" s="14"/>
      <c r="D938" s="14"/>
    </row>
    <row r="939" spans="3:4">
      <c r="C939" s="14"/>
      <c r="D939" s="14"/>
    </row>
    <row r="940" spans="3:4">
      <c r="C940" s="14"/>
      <c r="D940" s="14"/>
    </row>
    <row r="941" spans="3:4">
      <c r="C941" s="14"/>
      <c r="D941" s="14"/>
    </row>
    <row r="942" spans="3:4">
      <c r="C942" s="14"/>
      <c r="D942" s="14"/>
    </row>
    <row r="943" spans="3:4">
      <c r="C943" s="14"/>
      <c r="D943" s="14"/>
    </row>
    <row r="944" spans="3:4">
      <c r="C944" s="14"/>
      <c r="D944" s="14"/>
    </row>
    <row r="945" spans="3:4">
      <c r="C945" s="14"/>
      <c r="D945" s="14"/>
    </row>
    <row r="946" spans="3:4">
      <c r="C946" s="14"/>
      <c r="D946" s="14"/>
    </row>
    <row r="947" spans="3:4">
      <c r="C947" s="14"/>
      <c r="D947" s="14"/>
    </row>
    <row r="948" spans="3:4">
      <c r="C948" s="14"/>
      <c r="D948" s="14"/>
    </row>
    <row r="949" spans="3:4">
      <c r="C949" s="14"/>
      <c r="D949" s="14"/>
    </row>
    <row r="950" spans="3:4">
      <c r="C950" s="14"/>
      <c r="D950" s="14"/>
    </row>
    <row r="951" spans="3:4">
      <c r="C951" s="14"/>
      <c r="D951" s="14"/>
    </row>
    <row r="952" spans="3:4">
      <c r="C952" s="14"/>
      <c r="D952" s="14"/>
    </row>
    <row r="953" spans="3:4">
      <c r="C953" s="14"/>
      <c r="D953" s="14"/>
    </row>
    <row r="954" spans="3:4">
      <c r="C954" s="14"/>
      <c r="D954" s="14"/>
    </row>
    <row r="955" spans="3:4">
      <c r="C955" s="14"/>
      <c r="D955" s="14"/>
    </row>
    <row r="956" spans="3:4">
      <c r="C956" s="14"/>
      <c r="D956" s="14"/>
    </row>
    <row r="957" spans="3:4">
      <c r="C957" s="14"/>
      <c r="D957" s="14"/>
    </row>
    <row r="958" spans="3:4">
      <c r="C958" s="14"/>
      <c r="D958" s="14"/>
    </row>
    <row r="959" spans="3:4">
      <c r="C959" s="14"/>
      <c r="D959" s="14"/>
    </row>
    <row r="960" spans="3:4">
      <c r="C960" s="14"/>
      <c r="D960" s="14"/>
    </row>
    <row r="961" spans="3:4">
      <c r="C961" s="14"/>
      <c r="D961" s="14"/>
    </row>
    <row r="962" spans="3:4">
      <c r="C962" s="14"/>
      <c r="D962" s="14"/>
    </row>
    <row r="963" spans="3:4">
      <c r="C963" s="14"/>
      <c r="D963" s="14"/>
    </row>
    <row r="964" spans="3:4">
      <c r="C964" s="14"/>
      <c r="D964" s="14"/>
    </row>
    <row r="965" spans="3:4">
      <c r="C965" s="14"/>
      <c r="D965" s="14"/>
    </row>
    <row r="966" spans="3:4">
      <c r="C966" s="14"/>
      <c r="D966" s="14"/>
    </row>
    <row r="967" spans="3:4">
      <c r="C967" s="14"/>
      <c r="D967" s="14"/>
    </row>
    <row r="968" spans="3:4">
      <c r="C968" s="14"/>
      <c r="D968" s="14"/>
    </row>
    <row r="969" spans="3:4">
      <c r="C969" s="14"/>
      <c r="D969" s="14"/>
    </row>
    <row r="970" spans="3:4">
      <c r="C970" s="14"/>
      <c r="D970" s="14"/>
    </row>
    <row r="971" spans="3:4">
      <c r="C971" s="14"/>
      <c r="D971" s="14"/>
    </row>
    <row r="972" spans="3:4">
      <c r="C972" s="14"/>
      <c r="D972" s="14"/>
    </row>
    <row r="973" spans="3:4">
      <c r="C973" s="14"/>
      <c r="D973" s="14"/>
    </row>
    <row r="974" spans="3:4">
      <c r="C974" s="14"/>
      <c r="D974" s="14"/>
    </row>
    <row r="975" spans="3:4">
      <c r="C975" s="14"/>
      <c r="D975" s="14"/>
    </row>
    <row r="976" spans="3:4">
      <c r="C976" s="14"/>
      <c r="D976" s="14"/>
    </row>
    <row r="977" spans="3:4">
      <c r="C977" s="14"/>
      <c r="D977" s="14"/>
    </row>
    <row r="978" spans="3:4">
      <c r="C978" s="14"/>
      <c r="D978" s="14"/>
    </row>
    <row r="979" spans="3:4">
      <c r="C979" s="14"/>
      <c r="D979" s="14"/>
    </row>
    <row r="980" spans="3:4">
      <c r="C980" s="14"/>
      <c r="D980" s="14"/>
    </row>
    <row r="981" spans="3:4">
      <c r="C981" s="14"/>
      <c r="D981" s="14"/>
    </row>
    <row r="982" spans="3:4">
      <c r="C982" s="14"/>
      <c r="D982" s="14"/>
    </row>
    <row r="983" spans="3:4">
      <c r="C983" s="14"/>
      <c r="D983" s="14"/>
    </row>
    <row r="984" spans="3:4">
      <c r="C984" s="14"/>
      <c r="D984" s="14"/>
    </row>
    <row r="985" spans="3:4">
      <c r="C985" s="14"/>
      <c r="D985" s="14"/>
    </row>
    <row r="986" spans="3:4">
      <c r="C986" s="14"/>
      <c r="D986" s="14"/>
    </row>
    <row r="987" spans="3:4">
      <c r="C987" s="14"/>
      <c r="D987" s="14"/>
    </row>
    <row r="988" spans="3:4">
      <c r="C988" s="14"/>
      <c r="D988" s="14"/>
    </row>
    <row r="989" spans="3:4">
      <c r="C989" s="14"/>
      <c r="D989" s="14"/>
    </row>
    <row r="990" spans="3:4">
      <c r="C990" s="14"/>
      <c r="D990" s="14"/>
    </row>
    <row r="991" spans="3:4">
      <c r="C991" s="14"/>
      <c r="D991" s="14"/>
    </row>
    <row r="992" spans="3:4">
      <c r="C992" s="14"/>
      <c r="D992" s="14"/>
    </row>
    <row r="993" spans="3:4">
      <c r="C993" s="14"/>
      <c r="D993" s="14"/>
    </row>
    <row r="994" spans="3:4">
      <c r="C994" s="14"/>
      <c r="D994" s="14"/>
    </row>
    <row r="995" spans="3:4">
      <c r="C995" s="14"/>
      <c r="D995" s="14"/>
    </row>
    <row r="996" spans="3:4">
      <c r="C996" s="14"/>
      <c r="D996" s="14"/>
    </row>
    <row r="997" spans="3:4">
      <c r="C997" s="14"/>
      <c r="D997" s="14"/>
    </row>
    <row r="998" spans="3:4">
      <c r="C998" s="14"/>
      <c r="D998" s="14"/>
    </row>
    <row r="999" spans="3:4">
      <c r="C999" s="14"/>
      <c r="D999" s="14"/>
    </row>
    <row r="1000" spans="3:4">
      <c r="C1000" s="14"/>
      <c r="D1000" s="14"/>
    </row>
    <row r="1001" spans="3:4">
      <c r="C1001" s="14"/>
      <c r="D1001" s="14"/>
    </row>
    <row r="1002" spans="3:4">
      <c r="C1002" s="14"/>
      <c r="D1002" s="14"/>
    </row>
    <row r="1003" spans="3:4">
      <c r="C1003" s="14"/>
      <c r="D1003" s="14"/>
    </row>
    <row r="1004" spans="3:4">
      <c r="C1004" s="14"/>
      <c r="D1004" s="14"/>
    </row>
    <row r="1005" spans="3:4">
      <c r="C1005" s="14"/>
      <c r="D1005" s="14"/>
    </row>
    <row r="1006" spans="3:4">
      <c r="C1006" s="14"/>
      <c r="D1006" s="14"/>
    </row>
    <row r="1007" spans="3:4">
      <c r="C1007" s="14"/>
      <c r="D1007" s="14"/>
    </row>
    <row r="1008" spans="3:4">
      <c r="C1008" s="14"/>
      <c r="D1008" s="14"/>
    </row>
    <row r="1009" spans="3:4">
      <c r="C1009" s="14"/>
      <c r="D1009" s="14"/>
    </row>
    <row r="1010" spans="3:4">
      <c r="C1010" s="14"/>
      <c r="D1010" s="14"/>
    </row>
    <row r="1011" spans="3:4">
      <c r="C1011" s="14"/>
      <c r="D1011" s="14"/>
    </row>
    <row r="1012" spans="3:4">
      <c r="C1012" s="14"/>
      <c r="D1012" s="14"/>
    </row>
    <row r="1013" spans="3:4">
      <c r="C1013" s="14"/>
      <c r="D1013" s="14"/>
    </row>
    <row r="1014" spans="3:4">
      <c r="C1014" s="14"/>
      <c r="D1014" s="14"/>
    </row>
    <row r="1015" spans="3:4">
      <c r="C1015" s="14"/>
      <c r="D1015" s="14"/>
    </row>
    <row r="1016" spans="3:4">
      <c r="C1016" s="14"/>
      <c r="D1016" s="14"/>
    </row>
    <row r="1017" spans="3:4">
      <c r="C1017" s="14"/>
      <c r="D1017" s="14"/>
    </row>
    <row r="1018" spans="3:4">
      <c r="C1018" s="14"/>
      <c r="D1018" s="14"/>
    </row>
    <row r="1019" spans="3:4">
      <c r="C1019" s="14"/>
      <c r="D1019" s="14"/>
    </row>
    <row r="1020" spans="3:4">
      <c r="C1020" s="14"/>
      <c r="D1020" s="14"/>
    </row>
    <row r="1021" spans="3:4">
      <c r="C1021" s="14"/>
      <c r="D1021" s="14"/>
    </row>
    <row r="1022" spans="3:4">
      <c r="C1022" s="14"/>
      <c r="D1022" s="14"/>
    </row>
    <row r="1023" spans="3:4">
      <c r="C1023" s="14"/>
      <c r="D1023" s="14"/>
    </row>
    <row r="1024" spans="3:4">
      <c r="C1024" s="14"/>
      <c r="D1024" s="14"/>
    </row>
    <row r="1025" spans="3:4">
      <c r="C1025" s="14"/>
      <c r="D1025" s="14"/>
    </row>
    <row r="1026" spans="3:4">
      <c r="C1026" s="14"/>
      <c r="D1026" s="14"/>
    </row>
    <row r="1027" spans="3:4">
      <c r="C1027" s="14"/>
      <c r="D1027" s="14"/>
    </row>
    <row r="1028" spans="3:4">
      <c r="C1028" s="14"/>
      <c r="D1028" s="14"/>
    </row>
    <row r="1029" spans="3:4">
      <c r="C1029" s="14"/>
      <c r="D1029" s="14"/>
    </row>
    <row r="1030" spans="3:4">
      <c r="C1030" s="14"/>
      <c r="D1030" s="14"/>
    </row>
    <row r="1031" spans="3:4">
      <c r="C1031" s="14"/>
      <c r="D1031" s="14"/>
    </row>
    <row r="1032" spans="3:4">
      <c r="C1032" s="14"/>
      <c r="D1032" s="14"/>
    </row>
    <row r="1033" spans="3:4">
      <c r="C1033" s="14"/>
      <c r="D1033" s="14"/>
    </row>
    <row r="1034" spans="3:4">
      <c r="C1034" s="14"/>
      <c r="D1034" s="14"/>
    </row>
    <row r="1035" spans="3:4">
      <c r="C1035" s="14"/>
      <c r="D1035" s="14"/>
    </row>
    <row r="1036" spans="3:4">
      <c r="C1036" s="14"/>
      <c r="D1036" s="14"/>
    </row>
    <row r="1037" spans="3:4">
      <c r="C1037" s="14"/>
      <c r="D1037" s="14"/>
    </row>
    <row r="1038" spans="3:4">
      <c r="C1038" s="14"/>
      <c r="D1038" s="14"/>
    </row>
    <row r="1039" spans="3:4">
      <c r="C1039" s="14"/>
      <c r="D1039" s="14"/>
    </row>
    <row r="1040" spans="3:4">
      <c r="C1040" s="14"/>
      <c r="D1040" s="14"/>
    </row>
    <row r="1041" spans="3:4">
      <c r="C1041" s="14"/>
      <c r="D1041" s="14"/>
    </row>
    <row r="1042" spans="3:4">
      <c r="C1042" s="14"/>
      <c r="D1042" s="14"/>
    </row>
    <row r="1043" spans="3:4">
      <c r="C1043" s="14"/>
      <c r="D1043" s="14"/>
    </row>
    <row r="1044" spans="3:4">
      <c r="C1044" s="14"/>
      <c r="D1044" s="14"/>
    </row>
    <row r="1045" spans="3:4">
      <c r="C1045" s="14"/>
      <c r="D1045" s="14"/>
    </row>
    <row r="1046" spans="3:4">
      <c r="C1046" s="14"/>
      <c r="D1046" s="14"/>
    </row>
    <row r="1047" spans="3:4">
      <c r="C1047" s="14"/>
      <c r="D1047" s="14"/>
    </row>
    <row r="1048" spans="3:4">
      <c r="C1048" s="14"/>
      <c r="D1048" s="14"/>
    </row>
    <row r="1049" spans="3:4">
      <c r="C1049" s="14"/>
      <c r="D1049" s="14"/>
    </row>
    <row r="1050" spans="3:4">
      <c r="C1050" s="14"/>
      <c r="D1050" s="14"/>
    </row>
    <row r="1051" spans="3:4">
      <c r="C1051" s="14"/>
      <c r="D1051" s="14"/>
    </row>
    <row r="1052" spans="3:4">
      <c r="C1052" s="14"/>
      <c r="D1052" s="14"/>
    </row>
    <row r="1053" spans="3:4">
      <c r="C1053" s="14"/>
      <c r="D1053" s="14"/>
    </row>
    <row r="1054" spans="3:4">
      <c r="C1054" s="14"/>
      <c r="D1054" s="14"/>
    </row>
    <row r="1055" spans="3:4">
      <c r="C1055" s="14"/>
      <c r="D1055" s="14"/>
    </row>
    <row r="1056" spans="3:4">
      <c r="C1056" s="14"/>
      <c r="D1056" s="14"/>
    </row>
    <row r="1057" spans="3:4">
      <c r="C1057" s="14"/>
      <c r="D1057" s="14"/>
    </row>
    <row r="1058" spans="3:4">
      <c r="C1058" s="14"/>
      <c r="D1058" s="14"/>
    </row>
    <row r="1059" spans="3:4">
      <c r="C1059" s="14"/>
      <c r="D1059" s="14"/>
    </row>
    <row r="1060" spans="3:4">
      <c r="C1060" s="14"/>
      <c r="D1060" s="14"/>
    </row>
    <row r="1061" spans="3:4">
      <c r="C1061" s="14"/>
      <c r="D1061" s="14"/>
    </row>
    <row r="1062" spans="3:4">
      <c r="C1062" s="14"/>
      <c r="D1062" s="14"/>
    </row>
    <row r="1063" spans="3:4">
      <c r="C1063" s="14"/>
      <c r="D1063" s="14"/>
    </row>
    <row r="1064" spans="3:4">
      <c r="C1064" s="14"/>
      <c r="D1064" s="14"/>
    </row>
    <row r="1065" spans="3:4">
      <c r="C1065" s="14"/>
      <c r="D1065" s="14"/>
    </row>
    <row r="1066" spans="3:4">
      <c r="C1066" s="14"/>
      <c r="D1066" s="14"/>
    </row>
    <row r="1067" spans="3:4">
      <c r="C1067" s="14"/>
      <c r="D1067" s="14"/>
    </row>
    <row r="1068" spans="3:4">
      <c r="C1068" s="14"/>
      <c r="D1068" s="14"/>
    </row>
    <row r="1069" spans="3:4">
      <c r="C1069" s="14"/>
      <c r="D1069" s="14"/>
    </row>
    <row r="1070" spans="3:4">
      <c r="C1070" s="14"/>
      <c r="D1070" s="14"/>
    </row>
    <row r="1071" spans="3:4">
      <c r="C1071" s="14"/>
      <c r="D1071" s="14"/>
    </row>
    <row r="1072" spans="3:4">
      <c r="C1072" s="14"/>
      <c r="D1072" s="14"/>
    </row>
    <row r="1073" spans="3:4">
      <c r="C1073" s="14"/>
      <c r="D1073" s="14"/>
    </row>
    <row r="1074" spans="3:4">
      <c r="C1074" s="14"/>
      <c r="D1074" s="14"/>
    </row>
    <row r="1075" spans="3:4">
      <c r="C1075" s="14"/>
      <c r="D1075" s="14"/>
    </row>
    <row r="1076" spans="3:4">
      <c r="C1076" s="14"/>
      <c r="D1076" s="14"/>
    </row>
    <row r="1077" spans="3:4">
      <c r="C1077" s="14"/>
      <c r="D1077" s="14"/>
    </row>
    <row r="1078" spans="3:4">
      <c r="C1078" s="14"/>
      <c r="D1078" s="14"/>
    </row>
    <row r="1079" spans="3:4">
      <c r="C1079" s="14"/>
      <c r="D1079" s="14"/>
    </row>
    <row r="1080" spans="3:4">
      <c r="C1080" s="14"/>
      <c r="D1080" s="14"/>
    </row>
    <row r="1081" spans="3:4">
      <c r="C1081" s="14"/>
      <c r="D1081" s="14"/>
    </row>
    <row r="1082" spans="3:4">
      <c r="C1082" s="14"/>
      <c r="D1082" s="14"/>
    </row>
    <row r="1083" spans="3:4">
      <c r="C1083" s="14"/>
      <c r="D1083" s="14"/>
    </row>
    <row r="1084" spans="3:4">
      <c r="C1084" s="14"/>
      <c r="D1084" s="14"/>
    </row>
    <row r="1085" spans="3:4">
      <c r="C1085" s="14"/>
      <c r="D1085" s="14"/>
    </row>
    <row r="1086" spans="3:4">
      <c r="C1086" s="14"/>
      <c r="D1086" s="14"/>
    </row>
    <row r="1087" spans="3:4">
      <c r="C1087" s="14"/>
      <c r="D1087" s="14"/>
    </row>
    <row r="1088" spans="3:4">
      <c r="C1088" s="14"/>
      <c r="D1088" s="14"/>
    </row>
    <row r="1089" spans="3:4">
      <c r="C1089" s="14"/>
      <c r="D1089" s="14"/>
    </row>
    <row r="1090" spans="3:4">
      <c r="C1090" s="14"/>
      <c r="D1090" s="14"/>
    </row>
    <row r="1091" spans="3:4">
      <c r="C1091" s="14"/>
      <c r="D1091" s="14"/>
    </row>
    <row r="1092" spans="3:4">
      <c r="C1092" s="14"/>
      <c r="D1092" s="14"/>
    </row>
    <row r="1093" spans="3:4">
      <c r="C1093" s="14"/>
      <c r="D1093" s="14"/>
    </row>
    <row r="1094" spans="3:4">
      <c r="C1094" s="14"/>
      <c r="D1094" s="14"/>
    </row>
    <row r="1095" spans="3:4">
      <c r="C1095" s="14"/>
      <c r="D1095" s="14"/>
    </row>
    <row r="1096" spans="3:4">
      <c r="C1096" s="14"/>
      <c r="D1096" s="14"/>
    </row>
    <row r="1097" spans="3:4">
      <c r="C1097" s="14"/>
      <c r="D1097" s="14"/>
    </row>
    <row r="1098" spans="3:4">
      <c r="C1098" s="14"/>
      <c r="D1098" s="14"/>
    </row>
    <row r="1099" spans="3:4">
      <c r="C1099" s="14"/>
      <c r="D1099" s="14"/>
    </row>
    <row r="1100" spans="3:4">
      <c r="C1100" s="14"/>
      <c r="D1100" s="14"/>
    </row>
    <row r="1101" spans="3:4">
      <c r="C1101" s="14"/>
      <c r="D1101" s="14"/>
    </row>
    <row r="1102" spans="3:4">
      <c r="C1102" s="14"/>
      <c r="D1102" s="14"/>
    </row>
    <row r="1103" spans="3:4">
      <c r="C1103" s="14"/>
      <c r="D1103" s="14"/>
    </row>
    <row r="1104" spans="3:4">
      <c r="C1104" s="14"/>
      <c r="D1104" s="14"/>
    </row>
    <row r="1105" spans="3:4">
      <c r="C1105" s="14"/>
      <c r="D1105" s="14"/>
    </row>
    <row r="1106" spans="3:4">
      <c r="C1106" s="14"/>
      <c r="D1106" s="14"/>
    </row>
    <row r="1107" spans="3:4">
      <c r="C1107" s="14"/>
      <c r="D1107" s="14"/>
    </row>
    <row r="1108" spans="3:4">
      <c r="C1108" s="14"/>
      <c r="D1108" s="14"/>
    </row>
    <row r="1109" spans="3:4">
      <c r="C1109" s="14"/>
      <c r="D1109" s="14"/>
    </row>
    <row r="1110" spans="3:4">
      <c r="C1110" s="14"/>
      <c r="D1110" s="14"/>
    </row>
    <row r="1111" spans="3:4">
      <c r="C1111" s="14"/>
      <c r="D1111" s="14"/>
    </row>
    <row r="1112" spans="3:4">
      <c r="C1112" s="14"/>
      <c r="D1112" s="14"/>
    </row>
    <row r="1113" spans="3:4">
      <c r="C1113" s="14"/>
      <c r="D1113" s="14"/>
    </row>
    <row r="1114" spans="3:4">
      <c r="C1114" s="14"/>
      <c r="D1114" s="14"/>
    </row>
    <row r="1115" spans="3:4">
      <c r="C1115" s="14"/>
      <c r="D1115" s="14"/>
    </row>
    <row r="1116" spans="3:4">
      <c r="C1116" s="14"/>
      <c r="D1116" s="14"/>
    </row>
    <row r="1117" spans="3:4">
      <c r="C1117" s="14"/>
      <c r="D1117" s="14"/>
    </row>
    <row r="1118" spans="3:4">
      <c r="C1118" s="14"/>
      <c r="D1118" s="14"/>
    </row>
    <row r="1119" spans="3:4">
      <c r="C1119" s="14"/>
      <c r="D1119" s="14"/>
    </row>
    <row r="1120" spans="3:4">
      <c r="C1120" s="14"/>
      <c r="D1120" s="14"/>
    </row>
    <row r="1121" spans="3:4">
      <c r="C1121" s="14"/>
      <c r="D1121" s="14"/>
    </row>
    <row r="1122" spans="3:4">
      <c r="C1122" s="14"/>
      <c r="D1122" s="14"/>
    </row>
    <row r="1123" spans="3:4">
      <c r="C1123" s="14"/>
      <c r="D1123" s="14"/>
    </row>
    <row r="1124" spans="3:4">
      <c r="C1124" s="14"/>
      <c r="D1124" s="14"/>
    </row>
    <row r="1125" spans="3:4">
      <c r="C1125" s="14"/>
      <c r="D1125" s="14"/>
    </row>
    <row r="1126" spans="3:4">
      <c r="C1126" s="14"/>
      <c r="D1126" s="14"/>
    </row>
    <row r="1127" spans="3:4">
      <c r="C1127" s="14"/>
      <c r="D1127" s="14"/>
    </row>
    <row r="1128" spans="3:4">
      <c r="C1128" s="14"/>
      <c r="D1128" s="14"/>
    </row>
    <row r="1129" spans="3:4">
      <c r="C1129" s="14"/>
      <c r="D1129" s="14"/>
    </row>
    <row r="1130" spans="3:4">
      <c r="C1130" s="14"/>
      <c r="D1130" s="14"/>
    </row>
    <row r="1131" spans="3:4">
      <c r="C1131" s="14"/>
      <c r="D1131" s="14"/>
    </row>
    <row r="1132" spans="3:4">
      <c r="C1132" s="14"/>
      <c r="D1132" s="14"/>
    </row>
    <row r="1133" spans="3:4">
      <c r="C1133" s="14"/>
      <c r="D1133" s="14"/>
    </row>
    <row r="1134" spans="3:4">
      <c r="C1134" s="14"/>
      <c r="D1134" s="14"/>
    </row>
    <row r="1135" spans="3:4">
      <c r="C1135" s="14"/>
      <c r="D1135" s="14"/>
    </row>
    <row r="1136" spans="3:4">
      <c r="C1136" s="14"/>
      <c r="D1136" s="14"/>
    </row>
    <row r="1137" spans="3:4">
      <c r="C1137" s="14"/>
      <c r="D1137" s="14"/>
    </row>
    <row r="1138" spans="3:4">
      <c r="C1138" s="14"/>
      <c r="D1138" s="14"/>
    </row>
    <row r="1139" spans="3:4">
      <c r="C1139" s="14"/>
      <c r="D1139" s="14"/>
    </row>
    <row r="1140" spans="3:4">
      <c r="C1140" s="14"/>
      <c r="D1140" s="14"/>
    </row>
    <row r="1141" spans="3:4">
      <c r="C1141" s="14"/>
      <c r="D1141" s="14"/>
    </row>
    <row r="1142" spans="3:4">
      <c r="C1142" s="14"/>
      <c r="D1142" s="14"/>
    </row>
    <row r="1143" spans="3:4">
      <c r="C1143" s="14"/>
      <c r="D1143" s="14"/>
    </row>
    <row r="1144" spans="3:4">
      <c r="C1144" s="14"/>
      <c r="D1144" s="14"/>
    </row>
    <row r="1145" spans="3:4">
      <c r="C1145" s="14"/>
      <c r="D1145" s="14"/>
    </row>
    <row r="1146" spans="3:4">
      <c r="C1146" s="14"/>
      <c r="D1146" s="14"/>
    </row>
    <row r="1147" spans="3:4">
      <c r="C1147" s="14"/>
      <c r="D1147" s="14"/>
    </row>
    <row r="1148" spans="3:4">
      <c r="C1148" s="14"/>
      <c r="D1148" s="14"/>
    </row>
    <row r="1149" spans="3:4">
      <c r="C1149" s="14"/>
      <c r="D1149" s="14"/>
    </row>
    <row r="1150" spans="3:4">
      <c r="C1150" s="14"/>
      <c r="D1150" s="14"/>
    </row>
    <row r="1151" spans="3:4">
      <c r="C1151" s="14"/>
      <c r="D1151" s="14"/>
    </row>
    <row r="1152" spans="3:4">
      <c r="C1152" s="14"/>
      <c r="D1152" s="14"/>
    </row>
    <row r="1153" spans="3:4">
      <c r="C1153" s="14"/>
      <c r="D1153" s="14"/>
    </row>
    <row r="1154" spans="3:4">
      <c r="C1154" s="14"/>
      <c r="D1154" s="14"/>
    </row>
    <row r="1155" spans="3:4">
      <c r="C1155" s="14"/>
      <c r="D1155" s="14"/>
    </row>
    <row r="1156" spans="3:4">
      <c r="C1156" s="14"/>
      <c r="D1156" s="14"/>
    </row>
    <row r="1157" spans="3:4">
      <c r="C1157" s="14"/>
      <c r="D1157" s="14"/>
    </row>
    <row r="1158" spans="3:4">
      <c r="C1158" s="14"/>
      <c r="D1158" s="14"/>
    </row>
    <row r="1159" spans="3:4">
      <c r="C1159" s="14"/>
      <c r="D1159" s="14"/>
    </row>
    <row r="1160" spans="3:4">
      <c r="C1160" s="14"/>
      <c r="D1160" s="14"/>
    </row>
    <row r="1161" spans="3:4">
      <c r="C1161" s="14"/>
      <c r="D1161" s="14"/>
    </row>
    <row r="1162" spans="3:4">
      <c r="C1162" s="14"/>
      <c r="D1162" s="14"/>
    </row>
    <row r="1163" spans="3:4">
      <c r="C1163" s="14"/>
      <c r="D1163" s="14"/>
    </row>
    <row r="1164" spans="3:4">
      <c r="C1164" s="14"/>
      <c r="D1164" s="14"/>
    </row>
    <row r="1165" spans="3:4">
      <c r="C1165" s="14"/>
      <c r="D1165" s="14"/>
    </row>
    <row r="1166" spans="3:4">
      <c r="C1166" s="14"/>
      <c r="D1166" s="14"/>
    </row>
    <row r="1167" spans="3:4">
      <c r="C1167" s="14"/>
      <c r="D1167" s="14"/>
    </row>
    <row r="1168" spans="3:4">
      <c r="C1168" s="14"/>
      <c r="D1168" s="14"/>
    </row>
    <row r="1169" spans="3:4">
      <c r="C1169" s="14"/>
      <c r="D1169" s="14"/>
    </row>
    <row r="1170" spans="3:4">
      <c r="C1170" s="14"/>
      <c r="D1170" s="14"/>
    </row>
    <row r="1171" spans="3:4">
      <c r="C1171" s="14"/>
      <c r="D1171" s="14"/>
    </row>
    <row r="1172" spans="3:4">
      <c r="C1172" s="14"/>
      <c r="D1172" s="14"/>
    </row>
    <row r="1173" spans="3:4">
      <c r="C1173" s="14"/>
      <c r="D1173" s="14"/>
    </row>
    <row r="1174" spans="3:4">
      <c r="C1174" s="14"/>
      <c r="D1174" s="14"/>
    </row>
    <row r="1175" spans="3:4">
      <c r="C1175" s="14"/>
      <c r="D1175" s="14"/>
    </row>
    <row r="1176" spans="3:4">
      <c r="C1176" s="14"/>
      <c r="D1176" s="14"/>
    </row>
    <row r="1177" spans="3:4">
      <c r="C1177" s="14"/>
      <c r="D1177" s="14"/>
    </row>
    <row r="1178" spans="3:4">
      <c r="C1178" s="14"/>
      <c r="D1178" s="14"/>
    </row>
    <row r="1179" spans="3:4">
      <c r="C1179" s="14"/>
      <c r="D1179" s="14"/>
    </row>
    <row r="1180" spans="3:4">
      <c r="C1180" s="14"/>
      <c r="D1180" s="14"/>
    </row>
    <row r="1181" spans="3:4">
      <c r="C1181" s="14"/>
      <c r="D1181" s="14"/>
    </row>
    <row r="1182" spans="3:4">
      <c r="C1182" s="14"/>
      <c r="D1182" s="14"/>
    </row>
    <row r="1183" spans="3:4">
      <c r="C1183" s="14"/>
      <c r="D1183" s="14"/>
    </row>
    <row r="1184" spans="3:4">
      <c r="C1184" s="14"/>
      <c r="D1184" s="14"/>
    </row>
    <row r="1185" spans="3:4">
      <c r="C1185" s="14"/>
      <c r="D1185" s="14"/>
    </row>
    <row r="1186" spans="3:4">
      <c r="C1186" s="14"/>
      <c r="D1186" s="14"/>
    </row>
    <row r="1187" spans="3:4">
      <c r="C1187" s="14"/>
      <c r="D1187" s="14"/>
    </row>
    <row r="1188" spans="3:4">
      <c r="C1188" s="14"/>
      <c r="D1188" s="14"/>
    </row>
    <row r="1189" spans="3:4">
      <c r="C1189" s="14"/>
      <c r="D1189" s="14"/>
    </row>
    <row r="1190" spans="3:4">
      <c r="C1190" s="14"/>
      <c r="D1190" s="14"/>
    </row>
    <row r="1191" spans="3:4">
      <c r="C1191" s="14"/>
      <c r="D1191" s="14"/>
    </row>
    <row r="1192" spans="3:4">
      <c r="C1192" s="14"/>
      <c r="D1192" s="14"/>
    </row>
    <row r="1193" spans="3:4">
      <c r="C1193" s="14"/>
      <c r="D1193" s="14"/>
    </row>
    <row r="1194" spans="3:4">
      <c r="C1194" s="14"/>
      <c r="D1194" s="14"/>
    </row>
    <row r="1195" spans="3:4">
      <c r="C1195" s="14"/>
      <c r="D1195" s="14"/>
    </row>
    <row r="1196" spans="3:4">
      <c r="C1196" s="14"/>
      <c r="D1196" s="14"/>
    </row>
    <row r="1197" spans="3:4">
      <c r="C1197" s="14"/>
      <c r="D1197" s="14"/>
    </row>
    <row r="1198" spans="3:4">
      <c r="C1198" s="14"/>
      <c r="D1198" s="14"/>
    </row>
    <row r="1199" spans="3:4">
      <c r="C1199" s="14"/>
      <c r="D1199" s="14"/>
    </row>
    <row r="1200" spans="3:4">
      <c r="C1200" s="14"/>
      <c r="D1200" s="14"/>
    </row>
    <row r="1201" spans="3:4">
      <c r="C1201" s="14"/>
      <c r="D1201" s="14"/>
    </row>
    <row r="1202" spans="3:4">
      <c r="C1202" s="14"/>
      <c r="D1202" s="14"/>
    </row>
    <row r="1203" spans="3:4">
      <c r="C1203" s="14"/>
      <c r="D1203" s="14"/>
    </row>
    <row r="1204" spans="3:4">
      <c r="C1204" s="14"/>
      <c r="D1204" s="14"/>
    </row>
    <row r="1205" spans="3:4">
      <c r="C1205" s="14"/>
      <c r="D1205" s="14"/>
    </row>
    <row r="1206" spans="3:4">
      <c r="C1206" s="14"/>
      <c r="D1206" s="14"/>
    </row>
    <row r="1207" spans="3:4">
      <c r="C1207" s="14"/>
      <c r="D1207" s="14"/>
    </row>
    <row r="1208" spans="3:4">
      <c r="C1208" s="14"/>
      <c r="D1208" s="14"/>
    </row>
    <row r="1209" spans="3:4">
      <c r="C1209" s="14"/>
      <c r="D1209" s="14"/>
    </row>
    <row r="1210" spans="3:4">
      <c r="C1210" s="14"/>
      <c r="D1210" s="14"/>
    </row>
    <row r="1211" spans="3:4">
      <c r="C1211" s="14"/>
      <c r="D1211" s="14"/>
    </row>
    <row r="1212" spans="3:4">
      <c r="C1212" s="14"/>
      <c r="D1212" s="14"/>
    </row>
    <row r="1213" spans="3:4">
      <c r="C1213" s="14"/>
      <c r="D1213" s="14"/>
    </row>
    <row r="1214" spans="3:4">
      <c r="C1214" s="14"/>
      <c r="D1214" s="14"/>
    </row>
    <row r="1215" spans="3:4">
      <c r="C1215" s="14"/>
      <c r="D1215" s="14"/>
    </row>
    <row r="1216" spans="3:4">
      <c r="C1216" s="14"/>
      <c r="D1216" s="14"/>
    </row>
    <row r="1217" spans="3:4">
      <c r="C1217" s="14"/>
      <c r="D1217" s="14"/>
    </row>
    <row r="1218" spans="3:4">
      <c r="C1218" s="14"/>
      <c r="D1218" s="14"/>
    </row>
    <row r="1219" spans="3:4">
      <c r="C1219" s="14"/>
      <c r="D1219" s="14"/>
    </row>
    <row r="1220" spans="3:4">
      <c r="C1220" s="14"/>
      <c r="D1220" s="14"/>
    </row>
    <row r="1221" spans="3:4">
      <c r="C1221" s="14"/>
      <c r="D1221" s="14"/>
    </row>
    <row r="1222" spans="3:4">
      <c r="C1222" s="14"/>
      <c r="D1222" s="14"/>
    </row>
    <row r="1223" spans="3:4">
      <c r="C1223" s="14"/>
      <c r="D1223" s="14"/>
    </row>
    <row r="1224" spans="3:4">
      <c r="C1224" s="14"/>
      <c r="D1224" s="14"/>
    </row>
    <row r="1225" spans="3:4">
      <c r="C1225" s="14"/>
      <c r="D1225" s="14"/>
    </row>
    <row r="1226" spans="3:4">
      <c r="C1226" s="14"/>
      <c r="D1226" s="14"/>
    </row>
    <row r="1227" spans="3:4">
      <c r="C1227" s="14"/>
      <c r="D1227" s="14"/>
    </row>
    <row r="1228" spans="3:4">
      <c r="C1228" s="14"/>
      <c r="D1228" s="14"/>
    </row>
    <row r="1229" spans="3:4">
      <c r="C1229" s="14"/>
      <c r="D1229" s="14"/>
    </row>
    <row r="1230" spans="3:4">
      <c r="C1230" s="14"/>
      <c r="D1230" s="14"/>
    </row>
    <row r="1231" spans="3:4">
      <c r="C1231" s="14"/>
      <c r="D1231" s="14"/>
    </row>
    <row r="1232" spans="3:4">
      <c r="C1232" s="14"/>
      <c r="D1232" s="14"/>
    </row>
    <row r="1233" spans="3:4">
      <c r="C1233" s="14"/>
      <c r="D1233" s="14"/>
    </row>
    <row r="1234" spans="3:4">
      <c r="C1234" s="14"/>
      <c r="D1234" s="14"/>
    </row>
    <row r="1235" spans="3:4">
      <c r="C1235" s="14"/>
      <c r="D1235" s="14"/>
    </row>
    <row r="1236" spans="3:4">
      <c r="C1236" s="14"/>
      <c r="D1236" s="14"/>
    </row>
    <row r="1237" spans="3:4">
      <c r="C1237" s="14"/>
      <c r="D1237" s="14"/>
    </row>
    <row r="1238" spans="3:4">
      <c r="C1238" s="14"/>
      <c r="D1238" s="14"/>
    </row>
    <row r="1239" spans="3:4">
      <c r="C1239" s="14"/>
      <c r="D1239" s="14"/>
    </row>
    <row r="1240" spans="3:4">
      <c r="C1240" s="14"/>
      <c r="D1240" s="14"/>
    </row>
    <row r="1241" spans="3:4">
      <c r="C1241" s="14"/>
      <c r="D1241" s="14"/>
    </row>
    <row r="1242" spans="3:4">
      <c r="C1242" s="14"/>
      <c r="D1242" s="14"/>
    </row>
    <row r="1243" spans="3:4">
      <c r="C1243" s="14"/>
      <c r="D1243" s="14"/>
    </row>
    <row r="1244" spans="3:4">
      <c r="C1244" s="14"/>
      <c r="D1244" s="14"/>
    </row>
    <row r="1245" spans="3:4">
      <c r="C1245" s="14"/>
      <c r="D1245" s="14"/>
    </row>
    <row r="1246" spans="3:4">
      <c r="C1246" s="14"/>
      <c r="D1246" s="14"/>
    </row>
    <row r="1247" spans="3:4">
      <c r="C1247" s="14"/>
      <c r="D1247" s="14"/>
    </row>
    <row r="1248" spans="3:4">
      <c r="C1248" s="14"/>
      <c r="D1248" s="14"/>
    </row>
    <row r="1249" spans="3:4">
      <c r="C1249" s="14"/>
      <c r="D1249" s="14"/>
    </row>
    <row r="1250" spans="3:4">
      <c r="C1250" s="14"/>
      <c r="D1250" s="14"/>
    </row>
    <row r="1251" spans="3:4">
      <c r="C1251" s="14"/>
      <c r="D1251" s="14"/>
    </row>
    <row r="1252" spans="3:4">
      <c r="C1252" s="14"/>
      <c r="D1252" s="14"/>
    </row>
    <row r="1253" spans="3:4">
      <c r="C1253" s="14"/>
      <c r="D1253" s="14"/>
    </row>
    <row r="1254" spans="3:4">
      <c r="C1254" s="14"/>
      <c r="D1254" s="14"/>
    </row>
    <row r="1255" spans="3:4">
      <c r="C1255" s="14"/>
      <c r="D1255" s="14"/>
    </row>
    <row r="1256" spans="3:4">
      <c r="C1256" s="14"/>
      <c r="D1256" s="14"/>
    </row>
    <row r="1257" spans="3:4">
      <c r="C1257" s="14"/>
      <c r="D1257" s="14"/>
    </row>
    <row r="1258" spans="3:4">
      <c r="C1258" s="14"/>
      <c r="D1258" s="14"/>
    </row>
    <row r="1259" spans="3:4">
      <c r="C1259" s="14"/>
      <c r="D1259" s="14"/>
    </row>
    <row r="1260" spans="3:4">
      <c r="C1260" s="14"/>
      <c r="D1260" s="14"/>
    </row>
    <row r="1261" spans="3:4">
      <c r="C1261" s="14"/>
      <c r="D1261" s="14"/>
    </row>
    <row r="1262" spans="3:4">
      <c r="C1262" s="14"/>
      <c r="D1262" s="14"/>
    </row>
    <row r="1263" spans="3:4">
      <c r="C1263" s="14"/>
      <c r="D1263" s="14"/>
    </row>
    <row r="1264" spans="3:4">
      <c r="C1264" s="14"/>
      <c r="D1264" s="14"/>
    </row>
    <row r="1265" spans="3:4">
      <c r="C1265" s="14"/>
      <c r="D1265" s="14"/>
    </row>
    <row r="1266" spans="3:4">
      <c r="C1266" s="14"/>
      <c r="D1266" s="14"/>
    </row>
    <row r="1267" spans="3:4">
      <c r="C1267" s="14"/>
      <c r="D1267" s="14"/>
    </row>
    <row r="1268" spans="3:4">
      <c r="C1268" s="14"/>
      <c r="D1268" s="14"/>
    </row>
    <row r="1269" spans="3:4">
      <c r="C1269" s="14"/>
      <c r="D1269" s="14"/>
    </row>
    <row r="1270" spans="3:4">
      <c r="C1270" s="14"/>
      <c r="D1270" s="14"/>
    </row>
    <row r="1271" spans="3:4">
      <c r="C1271" s="14"/>
      <c r="D1271" s="14"/>
    </row>
    <row r="1272" spans="3:4">
      <c r="C1272" s="14"/>
      <c r="D1272" s="14"/>
    </row>
    <row r="1273" spans="3:4">
      <c r="C1273" s="14"/>
      <c r="D1273" s="14"/>
    </row>
    <row r="1274" spans="3:4">
      <c r="C1274" s="14"/>
      <c r="D1274" s="14"/>
    </row>
    <row r="1275" spans="3:4">
      <c r="C1275" s="14"/>
      <c r="D1275" s="14"/>
    </row>
    <row r="1276" spans="3:4">
      <c r="C1276" s="14"/>
      <c r="D1276" s="14"/>
    </row>
    <row r="1277" spans="3:4">
      <c r="C1277" s="14"/>
      <c r="D1277" s="14"/>
    </row>
    <row r="1278" spans="3:4">
      <c r="C1278" s="14"/>
      <c r="D1278" s="14"/>
    </row>
    <row r="1279" spans="3:4">
      <c r="C1279" s="14"/>
      <c r="D1279" s="14"/>
    </row>
    <row r="1280" spans="3:4">
      <c r="C1280" s="14"/>
      <c r="D1280" s="14"/>
    </row>
    <row r="1281" spans="3:4">
      <c r="C1281" s="14"/>
      <c r="D1281" s="14"/>
    </row>
    <row r="1282" spans="3:4">
      <c r="C1282" s="14"/>
      <c r="D1282" s="14"/>
    </row>
    <row r="1283" spans="3:4">
      <c r="C1283" s="14"/>
      <c r="D1283" s="14"/>
    </row>
    <row r="1284" spans="3:4">
      <c r="C1284" s="14"/>
      <c r="D1284" s="14"/>
    </row>
    <row r="1285" spans="3:4">
      <c r="C1285" s="14"/>
      <c r="D1285" s="14"/>
    </row>
    <row r="1286" spans="3:4">
      <c r="C1286" s="14"/>
      <c r="D1286" s="14"/>
    </row>
    <row r="1287" spans="3:4">
      <c r="C1287" s="14"/>
      <c r="D1287" s="14"/>
    </row>
    <row r="1288" spans="3:4">
      <c r="C1288" s="14"/>
      <c r="D1288" s="14"/>
    </row>
    <row r="1289" spans="3:4">
      <c r="C1289" s="14"/>
      <c r="D1289" s="14"/>
    </row>
    <row r="1290" spans="3:4">
      <c r="C1290" s="14"/>
      <c r="D1290" s="14"/>
    </row>
    <row r="1291" spans="3:4">
      <c r="C1291" s="14"/>
      <c r="D1291" s="14"/>
    </row>
    <row r="1292" spans="3:4">
      <c r="C1292" s="14"/>
      <c r="D1292" s="14"/>
    </row>
    <row r="1293" spans="3:4">
      <c r="C1293" s="14"/>
      <c r="D1293" s="14"/>
    </row>
    <row r="1294" spans="3:4">
      <c r="C1294" s="14"/>
      <c r="D1294" s="14"/>
    </row>
    <row r="1295" spans="3:4">
      <c r="C1295" s="14"/>
      <c r="D1295" s="14"/>
    </row>
    <row r="1296" spans="3:4">
      <c r="C1296" s="14"/>
      <c r="D1296" s="14"/>
    </row>
    <row r="1297" spans="3:4">
      <c r="C1297" s="14"/>
      <c r="D1297" s="14"/>
    </row>
    <row r="1298" spans="3:4">
      <c r="C1298" s="14"/>
      <c r="D1298" s="14"/>
    </row>
    <row r="1299" spans="3:4">
      <c r="C1299" s="14"/>
      <c r="D1299" s="14"/>
    </row>
    <row r="1300" spans="3:4">
      <c r="C1300" s="14"/>
      <c r="D1300" s="14"/>
    </row>
    <row r="1301" spans="3:4">
      <c r="C1301" s="14"/>
      <c r="D1301" s="14"/>
    </row>
    <row r="1302" spans="3:4">
      <c r="C1302" s="14"/>
      <c r="D1302" s="14"/>
    </row>
    <row r="1303" spans="3:4">
      <c r="C1303" s="14"/>
      <c r="D1303" s="14"/>
    </row>
    <row r="1304" spans="3:4">
      <c r="C1304" s="14"/>
      <c r="D1304" s="14"/>
    </row>
    <row r="1305" spans="3:4">
      <c r="C1305" s="14"/>
      <c r="D1305" s="14"/>
    </row>
    <row r="1306" spans="3:4">
      <c r="C1306" s="14"/>
      <c r="D1306" s="14"/>
    </row>
    <row r="1307" spans="3:4">
      <c r="C1307" s="14"/>
      <c r="D1307" s="14"/>
    </row>
    <row r="1308" spans="3:4">
      <c r="C1308" s="14"/>
      <c r="D1308" s="14"/>
    </row>
    <row r="1309" spans="3:4">
      <c r="C1309" s="14"/>
      <c r="D1309" s="14"/>
    </row>
    <row r="1310" spans="3:4">
      <c r="C1310" s="14"/>
      <c r="D1310" s="14"/>
    </row>
    <row r="1311" spans="3:4">
      <c r="C1311" s="14"/>
      <c r="D1311" s="14"/>
    </row>
    <row r="1312" spans="3:4">
      <c r="C1312" s="14"/>
      <c r="D1312" s="14"/>
    </row>
    <row r="1313" spans="3:4">
      <c r="C1313" s="14"/>
      <c r="D1313" s="14"/>
    </row>
    <row r="1314" spans="3:4">
      <c r="C1314" s="14"/>
      <c r="D1314" s="14"/>
    </row>
    <row r="1315" spans="3:4">
      <c r="C1315" s="14"/>
      <c r="D1315" s="14"/>
    </row>
    <row r="1316" spans="3:4">
      <c r="C1316" s="14"/>
      <c r="D1316" s="14"/>
    </row>
    <row r="1317" spans="3:4">
      <c r="C1317" s="14"/>
      <c r="D1317" s="14"/>
    </row>
    <row r="1318" spans="3:4">
      <c r="C1318" s="14"/>
      <c r="D1318" s="14"/>
    </row>
    <row r="1319" spans="3:4">
      <c r="C1319" s="14"/>
      <c r="D1319" s="14"/>
    </row>
    <row r="1320" spans="3:4">
      <c r="C1320" s="14"/>
      <c r="D1320" s="14"/>
    </row>
    <row r="1321" spans="3:4">
      <c r="C1321" s="14"/>
      <c r="D1321" s="14"/>
    </row>
    <row r="1322" spans="3:4">
      <c r="C1322" s="14"/>
      <c r="D1322" s="14"/>
    </row>
    <row r="1323" spans="3:4">
      <c r="C1323" s="14"/>
      <c r="D1323" s="14"/>
    </row>
    <row r="1324" spans="3:4">
      <c r="C1324" s="14"/>
      <c r="D1324" s="14"/>
    </row>
    <row r="1325" spans="3:4">
      <c r="C1325" s="14"/>
      <c r="D1325" s="14"/>
    </row>
    <row r="1326" spans="3:4">
      <c r="C1326" s="14"/>
      <c r="D1326" s="14"/>
    </row>
    <row r="1327" spans="3:4">
      <c r="C1327" s="14"/>
      <c r="D1327" s="14"/>
    </row>
    <row r="1328" spans="3:4">
      <c r="C1328" s="14"/>
      <c r="D1328" s="14"/>
    </row>
    <row r="1329" spans="3:4">
      <c r="C1329" s="14"/>
      <c r="D1329" s="14"/>
    </row>
    <row r="1330" spans="3:4">
      <c r="C1330" s="14"/>
      <c r="D1330" s="14"/>
    </row>
    <row r="1331" spans="3:4">
      <c r="C1331" s="14"/>
      <c r="D1331" s="14"/>
    </row>
    <row r="1332" spans="3:4">
      <c r="C1332" s="14"/>
      <c r="D1332" s="14"/>
    </row>
    <row r="1333" spans="3:4">
      <c r="C1333" s="14"/>
      <c r="D1333" s="14"/>
    </row>
    <row r="1334" spans="3:4">
      <c r="C1334" s="14"/>
      <c r="D1334" s="14"/>
    </row>
    <row r="1335" spans="3:4">
      <c r="C1335" s="14"/>
      <c r="D1335" s="14"/>
    </row>
    <row r="1336" spans="3:4">
      <c r="C1336" s="14"/>
      <c r="D1336" s="14"/>
    </row>
    <row r="1337" spans="3:4">
      <c r="C1337" s="14"/>
      <c r="D1337" s="14"/>
    </row>
    <row r="1338" spans="3:4">
      <c r="C1338" s="14"/>
      <c r="D1338" s="14"/>
    </row>
    <row r="1339" spans="3:4">
      <c r="C1339" s="14"/>
      <c r="D1339" s="14"/>
    </row>
    <row r="1340" spans="3:4">
      <c r="C1340" s="14"/>
      <c r="D1340" s="14"/>
    </row>
    <row r="1341" spans="3:4">
      <c r="C1341" s="14"/>
      <c r="D1341" s="14"/>
    </row>
    <row r="1342" spans="3:4">
      <c r="C1342" s="14"/>
      <c r="D1342" s="14"/>
    </row>
    <row r="1343" spans="3:4">
      <c r="C1343" s="14"/>
      <c r="D1343" s="14"/>
    </row>
    <row r="1344" spans="3:4">
      <c r="C1344" s="14"/>
      <c r="D1344" s="14"/>
    </row>
    <row r="1345" spans="3:4">
      <c r="C1345" s="14"/>
      <c r="D1345" s="14"/>
    </row>
    <row r="1346" spans="3:4">
      <c r="C1346" s="14"/>
      <c r="D1346" s="14"/>
    </row>
    <row r="1347" spans="3:4">
      <c r="C1347" s="14"/>
      <c r="D1347" s="14"/>
    </row>
    <row r="1348" spans="3:4">
      <c r="C1348" s="14"/>
      <c r="D1348" s="14"/>
    </row>
    <row r="1349" spans="3:4">
      <c r="C1349" s="14"/>
      <c r="D1349" s="14"/>
    </row>
    <row r="1350" spans="3:4">
      <c r="C1350" s="14"/>
      <c r="D1350" s="14"/>
    </row>
    <row r="1351" spans="3:4">
      <c r="C1351" s="14"/>
      <c r="D1351" s="14"/>
    </row>
    <row r="1352" spans="3:4">
      <c r="C1352" s="14"/>
      <c r="D1352" s="14"/>
    </row>
    <row r="1353" spans="3:4">
      <c r="C1353" s="14"/>
      <c r="D1353" s="14"/>
    </row>
    <row r="1354" spans="3:4">
      <c r="C1354" s="14"/>
      <c r="D1354" s="14"/>
    </row>
    <row r="1355" spans="3:4">
      <c r="C1355" s="14"/>
      <c r="D1355" s="14"/>
    </row>
    <row r="1356" spans="3:4">
      <c r="C1356" s="14"/>
      <c r="D1356" s="14"/>
    </row>
    <row r="1357" spans="3:4">
      <c r="C1357" s="14"/>
      <c r="D1357" s="14"/>
    </row>
    <row r="1358" spans="3:4">
      <c r="C1358" s="14"/>
      <c r="D1358" s="14"/>
    </row>
    <row r="1359" spans="3:4">
      <c r="C1359" s="14"/>
      <c r="D1359" s="14"/>
    </row>
    <row r="1360" spans="3:4">
      <c r="C1360" s="14"/>
      <c r="D1360" s="14"/>
    </row>
    <row r="1361" spans="3:4">
      <c r="C1361" s="14"/>
      <c r="D1361" s="14"/>
    </row>
    <row r="1362" spans="3:4">
      <c r="C1362" s="14"/>
      <c r="D1362" s="14"/>
    </row>
    <row r="1363" spans="3:4">
      <c r="C1363" s="14"/>
      <c r="D1363" s="14"/>
    </row>
    <row r="1364" spans="3:4">
      <c r="C1364" s="14"/>
      <c r="D1364" s="14"/>
    </row>
    <row r="1365" spans="3:4">
      <c r="C1365" s="14"/>
      <c r="D1365" s="14"/>
    </row>
    <row r="1366" spans="3:4">
      <c r="C1366" s="14"/>
      <c r="D1366" s="14"/>
    </row>
    <row r="1367" spans="3:4">
      <c r="C1367" s="14"/>
      <c r="D1367" s="14"/>
    </row>
    <row r="1368" spans="3:4">
      <c r="C1368" s="14"/>
      <c r="D1368" s="14"/>
    </row>
    <row r="1369" spans="3:4">
      <c r="C1369" s="14"/>
      <c r="D1369" s="14"/>
    </row>
    <row r="1370" spans="3:4">
      <c r="C1370" s="14"/>
      <c r="D1370" s="14"/>
    </row>
    <row r="1371" spans="3:4">
      <c r="C1371" s="14"/>
      <c r="D1371" s="14"/>
    </row>
    <row r="1372" spans="3:4">
      <c r="C1372" s="14"/>
      <c r="D1372" s="14"/>
    </row>
    <row r="1373" spans="3:4">
      <c r="C1373" s="14"/>
      <c r="D1373" s="14"/>
    </row>
    <row r="1374" spans="3:4">
      <c r="C1374" s="14"/>
      <c r="D1374" s="14"/>
    </row>
    <row r="1375" spans="3:4">
      <c r="C1375" s="14"/>
      <c r="D1375" s="14"/>
    </row>
    <row r="1376" spans="3:4">
      <c r="C1376" s="14"/>
      <c r="D1376" s="14"/>
    </row>
    <row r="1377" spans="3:4">
      <c r="C1377" s="14"/>
      <c r="D1377" s="14"/>
    </row>
    <row r="1378" spans="3:4">
      <c r="C1378" s="14"/>
      <c r="D1378" s="14"/>
    </row>
    <row r="1379" spans="3:4">
      <c r="C1379" s="14"/>
      <c r="D1379" s="14"/>
    </row>
    <row r="1380" spans="3:4">
      <c r="C1380" s="14"/>
      <c r="D1380" s="14"/>
    </row>
    <row r="1381" spans="3:4">
      <c r="C1381" s="14"/>
      <c r="D1381" s="14"/>
    </row>
    <row r="1382" spans="3:4">
      <c r="C1382" s="14"/>
      <c r="D1382" s="14"/>
    </row>
    <row r="1383" spans="3:4">
      <c r="C1383" s="14"/>
      <c r="D1383" s="14"/>
    </row>
    <row r="1384" spans="3:4">
      <c r="C1384" s="14"/>
      <c r="D1384" s="14"/>
    </row>
    <row r="1385" spans="3:4">
      <c r="C1385" s="14"/>
      <c r="D1385" s="14"/>
    </row>
    <row r="1386" spans="3:4">
      <c r="C1386" s="14"/>
      <c r="D1386" s="14"/>
    </row>
    <row r="1387" spans="3:4">
      <c r="C1387" s="14"/>
      <c r="D1387" s="14"/>
    </row>
    <row r="1388" spans="3:4">
      <c r="C1388" s="14"/>
      <c r="D1388" s="14"/>
    </row>
    <row r="1389" spans="3:4">
      <c r="C1389" s="14"/>
      <c r="D1389" s="14"/>
    </row>
    <row r="1390" spans="3:4">
      <c r="C1390" s="14"/>
      <c r="D1390" s="14"/>
    </row>
    <row r="1391" spans="3:4">
      <c r="C1391" s="14"/>
      <c r="D1391" s="14"/>
    </row>
    <row r="1392" spans="3:4">
      <c r="C1392" s="14"/>
      <c r="D1392" s="14"/>
    </row>
    <row r="1393" spans="3:4">
      <c r="C1393" s="14"/>
      <c r="D1393" s="14"/>
    </row>
    <row r="1394" spans="3:4">
      <c r="C1394" s="14"/>
      <c r="D1394" s="14"/>
    </row>
    <row r="1395" spans="3:4">
      <c r="C1395" s="14"/>
      <c r="D1395" s="14"/>
    </row>
    <row r="1396" spans="3:4">
      <c r="C1396" s="14"/>
      <c r="D1396" s="14"/>
    </row>
    <row r="1397" spans="3:4">
      <c r="C1397" s="14"/>
      <c r="D1397" s="14"/>
    </row>
    <row r="1398" spans="3:4">
      <c r="C1398" s="14"/>
      <c r="D1398" s="14"/>
    </row>
    <row r="1399" spans="3:4">
      <c r="C1399" s="14"/>
      <c r="D1399" s="14"/>
    </row>
    <row r="1400" spans="3:4">
      <c r="C1400" s="14"/>
      <c r="D1400" s="14"/>
    </row>
    <row r="1401" spans="3:4">
      <c r="C1401" s="14"/>
      <c r="D1401" s="14"/>
    </row>
    <row r="1402" spans="3:4">
      <c r="C1402" s="14"/>
      <c r="D1402" s="14"/>
    </row>
    <row r="1403" spans="3:4">
      <c r="C1403" s="14"/>
      <c r="D1403" s="14"/>
    </row>
    <row r="1404" spans="3:4">
      <c r="C1404" s="14"/>
      <c r="D1404" s="14"/>
    </row>
    <row r="1405" spans="3:4">
      <c r="C1405" s="14"/>
      <c r="D1405" s="14"/>
    </row>
    <row r="1406" spans="3:4">
      <c r="C1406" s="14"/>
      <c r="D1406" s="14"/>
    </row>
    <row r="1407" spans="3:4">
      <c r="C1407" s="14"/>
      <c r="D1407" s="14"/>
    </row>
    <row r="1408" spans="3:4">
      <c r="C1408" s="14"/>
      <c r="D1408" s="14"/>
    </row>
    <row r="1409" spans="3:4">
      <c r="C1409" s="14"/>
      <c r="D1409" s="14"/>
    </row>
    <row r="1410" spans="3:4">
      <c r="C1410" s="14"/>
      <c r="D1410" s="14"/>
    </row>
    <row r="1411" spans="3:4">
      <c r="C1411" s="14"/>
      <c r="D1411" s="14"/>
    </row>
    <row r="1412" spans="3:4">
      <c r="C1412" s="14"/>
      <c r="D1412" s="14"/>
    </row>
    <row r="1413" spans="3:4">
      <c r="C1413" s="14"/>
      <c r="D1413" s="14"/>
    </row>
    <row r="1414" spans="3:4">
      <c r="C1414" s="14"/>
      <c r="D1414" s="14"/>
    </row>
    <row r="1415" spans="3:4">
      <c r="C1415" s="14"/>
      <c r="D1415" s="14"/>
    </row>
    <row r="1416" spans="3:4">
      <c r="C1416" s="14"/>
      <c r="D1416" s="14"/>
    </row>
    <row r="1417" spans="3:4">
      <c r="C1417" s="14"/>
      <c r="D1417" s="14"/>
    </row>
    <row r="1418" spans="3:4">
      <c r="C1418" s="14"/>
      <c r="D1418" s="14"/>
    </row>
    <row r="1419" spans="3:4">
      <c r="C1419" s="14"/>
      <c r="D1419" s="14"/>
    </row>
    <row r="1420" spans="3:4">
      <c r="C1420" s="14"/>
      <c r="D1420" s="14"/>
    </row>
    <row r="1421" spans="3:4">
      <c r="C1421" s="14"/>
      <c r="D1421" s="14"/>
    </row>
    <row r="1422" spans="3:4">
      <c r="C1422" s="14"/>
      <c r="D1422" s="14"/>
    </row>
    <row r="1423" spans="3:4">
      <c r="C1423" s="14"/>
      <c r="D1423" s="14"/>
    </row>
    <row r="1424" spans="3:4">
      <c r="C1424" s="14"/>
      <c r="D1424" s="14"/>
    </row>
    <row r="1425" spans="3:4">
      <c r="C1425" s="14"/>
      <c r="D1425" s="14"/>
    </row>
    <row r="1426" spans="3:4">
      <c r="C1426" s="14"/>
      <c r="D1426" s="14"/>
    </row>
    <row r="1427" spans="3:4">
      <c r="C1427" s="14"/>
      <c r="D1427" s="14"/>
    </row>
    <row r="1428" spans="3:4">
      <c r="C1428" s="14"/>
      <c r="D1428" s="14"/>
    </row>
    <row r="1429" spans="3:4">
      <c r="C1429" s="14"/>
      <c r="D1429" s="14"/>
    </row>
    <row r="1430" spans="3:4">
      <c r="C1430" s="14"/>
      <c r="D1430" s="14"/>
    </row>
    <row r="1431" spans="3:4">
      <c r="C1431" s="14"/>
      <c r="D1431" s="14"/>
    </row>
    <row r="1432" spans="3:4">
      <c r="C1432" s="14"/>
      <c r="D1432" s="14"/>
    </row>
    <row r="1433" spans="3:4">
      <c r="C1433" s="14"/>
      <c r="D1433" s="14"/>
    </row>
    <row r="1434" spans="3:4">
      <c r="C1434" s="14"/>
      <c r="D1434" s="14"/>
    </row>
    <row r="1435" spans="3:4">
      <c r="C1435" s="14"/>
      <c r="D1435" s="14"/>
    </row>
    <row r="1436" spans="3:4">
      <c r="C1436" s="14"/>
      <c r="D1436" s="14"/>
    </row>
    <row r="1437" spans="3:4">
      <c r="C1437" s="14"/>
      <c r="D1437" s="14"/>
    </row>
    <row r="1438" spans="3:4">
      <c r="C1438" s="14"/>
      <c r="D1438" s="14"/>
    </row>
    <row r="1439" spans="3:4">
      <c r="C1439" s="14"/>
      <c r="D1439" s="14"/>
    </row>
    <row r="1440" spans="3:4">
      <c r="C1440" s="14"/>
      <c r="D1440" s="14"/>
    </row>
    <row r="1441" spans="3:4">
      <c r="C1441" s="14"/>
      <c r="D1441" s="14"/>
    </row>
    <row r="1442" spans="3:4">
      <c r="C1442" s="14"/>
      <c r="D1442" s="14"/>
    </row>
    <row r="1443" spans="3:4">
      <c r="C1443" s="14"/>
      <c r="D1443" s="14"/>
    </row>
    <row r="1444" spans="3:4">
      <c r="C1444" s="14"/>
      <c r="D1444" s="14"/>
    </row>
    <row r="1445" spans="3:4">
      <c r="C1445" s="14"/>
      <c r="D1445" s="14"/>
    </row>
    <row r="1446" spans="3:4">
      <c r="C1446" s="14"/>
      <c r="D1446" s="14"/>
    </row>
    <row r="1447" spans="3:4">
      <c r="C1447" s="14"/>
      <c r="D1447" s="14"/>
    </row>
    <row r="1448" spans="3:4">
      <c r="C1448" s="14"/>
      <c r="D1448" s="14"/>
    </row>
    <row r="1449" spans="3:4">
      <c r="C1449" s="14"/>
      <c r="D1449" s="14"/>
    </row>
    <row r="1450" spans="3:4">
      <c r="C1450" s="14"/>
      <c r="D1450" s="14"/>
    </row>
    <row r="1451" spans="3:4">
      <c r="C1451" s="14"/>
      <c r="D1451" s="14"/>
    </row>
    <row r="1452" spans="3:4">
      <c r="C1452" s="14"/>
      <c r="D1452" s="14"/>
    </row>
    <row r="1453" spans="3:4">
      <c r="C1453" s="14"/>
      <c r="D1453" s="14"/>
    </row>
    <row r="1454" spans="3:4">
      <c r="C1454" s="14"/>
      <c r="D1454" s="14"/>
    </row>
    <row r="1455" spans="3:4">
      <c r="C1455" s="14"/>
      <c r="D1455" s="14"/>
    </row>
    <row r="1456" spans="3:4">
      <c r="C1456" s="14"/>
      <c r="D1456" s="14"/>
    </row>
    <row r="1457" spans="3:4">
      <c r="C1457" s="14"/>
      <c r="D1457" s="14"/>
    </row>
    <row r="1458" spans="3:4">
      <c r="C1458" s="14"/>
      <c r="D1458" s="14"/>
    </row>
    <row r="1459" spans="3:4">
      <c r="C1459" s="14"/>
      <c r="D1459" s="14"/>
    </row>
    <row r="1460" spans="3:4">
      <c r="C1460" s="14"/>
      <c r="D1460" s="14"/>
    </row>
    <row r="1461" spans="3:4">
      <c r="C1461" s="14"/>
      <c r="D1461" s="14"/>
    </row>
    <row r="1462" spans="3:4">
      <c r="C1462" s="14"/>
      <c r="D1462" s="14"/>
    </row>
    <row r="1463" spans="3:4">
      <c r="C1463" s="14"/>
      <c r="D1463" s="14"/>
    </row>
    <row r="1464" spans="3:4">
      <c r="C1464" s="14"/>
      <c r="D1464" s="14"/>
    </row>
    <row r="1465" spans="3:4">
      <c r="C1465" s="14"/>
      <c r="D1465" s="14"/>
    </row>
    <row r="1466" spans="3:4">
      <c r="C1466" s="14"/>
      <c r="D1466" s="14"/>
    </row>
    <row r="1467" spans="3:4">
      <c r="C1467" s="14"/>
      <c r="D1467" s="14"/>
    </row>
    <row r="1468" spans="3:4">
      <c r="C1468" s="14"/>
      <c r="D1468" s="14"/>
    </row>
    <row r="1469" spans="3:4">
      <c r="C1469" s="14"/>
      <c r="D1469" s="14"/>
    </row>
    <row r="1470" spans="3:4">
      <c r="C1470" s="14"/>
      <c r="D1470" s="14"/>
    </row>
    <row r="1471" spans="3:4">
      <c r="C1471" s="14"/>
      <c r="D1471" s="14"/>
    </row>
    <row r="1472" spans="3:4">
      <c r="C1472" s="14"/>
      <c r="D1472" s="14"/>
    </row>
    <row r="1473" spans="3:4">
      <c r="C1473" s="14"/>
      <c r="D1473" s="14"/>
    </row>
    <row r="1474" spans="3:4">
      <c r="C1474" s="14"/>
      <c r="D1474" s="14"/>
    </row>
    <row r="1475" spans="3:4">
      <c r="C1475" s="14"/>
      <c r="D1475" s="14"/>
    </row>
    <row r="1476" spans="3:4">
      <c r="C1476" s="14"/>
      <c r="D1476" s="14"/>
    </row>
    <row r="1477" spans="3:4">
      <c r="C1477" s="14"/>
      <c r="D1477" s="14"/>
    </row>
    <row r="1478" spans="3:4">
      <c r="C1478" s="14"/>
      <c r="D1478" s="14"/>
    </row>
    <row r="1479" spans="3:4">
      <c r="C1479" s="14"/>
      <c r="D1479" s="14"/>
    </row>
    <row r="1480" spans="3:4">
      <c r="C1480" s="14"/>
      <c r="D1480" s="14"/>
    </row>
    <row r="1481" spans="3:4">
      <c r="C1481" s="14"/>
      <c r="D1481" s="14"/>
    </row>
    <row r="1482" spans="3:4">
      <c r="C1482" s="14"/>
      <c r="D1482" s="14"/>
    </row>
    <row r="1483" spans="3:4">
      <c r="C1483" s="14"/>
      <c r="D1483" s="14"/>
    </row>
    <row r="1484" spans="3:4">
      <c r="C1484" s="14"/>
      <c r="D1484" s="14"/>
    </row>
    <row r="1485" spans="3:4">
      <c r="C1485" s="14"/>
      <c r="D1485" s="14"/>
    </row>
    <row r="1486" spans="3:4">
      <c r="C1486" s="14"/>
      <c r="D1486" s="14"/>
    </row>
    <row r="1487" spans="3:4">
      <c r="C1487" s="14"/>
      <c r="D1487" s="14"/>
    </row>
    <row r="1488" spans="3:4">
      <c r="C1488" s="14"/>
      <c r="D1488" s="14"/>
    </row>
    <row r="1489" spans="3:4">
      <c r="C1489" s="14"/>
      <c r="D1489" s="14"/>
    </row>
    <row r="1490" spans="3:4">
      <c r="C1490" s="14"/>
      <c r="D1490" s="14"/>
    </row>
    <row r="1491" spans="3:4">
      <c r="C1491" s="14"/>
      <c r="D1491" s="14"/>
    </row>
    <row r="1492" spans="3:4">
      <c r="C1492" s="14"/>
      <c r="D1492" s="14"/>
    </row>
    <row r="1493" spans="3:4">
      <c r="C1493" s="14"/>
      <c r="D1493" s="14"/>
    </row>
    <row r="1494" spans="3:4">
      <c r="C1494" s="14"/>
      <c r="D1494" s="14"/>
    </row>
    <row r="1495" spans="3:4">
      <c r="C1495" s="14"/>
      <c r="D1495" s="14"/>
    </row>
    <row r="1496" spans="3:4">
      <c r="C1496" s="14"/>
      <c r="D1496" s="14"/>
    </row>
    <row r="1497" spans="3:4">
      <c r="C1497" s="14"/>
      <c r="D1497" s="14"/>
    </row>
    <row r="1498" spans="3:4">
      <c r="C1498" s="14"/>
      <c r="D1498" s="14"/>
    </row>
    <row r="1499" spans="3:4">
      <c r="C1499" s="14"/>
      <c r="D1499" s="14"/>
    </row>
    <row r="1500" spans="3:4">
      <c r="C1500" s="14"/>
      <c r="D1500" s="14"/>
    </row>
    <row r="1501" spans="3:4">
      <c r="C1501" s="14"/>
      <c r="D1501" s="14"/>
    </row>
    <row r="1502" spans="3:4">
      <c r="C1502" s="14"/>
      <c r="D1502" s="14"/>
    </row>
    <row r="1503" spans="3:4">
      <c r="C1503" s="14"/>
      <c r="D1503" s="14"/>
    </row>
    <row r="1504" spans="3:4">
      <c r="C1504" s="14"/>
      <c r="D1504" s="14"/>
    </row>
    <row r="1505" spans="3:4">
      <c r="C1505" s="14"/>
      <c r="D1505" s="14"/>
    </row>
    <row r="1506" spans="3:4">
      <c r="C1506" s="14"/>
      <c r="D1506" s="14"/>
    </row>
    <row r="1507" spans="3:4">
      <c r="C1507" s="14"/>
      <c r="D1507" s="14"/>
    </row>
    <row r="1508" spans="3:4">
      <c r="C1508" s="14"/>
      <c r="D1508" s="14"/>
    </row>
    <row r="1509" spans="3:4">
      <c r="C1509" s="14"/>
      <c r="D1509" s="14"/>
    </row>
    <row r="1510" spans="3:4">
      <c r="C1510" s="14"/>
      <c r="D1510" s="14"/>
    </row>
    <row r="1511" spans="3:4">
      <c r="C1511" s="14"/>
      <c r="D1511" s="14"/>
    </row>
    <row r="1512" spans="3:4">
      <c r="C1512" s="14"/>
      <c r="D1512" s="14"/>
    </row>
    <row r="1513" spans="3:4">
      <c r="C1513" s="14"/>
      <c r="D1513" s="14"/>
    </row>
    <row r="1514" spans="3:4">
      <c r="C1514" s="14"/>
      <c r="D1514" s="14"/>
    </row>
    <row r="1515" spans="3:4">
      <c r="C1515" s="14"/>
      <c r="D1515" s="14"/>
    </row>
    <row r="1516" spans="3:4">
      <c r="C1516" s="14"/>
      <c r="D1516" s="14"/>
    </row>
    <row r="1517" spans="3:4">
      <c r="C1517" s="14"/>
      <c r="D1517" s="14"/>
    </row>
    <row r="1518" spans="3:4">
      <c r="C1518" s="14"/>
      <c r="D1518" s="14"/>
    </row>
    <row r="1519" spans="3:4">
      <c r="C1519" s="14"/>
      <c r="D1519" s="14"/>
    </row>
    <row r="1520" spans="3:4">
      <c r="C1520" s="14"/>
      <c r="D1520" s="14"/>
    </row>
    <row r="1521" spans="3:4">
      <c r="C1521" s="14"/>
      <c r="D1521" s="14"/>
    </row>
    <row r="1522" spans="3:4">
      <c r="C1522" s="14"/>
      <c r="D1522" s="14"/>
    </row>
    <row r="1523" spans="3:4">
      <c r="C1523" s="14"/>
      <c r="D1523" s="14"/>
    </row>
    <row r="1524" spans="3:4">
      <c r="C1524" s="14"/>
      <c r="D1524" s="14"/>
    </row>
    <row r="1525" spans="3:4">
      <c r="C1525" s="14"/>
      <c r="D1525" s="14"/>
    </row>
    <row r="1526" spans="3:4">
      <c r="C1526" s="14"/>
      <c r="D1526" s="14"/>
    </row>
    <row r="1527" spans="3:4">
      <c r="C1527" s="14"/>
      <c r="D1527" s="14"/>
    </row>
    <row r="1528" spans="3:4">
      <c r="C1528" s="14"/>
      <c r="D1528" s="14"/>
    </row>
    <row r="1529" spans="3:4">
      <c r="C1529" s="14"/>
      <c r="D1529" s="14"/>
    </row>
    <row r="1530" spans="3:4">
      <c r="C1530" s="14"/>
      <c r="D1530" s="14"/>
    </row>
    <row r="1531" spans="3:4">
      <c r="C1531" s="14"/>
      <c r="D1531" s="14"/>
    </row>
    <row r="1532" spans="3:4">
      <c r="C1532" s="14"/>
      <c r="D1532" s="14"/>
    </row>
    <row r="1533" spans="3:4">
      <c r="C1533" s="14"/>
      <c r="D1533" s="14"/>
    </row>
    <row r="1534" spans="3:4">
      <c r="C1534" s="14"/>
      <c r="D1534" s="14"/>
    </row>
    <row r="1535" spans="3:4">
      <c r="C1535" s="14"/>
      <c r="D1535" s="14"/>
    </row>
    <row r="1536" spans="3:4">
      <c r="C1536" s="14"/>
      <c r="D1536" s="14"/>
    </row>
    <row r="1537" spans="3:4">
      <c r="C1537" s="14"/>
      <c r="D1537" s="14"/>
    </row>
    <row r="1538" spans="3:4">
      <c r="C1538" s="14"/>
      <c r="D1538" s="14"/>
    </row>
    <row r="1539" spans="3:4">
      <c r="C1539" s="14"/>
      <c r="D1539" s="14"/>
    </row>
    <row r="1540" spans="3:4">
      <c r="C1540" s="14"/>
      <c r="D1540" s="14"/>
    </row>
    <row r="1541" spans="3:4">
      <c r="C1541" s="14"/>
      <c r="D1541" s="14"/>
    </row>
    <row r="1542" spans="3:4">
      <c r="C1542" s="14"/>
      <c r="D1542" s="14"/>
    </row>
    <row r="1543" spans="3:4">
      <c r="C1543" s="14"/>
      <c r="D1543" s="14"/>
    </row>
    <row r="1544" spans="3:4">
      <c r="C1544" s="14"/>
      <c r="D1544" s="14"/>
    </row>
    <row r="1545" spans="3:4">
      <c r="C1545" s="14"/>
      <c r="D1545" s="14"/>
    </row>
    <row r="1546" spans="3:4">
      <c r="C1546" s="14"/>
      <c r="D1546" s="14"/>
    </row>
    <row r="1547" spans="3:4">
      <c r="C1547" s="14"/>
      <c r="D1547" s="14"/>
    </row>
    <row r="1548" spans="3:4">
      <c r="C1548" s="14"/>
      <c r="D1548" s="14"/>
    </row>
    <row r="1549" spans="3:4">
      <c r="C1549" s="14"/>
      <c r="D1549" s="14"/>
    </row>
    <row r="1550" spans="3:4">
      <c r="C1550" s="14"/>
      <c r="D1550" s="14"/>
    </row>
    <row r="1551" spans="3:4">
      <c r="C1551" s="14"/>
      <c r="D1551" s="14"/>
    </row>
    <row r="1552" spans="3:4">
      <c r="C1552" s="14"/>
      <c r="D1552" s="14"/>
    </row>
    <row r="1553" spans="3:4">
      <c r="C1553" s="14"/>
      <c r="D1553" s="14"/>
    </row>
    <row r="1554" spans="3:4">
      <c r="C1554" s="14"/>
      <c r="D1554" s="14"/>
    </row>
    <row r="1555" spans="3:4">
      <c r="C1555" s="14"/>
      <c r="D1555" s="14"/>
    </row>
    <row r="1556" spans="3:4">
      <c r="C1556" s="14"/>
      <c r="D1556" s="14"/>
    </row>
    <row r="1557" spans="3:4">
      <c r="C1557" s="14"/>
      <c r="D1557" s="14"/>
    </row>
    <row r="1558" spans="3:4">
      <c r="C1558" s="14"/>
      <c r="D1558" s="14"/>
    </row>
    <row r="1559" spans="3:4">
      <c r="C1559" s="14"/>
      <c r="D1559" s="14"/>
    </row>
    <row r="1560" spans="3:4">
      <c r="C1560" s="14"/>
      <c r="D1560" s="14"/>
    </row>
    <row r="1561" spans="3:4">
      <c r="C1561" s="14"/>
      <c r="D1561" s="14"/>
    </row>
    <row r="1562" spans="3:4">
      <c r="C1562" s="14"/>
      <c r="D1562" s="14"/>
    </row>
    <row r="1563" spans="3:4">
      <c r="C1563" s="14"/>
      <c r="D1563" s="14"/>
    </row>
    <row r="1564" spans="3:4">
      <c r="C1564" s="14"/>
      <c r="D1564" s="14"/>
    </row>
    <row r="1565" spans="3:4">
      <c r="C1565" s="14"/>
      <c r="D1565" s="14"/>
    </row>
    <row r="1566" spans="3:4">
      <c r="C1566" s="14"/>
      <c r="D1566" s="14"/>
    </row>
    <row r="1567" spans="3:4">
      <c r="C1567" s="14"/>
      <c r="D1567" s="14"/>
    </row>
    <row r="1568" spans="3:4">
      <c r="C1568" s="14"/>
      <c r="D1568" s="14"/>
    </row>
    <row r="1569" spans="3:4">
      <c r="C1569" s="14"/>
      <c r="D1569" s="14"/>
    </row>
    <row r="1570" spans="3:4">
      <c r="C1570" s="14"/>
      <c r="D1570" s="14"/>
    </row>
    <row r="1571" spans="3:4">
      <c r="C1571" s="14"/>
      <c r="D1571" s="14"/>
    </row>
    <row r="1572" spans="3:4">
      <c r="C1572" s="14"/>
      <c r="D1572" s="14"/>
    </row>
    <row r="1573" spans="3:4">
      <c r="C1573" s="14"/>
      <c r="D1573" s="14"/>
    </row>
    <row r="1574" spans="3:4">
      <c r="C1574" s="14"/>
      <c r="D1574" s="14"/>
    </row>
    <row r="1575" spans="3:4">
      <c r="C1575" s="14"/>
      <c r="D1575" s="14"/>
    </row>
    <row r="1576" spans="3:4">
      <c r="C1576" s="14"/>
      <c r="D1576" s="14"/>
    </row>
    <row r="1577" spans="3:4">
      <c r="C1577" s="14"/>
      <c r="D1577" s="14"/>
    </row>
    <row r="1578" spans="3:4">
      <c r="C1578" s="14"/>
      <c r="D1578" s="14"/>
    </row>
    <row r="1579" spans="3:4">
      <c r="C1579" s="14"/>
      <c r="D1579" s="14"/>
    </row>
    <row r="1580" spans="3:4">
      <c r="C1580" s="14"/>
      <c r="D1580" s="14"/>
    </row>
    <row r="1581" spans="3:4">
      <c r="C1581" s="14"/>
      <c r="D1581" s="14"/>
    </row>
    <row r="1582" spans="3:4">
      <c r="C1582" s="14"/>
      <c r="D1582" s="14"/>
    </row>
    <row r="1583" spans="3:4">
      <c r="C1583" s="14"/>
      <c r="D1583" s="14"/>
    </row>
    <row r="1584" spans="3:4">
      <c r="C1584" s="14"/>
      <c r="D1584" s="14"/>
    </row>
    <row r="1585" spans="3:4">
      <c r="C1585" s="14"/>
      <c r="D1585" s="14"/>
    </row>
    <row r="1586" spans="3:4">
      <c r="C1586" s="14"/>
      <c r="D1586" s="14"/>
    </row>
    <row r="1587" spans="3:4">
      <c r="C1587" s="14"/>
      <c r="D1587" s="14"/>
    </row>
    <row r="1588" spans="3:4">
      <c r="C1588" s="14"/>
      <c r="D1588" s="14"/>
    </row>
    <row r="1589" spans="3:4">
      <c r="C1589" s="14"/>
      <c r="D1589" s="14"/>
    </row>
    <row r="1590" spans="3:4">
      <c r="C1590" s="14"/>
      <c r="D1590" s="14"/>
    </row>
    <row r="1591" spans="3:4">
      <c r="C1591" s="14"/>
      <c r="D1591" s="14"/>
    </row>
    <row r="1592" spans="3:4">
      <c r="C1592" s="14"/>
      <c r="D1592" s="14"/>
    </row>
    <row r="1593" spans="3:4">
      <c r="C1593" s="14"/>
      <c r="D1593" s="14"/>
    </row>
    <row r="1594" spans="3:4">
      <c r="C1594" s="14"/>
      <c r="D1594" s="14"/>
    </row>
    <row r="1595" spans="3:4">
      <c r="C1595" s="14"/>
      <c r="D1595" s="14"/>
    </row>
    <row r="1596" spans="3:4">
      <c r="C1596" s="14"/>
      <c r="D1596" s="14"/>
    </row>
    <row r="1597" spans="3:4">
      <c r="C1597" s="14"/>
      <c r="D1597" s="14"/>
    </row>
    <row r="1598" spans="3:4">
      <c r="C1598" s="14"/>
      <c r="D1598" s="14"/>
    </row>
    <row r="1599" spans="3:4">
      <c r="C1599" s="14"/>
      <c r="D1599" s="14"/>
    </row>
    <row r="1600" spans="3:4">
      <c r="C1600" s="14"/>
      <c r="D1600" s="14"/>
    </row>
    <row r="1601" spans="3:4">
      <c r="C1601" s="14"/>
      <c r="D1601" s="14"/>
    </row>
    <row r="1602" spans="3:4">
      <c r="C1602" s="14"/>
      <c r="D1602" s="14"/>
    </row>
    <row r="1603" spans="3:4">
      <c r="C1603" s="14"/>
      <c r="D1603" s="14"/>
    </row>
    <row r="1604" spans="3:4">
      <c r="C1604" s="14"/>
      <c r="D1604" s="14"/>
    </row>
    <row r="1605" spans="3:4">
      <c r="C1605" s="14"/>
      <c r="D1605" s="14"/>
    </row>
    <row r="1606" spans="3:4">
      <c r="C1606" s="14"/>
      <c r="D1606" s="14"/>
    </row>
    <row r="1607" spans="3:4">
      <c r="C1607" s="14"/>
      <c r="D1607" s="14"/>
    </row>
    <row r="1608" spans="3:4">
      <c r="C1608" s="14"/>
      <c r="D1608" s="14"/>
    </row>
    <row r="1609" spans="3:4">
      <c r="C1609" s="14"/>
      <c r="D1609" s="14"/>
    </row>
    <row r="1610" spans="3:4">
      <c r="C1610" s="14"/>
      <c r="D1610" s="14"/>
    </row>
    <row r="1611" spans="3:4">
      <c r="C1611" s="14"/>
      <c r="D1611" s="14"/>
    </row>
    <row r="1612" spans="3:4">
      <c r="C1612" s="14"/>
      <c r="D1612" s="14"/>
    </row>
    <row r="1613" spans="3:4">
      <c r="C1613" s="14"/>
      <c r="D1613" s="14"/>
    </row>
    <row r="1614" spans="3:4">
      <c r="C1614" s="14"/>
      <c r="D1614" s="14"/>
    </row>
    <row r="1615" spans="3:4">
      <c r="C1615" s="14"/>
      <c r="D1615" s="14"/>
    </row>
    <row r="1616" spans="3:4">
      <c r="C1616" s="14"/>
      <c r="D1616" s="14"/>
    </row>
    <row r="1617" spans="3:4">
      <c r="C1617" s="14"/>
      <c r="D1617" s="14"/>
    </row>
    <row r="1618" spans="3:4">
      <c r="C1618" s="14"/>
      <c r="D1618" s="14"/>
    </row>
    <row r="1619" spans="3:4">
      <c r="C1619" s="14"/>
      <c r="D1619" s="14"/>
    </row>
    <row r="1620" spans="3:4">
      <c r="C1620" s="14"/>
      <c r="D1620" s="14"/>
    </row>
    <row r="1621" spans="3:4">
      <c r="C1621" s="14"/>
      <c r="D1621" s="14"/>
    </row>
    <row r="1622" spans="3:4">
      <c r="C1622" s="14"/>
      <c r="D1622" s="14"/>
    </row>
    <row r="1623" spans="3:4">
      <c r="C1623" s="14"/>
      <c r="D1623" s="14"/>
    </row>
    <row r="1624" spans="3:4">
      <c r="C1624" s="14"/>
      <c r="D1624" s="14"/>
    </row>
    <row r="1625" spans="3:4">
      <c r="C1625" s="14"/>
      <c r="D1625" s="14"/>
    </row>
    <row r="1626" spans="3:4">
      <c r="C1626" s="14"/>
      <c r="D1626" s="14"/>
    </row>
    <row r="1627" spans="3:4">
      <c r="C1627" s="14"/>
      <c r="D1627" s="14"/>
    </row>
    <row r="1628" spans="3:4">
      <c r="C1628" s="14"/>
      <c r="D1628" s="14"/>
    </row>
    <row r="1629" spans="3:4">
      <c r="C1629" s="14"/>
      <c r="D1629" s="14"/>
    </row>
    <row r="1630" spans="3:4">
      <c r="C1630" s="14"/>
      <c r="D1630" s="14"/>
    </row>
    <row r="1631" spans="3:4">
      <c r="C1631" s="14"/>
      <c r="D1631" s="14"/>
    </row>
    <row r="1632" spans="3:4">
      <c r="C1632" s="14"/>
      <c r="D1632" s="14"/>
    </row>
    <row r="1633" spans="3:4">
      <c r="C1633" s="14"/>
      <c r="D1633" s="14"/>
    </row>
    <row r="1634" spans="3:4">
      <c r="C1634" s="14"/>
      <c r="D1634" s="14"/>
    </row>
    <row r="1635" spans="3:4">
      <c r="C1635" s="14"/>
      <c r="D1635" s="14"/>
    </row>
    <row r="1636" spans="3:4">
      <c r="C1636" s="14"/>
      <c r="D1636" s="14"/>
    </row>
    <row r="1637" spans="3:4">
      <c r="C1637" s="14"/>
      <c r="D1637" s="14"/>
    </row>
    <row r="1638" spans="3:4">
      <c r="C1638" s="14"/>
      <c r="D1638" s="14"/>
    </row>
    <row r="1639" spans="3:4">
      <c r="C1639" s="14"/>
      <c r="D1639" s="14"/>
    </row>
    <row r="1640" spans="3:4">
      <c r="C1640" s="14"/>
      <c r="D1640" s="14"/>
    </row>
    <row r="1641" spans="3:4">
      <c r="C1641" s="14"/>
      <c r="D1641" s="14"/>
    </row>
    <row r="1642" spans="3:4">
      <c r="C1642" s="14"/>
      <c r="D1642" s="14"/>
    </row>
    <row r="1643" spans="3:4">
      <c r="C1643" s="14"/>
      <c r="D1643" s="14"/>
    </row>
    <row r="1644" spans="3:4">
      <c r="C1644" s="14"/>
      <c r="D1644" s="14"/>
    </row>
    <row r="1645" spans="3:4">
      <c r="C1645" s="14"/>
      <c r="D1645" s="14"/>
    </row>
    <row r="1646" spans="3:4">
      <c r="C1646" s="14"/>
      <c r="D1646" s="14"/>
    </row>
    <row r="1647" spans="3:4">
      <c r="C1647" s="14"/>
      <c r="D1647" s="14"/>
    </row>
    <row r="1648" spans="3:4">
      <c r="C1648" s="14"/>
      <c r="D1648" s="14"/>
    </row>
    <row r="1649" spans="3:4">
      <c r="C1649" s="14"/>
      <c r="D1649" s="14"/>
    </row>
    <row r="1650" spans="3:4">
      <c r="C1650" s="14"/>
      <c r="D1650" s="14"/>
    </row>
    <row r="1651" spans="3:4">
      <c r="C1651" s="14"/>
      <c r="D1651" s="14"/>
    </row>
    <row r="1652" spans="3:4">
      <c r="C1652" s="14"/>
      <c r="D1652" s="14"/>
    </row>
    <row r="1653" spans="3:4">
      <c r="C1653" s="14"/>
      <c r="D1653" s="14"/>
    </row>
    <row r="1654" spans="3:4">
      <c r="C1654" s="14"/>
      <c r="D1654" s="14"/>
    </row>
    <row r="1655" spans="3:4">
      <c r="C1655" s="14"/>
      <c r="D1655" s="14"/>
    </row>
    <row r="1656" spans="3:4">
      <c r="C1656" s="14"/>
      <c r="D1656" s="14"/>
    </row>
    <row r="1657" spans="3:4">
      <c r="C1657" s="14"/>
      <c r="D1657" s="14"/>
    </row>
    <row r="1658" spans="3:4">
      <c r="C1658" s="14"/>
      <c r="D1658" s="14"/>
    </row>
    <row r="1659" spans="3:4">
      <c r="C1659" s="14"/>
      <c r="D1659" s="14"/>
    </row>
    <row r="1660" spans="3:4">
      <c r="C1660" s="14"/>
      <c r="D1660" s="14"/>
    </row>
    <row r="1661" spans="3:4">
      <c r="C1661" s="14"/>
      <c r="D1661" s="14"/>
    </row>
    <row r="1662" spans="3:4">
      <c r="C1662" s="14"/>
      <c r="D1662" s="14"/>
    </row>
    <row r="1663" spans="3:4">
      <c r="C1663" s="14"/>
      <c r="D1663" s="14"/>
    </row>
    <row r="1664" spans="3:4">
      <c r="C1664" s="14"/>
      <c r="D1664" s="14"/>
    </row>
    <row r="1665" spans="3:4">
      <c r="C1665" s="14"/>
      <c r="D1665" s="14"/>
    </row>
    <row r="1666" spans="3:4">
      <c r="C1666" s="14"/>
      <c r="D1666" s="14"/>
    </row>
    <row r="1667" spans="3:4">
      <c r="C1667" s="14"/>
      <c r="D1667" s="14"/>
    </row>
    <row r="1668" spans="3:4">
      <c r="C1668" s="14"/>
      <c r="D1668" s="14"/>
    </row>
    <row r="1669" spans="3:4">
      <c r="C1669" s="14"/>
      <c r="D1669" s="14"/>
    </row>
    <row r="1670" spans="3:4">
      <c r="C1670" s="14"/>
      <c r="D1670" s="14"/>
    </row>
    <row r="1671" spans="3:4">
      <c r="C1671" s="14"/>
      <c r="D1671" s="14"/>
    </row>
    <row r="1672" spans="3:4">
      <c r="C1672" s="14"/>
      <c r="D1672" s="14"/>
    </row>
    <row r="1673" spans="3:4">
      <c r="C1673" s="14"/>
      <c r="D1673" s="14"/>
    </row>
    <row r="1674" spans="3:4">
      <c r="C1674" s="14"/>
      <c r="D1674" s="14"/>
    </row>
    <row r="1675" spans="3:4">
      <c r="C1675" s="14"/>
      <c r="D1675" s="14"/>
    </row>
    <row r="1676" spans="3:4">
      <c r="C1676" s="14"/>
      <c r="D1676" s="14"/>
    </row>
    <row r="1677" spans="3:4">
      <c r="C1677" s="14"/>
      <c r="D1677" s="14"/>
    </row>
    <row r="1678" spans="3:4">
      <c r="C1678" s="14"/>
      <c r="D1678" s="14"/>
    </row>
    <row r="1679" spans="3:4">
      <c r="C1679" s="14"/>
      <c r="D1679" s="14"/>
    </row>
    <row r="1680" spans="3:4">
      <c r="C1680" s="14"/>
      <c r="D1680" s="14"/>
    </row>
    <row r="1681" spans="3:4">
      <c r="C1681" s="14"/>
      <c r="D1681" s="14"/>
    </row>
    <row r="1682" spans="3:4">
      <c r="C1682" s="14"/>
      <c r="D1682" s="14"/>
    </row>
    <row r="1683" spans="3:4">
      <c r="C1683" s="14"/>
      <c r="D1683" s="14"/>
    </row>
    <row r="1684" spans="3:4">
      <c r="C1684" s="14"/>
      <c r="D1684" s="14"/>
    </row>
    <row r="1685" spans="3:4">
      <c r="C1685" s="14"/>
      <c r="D1685" s="14"/>
    </row>
    <row r="1686" spans="3:4">
      <c r="C1686" s="14"/>
      <c r="D1686" s="14"/>
    </row>
    <row r="1687" spans="3:4">
      <c r="C1687" s="14"/>
      <c r="D1687" s="14"/>
    </row>
    <row r="1688" spans="3:4">
      <c r="C1688" s="14"/>
      <c r="D1688" s="14"/>
    </row>
    <row r="1689" spans="3:4">
      <c r="C1689" s="14"/>
      <c r="D1689" s="14"/>
    </row>
    <row r="1690" spans="3:4">
      <c r="C1690" s="14"/>
      <c r="D1690" s="14"/>
    </row>
    <row r="1691" spans="3:4">
      <c r="C1691" s="14"/>
      <c r="D1691" s="14"/>
    </row>
    <row r="1692" spans="3:4">
      <c r="C1692" s="14"/>
      <c r="D1692" s="14"/>
    </row>
    <row r="1693" spans="3:4">
      <c r="C1693" s="14"/>
      <c r="D1693" s="14"/>
    </row>
    <row r="1694" spans="3:4">
      <c r="C1694" s="14"/>
      <c r="D1694" s="14"/>
    </row>
    <row r="1695" spans="3:4">
      <c r="C1695" s="14"/>
      <c r="D1695" s="14"/>
    </row>
    <row r="1696" spans="3:4">
      <c r="C1696" s="14"/>
      <c r="D1696" s="14"/>
    </row>
    <row r="1697" spans="3:4">
      <c r="C1697" s="14"/>
      <c r="D1697" s="14"/>
    </row>
    <row r="1698" spans="3:4">
      <c r="C1698" s="14"/>
      <c r="D1698" s="14"/>
    </row>
    <row r="1699" spans="3:4">
      <c r="C1699" s="14"/>
      <c r="D1699" s="14"/>
    </row>
    <row r="1700" spans="3:4">
      <c r="C1700" s="14"/>
      <c r="D1700" s="14"/>
    </row>
    <row r="1701" spans="3:4">
      <c r="C1701" s="14"/>
      <c r="D1701" s="14"/>
    </row>
    <row r="1702" spans="3:4">
      <c r="C1702" s="14"/>
      <c r="D1702" s="14"/>
    </row>
    <row r="1703" spans="3:4">
      <c r="C1703" s="14"/>
      <c r="D1703" s="14"/>
    </row>
    <row r="1704" spans="3:4">
      <c r="C1704" s="14"/>
      <c r="D1704" s="14"/>
    </row>
    <row r="1705" spans="3:4">
      <c r="C1705" s="14"/>
      <c r="D1705" s="14"/>
    </row>
    <row r="1706" spans="3:4">
      <c r="C1706" s="14"/>
      <c r="D1706" s="14"/>
    </row>
    <row r="1707" spans="3:4">
      <c r="C1707" s="14"/>
      <c r="D1707" s="14"/>
    </row>
    <row r="1708" spans="3:4">
      <c r="C1708" s="14"/>
      <c r="D1708" s="14"/>
    </row>
    <row r="1709" spans="3:4">
      <c r="C1709" s="14"/>
      <c r="D1709" s="14"/>
    </row>
    <row r="1710" spans="3:4">
      <c r="C1710" s="14"/>
      <c r="D1710" s="14"/>
    </row>
    <row r="1711" spans="3:4">
      <c r="C1711" s="14"/>
      <c r="D1711" s="14"/>
    </row>
    <row r="1712" spans="3:4">
      <c r="C1712" s="14"/>
      <c r="D1712" s="14"/>
    </row>
    <row r="1713" spans="3:4">
      <c r="C1713" s="14"/>
      <c r="D1713" s="14"/>
    </row>
    <row r="1714" spans="3:4">
      <c r="C1714" s="14"/>
      <c r="D1714" s="14"/>
    </row>
    <row r="1715" spans="3:4">
      <c r="C1715" s="14"/>
      <c r="D1715" s="14"/>
    </row>
    <row r="1716" spans="3:4">
      <c r="C1716" s="14"/>
      <c r="D1716" s="14"/>
    </row>
    <row r="1717" spans="3:4">
      <c r="C1717" s="14"/>
      <c r="D1717" s="14"/>
    </row>
    <row r="1718" spans="3:4">
      <c r="C1718" s="14"/>
      <c r="D1718" s="14"/>
    </row>
    <row r="1719" spans="3:4">
      <c r="C1719" s="14"/>
      <c r="D1719" s="14"/>
    </row>
    <row r="1720" spans="3:4">
      <c r="C1720" s="14"/>
      <c r="D1720" s="14"/>
    </row>
    <row r="1721" spans="3:4">
      <c r="C1721" s="14"/>
      <c r="D1721" s="14"/>
    </row>
    <row r="1722" spans="3:4">
      <c r="C1722" s="14"/>
      <c r="D1722" s="14"/>
    </row>
    <row r="1723" spans="3:4">
      <c r="C1723" s="14"/>
      <c r="D1723" s="14"/>
    </row>
    <row r="1724" spans="3:4">
      <c r="C1724" s="14"/>
      <c r="D1724" s="14"/>
    </row>
    <row r="1725" spans="3:4">
      <c r="C1725" s="14"/>
      <c r="D1725" s="14"/>
    </row>
    <row r="1726" spans="3:4">
      <c r="C1726" s="14"/>
      <c r="D1726" s="14"/>
    </row>
    <row r="1727" spans="3:4">
      <c r="C1727" s="14"/>
      <c r="D1727" s="14"/>
    </row>
    <row r="1728" spans="3:4">
      <c r="C1728" s="14"/>
      <c r="D1728" s="14"/>
    </row>
    <row r="1729" spans="3:4">
      <c r="C1729" s="14"/>
      <c r="D1729" s="14"/>
    </row>
    <row r="1730" spans="3:4">
      <c r="C1730" s="14"/>
      <c r="D1730" s="14"/>
    </row>
    <row r="1731" spans="3:4">
      <c r="C1731" s="14"/>
      <c r="D1731" s="14"/>
    </row>
    <row r="1732" spans="3:4">
      <c r="C1732" s="14"/>
      <c r="D1732" s="14"/>
    </row>
    <row r="1733" spans="3:4">
      <c r="C1733" s="14"/>
      <c r="D1733" s="14"/>
    </row>
    <row r="1734" spans="3:4">
      <c r="C1734" s="14"/>
      <c r="D1734" s="14"/>
    </row>
    <row r="1735" spans="3:4">
      <c r="C1735" s="14"/>
      <c r="D1735" s="14"/>
    </row>
    <row r="1736" spans="3:4">
      <c r="C1736" s="14"/>
      <c r="D1736" s="14"/>
    </row>
    <row r="1737" spans="3:4">
      <c r="C1737" s="14"/>
      <c r="D1737" s="14"/>
    </row>
    <row r="1738" spans="3:4">
      <c r="C1738" s="14"/>
      <c r="D1738" s="14"/>
    </row>
    <row r="1739" spans="3:4">
      <c r="C1739" s="14"/>
      <c r="D1739" s="14"/>
    </row>
    <row r="1740" spans="3:4">
      <c r="C1740" s="14"/>
      <c r="D1740" s="14"/>
    </row>
    <row r="1741" spans="3:4">
      <c r="C1741" s="14"/>
      <c r="D1741" s="14"/>
    </row>
    <row r="1742" spans="3:4">
      <c r="C1742" s="14"/>
      <c r="D1742" s="14"/>
    </row>
    <row r="1743" spans="3:4">
      <c r="C1743" s="14"/>
      <c r="D1743" s="14"/>
    </row>
    <row r="1744" spans="3:4">
      <c r="C1744" s="14"/>
      <c r="D1744" s="14"/>
    </row>
    <row r="1745" spans="3:4">
      <c r="C1745" s="14"/>
      <c r="D1745" s="14"/>
    </row>
    <row r="1746" spans="3:4">
      <c r="C1746" s="14"/>
      <c r="D1746" s="14"/>
    </row>
    <row r="1747" spans="3:4">
      <c r="C1747" s="14"/>
      <c r="D1747" s="14"/>
    </row>
    <row r="1748" spans="3:4">
      <c r="C1748" s="14"/>
      <c r="D1748" s="14"/>
    </row>
    <row r="1749" spans="3:4">
      <c r="C1749" s="14"/>
      <c r="D1749" s="14"/>
    </row>
    <row r="1750" spans="3:4">
      <c r="C1750" s="14"/>
      <c r="D1750" s="14"/>
    </row>
    <row r="1751" spans="3:4">
      <c r="C1751" s="14"/>
      <c r="D1751" s="14"/>
    </row>
    <row r="1752" spans="3:4">
      <c r="C1752" s="14"/>
      <c r="D1752" s="14"/>
    </row>
    <row r="1753" spans="3:4">
      <c r="C1753" s="14"/>
      <c r="D1753" s="14"/>
    </row>
    <row r="1754" spans="3:4">
      <c r="C1754" s="14"/>
      <c r="D1754" s="14"/>
    </row>
    <row r="1755" spans="3:4">
      <c r="C1755" s="14"/>
      <c r="D1755" s="14"/>
    </row>
    <row r="1756" spans="3:4">
      <c r="C1756" s="14"/>
      <c r="D1756" s="14"/>
    </row>
    <row r="1757" spans="3:4">
      <c r="C1757" s="14"/>
      <c r="D1757" s="14"/>
    </row>
    <row r="1758" spans="3:4">
      <c r="C1758" s="14"/>
      <c r="D1758" s="14"/>
    </row>
    <row r="1759" spans="3:4">
      <c r="C1759" s="14"/>
      <c r="D1759" s="14"/>
    </row>
    <row r="1760" spans="3:4">
      <c r="C1760" s="14"/>
      <c r="D1760" s="14"/>
    </row>
    <row r="1761" spans="3:4">
      <c r="C1761" s="14"/>
      <c r="D1761" s="14"/>
    </row>
    <row r="1762" spans="3:4">
      <c r="C1762" s="14"/>
      <c r="D1762" s="14"/>
    </row>
    <row r="1763" spans="3:4">
      <c r="C1763" s="14"/>
      <c r="D1763" s="14"/>
    </row>
    <row r="1764" spans="3:4">
      <c r="C1764" s="14"/>
      <c r="D1764" s="14"/>
    </row>
    <row r="1765" spans="3:4">
      <c r="C1765" s="14"/>
      <c r="D1765" s="14"/>
    </row>
    <row r="1766" spans="3:4">
      <c r="C1766" s="14"/>
      <c r="D1766" s="14"/>
    </row>
    <row r="1767" spans="3:4">
      <c r="C1767" s="14"/>
      <c r="D1767" s="14"/>
    </row>
    <row r="1768" spans="3:4">
      <c r="C1768" s="14"/>
      <c r="D1768" s="14"/>
    </row>
    <row r="1769" spans="3:4">
      <c r="C1769" s="14"/>
      <c r="D1769" s="14"/>
    </row>
    <row r="1770" spans="3:4">
      <c r="C1770" s="14"/>
      <c r="D1770" s="14"/>
    </row>
    <row r="1771" spans="3:4">
      <c r="C1771" s="14"/>
      <c r="D1771" s="14"/>
    </row>
    <row r="1772" spans="3:4">
      <c r="C1772" s="14"/>
      <c r="D1772" s="14"/>
    </row>
    <row r="1773" spans="3:4">
      <c r="C1773" s="14"/>
      <c r="D1773" s="14"/>
    </row>
    <row r="1774" spans="3:4">
      <c r="C1774" s="14"/>
      <c r="D1774" s="14"/>
    </row>
    <row r="1775" spans="3:4">
      <c r="C1775" s="14"/>
      <c r="D1775" s="14"/>
    </row>
    <row r="1776" spans="3:4">
      <c r="C1776" s="14"/>
      <c r="D1776" s="14"/>
    </row>
    <row r="1777" spans="3:4">
      <c r="C1777" s="14"/>
      <c r="D1777" s="14"/>
    </row>
    <row r="1778" spans="3:4">
      <c r="C1778" s="14"/>
      <c r="D1778" s="14"/>
    </row>
    <row r="1779" spans="3:4">
      <c r="C1779" s="14"/>
      <c r="D1779" s="14"/>
    </row>
    <row r="1780" spans="3:4">
      <c r="C1780" s="14"/>
      <c r="D1780" s="14"/>
    </row>
    <row r="1781" spans="3:4">
      <c r="C1781" s="14"/>
      <c r="D1781" s="14"/>
    </row>
    <row r="1782" spans="3:4">
      <c r="C1782" s="14"/>
      <c r="D1782" s="14"/>
    </row>
    <row r="1783" spans="3:4">
      <c r="C1783" s="14"/>
      <c r="D1783" s="14"/>
    </row>
    <row r="1784" spans="3:4">
      <c r="C1784" s="14"/>
      <c r="D1784" s="14"/>
    </row>
    <row r="1785" spans="3:4">
      <c r="C1785" s="14"/>
      <c r="D1785" s="14"/>
    </row>
    <row r="1786" spans="3:4">
      <c r="C1786" s="14"/>
      <c r="D1786" s="14"/>
    </row>
    <row r="1787" spans="3:4">
      <c r="C1787" s="14"/>
      <c r="D1787" s="14"/>
    </row>
    <row r="1788" spans="3:4">
      <c r="C1788" s="14"/>
      <c r="D1788" s="14"/>
    </row>
    <row r="1789" spans="3:4">
      <c r="C1789" s="14"/>
      <c r="D1789" s="14"/>
    </row>
    <row r="1790" spans="3:4">
      <c r="C1790" s="14"/>
      <c r="D1790" s="14"/>
    </row>
    <row r="1791" spans="3:4">
      <c r="C1791" s="14"/>
      <c r="D1791" s="14"/>
    </row>
    <row r="1792" spans="3:4">
      <c r="C1792" s="14"/>
      <c r="D1792" s="14"/>
    </row>
    <row r="1793" spans="3:4">
      <c r="C1793" s="14"/>
      <c r="D1793" s="14"/>
    </row>
    <row r="1794" spans="3:4">
      <c r="C1794" s="14"/>
      <c r="D1794" s="14"/>
    </row>
    <row r="1795" spans="3:4">
      <c r="C1795" s="14"/>
      <c r="D1795" s="14"/>
    </row>
    <row r="1796" spans="3:4">
      <c r="C1796" s="14"/>
      <c r="D1796" s="14"/>
    </row>
    <row r="1797" spans="3:4">
      <c r="C1797" s="14"/>
      <c r="D1797" s="14"/>
    </row>
    <row r="1798" spans="3:4">
      <c r="C1798" s="14"/>
      <c r="D1798" s="14"/>
    </row>
    <row r="1799" spans="3:4">
      <c r="C1799" s="14"/>
      <c r="D1799" s="14"/>
    </row>
    <row r="1800" spans="3:4">
      <c r="C1800" s="14"/>
      <c r="D1800" s="14"/>
    </row>
    <row r="1801" spans="3:4">
      <c r="C1801" s="14"/>
      <c r="D1801" s="14"/>
    </row>
    <row r="1802" spans="3:4">
      <c r="C1802" s="14"/>
      <c r="D1802" s="14"/>
    </row>
    <row r="1803" spans="3:4">
      <c r="C1803" s="14"/>
      <c r="D1803" s="14"/>
    </row>
    <row r="1804" spans="3:4">
      <c r="C1804" s="14"/>
      <c r="D1804" s="14"/>
    </row>
    <row r="1805" spans="3:4">
      <c r="C1805" s="14"/>
      <c r="D1805" s="14"/>
    </row>
    <row r="1806" spans="3:4">
      <c r="C1806" s="14"/>
      <c r="D1806" s="14"/>
    </row>
    <row r="1807" spans="3:4">
      <c r="C1807" s="14"/>
      <c r="D1807" s="14"/>
    </row>
    <row r="1808" spans="3:4">
      <c r="C1808" s="14"/>
      <c r="D1808" s="14"/>
    </row>
    <row r="1809" spans="3:4">
      <c r="C1809" s="14"/>
      <c r="D1809" s="14"/>
    </row>
    <row r="1810" spans="3:4">
      <c r="C1810" s="14"/>
      <c r="D1810" s="14"/>
    </row>
    <row r="1811" spans="3:4">
      <c r="C1811" s="14"/>
      <c r="D1811" s="14"/>
    </row>
    <row r="1812" spans="3:4">
      <c r="C1812" s="14"/>
      <c r="D1812" s="14"/>
    </row>
    <row r="1813" spans="3:4">
      <c r="C1813" s="14"/>
      <c r="D1813" s="14"/>
    </row>
    <row r="1814" spans="3:4">
      <c r="C1814" s="14"/>
      <c r="D1814" s="14"/>
    </row>
    <row r="1815" spans="3:4">
      <c r="C1815" s="14"/>
      <c r="D1815" s="14"/>
    </row>
    <row r="1816" spans="3:4">
      <c r="C1816" s="14"/>
      <c r="D1816" s="14"/>
    </row>
    <row r="1817" spans="3:4">
      <c r="C1817" s="14"/>
      <c r="D1817" s="14"/>
    </row>
    <row r="1818" spans="3:4">
      <c r="C1818" s="14"/>
      <c r="D1818" s="14"/>
    </row>
    <row r="1819" spans="3:4">
      <c r="C1819" s="14"/>
      <c r="D1819" s="14"/>
    </row>
    <row r="1820" spans="3:4">
      <c r="C1820" s="14"/>
      <c r="D1820" s="14"/>
    </row>
    <row r="1821" spans="3:4">
      <c r="C1821" s="14"/>
      <c r="D1821" s="14"/>
    </row>
    <row r="1822" spans="3:4">
      <c r="C1822" s="14"/>
      <c r="D1822" s="14"/>
    </row>
    <row r="1823" spans="3:4">
      <c r="C1823" s="14"/>
      <c r="D1823" s="14"/>
    </row>
    <row r="1824" spans="3:4">
      <c r="C1824" s="14"/>
      <c r="D1824" s="14"/>
    </row>
    <row r="1825" spans="3:4">
      <c r="C1825" s="14"/>
      <c r="D1825" s="14"/>
    </row>
    <row r="1826" spans="3:4">
      <c r="C1826" s="14"/>
      <c r="D1826" s="14"/>
    </row>
    <row r="1827" spans="3:4">
      <c r="C1827" s="14"/>
      <c r="D1827" s="14"/>
    </row>
    <row r="1828" spans="3:4">
      <c r="C1828" s="14"/>
      <c r="D1828" s="14"/>
    </row>
    <row r="1829" spans="3:4">
      <c r="C1829" s="14"/>
      <c r="D1829" s="14"/>
    </row>
    <row r="1830" spans="3:4">
      <c r="C1830" s="14"/>
      <c r="D1830" s="14"/>
    </row>
    <row r="1831" spans="3:4">
      <c r="C1831" s="14"/>
      <c r="D1831" s="14"/>
    </row>
    <row r="1832" spans="3:4">
      <c r="C1832" s="14"/>
      <c r="D1832" s="14"/>
    </row>
    <row r="1833" spans="3:4">
      <c r="C1833" s="14"/>
      <c r="D1833" s="14"/>
    </row>
    <row r="1834" spans="3:4">
      <c r="C1834" s="14"/>
      <c r="D1834" s="14"/>
    </row>
    <row r="1835" spans="3:4">
      <c r="C1835" s="14"/>
      <c r="D1835" s="14"/>
    </row>
    <row r="1836" spans="3:4">
      <c r="C1836" s="14"/>
      <c r="D1836" s="14"/>
    </row>
    <row r="1837" spans="3:4">
      <c r="C1837" s="14"/>
      <c r="D1837" s="14"/>
    </row>
    <row r="1838" spans="3:4">
      <c r="C1838" s="14"/>
      <c r="D1838" s="14"/>
    </row>
    <row r="1839" spans="3:4">
      <c r="C1839" s="14"/>
      <c r="D1839" s="14"/>
    </row>
    <row r="1840" spans="3:4">
      <c r="C1840" s="14"/>
      <c r="D1840" s="14"/>
    </row>
    <row r="1841" spans="3:4">
      <c r="C1841" s="14"/>
      <c r="D1841" s="14"/>
    </row>
    <row r="1842" spans="3:4">
      <c r="C1842" s="14"/>
      <c r="D1842" s="14"/>
    </row>
    <row r="1843" spans="3:4">
      <c r="C1843" s="14"/>
      <c r="D1843" s="14"/>
    </row>
    <row r="1844" spans="3:4">
      <c r="C1844" s="14"/>
      <c r="D1844" s="14"/>
    </row>
    <row r="1845" spans="3:4">
      <c r="C1845" s="14"/>
      <c r="D1845" s="14"/>
    </row>
    <row r="1846" spans="3:4">
      <c r="C1846" s="14"/>
      <c r="D1846" s="14"/>
    </row>
    <row r="1847" spans="3:4">
      <c r="C1847" s="14"/>
      <c r="D1847" s="14"/>
    </row>
    <row r="1848" spans="3:4">
      <c r="C1848" s="14"/>
      <c r="D1848" s="14"/>
    </row>
    <row r="1849" spans="3:4">
      <c r="C1849" s="14"/>
      <c r="D1849" s="14"/>
    </row>
    <row r="1850" spans="3:4">
      <c r="C1850" s="14"/>
      <c r="D1850" s="14"/>
    </row>
    <row r="1851" spans="3:4">
      <c r="C1851" s="14"/>
      <c r="D1851" s="14"/>
    </row>
    <row r="1852" spans="3:4">
      <c r="C1852" s="14"/>
      <c r="D1852" s="14"/>
    </row>
    <row r="1853" spans="3:4">
      <c r="C1853" s="14"/>
      <c r="D1853" s="14"/>
    </row>
    <row r="1854" spans="3:4">
      <c r="C1854" s="14"/>
      <c r="D1854" s="14"/>
    </row>
    <row r="1855" spans="3:4">
      <c r="C1855" s="14"/>
      <c r="D1855" s="14"/>
    </row>
    <row r="1856" spans="3:4">
      <c r="C1856" s="14"/>
      <c r="D1856" s="14"/>
    </row>
    <row r="1857" spans="3:4">
      <c r="C1857" s="14"/>
      <c r="D1857" s="14"/>
    </row>
    <row r="1858" spans="3:4">
      <c r="C1858" s="14"/>
      <c r="D1858" s="14"/>
    </row>
    <row r="1859" spans="3:4">
      <c r="C1859" s="14"/>
      <c r="D1859" s="14"/>
    </row>
    <row r="1860" spans="3:4">
      <c r="C1860" s="14"/>
      <c r="D1860" s="14"/>
    </row>
    <row r="1861" spans="3:4">
      <c r="C1861" s="14"/>
      <c r="D1861" s="14"/>
    </row>
    <row r="1862" spans="3:4">
      <c r="C1862" s="14"/>
      <c r="D1862" s="14"/>
    </row>
    <row r="1863" spans="3:4">
      <c r="C1863" s="14"/>
      <c r="D1863" s="14"/>
    </row>
    <row r="1864" spans="3:4">
      <c r="C1864" s="14"/>
      <c r="D1864" s="14"/>
    </row>
    <row r="1865" spans="3:4">
      <c r="C1865" s="14"/>
      <c r="D1865" s="14"/>
    </row>
    <row r="1866" spans="3:4">
      <c r="C1866" s="14"/>
      <c r="D1866" s="14"/>
    </row>
    <row r="1867" spans="3:4">
      <c r="C1867" s="14"/>
      <c r="D1867" s="14"/>
    </row>
    <row r="1868" spans="3:4">
      <c r="C1868" s="14"/>
      <c r="D1868" s="14"/>
    </row>
    <row r="1869" spans="3:4">
      <c r="C1869" s="14"/>
      <c r="D1869" s="14"/>
    </row>
    <row r="1870" spans="3:4">
      <c r="C1870" s="14"/>
      <c r="D1870" s="14"/>
    </row>
    <row r="1871" spans="3:4">
      <c r="C1871" s="14"/>
      <c r="D1871" s="14"/>
    </row>
    <row r="1872" spans="3:4">
      <c r="C1872" s="14"/>
      <c r="D1872" s="14"/>
    </row>
    <row r="1873" spans="3:4">
      <c r="C1873" s="14"/>
      <c r="D1873" s="14"/>
    </row>
    <row r="1874" spans="3:4">
      <c r="C1874" s="14"/>
      <c r="D1874" s="14"/>
    </row>
    <row r="1875" spans="3:4">
      <c r="C1875" s="14"/>
      <c r="D1875" s="14"/>
    </row>
    <row r="1876" spans="3:4">
      <c r="C1876" s="14"/>
      <c r="D1876" s="14"/>
    </row>
    <row r="1877" spans="3:4">
      <c r="C1877" s="14"/>
      <c r="D1877" s="14"/>
    </row>
    <row r="1878" spans="3:4">
      <c r="C1878" s="14"/>
      <c r="D1878" s="14"/>
    </row>
    <row r="1879" spans="3:4">
      <c r="C1879" s="14"/>
      <c r="D1879" s="14"/>
    </row>
    <row r="1880" spans="3:4">
      <c r="C1880" s="14"/>
      <c r="D1880" s="14"/>
    </row>
    <row r="1881" spans="3:4">
      <c r="C1881" s="14"/>
      <c r="D1881" s="14"/>
    </row>
    <row r="1882" spans="3:4">
      <c r="C1882" s="14"/>
      <c r="D1882" s="14"/>
    </row>
    <row r="1883" spans="3:4">
      <c r="C1883" s="14"/>
      <c r="D1883" s="14"/>
    </row>
    <row r="1884" spans="3:4">
      <c r="C1884" s="14"/>
      <c r="D1884" s="14"/>
    </row>
    <row r="1885" spans="3:4">
      <c r="C1885" s="14"/>
      <c r="D1885" s="14"/>
    </row>
    <row r="1886" spans="3:4">
      <c r="C1886" s="14"/>
      <c r="D1886" s="14"/>
    </row>
    <row r="1887" spans="3:4">
      <c r="C1887" s="14"/>
      <c r="D1887" s="14"/>
    </row>
    <row r="1888" spans="3:4">
      <c r="C1888" s="14"/>
      <c r="D1888" s="14"/>
    </row>
    <row r="1889" spans="3:4">
      <c r="C1889" s="14"/>
      <c r="D1889" s="14"/>
    </row>
    <row r="1890" spans="3:4">
      <c r="C1890" s="14"/>
      <c r="D1890" s="14"/>
    </row>
    <row r="1891" spans="3:4">
      <c r="C1891" s="14"/>
      <c r="D1891" s="14"/>
    </row>
    <row r="1892" spans="3:4">
      <c r="C1892" s="14"/>
      <c r="D1892" s="14"/>
    </row>
    <row r="1893" spans="3:4">
      <c r="C1893" s="14"/>
      <c r="D1893" s="14"/>
    </row>
    <row r="1894" spans="3:4">
      <c r="C1894" s="14"/>
      <c r="D1894" s="14"/>
    </row>
    <row r="1895" spans="3:4">
      <c r="C1895" s="14"/>
      <c r="D1895" s="14"/>
    </row>
    <row r="1896" spans="3:4">
      <c r="C1896" s="14"/>
      <c r="D1896" s="14"/>
    </row>
    <row r="1897" spans="3:4">
      <c r="C1897" s="14"/>
      <c r="D1897" s="14"/>
    </row>
    <row r="1898" spans="3:4">
      <c r="C1898" s="14"/>
      <c r="D1898" s="14"/>
    </row>
    <row r="1899" spans="3:4">
      <c r="C1899" s="14"/>
      <c r="D1899" s="14"/>
    </row>
    <row r="1900" spans="3:4">
      <c r="C1900" s="14"/>
      <c r="D1900" s="14"/>
    </row>
    <row r="1901" spans="3:4">
      <c r="C1901" s="14"/>
      <c r="D1901" s="14"/>
    </row>
    <row r="1902" spans="3:4">
      <c r="C1902" s="14"/>
      <c r="D1902" s="14"/>
    </row>
    <row r="1903" spans="3:4">
      <c r="C1903" s="14"/>
      <c r="D1903" s="14"/>
    </row>
    <row r="1904" spans="3:4">
      <c r="C1904" s="14"/>
      <c r="D1904" s="14"/>
    </row>
    <row r="1905" spans="3:4">
      <c r="C1905" s="14"/>
      <c r="D1905" s="14"/>
    </row>
    <row r="1906" spans="3:4">
      <c r="C1906" s="14"/>
      <c r="D1906" s="14"/>
    </row>
    <row r="1907" spans="3:4">
      <c r="C1907" s="14"/>
      <c r="D1907" s="14"/>
    </row>
    <row r="1908" spans="3:4">
      <c r="C1908" s="14"/>
      <c r="D1908" s="14"/>
    </row>
    <row r="1909" spans="3:4">
      <c r="C1909" s="14"/>
      <c r="D1909" s="14"/>
    </row>
    <row r="1910" spans="3:4">
      <c r="C1910" s="14"/>
      <c r="D1910" s="14"/>
    </row>
    <row r="1911" spans="3:4">
      <c r="C1911" s="14"/>
      <c r="D1911" s="14"/>
    </row>
    <row r="1912" spans="3:4">
      <c r="C1912" s="14"/>
      <c r="D1912" s="14"/>
    </row>
    <row r="1913" spans="3:4">
      <c r="C1913" s="14"/>
      <c r="D1913" s="14"/>
    </row>
    <row r="1914" spans="3:4">
      <c r="C1914" s="14"/>
      <c r="D1914" s="14"/>
    </row>
    <row r="1915" spans="3:4">
      <c r="C1915" s="14"/>
      <c r="D1915" s="14"/>
    </row>
    <row r="1916" spans="3:4">
      <c r="C1916" s="14"/>
      <c r="D1916" s="14"/>
    </row>
    <row r="1917" spans="3:4">
      <c r="C1917" s="14"/>
      <c r="D1917" s="14"/>
    </row>
    <row r="1918" spans="3:4">
      <c r="C1918" s="14"/>
      <c r="D1918" s="14"/>
    </row>
    <row r="1919" spans="3:4">
      <c r="C1919" s="14"/>
      <c r="D1919" s="14"/>
    </row>
    <row r="1920" spans="3:4">
      <c r="C1920" s="14"/>
      <c r="D1920" s="14"/>
    </row>
    <row r="1921" spans="3:4">
      <c r="C1921" s="14"/>
      <c r="D1921" s="14"/>
    </row>
    <row r="1922" spans="3:4">
      <c r="C1922" s="14"/>
      <c r="D1922" s="14"/>
    </row>
    <row r="1923" spans="3:4">
      <c r="C1923" s="14"/>
      <c r="D1923" s="14"/>
    </row>
    <row r="1924" spans="3:4">
      <c r="C1924" s="14"/>
      <c r="D1924" s="14"/>
    </row>
    <row r="1925" spans="3:4">
      <c r="C1925" s="14"/>
      <c r="D1925" s="14"/>
    </row>
    <row r="1926" spans="3:4">
      <c r="C1926" s="14"/>
      <c r="D1926" s="14"/>
    </row>
    <row r="1927" spans="3:4">
      <c r="C1927" s="14"/>
      <c r="D1927" s="14"/>
    </row>
    <row r="1928" spans="3:4">
      <c r="C1928" s="14"/>
      <c r="D1928" s="14"/>
    </row>
    <row r="1929" spans="3:4">
      <c r="C1929" s="14"/>
      <c r="D1929" s="14"/>
    </row>
    <row r="1930" spans="3:4">
      <c r="C1930" s="14"/>
      <c r="D1930" s="14"/>
    </row>
    <row r="1931" spans="3:4">
      <c r="C1931" s="14"/>
      <c r="D1931" s="14"/>
    </row>
    <row r="1932" spans="3:4">
      <c r="C1932" s="14"/>
      <c r="D1932" s="14"/>
    </row>
    <row r="1933" spans="3:4">
      <c r="C1933" s="14"/>
      <c r="D1933" s="14"/>
    </row>
    <row r="1934" spans="3:4">
      <c r="C1934" s="14"/>
      <c r="D1934" s="14"/>
    </row>
    <row r="1935" spans="3:4">
      <c r="C1935" s="14"/>
      <c r="D1935" s="14"/>
    </row>
    <row r="1936" spans="3:4">
      <c r="C1936" s="14"/>
      <c r="D1936" s="14"/>
    </row>
    <row r="1937" spans="3:4">
      <c r="C1937" s="14"/>
      <c r="D1937" s="14"/>
    </row>
    <row r="1938" spans="3:4">
      <c r="C1938" s="14"/>
      <c r="D1938" s="14"/>
    </row>
    <row r="1939" spans="3:4">
      <c r="C1939" s="14"/>
      <c r="D1939" s="14"/>
    </row>
    <row r="1940" spans="3:4">
      <c r="C1940" s="14"/>
      <c r="D1940" s="14"/>
    </row>
    <row r="1941" spans="3:4">
      <c r="C1941" s="14"/>
      <c r="D1941" s="14"/>
    </row>
    <row r="1942" spans="3:4">
      <c r="C1942" s="14"/>
      <c r="D1942" s="14"/>
    </row>
    <row r="1943" spans="3:4">
      <c r="C1943" s="14"/>
      <c r="D1943" s="14"/>
    </row>
    <row r="1944" spans="3:4">
      <c r="C1944" s="14"/>
      <c r="D1944" s="14"/>
    </row>
    <row r="1945" spans="3:4">
      <c r="C1945" s="14"/>
      <c r="D1945" s="14"/>
    </row>
    <row r="1946" spans="3:4">
      <c r="C1946" s="14"/>
      <c r="D1946" s="14"/>
    </row>
    <row r="1947" spans="3:4">
      <c r="C1947" s="14"/>
      <c r="D1947" s="14"/>
    </row>
    <row r="1948" spans="3:4">
      <c r="C1948" s="14"/>
      <c r="D1948" s="14"/>
    </row>
    <row r="1949" spans="3:4">
      <c r="C1949" s="14"/>
      <c r="D1949" s="14"/>
    </row>
    <row r="1950" spans="3:4">
      <c r="C1950" s="14"/>
      <c r="D1950" s="14"/>
    </row>
    <row r="1951" spans="3:4">
      <c r="C1951" s="14"/>
      <c r="D1951" s="14"/>
    </row>
    <row r="1952" spans="3:4">
      <c r="C1952" s="14"/>
      <c r="D1952" s="14"/>
    </row>
    <row r="1953" spans="3:4">
      <c r="C1953" s="14"/>
      <c r="D1953" s="14"/>
    </row>
    <row r="1954" spans="3:4">
      <c r="C1954" s="14"/>
      <c r="D1954" s="14"/>
    </row>
    <row r="1955" spans="3:4">
      <c r="C1955" s="14"/>
      <c r="D1955" s="14"/>
    </row>
    <row r="1956" spans="3:4">
      <c r="C1956" s="14"/>
      <c r="D1956" s="14"/>
    </row>
    <row r="1957" spans="3:4">
      <c r="C1957" s="14"/>
      <c r="D1957" s="14"/>
    </row>
    <row r="1958" spans="3:4">
      <c r="C1958" s="14"/>
      <c r="D1958" s="14"/>
    </row>
    <row r="1959" spans="3:4">
      <c r="C1959" s="14"/>
      <c r="D1959" s="14"/>
    </row>
    <row r="1960" spans="3:4">
      <c r="C1960" s="14"/>
      <c r="D1960" s="14"/>
    </row>
    <row r="1961" spans="3:4">
      <c r="C1961" s="14"/>
      <c r="D1961" s="14"/>
    </row>
    <row r="1962" spans="3:4">
      <c r="C1962" s="14"/>
      <c r="D1962" s="14"/>
    </row>
    <row r="1963" spans="3:4">
      <c r="C1963" s="14"/>
      <c r="D1963" s="14"/>
    </row>
    <row r="1964" spans="3:4">
      <c r="C1964" s="14"/>
      <c r="D1964" s="14"/>
    </row>
    <row r="1965" spans="3:4">
      <c r="C1965" s="14"/>
      <c r="D1965" s="14"/>
    </row>
    <row r="1966" spans="3:4">
      <c r="C1966" s="14"/>
      <c r="D1966" s="14"/>
    </row>
    <row r="1967" spans="3:4">
      <c r="C1967" s="14"/>
      <c r="D1967" s="14"/>
    </row>
    <row r="1968" spans="3:4">
      <c r="C1968" s="14"/>
      <c r="D1968" s="14"/>
    </row>
    <row r="1969" spans="3:4">
      <c r="C1969" s="14"/>
      <c r="D1969" s="14"/>
    </row>
    <row r="1970" spans="3:4">
      <c r="C1970" s="14"/>
      <c r="D1970" s="14"/>
    </row>
    <row r="1971" spans="3:4">
      <c r="C1971" s="14"/>
      <c r="D1971" s="14"/>
    </row>
    <row r="1972" spans="3:4">
      <c r="C1972" s="14"/>
      <c r="D1972" s="14"/>
    </row>
    <row r="1973" spans="3:4">
      <c r="C1973" s="14"/>
      <c r="D1973" s="14"/>
    </row>
    <row r="1974" spans="3:4">
      <c r="C1974" s="14"/>
      <c r="D1974" s="14"/>
    </row>
    <row r="1975" spans="3:4">
      <c r="C1975" s="14"/>
      <c r="D1975" s="14"/>
    </row>
    <row r="1976" spans="3:4">
      <c r="C1976" s="14"/>
      <c r="D1976" s="14"/>
    </row>
    <row r="1977" spans="3:4">
      <c r="C1977" s="14"/>
      <c r="D1977" s="14"/>
    </row>
    <row r="1978" spans="3:4">
      <c r="C1978" s="14"/>
      <c r="D1978" s="14"/>
    </row>
    <row r="1979" spans="3:4">
      <c r="C1979" s="14"/>
      <c r="D1979" s="14"/>
    </row>
    <row r="1980" spans="3:4">
      <c r="C1980" s="14"/>
      <c r="D1980" s="14"/>
    </row>
    <row r="1981" spans="3:4">
      <c r="C1981" s="14"/>
      <c r="D1981" s="14"/>
    </row>
    <row r="1982" spans="3:4">
      <c r="C1982" s="14"/>
      <c r="D1982" s="14"/>
    </row>
    <row r="1983" spans="3:4">
      <c r="C1983" s="14"/>
      <c r="D1983" s="14"/>
    </row>
    <row r="1984" spans="3:4">
      <c r="C1984" s="14"/>
      <c r="D1984" s="14"/>
    </row>
    <row r="1985" spans="3:4">
      <c r="C1985" s="14"/>
      <c r="D1985" s="14"/>
    </row>
    <row r="1986" spans="3:4">
      <c r="C1986" s="14"/>
      <c r="D1986" s="14"/>
    </row>
    <row r="1987" spans="3:4">
      <c r="C1987" s="14"/>
      <c r="D1987" s="14"/>
    </row>
    <row r="1988" spans="3:4">
      <c r="C1988" s="14"/>
      <c r="D1988" s="14"/>
    </row>
    <row r="1989" spans="3:4">
      <c r="C1989" s="14"/>
      <c r="D1989" s="14"/>
    </row>
    <row r="1990" spans="3:4">
      <c r="C1990" s="14"/>
      <c r="D1990" s="14"/>
    </row>
    <row r="1991" spans="3:4">
      <c r="C1991" s="14"/>
      <c r="D1991" s="14"/>
    </row>
    <row r="1992" spans="3:4">
      <c r="C1992" s="14"/>
      <c r="D1992" s="14"/>
    </row>
    <row r="1993" spans="3:4">
      <c r="C1993" s="14"/>
      <c r="D1993" s="14"/>
    </row>
    <row r="1994" spans="3:4">
      <c r="C1994" s="14"/>
      <c r="D1994" s="14"/>
    </row>
    <row r="1995" spans="3:4">
      <c r="C1995" s="14"/>
      <c r="D1995" s="14"/>
    </row>
    <row r="1996" spans="3:4">
      <c r="C1996" s="14"/>
      <c r="D1996" s="14"/>
    </row>
    <row r="1997" spans="3:4">
      <c r="C1997" s="14"/>
      <c r="D1997" s="14"/>
    </row>
    <row r="1998" spans="3:4">
      <c r="C1998" s="14"/>
      <c r="D1998" s="14"/>
    </row>
    <row r="1999" spans="3:4">
      <c r="C1999" s="14"/>
      <c r="D1999" s="14"/>
    </row>
    <row r="2000" spans="3:4">
      <c r="C2000" s="14"/>
      <c r="D2000" s="14"/>
    </row>
    <row r="2001" spans="3:4">
      <c r="C2001" s="14"/>
      <c r="D2001" s="14"/>
    </row>
    <row r="2002" spans="3:4">
      <c r="C2002" s="14"/>
      <c r="D2002" s="14"/>
    </row>
    <row r="2003" spans="3:4">
      <c r="C2003" s="14"/>
      <c r="D2003" s="14"/>
    </row>
    <row r="2004" spans="3:4">
      <c r="C2004" s="14"/>
      <c r="D2004" s="14"/>
    </row>
    <row r="2005" spans="3:4">
      <c r="C2005" s="14"/>
      <c r="D2005" s="14"/>
    </row>
    <row r="2006" spans="3:4">
      <c r="C2006" s="14"/>
      <c r="D2006" s="14"/>
    </row>
    <row r="2007" spans="3:4">
      <c r="C2007" s="14"/>
      <c r="D2007" s="14"/>
    </row>
    <row r="2008" spans="3:4">
      <c r="C2008" s="14"/>
      <c r="D2008" s="14"/>
    </row>
    <row r="2009" spans="3:4">
      <c r="C2009" s="14"/>
      <c r="D2009" s="14"/>
    </row>
    <row r="2010" spans="3:4">
      <c r="C2010" s="14"/>
      <c r="D2010" s="14"/>
    </row>
    <row r="2011" spans="3:4">
      <c r="C2011" s="14"/>
      <c r="D2011" s="14"/>
    </row>
    <row r="2012" spans="3:4">
      <c r="C2012" s="14"/>
      <c r="D2012" s="14"/>
    </row>
    <row r="2013" spans="3:4">
      <c r="C2013" s="14"/>
      <c r="D2013" s="14"/>
    </row>
    <row r="2014" spans="3:4">
      <c r="C2014" s="14"/>
      <c r="D2014" s="14"/>
    </row>
    <row r="2015" spans="3:4">
      <c r="C2015" s="14"/>
      <c r="D2015" s="14"/>
    </row>
    <row r="2016" spans="3:4">
      <c r="C2016" s="14"/>
      <c r="D2016" s="14"/>
    </row>
    <row r="2017" spans="3:4">
      <c r="C2017" s="14"/>
      <c r="D2017" s="14"/>
    </row>
    <row r="2018" spans="3:4">
      <c r="C2018" s="14"/>
      <c r="D2018" s="14"/>
    </row>
    <row r="2019" spans="3:4">
      <c r="C2019" s="14"/>
      <c r="D2019" s="14"/>
    </row>
    <row r="2020" spans="3:4">
      <c r="C2020" s="14"/>
      <c r="D2020" s="14"/>
    </row>
    <row r="2021" spans="3:4">
      <c r="C2021" s="14"/>
      <c r="D2021" s="14"/>
    </row>
    <row r="2022" spans="3:4">
      <c r="C2022" s="14"/>
      <c r="D2022" s="14"/>
    </row>
    <row r="2023" spans="3:4">
      <c r="C2023" s="14"/>
      <c r="D2023" s="14"/>
    </row>
    <row r="2024" spans="3:4">
      <c r="C2024" s="14"/>
      <c r="D2024" s="14"/>
    </row>
    <row r="2025" spans="3:4">
      <c r="C2025" s="14"/>
      <c r="D2025" s="14"/>
    </row>
    <row r="2026" spans="3:4">
      <c r="C2026" s="14"/>
      <c r="D2026" s="14"/>
    </row>
    <row r="2027" spans="3:4">
      <c r="C2027" s="14"/>
      <c r="D2027" s="14"/>
    </row>
    <row r="2028" spans="3:4">
      <c r="C2028" s="14"/>
      <c r="D2028" s="14"/>
    </row>
    <row r="2029" spans="3:4">
      <c r="C2029" s="14"/>
      <c r="D2029" s="14"/>
    </row>
    <row r="2030" spans="3:4">
      <c r="C2030" s="14"/>
      <c r="D2030" s="14"/>
    </row>
    <row r="2031" spans="3:4">
      <c r="C2031" s="14"/>
      <c r="D2031" s="14"/>
    </row>
    <row r="2032" spans="3:4">
      <c r="C2032" s="14"/>
      <c r="D2032" s="14"/>
    </row>
    <row r="2033" spans="3:4">
      <c r="C2033" s="14"/>
      <c r="D2033" s="14"/>
    </row>
    <row r="2034" spans="3:4">
      <c r="C2034" s="14"/>
      <c r="D2034" s="14"/>
    </row>
    <row r="2035" spans="3:4">
      <c r="C2035" s="14"/>
      <c r="D2035" s="14"/>
    </row>
    <row r="2036" spans="3:4">
      <c r="C2036" s="14"/>
      <c r="D2036" s="14"/>
    </row>
    <row r="2037" spans="3:4">
      <c r="C2037" s="14"/>
      <c r="D2037" s="14"/>
    </row>
    <row r="2038" spans="3:4">
      <c r="C2038" s="14"/>
      <c r="D2038" s="14"/>
    </row>
    <row r="2039" spans="3:4">
      <c r="C2039" s="14"/>
      <c r="D2039" s="14"/>
    </row>
    <row r="2040" spans="3:4">
      <c r="C2040" s="14"/>
      <c r="D2040" s="14"/>
    </row>
    <row r="2041" spans="3:4">
      <c r="C2041" s="14"/>
      <c r="D2041" s="14"/>
    </row>
    <row r="2042" spans="3:4">
      <c r="C2042" s="14"/>
      <c r="D2042" s="14"/>
    </row>
    <row r="2043" spans="3:4">
      <c r="C2043" s="14"/>
      <c r="D2043" s="14"/>
    </row>
    <row r="2044" spans="3:4">
      <c r="C2044" s="14"/>
      <c r="D2044" s="14"/>
    </row>
    <row r="2045" spans="3:4">
      <c r="C2045" s="14"/>
      <c r="D2045" s="14"/>
    </row>
    <row r="2046" spans="3:4">
      <c r="C2046" s="14"/>
      <c r="D2046" s="14"/>
    </row>
    <row r="2047" spans="3:4">
      <c r="C2047" s="14"/>
      <c r="D2047" s="14"/>
    </row>
    <row r="2048" spans="3:4">
      <c r="C2048" s="14"/>
      <c r="D2048" s="14"/>
    </row>
    <row r="2049" spans="3:4">
      <c r="C2049" s="14"/>
      <c r="D2049" s="14"/>
    </row>
    <row r="2050" spans="3:4">
      <c r="C2050" s="14"/>
      <c r="D2050" s="14"/>
    </row>
    <row r="2051" spans="3:4">
      <c r="C2051" s="14"/>
      <c r="D2051" s="14"/>
    </row>
    <row r="2052" spans="3:4">
      <c r="C2052" s="14"/>
      <c r="D2052" s="14"/>
    </row>
    <row r="2053" spans="3:4">
      <c r="C2053" s="14"/>
      <c r="D2053" s="14"/>
    </row>
    <row r="2054" spans="3:4">
      <c r="C2054" s="14"/>
      <c r="D2054" s="14"/>
    </row>
    <row r="2055" spans="3:4">
      <c r="C2055" s="14"/>
      <c r="D2055" s="14"/>
    </row>
    <row r="2056" spans="3:4">
      <c r="C2056" s="14"/>
      <c r="D2056" s="14"/>
    </row>
    <row r="2057" spans="3:4">
      <c r="C2057" s="14"/>
      <c r="D2057" s="14"/>
    </row>
    <row r="2058" spans="3:4">
      <c r="C2058" s="14"/>
      <c r="D2058" s="14"/>
    </row>
    <row r="2059" spans="3:4">
      <c r="C2059" s="14"/>
      <c r="D2059" s="14"/>
    </row>
    <row r="2060" spans="3:4">
      <c r="C2060" s="14"/>
      <c r="D2060" s="14"/>
    </row>
    <row r="2061" spans="3:4">
      <c r="C2061" s="14"/>
      <c r="D2061" s="14"/>
    </row>
    <row r="2062" spans="3:4">
      <c r="C2062" s="14"/>
      <c r="D2062" s="14"/>
    </row>
    <row r="2063" spans="3:4">
      <c r="C2063" s="14"/>
      <c r="D2063" s="14"/>
    </row>
    <row r="2064" spans="3:4">
      <c r="C2064" s="14"/>
      <c r="D2064" s="14"/>
    </row>
    <row r="2065" spans="3:4">
      <c r="C2065" s="14"/>
      <c r="D2065" s="14"/>
    </row>
    <row r="2066" spans="3:4">
      <c r="C2066" s="14"/>
      <c r="D2066" s="14"/>
    </row>
    <row r="2067" spans="3:4">
      <c r="C2067" s="14"/>
      <c r="D2067" s="14"/>
    </row>
    <row r="2068" spans="3:4">
      <c r="C2068" s="14"/>
      <c r="D2068" s="14"/>
    </row>
    <row r="2069" spans="3:4">
      <c r="C2069" s="14"/>
      <c r="D2069" s="14"/>
    </row>
    <row r="2070" spans="3:4">
      <c r="C2070" s="14"/>
      <c r="D2070" s="14"/>
    </row>
    <row r="2071" spans="3:4">
      <c r="C2071" s="14"/>
      <c r="D2071" s="14"/>
    </row>
    <row r="2072" spans="3:4">
      <c r="C2072" s="14"/>
      <c r="D2072" s="14"/>
    </row>
    <row r="2073" spans="3:4">
      <c r="C2073" s="14"/>
      <c r="D2073" s="14"/>
    </row>
    <row r="2074" spans="3:4">
      <c r="C2074" s="14"/>
      <c r="D2074" s="14"/>
    </row>
    <row r="2075" spans="3:4">
      <c r="C2075" s="14"/>
      <c r="D2075" s="14"/>
    </row>
    <row r="2076" spans="3:4">
      <c r="C2076" s="14"/>
      <c r="D2076" s="14"/>
    </row>
    <row r="2077" spans="3:4">
      <c r="C2077" s="14"/>
      <c r="D2077" s="14"/>
    </row>
    <row r="2078" spans="3:4">
      <c r="C2078" s="14"/>
      <c r="D2078" s="14"/>
    </row>
    <row r="2079" spans="3:4">
      <c r="C2079" s="14"/>
      <c r="D2079" s="14"/>
    </row>
    <row r="2080" spans="3:4">
      <c r="C2080" s="14"/>
      <c r="D2080" s="14"/>
    </row>
    <row r="2081" spans="3:4">
      <c r="C2081" s="14"/>
      <c r="D2081" s="14"/>
    </row>
    <row r="2082" spans="3:4">
      <c r="C2082" s="14"/>
      <c r="D2082" s="14"/>
    </row>
    <row r="2083" spans="3:4">
      <c r="C2083" s="14"/>
      <c r="D2083" s="14"/>
    </row>
    <row r="2084" spans="3:4">
      <c r="C2084" s="14"/>
      <c r="D2084" s="14"/>
    </row>
    <row r="2085" spans="3:4">
      <c r="C2085" s="14"/>
      <c r="D2085" s="14"/>
    </row>
    <row r="2086" spans="3:4">
      <c r="C2086" s="14"/>
      <c r="D2086" s="14"/>
    </row>
    <row r="2087" spans="3:4">
      <c r="C2087" s="14"/>
      <c r="D2087" s="14"/>
    </row>
    <row r="2088" spans="3:4">
      <c r="C2088" s="14"/>
      <c r="D2088" s="14"/>
    </row>
    <row r="2089" spans="3:4">
      <c r="C2089" s="14"/>
      <c r="D2089" s="14"/>
    </row>
    <row r="2090" spans="3:4">
      <c r="C2090" s="14"/>
      <c r="D2090" s="14"/>
    </row>
    <row r="2091" spans="3:4">
      <c r="C2091" s="14"/>
      <c r="D2091" s="14"/>
    </row>
    <row r="2092" spans="3:4">
      <c r="C2092" s="14"/>
      <c r="D2092" s="14"/>
    </row>
    <row r="2093" spans="3:4">
      <c r="C2093" s="14"/>
      <c r="D2093" s="14"/>
    </row>
    <row r="2094" spans="3:4">
      <c r="C2094" s="14"/>
      <c r="D2094" s="14"/>
    </row>
    <row r="2095" spans="3:4">
      <c r="C2095" s="14"/>
      <c r="D2095" s="14"/>
    </row>
    <row r="2096" spans="3:4">
      <c r="C2096" s="14"/>
      <c r="D2096" s="14"/>
    </row>
    <row r="2097" spans="3:4">
      <c r="C2097" s="14"/>
      <c r="D2097" s="14"/>
    </row>
    <row r="2098" spans="3:4">
      <c r="C2098" s="14"/>
      <c r="D2098" s="14"/>
    </row>
    <row r="2099" spans="3:4">
      <c r="C2099" s="14"/>
      <c r="D2099" s="14"/>
    </row>
    <row r="2100" spans="3:4">
      <c r="C2100" s="14"/>
      <c r="D2100" s="14"/>
    </row>
    <row r="2101" spans="3:4">
      <c r="C2101" s="14"/>
      <c r="D2101" s="14"/>
    </row>
    <row r="2102" spans="3:4">
      <c r="C2102" s="14"/>
      <c r="D2102" s="14"/>
    </row>
    <row r="2103" spans="3:4">
      <c r="C2103" s="14"/>
      <c r="D2103" s="14"/>
    </row>
    <row r="2104" spans="3:4">
      <c r="C2104" s="14"/>
      <c r="D2104" s="14"/>
    </row>
    <row r="2105" spans="3:4">
      <c r="C2105" s="14"/>
      <c r="D2105" s="14"/>
    </row>
    <row r="2106" spans="3:4">
      <c r="C2106" s="14"/>
      <c r="D2106" s="14"/>
    </row>
    <row r="2107" spans="3:4">
      <c r="C2107" s="14"/>
      <c r="D2107" s="14"/>
    </row>
    <row r="2108" spans="3:4">
      <c r="C2108" s="14"/>
      <c r="D2108" s="14"/>
    </row>
    <row r="2109" spans="3:4">
      <c r="C2109" s="14"/>
      <c r="D2109" s="14"/>
    </row>
    <row r="2110" spans="3:4">
      <c r="C2110" s="14"/>
      <c r="D2110" s="14"/>
    </row>
    <row r="2111" spans="3:4">
      <c r="C2111" s="14"/>
      <c r="D2111" s="14"/>
    </row>
    <row r="2112" spans="3:4">
      <c r="C2112" s="14"/>
      <c r="D2112" s="14"/>
    </row>
    <row r="2113" spans="3:4">
      <c r="C2113" s="14"/>
      <c r="D2113" s="14"/>
    </row>
    <row r="2114" spans="3:4">
      <c r="C2114" s="14"/>
      <c r="D2114" s="14"/>
    </row>
    <row r="2115" spans="3:4">
      <c r="C2115" s="14"/>
      <c r="D2115" s="14"/>
    </row>
    <row r="2116" spans="3:4">
      <c r="C2116" s="14"/>
      <c r="D2116" s="14"/>
    </row>
    <row r="2117" spans="3:4">
      <c r="C2117" s="14"/>
      <c r="D2117" s="14"/>
    </row>
    <row r="2118" spans="3:4">
      <c r="C2118" s="14"/>
      <c r="D2118" s="14"/>
    </row>
    <row r="2119" spans="3:4">
      <c r="C2119" s="14"/>
      <c r="D2119" s="14"/>
    </row>
    <row r="2120" spans="3:4">
      <c r="C2120" s="14"/>
      <c r="D2120" s="14"/>
    </row>
    <row r="2121" spans="3:4">
      <c r="C2121" s="14"/>
      <c r="D2121" s="14"/>
    </row>
    <row r="2122" spans="3:4">
      <c r="C2122" s="14"/>
      <c r="D2122" s="14"/>
    </row>
    <row r="2123" spans="3:4">
      <c r="C2123" s="14"/>
      <c r="D2123" s="14"/>
    </row>
    <row r="2124" spans="3:4">
      <c r="C2124" s="14"/>
      <c r="D2124" s="14"/>
    </row>
    <row r="2125" spans="3:4">
      <c r="C2125" s="14"/>
      <c r="D2125" s="14"/>
    </row>
    <row r="2126" spans="3:4">
      <c r="C2126" s="14"/>
      <c r="D2126" s="14"/>
    </row>
    <row r="2127" spans="3:4">
      <c r="C2127" s="14"/>
      <c r="D2127" s="14"/>
    </row>
    <row r="2128" spans="3:4">
      <c r="C2128" s="14"/>
      <c r="D2128" s="14"/>
    </row>
    <row r="2129" spans="3:4">
      <c r="C2129" s="14"/>
      <c r="D2129" s="14"/>
    </row>
    <row r="2130" spans="3:4">
      <c r="C2130" s="14"/>
      <c r="D2130" s="14"/>
    </row>
    <row r="2131" spans="3:4">
      <c r="C2131" s="14"/>
      <c r="D2131" s="14"/>
    </row>
    <row r="2132" spans="3:4">
      <c r="C2132" s="14"/>
      <c r="D2132" s="14"/>
    </row>
    <row r="2133" spans="3:4">
      <c r="C2133" s="14"/>
      <c r="D2133" s="14"/>
    </row>
    <row r="2134" spans="3:4">
      <c r="C2134" s="14"/>
      <c r="D2134" s="14"/>
    </row>
    <row r="2135" spans="3:4">
      <c r="C2135" s="14"/>
      <c r="D2135" s="14"/>
    </row>
    <row r="2136" spans="3:4">
      <c r="C2136" s="14"/>
      <c r="D2136" s="14"/>
    </row>
    <row r="2137" spans="3:4">
      <c r="C2137" s="14"/>
      <c r="D2137" s="14"/>
    </row>
    <row r="2138" spans="3:4">
      <c r="C2138" s="14"/>
      <c r="D2138" s="14"/>
    </row>
    <row r="2139" spans="3:4">
      <c r="C2139" s="14"/>
      <c r="D2139" s="14"/>
    </row>
    <row r="2140" spans="3:4">
      <c r="C2140" s="14"/>
      <c r="D2140" s="14"/>
    </row>
    <row r="2141" spans="3:4">
      <c r="C2141" s="14"/>
      <c r="D2141" s="14"/>
    </row>
    <row r="2142" spans="3:4">
      <c r="C2142" s="14"/>
      <c r="D2142" s="14"/>
    </row>
    <row r="2143" spans="3:4">
      <c r="C2143" s="14"/>
      <c r="D2143" s="14"/>
    </row>
    <row r="2144" spans="3:4">
      <c r="C2144" s="14"/>
      <c r="D2144" s="14"/>
    </row>
    <row r="2145" spans="3:4">
      <c r="C2145" s="14"/>
      <c r="D2145" s="14"/>
    </row>
    <row r="2146" spans="3:4">
      <c r="C2146" s="14"/>
      <c r="D2146" s="14"/>
    </row>
    <row r="2147" spans="3:4">
      <c r="C2147" s="14"/>
      <c r="D2147" s="14"/>
    </row>
    <row r="2148" spans="3:4">
      <c r="C2148" s="14"/>
      <c r="D2148" s="14"/>
    </row>
    <row r="2149" spans="3:4">
      <c r="C2149" s="14"/>
      <c r="D2149" s="14"/>
    </row>
    <row r="2150" spans="3:4">
      <c r="C2150" s="14"/>
      <c r="D2150" s="14"/>
    </row>
    <row r="2151" spans="3:4">
      <c r="C2151" s="14"/>
      <c r="D2151" s="14"/>
    </row>
    <row r="2152" spans="3:4">
      <c r="C2152" s="14"/>
      <c r="D2152" s="14"/>
    </row>
    <row r="2153" spans="3:4">
      <c r="C2153" s="14"/>
      <c r="D2153" s="14"/>
    </row>
    <row r="2154" spans="3:4">
      <c r="C2154" s="14"/>
      <c r="D2154" s="14"/>
    </row>
    <row r="2155" spans="3:4">
      <c r="C2155" s="14"/>
      <c r="D2155" s="14"/>
    </row>
    <row r="2156" spans="3:4">
      <c r="C2156" s="14"/>
      <c r="D2156" s="14"/>
    </row>
    <row r="2157" spans="3:4">
      <c r="C2157" s="14"/>
      <c r="D2157" s="14"/>
    </row>
    <row r="2158" spans="3:4">
      <c r="C2158" s="14"/>
      <c r="D2158" s="14"/>
    </row>
    <row r="2159" spans="3:4">
      <c r="C2159" s="14"/>
      <c r="D2159" s="14"/>
    </row>
    <row r="2160" spans="3:4">
      <c r="C2160" s="14"/>
      <c r="D2160" s="14"/>
    </row>
    <row r="2161" spans="3:4">
      <c r="C2161" s="14"/>
      <c r="D2161" s="14"/>
    </row>
    <row r="2162" spans="3:4">
      <c r="C2162" s="14"/>
      <c r="D2162" s="14"/>
    </row>
    <row r="2163" spans="3:4">
      <c r="C2163" s="14"/>
      <c r="D2163" s="14"/>
    </row>
    <row r="2164" spans="3:4">
      <c r="C2164" s="14"/>
      <c r="D2164" s="14"/>
    </row>
    <row r="2165" spans="3:4">
      <c r="C2165" s="14"/>
      <c r="D2165" s="14"/>
    </row>
    <row r="2166" spans="3:4">
      <c r="C2166" s="14"/>
      <c r="D2166" s="14"/>
    </row>
    <row r="2167" spans="3:4">
      <c r="C2167" s="14"/>
      <c r="D2167" s="14"/>
    </row>
    <row r="2168" spans="3:4">
      <c r="C2168" s="14"/>
      <c r="D2168" s="14"/>
    </row>
    <row r="2169" spans="3:4">
      <c r="C2169" s="14"/>
      <c r="D2169" s="14"/>
    </row>
    <row r="2170" spans="3:4">
      <c r="C2170" s="14"/>
      <c r="D2170" s="14"/>
    </row>
    <row r="2171" spans="3:4">
      <c r="C2171" s="14"/>
      <c r="D2171" s="14"/>
    </row>
    <row r="2172" spans="3:4">
      <c r="C2172" s="14"/>
      <c r="D2172" s="14"/>
    </row>
    <row r="2173" spans="3:4">
      <c r="C2173" s="14"/>
      <c r="D2173" s="14"/>
    </row>
    <row r="2174" spans="3:4">
      <c r="C2174" s="14"/>
      <c r="D2174" s="14"/>
    </row>
    <row r="2175" spans="3:4">
      <c r="C2175" s="14"/>
      <c r="D2175" s="14"/>
    </row>
    <row r="2176" spans="3:4">
      <c r="C2176" s="14"/>
      <c r="D2176" s="14"/>
    </row>
    <row r="2177" spans="3:4">
      <c r="C2177" s="14"/>
      <c r="D2177" s="14"/>
    </row>
    <row r="2178" spans="3:4">
      <c r="C2178" s="14"/>
      <c r="D2178" s="14"/>
    </row>
    <row r="2179" spans="3:4">
      <c r="C2179" s="14"/>
      <c r="D2179" s="14"/>
    </row>
    <row r="2180" spans="3:4">
      <c r="C2180" s="14"/>
      <c r="D2180" s="14"/>
    </row>
    <row r="2181" spans="3:4">
      <c r="C2181" s="14"/>
      <c r="D2181" s="14"/>
    </row>
    <row r="2182" spans="3:4">
      <c r="C2182" s="14"/>
      <c r="D2182" s="14"/>
    </row>
    <row r="2183" spans="3:4">
      <c r="C2183" s="14"/>
      <c r="D2183" s="14"/>
    </row>
    <row r="2184" spans="3:4">
      <c r="C2184" s="14"/>
      <c r="D2184" s="14"/>
    </row>
    <row r="2185" spans="3:4">
      <c r="C2185" s="14"/>
      <c r="D2185" s="14"/>
    </row>
    <row r="2186" spans="3:4">
      <c r="C2186" s="14"/>
      <c r="D2186" s="14"/>
    </row>
    <row r="2187" spans="3:4">
      <c r="C2187" s="14"/>
      <c r="D2187" s="14"/>
    </row>
    <row r="2188" spans="3:4">
      <c r="C2188" s="14"/>
      <c r="D2188" s="14"/>
    </row>
    <row r="2189" spans="3:4">
      <c r="C2189" s="14"/>
      <c r="D2189" s="14"/>
    </row>
    <row r="2190" spans="3:4">
      <c r="C2190" s="14"/>
      <c r="D2190" s="14"/>
    </row>
    <row r="2191" spans="3:4">
      <c r="C2191" s="14"/>
      <c r="D2191" s="14"/>
    </row>
    <row r="2192" spans="3:4">
      <c r="C2192" s="14"/>
      <c r="D2192" s="14"/>
    </row>
    <row r="2193" spans="3:4">
      <c r="C2193" s="14"/>
      <c r="D2193" s="14"/>
    </row>
    <row r="2194" spans="3:4">
      <c r="C2194" s="14"/>
      <c r="D2194" s="14"/>
    </row>
    <row r="2195" spans="3:4">
      <c r="C2195" s="14"/>
      <c r="D2195" s="14"/>
    </row>
    <row r="2196" spans="3:4">
      <c r="C2196" s="14"/>
      <c r="D2196" s="14"/>
    </row>
    <row r="2197" spans="3:4">
      <c r="C2197" s="14"/>
      <c r="D2197" s="14"/>
    </row>
    <row r="2198" spans="3:4">
      <c r="C2198" s="14"/>
      <c r="D2198" s="14"/>
    </row>
    <row r="2199" spans="3:4">
      <c r="C2199" s="14"/>
      <c r="D2199" s="14"/>
    </row>
    <row r="2200" spans="3:4">
      <c r="C2200" s="14"/>
      <c r="D2200" s="14"/>
    </row>
    <row r="2201" spans="3:4">
      <c r="C2201" s="14"/>
      <c r="D2201" s="14"/>
    </row>
    <row r="2202" spans="3:4">
      <c r="C2202" s="14"/>
      <c r="D2202" s="14"/>
    </row>
    <row r="2203" spans="3:4">
      <c r="C2203" s="14"/>
      <c r="D2203" s="14"/>
    </row>
    <row r="2204" spans="3:4">
      <c r="C2204" s="14"/>
      <c r="D2204" s="14"/>
    </row>
    <row r="2205" spans="3:4">
      <c r="C2205" s="14"/>
      <c r="D2205" s="14"/>
    </row>
    <row r="2206" spans="3:4">
      <c r="C2206" s="14"/>
      <c r="D2206" s="14"/>
    </row>
    <row r="2207" spans="3:4">
      <c r="C2207" s="14"/>
      <c r="D2207" s="14"/>
    </row>
    <row r="2208" spans="3:4">
      <c r="C2208" s="14"/>
      <c r="D2208" s="14"/>
    </row>
    <row r="2209" spans="3:4">
      <c r="C2209" s="14"/>
      <c r="D2209" s="14"/>
    </row>
    <row r="2210" spans="3:4">
      <c r="C2210" s="14"/>
      <c r="D2210" s="14"/>
    </row>
    <row r="2211" spans="3:4">
      <c r="C2211" s="14"/>
      <c r="D2211" s="14"/>
    </row>
    <row r="2212" spans="3:4">
      <c r="C2212" s="14"/>
      <c r="D2212" s="14"/>
    </row>
    <row r="2213" spans="3:4">
      <c r="C2213" s="14"/>
      <c r="D2213" s="14"/>
    </row>
    <row r="2214" spans="3:4">
      <c r="C2214" s="14"/>
      <c r="D2214" s="14"/>
    </row>
    <row r="2215" spans="3:4">
      <c r="C2215" s="14"/>
      <c r="D2215" s="14"/>
    </row>
    <row r="2216" spans="3:4">
      <c r="C2216" s="14"/>
      <c r="D2216" s="14"/>
    </row>
    <row r="2217" spans="3:4">
      <c r="C2217" s="14"/>
      <c r="D2217" s="14"/>
    </row>
    <row r="2218" spans="3:4">
      <c r="C2218" s="14"/>
      <c r="D2218" s="14"/>
    </row>
    <row r="2219" spans="3:4">
      <c r="C2219" s="14"/>
      <c r="D2219" s="14"/>
    </row>
    <row r="2220" spans="3:4">
      <c r="C2220" s="14"/>
      <c r="D2220" s="14"/>
    </row>
    <row r="2221" spans="3:4">
      <c r="C2221" s="14"/>
      <c r="D2221" s="14"/>
    </row>
    <row r="2222" spans="3:4">
      <c r="C2222" s="14"/>
      <c r="D2222" s="14"/>
    </row>
    <row r="2223" spans="3:4">
      <c r="C2223" s="14"/>
      <c r="D2223" s="14"/>
    </row>
    <row r="2224" spans="3:4">
      <c r="C2224" s="14"/>
      <c r="D2224" s="14"/>
    </row>
    <row r="2225" spans="3:4">
      <c r="C2225" s="14"/>
      <c r="D2225" s="14"/>
    </row>
    <row r="2226" spans="3:4">
      <c r="C2226" s="14"/>
      <c r="D2226" s="14"/>
    </row>
    <row r="2227" spans="3:4">
      <c r="C2227" s="14"/>
      <c r="D2227" s="14"/>
    </row>
    <row r="2228" spans="3:4">
      <c r="C2228" s="14"/>
      <c r="D2228" s="14"/>
    </row>
    <row r="2229" spans="3:4">
      <c r="C2229" s="14"/>
      <c r="D2229" s="14"/>
    </row>
    <row r="2230" spans="3:4">
      <c r="C2230" s="14"/>
      <c r="D2230" s="14"/>
    </row>
    <row r="2231" spans="3:4">
      <c r="C2231" s="14"/>
      <c r="D2231" s="14"/>
    </row>
    <row r="2232" spans="3:4">
      <c r="C2232" s="14"/>
      <c r="D2232" s="14"/>
    </row>
    <row r="2233" spans="3:4">
      <c r="C2233" s="14"/>
      <c r="D2233" s="14"/>
    </row>
    <row r="2234" spans="3:4">
      <c r="C2234" s="14"/>
      <c r="D2234" s="14"/>
    </row>
    <row r="2235" spans="3:4">
      <c r="C2235" s="14"/>
      <c r="D2235" s="14"/>
    </row>
    <row r="2236" spans="3:4">
      <c r="C2236" s="14"/>
      <c r="D2236" s="14"/>
    </row>
    <row r="2237" spans="3:4">
      <c r="C2237" s="14"/>
      <c r="D2237" s="14"/>
    </row>
    <row r="2238" spans="3:4">
      <c r="C2238" s="14"/>
      <c r="D2238" s="14"/>
    </row>
    <row r="2239" spans="3:4">
      <c r="C2239" s="14"/>
      <c r="D2239" s="14"/>
    </row>
    <row r="2240" spans="3:4">
      <c r="C2240" s="14"/>
      <c r="D2240" s="14"/>
    </row>
    <row r="2241" spans="3:4">
      <c r="C2241" s="14"/>
      <c r="D2241" s="14"/>
    </row>
    <row r="2242" spans="3:4">
      <c r="C2242" s="14"/>
      <c r="D2242" s="14"/>
    </row>
    <row r="2243" spans="3:4">
      <c r="C2243" s="14"/>
      <c r="D2243" s="14"/>
    </row>
    <row r="2244" spans="3:4">
      <c r="C2244" s="14"/>
      <c r="D2244" s="14"/>
    </row>
    <row r="2245" spans="3:4">
      <c r="C2245" s="14"/>
      <c r="D2245" s="14"/>
    </row>
    <row r="2246" spans="3:4">
      <c r="C2246" s="14"/>
      <c r="D2246" s="14"/>
    </row>
    <row r="2247" spans="3:4">
      <c r="C2247" s="14"/>
      <c r="D2247" s="14"/>
    </row>
    <row r="2248" spans="3:4">
      <c r="C2248" s="14"/>
      <c r="D2248" s="14"/>
    </row>
    <row r="2249" spans="3:4">
      <c r="C2249" s="14"/>
      <c r="D2249" s="14"/>
    </row>
    <row r="2250" spans="3:4">
      <c r="C2250" s="14"/>
      <c r="D2250" s="14"/>
    </row>
    <row r="2251" spans="3:4">
      <c r="C2251" s="14"/>
      <c r="D2251" s="14"/>
    </row>
    <row r="2252" spans="3:4">
      <c r="C2252" s="14"/>
      <c r="D2252" s="14"/>
    </row>
    <row r="2253" spans="3:4">
      <c r="C2253" s="14"/>
      <c r="D2253" s="14"/>
    </row>
    <row r="2254" spans="3:4">
      <c r="C2254" s="14"/>
      <c r="D2254" s="14"/>
    </row>
    <row r="2255" spans="3:4">
      <c r="C2255" s="14"/>
      <c r="D2255" s="14"/>
    </row>
    <row r="2256" spans="3:4">
      <c r="C2256" s="14"/>
      <c r="D2256" s="14"/>
    </row>
    <row r="2257" spans="3:4">
      <c r="C2257" s="14"/>
      <c r="D2257" s="14"/>
    </row>
    <row r="2258" spans="3:4">
      <c r="C2258" s="14"/>
      <c r="D2258" s="14"/>
    </row>
    <row r="2259" spans="3:4">
      <c r="C2259" s="14"/>
      <c r="D2259" s="14"/>
    </row>
    <row r="2260" spans="3:4">
      <c r="C2260" s="14"/>
      <c r="D2260" s="14"/>
    </row>
    <row r="2261" spans="3:4">
      <c r="C2261" s="14"/>
      <c r="D2261" s="14"/>
    </row>
    <row r="2262" spans="3:4">
      <c r="C2262" s="14"/>
      <c r="D2262" s="14"/>
    </row>
    <row r="2263" spans="3:4">
      <c r="C2263" s="14"/>
      <c r="D2263" s="14"/>
    </row>
    <row r="2264" spans="3:4">
      <c r="C2264" s="14"/>
      <c r="D2264" s="14"/>
    </row>
    <row r="2265" spans="3:4">
      <c r="C2265" s="14"/>
      <c r="D2265" s="14"/>
    </row>
    <row r="2266" spans="3:4">
      <c r="C2266" s="14"/>
      <c r="D2266" s="14"/>
    </row>
    <row r="2267" spans="3:4">
      <c r="C2267" s="14"/>
      <c r="D2267" s="14"/>
    </row>
    <row r="2268" spans="3:4">
      <c r="C2268" s="14"/>
      <c r="D2268" s="14"/>
    </row>
    <row r="2269" spans="3:4">
      <c r="C2269" s="14"/>
      <c r="D2269" s="14"/>
    </row>
    <row r="2270" spans="3:4">
      <c r="C2270" s="14"/>
      <c r="D2270" s="14"/>
    </row>
    <row r="2271" spans="3:4">
      <c r="C2271" s="14"/>
      <c r="D2271" s="14"/>
    </row>
    <row r="2272" spans="3:4">
      <c r="C2272" s="14"/>
      <c r="D2272" s="14"/>
    </row>
    <row r="2273" spans="3:4">
      <c r="C2273" s="14"/>
      <c r="D2273" s="14"/>
    </row>
    <row r="2274" spans="3:4">
      <c r="C2274" s="14"/>
      <c r="D2274" s="14"/>
    </row>
    <row r="2275" spans="3:4">
      <c r="C2275" s="14"/>
      <c r="D2275" s="14"/>
    </row>
    <row r="2276" spans="3:4">
      <c r="C2276" s="14"/>
      <c r="D2276" s="14"/>
    </row>
    <row r="2277" spans="3:4">
      <c r="C2277" s="14"/>
      <c r="D2277" s="14"/>
    </row>
    <row r="2278" spans="3:4">
      <c r="C2278" s="14"/>
      <c r="D2278" s="14"/>
    </row>
    <row r="2279" spans="3:4">
      <c r="C2279" s="14"/>
      <c r="D2279" s="14"/>
    </row>
    <row r="2280" spans="3:4">
      <c r="C2280" s="14"/>
      <c r="D2280" s="14"/>
    </row>
    <row r="2281" spans="3:4">
      <c r="C2281" s="14"/>
      <c r="D2281" s="14"/>
    </row>
    <row r="2282" spans="3:4">
      <c r="C2282" s="14"/>
      <c r="D2282" s="14"/>
    </row>
    <row r="2283" spans="3:4">
      <c r="C2283" s="14"/>
      <c r="D2283" s="14"/>
    </row>
    <row r="2284" spans="3:4">
      <c r="C2284" s="14"/>
      <c r="D2284" s="14"/>
    </row>
    <row r="2285" spans="3:4">
      <c r="C2285" s="14"/>
      <c r="D2285" s="14"/>
    </row>
    <row r="2286" spans="3:4">
      <c r="C2286" s="14"/>
      <c r="D2286" s="14"/>
    </row>
    <row r="2287" spans="3:4">
      <c r="C2287" s="14"/>
      <c r="D2287" s="14"/>
    </row>
    <row r="2288" spans="3:4">
      <c r="C2288" s="14"/>
      <c r="D2288" s="14"/>
    </row>
    <row r="2289" spans="3:4">
      <c r="C2289" s="14"/>
      <c r="D2289" s="14"/>
    </row>
    <row r="2290" spans="3:4">
      <c r="C2290" s="14"/>
      <c r="D2290" s="14"/>
    </row>
    <row r="2291" spans="3:4">
      <c r="C2291" s="14"/>
      <c r="D2291" s="14"/>
    </row>
    <row r="2292" spans="3:4">
      <c r="C2292" s="14"/>
      <c r="D2292" s="14"/>
    </row>
    <row r="2293" spans="3:4">
      <c r="C2293" s="14"/>
      <c r="D2293" s="14"/>
    </row>
    <row r="2294" spans="3:4">
      <c r="C2294" s="14"/>
      <c r="D2294" s="14"/>
    </row>
    <row r="2295" spans="3:4">
      <c r="C2295" s="14"/>
      <c r="D2295" s="14"/>
    </row>
    <row r="2296" spans="3:4">
      <c r="C2296" s="14"/>
      <c r="D2296" s="14"/>
    </row>
    <row r="2297" spans="3:4">
      <c r="C2297" s="14"/>
      <c r="D2297" s="14"/>
    </row>
    <row r="2298" spans="3:4">
      <c r="C2298" s="14"/>
      <c r="D2298" s="14"/>
    </row>
    <row r="2299" spans="3:4">
      <c r="C2299" s="14"/>
      <c r="D2299" s="14"/>
    </row>
    <row r="2300" spans="3:4">
      <c r="C2300" s="14"/>
      <c r="D2300" s="14"/>
    </row>
    <row r="2301" spans="3:4">
      <c r="C2301" s="14"/>
      <c r="D2301" s="14"/>
    </row>
    <row r="2302" spans="3:4">
      <c r="C2302" s="14"/>
      <c r="D2302" s="14"/>
    </row>
    <row r="2303" spans="3:4">
      <c r="C2303" s="14"/>
      <c r="D2303" s="14"/>
    </row>
    <row r="2304" spans="3:4">
      <c r="C2304" s="14"/>
      <c r="D2304" s="14"/>
    </row>
    <row r="2305" spans="3:4">
      <c r="C2305" s="14"/>
      <c r="D2305" s="14"/>
    </row>
    <row r="2306" spans="3:4">
      <c r="C2306" s="14"/>
      <c r="D2306" s="14"/>
    </row>
    <row r="2307" spans="3:4">
      <c r="C2307" s="14"/>
      <c r="D2307" s="14"/>
    </row>
    <row r="2308" spans="3:4">
      <c r="C2308" s="14"/>
      <c r="D2308" s="14"/>
    </row>
    <row r="2309" spans="3:4">
      <c r="C2309" s="14"/>
      <c r="D2309" s="14"/>
    </row>
    <row r="2310" spans="3:4">
      <c r="C2310" s="14"/>
      <c r="D2310" s="14"/>
    </row>
    <row r="2311" spans="3:4">
      <c r="C2311" s="14"/>
      <c r="D2311" s="14"/>
    </row>
    <row r="2312" spans="3:4">
      <c r="C2312" s="14"/>
      <c r="D2312" s="14"/>
    </row>
    <row r="2313" spans="3:4">
      <c r="C2313" s="14"/>
      <c r="D2313" s="14"/>
    </row>
    <row r="2314" spans="3:4">
      <c r="C2314" s="14"/>
      <c r="D2314" s="14"/>
    </row>
    <row r="2315" spans="3:4">
      <c r="C2315" s="14"/>
      <c r="D2315" s="14"/>
    </row>
    <row r="2316" spans="3:4">
      <c r="C2316" s="14"/>
      <c r="D2316" s="14"/>
    </row>
    <row r="2317" spans="3:4">
      <c r="C2317" s="14"/>
      <c r="D2317" s="14"/>
    </row>
    <row r="2318" spans="3:4">
      <c r="C2318" s="14"/>
      <c r="D2318" s="14"/>
    </row>
    <row r="2319" spans="3:4">
      <c r="C2319" s="14"/>
      <c r="D2319" s="14"/>
    </row>
    <row r="2320" spans="3:4">
      <c r="C2320" s="14"/>
      <c r="D2320" s="14"/>
    </row>
    <row r="2321" spans="3:4">
      <c r="C2321" s="14"/>
      <c r="D2321" s="14"/>
    </row>
    <row r="2322" spans="3:4">
      <c r="C2322" s="14"/>
      <c r="D2322" s="14"/>
    </row>
    <row r="2323" spans="3:4">
      <c r="C2323" s="14"/>
      <c r="D2323" s="14"/>
    </row>
    <row r="2324" spans="3:4">
      <c r="C2324" s="14"/>
      <c r="D2324" s="14"/>
    </row>
    <row r="2325" spans="3:4">
      <c r="C2325" s="14"/>
      <c r="D2325" s="14"/>
    </row>
    <row r="2326" spans="3:4">
      <c r="C2326" s="14"/>
      <c r="D2326" s="14"/>
    </row>
    <row r="2327" spans="3:4">
      <c r="C2327" s="14"/>
      <c r="D2327" s="14"/>
    </row>
    <row r="2328" spans="3:4">
      <c r="C2328" s="14"/>
      <c r="D2328" s="14"/>
    </row>
    <row r="2329" spans="3:4">
      <c r="C2329" s="14"/>
      <c r="D2329" s="14"/>
    </row>
    <row r="2330" spans="3:4">
      <c r="C2330" s="14"/>
      <c r="D2330" s="14"/>
    </row>
    <row r="2331" spans="3:4">
      <c r="C2331" s="14"/>
      <c r="D2331" s="14"/>
    </row>
    <row r="2332" spans="3:4">
      <c r="C2332" s="14"/>
      <c r="D2332" s="14"/>
    </row>
    <row r="2333" spans="3:4">
      <c r="C2333" s="14"/>
      <c r="D2333" s="14"/>
    </row>
    <row r="2334" spans="3:4">
      <c r="C2334" s="14"/>
      <c r="D2334" s="14"/>
    </row>
    <row r="2335" spans="3:4">
      <c r="C2335" s="14"/>
      <c r="D2335" s="14"/>
    </row>
    <row r="2336" spans="3:4">
      <c r="C2336" s="14"/>
      <c r="D2336" s="14"/>
    </row>
    <row r="2337" spans="3:4">
      <c r="C2337" s="14"/>
      <c r="D2337" s="14"/>
    </row>
    <row r="2338" spans="3:4">
      <c r="C2338" s="14"/>
      <c r="D2338" s="14"/>
    </row>
    <row r="2339" spans="3:4">
      <c r="C2339" s="14"/>
      <c r="D2339" s="14"/>
    </row>
    <row r="2340" spans="3:4">
      <c r="C2340" s="14"/>
      <c r="D2340" s="14"/>
    </row>
    <row r="2341" spans="3:4">
      <c r="C2341" s="14"/>
      <c r="D2341" s="14"/>
    </row>
    <row r="2342" spans="3:4">
      <c r="C2342" s="14"/>
      <c r="D2342" s="14"/>
    </row>
    <row r="2343" spans="3:4">
      <c r="C2343" s="14"/>
      <c r="D2343" s="14"/>
    </row>
    <row r="2344" spans="3:4">
      <c r="C2344" s="14"/>
      <c r="D2344" s="14"/>
    </row>
    <row r="2345" spans="3:4">
      <c r="C2345" s="14"/>
      <c r="D2345" s="14"/>
    </row>
    <row r="2346" spans="3:4">
      <c r="C2346" s="14"/>
      <c r="D2346" s="14"/>
    </row>
    <row r="2347" spans="3:4">
      <c r="C2347" s="14"/>
      <c r="D2347" s="14"/>
    </row>
    <row r="2348" spans="3:4">
      <c r="C2348" s="14"/>
      <c r="D2348" s="14"/>
    </row>
    <row r="2349" spans="3:4">
      <c r="C2349" s="14"/>
      <c r="D2349" s="14"/>
    </row>
    <row r="2350" spans="3:4">
      <c r="C2350" s="14"/>
      <c r="D2350" s="14"/>
    </row>
    <row r="2351" spans="3:4">
      <c r="C2351" s="14"/>
      <c r="D2351" s="14"/>
    </row>
    <row r="2352" spans="3:4">
      <c r="C2352" s="14"/>
      <c r="D2352" s="14"/>
    </row>
    <row r="2353" spans="3:4">
      <c r="C2353" s="14"/>
      <c r="D2353" s="14"/>
    </row>
    <row r="2354" spans="3:4">
      <c r="C2354" s="14"/>
      <c r="D2354" s="14"/>
    </row>
    <row r="2355" spans="3:4">
      <c r="C2355" s="14"/>
      <c r="D2355" s="14"/>
    </row>
    <row r="2356" spans="3:4">
      <c r="C2356" s="14"/>
      <c r="D2356" s="14"/>
    </row>
    <row r="2357" spans="3:4">
      <c r="C2357" s="14"/>
      <c r="D2357" s="14"/>
    </row>
    <row r="2358" spans="3:4">
      <c r="C2358" s="14"/>
      <c r="D2358" s="14"/>
    </row>
    <row r="2359" spans="3:4">
      <c r="C2359" s="14"/>
      <c r="D2359" s="14"/>
    </row>
    <row r="2360" spans="3:4">
      <c r="C2360" s="14"/>
      <c r="D2360" s="14"/>
    </row>
    <row r="2361" spans="3:4">
      <c r="C2361" s="14"/>
      <c r="D2361" s="14"/>
    </row>
    <row r="2362" spans="3:4">
      <c r="C2362" s="14"/>
      <c r="D2362" s="14"/>
    </row>
    <row r="2363" spans="3:4">
      <c r="C2363" s="14"/>
      <c r="D2363" s="14"/>
    </row>
    <row r="2364" spans="3:4">
      <c r="C2364" s="14"/>
      <c r="D2364" s="14"/>
    </row>
    <row r="2365" spans="3:4">
      <c r="C2365" s="14"/>
      <c r="D2365" s="14"/>
    </row>
    <row r="2366" spans="3:4">
      <c r="C2366" s="14"/>
      <c r="D2366" s="14"/>
    </row>
    <row r="2367" spans="3:4">
      <c r="C2367" s="14"/>
      <c r="D2367" s="14"/>
    </row>
    <row r="2368" spans="3:4">
      <c r="C2368" s="14"/>
      <c r="D2368" s="14"/>
    </row>
    <row r="2369" spans="3:4">
      <c r="C2369" s="14"/>
      <c r="D2369" s="14"/>
    </row>
    <row r="2370" spans="3:4">
      <c r="C2370" s="14"/>
      <c r="D2370" s="14"/>
    </row>
    <row r="2371" spans="3:4">
      <c r="C2371" s="14"/>
      <c r="D2371" s="14"/>
    </row>
    <row r="2372" spans="3:4">
      <c r="C2372" s="14"/>
      <c r="D2372" s="14"/>
    </row>
    <row r="2373" spans="3:4">
      <c r="C2373" s="14"/>
      <c r="D2373" s="14"/>
    </row>
    <row r="2374" spans="3:4">
      <c r="C2374" s="14"/>
      <c r="D2374" s="14"/>
    </row>
    <row r="2375" spans="3:4">
      <c r="C2375" s="14"/>
      <c r="D2375" s="14"/>
    </row>
    <row r="2376" spans="3:4">
      <c r="C2376" s="14"/>
      <c r="D2376" s="14"/>
    </row>
    <row r="2377" spans="3:4">
      <c r="C2377" s="14"/>
      <c r="D2377" s="14"/>
    </row>
    <row r="2378" spans="3:4">
      <c r="C2378" s="14"/>
      <c r="D2378" s="14"/>
    </row>
    <row r="2379" spans="3:4">
      <c r="C2379" s="14"/>
      <c r="D2379" s="14"/>
    </row>
    <row r="2380" spans="3:4">
      <c r="C2380" s="14"/>
      <c r="D2380" s="14"/>
    </row>
    <row r="2381" spans="3:4">
      <c r="C2381" s="14"/>
      <c r="D2381" s="14"/>
    </row>
    <row r="2382" spans="3:4">
      <c r="C2382" s="14"/>
      <c r="D2382" s="14"/>
    </row>
    <row r="2383" spans="3:4">
      <c r="C2383" s="14"/>
      <c r="D2383" s="14"/>
    </row>
    <row r="2384" spans="3:4">
      <c r="C2384" s="14"/>
      <c r="D2384" s="14"/>
    </row>
    <row r="2385" spans="3:4">
      <c r="C2385" s="14"/>
      <c r="D2385" s="14"/>
    </row>
    <row r="2386" spans="3:4">
      <c r="C2386" s="14"/>
      <c r="D2386" s="14"/>
    </row>
    <row r="2387" spans="3:4">
      <c r="C2387" s="14"/>
      <c r="D2387" s="14"/>
    </row>
    <row r="2388" spans="3:4">
      <c r="C2388" s="14"/>
      <c r="D2388" s="14"/>
    </row>
    <row r="2389" spans="3:4">
      <c r="C2389" s="14"/>
      <c r="D2389" s="14"/>
    </row>
    <row r="2390" spans="3:4">
      <c r="C2390" s="14"/>
      <c r="D2390" s="14"/>
    </row>
    <row r="2391" spans="3:4">
      <c r="C2391" s="14"/>
      <c r="D2391" s="14"/>
    </row>
    <row r="2392" spans="3:4">
      <c r="C2392" s="14"/>
      <c r="D2392" s="14"/>
    </row>
    <row r="2393" spans="3:4">
      <c r="C2393" s="14"/>
      <c r="D2393" s="14"/>
    </row>
    <row r="2394" spans="3:4">
      <c r="C2394" s="14"/>
      <c r="D2394" s="14"/>
    </row>
    <row r="2395" spans="3:4">
      <c r="C2395" s="14"/>
      <c r="D2395" s="14"/>
    </row>
    <row r="2396" spans="3:4">
      <c r="C2396" s="14"/>
      <c r="D2396" s="14"/>
    </row>
    <row r="2397" spans="3:4">
      <c r="C2397" s="14"/>
      <c r="D2397" s="14"/>
    </row>
    <row r="2398" spans="3:4">
      <c r="C2398" s="14"/>
      <c r="D2398" s="14"/>
    </row>
    <row r="2399" spans="3:4">
      <c r="C2399" s="14"/>
      <c r="D2399" s="14"/>
    </row>
    <row r="2400" spans="3:4">
      <c r="C2400" s="14"/>
      <c r="D2400" s="14"/>
    </row>
    <row r="2401" spans="3:4">
      <c r="C2401" s="14"/>
      <c r="D2401" s="14"/>
    </row>
    <row r="2402" spans="3:4">
      <c r="C2402" s="14"/>
      <c r="D2402" s="14"/>
    </row>
    <row r="2403" spans="3:4">
      <c r="C2403" s="14"/>
      <c r="D2403" s="14"/>
    </row>
    <row r="2404" spans="3:4">
      <c r="C2404" s="14"/>
      <c r="D2404" s="14"/>
    </row>
    <row r="2405" spans="3:4">
      <c r="C2405" s="14"/>
      <c r="D2405" s="14"/>
    </row>
    <row r="2406" spans="3:4">
      <c r="C2406" s="14"/>
      <c r="D2406" s="14"/>
    </row>
    <row r="2407" spans="3:4">
      <c r="C2407" s="14"/>
      <c r="D2407" s="14"/>
    </row>
    <row r="2408" spans="3:4">
      <c r="C2408" s="14"/>
      <c r="D2408" s="14"/>
    </row>
    <row r="2409" spans="3:4">
      <c r="C2409" s="14"/>
      <c r="D2409" s="14"/>
    </row>
    <row r="2410" spans="3:4">
      <c r="C2410" s="14"/>
      <c r="D2410" s="14"/>
    </row>
    <row r="2411" spans="3:4">
      <c r="C2411" s="14"/>
      <c r="D2411" s="14"/>
    </row>
    <row r="2412" spans="3:4">
      <c r="C2412" s="14"/>
      <c r="D2412" s="14"/>
    </row>
    <row r="2413" spans="3:4">
      <c r="C2413" s="14"/>
      <c r="D2413" s="14"/>
    </row>
    <row r="2414" spans="3:4">
      <c r="C2414" s="14"/>
      <c r="D2414" s="14"/>
    </row>
    <row r="2415" spans="3:4">
      <c r="C2415" s="14"/>
      <c r="D2415" s="14"/>
    </row>
    <row r="2416" spans="3:4">
      <c r="C2416" s="14"/>
      <c r="D2416" s="14"/>
    </row>
    <row r="2417" spans="3:4">
      <c r="C2417" s="14"/>
      <c r="D2417" s="14"/>
    </row>
    <row r="2418" spans="3:4">
      <c r="C2418" s="14"/>
      <c r="D2418" s="14"/>
    </row>
    <row r="2419" spans="3:4">
      <c r="C2419" s="14"/>
      <c r="D2419" s="14"/>
    </row>
    <row r="2420" spans="3:4">
      <c r="C2420" s="14"/>
      <c r="D2420" s="14"/>
    </row>
    <row r="2421" spans="3:4">
      <c r="C2421" s="14"/>
      <c r="D2421" s="14"/>
    </row>
    <row r="2422" spans="3:4">
      <c r="C2422" s="14"/>
      <c r="D2422" s="14"/>
    </row>
    <row r="2423" spans="3:4">
      <c r="C2423" s="14"/>
      <c r="D2423" s="14"/>
    </row>
    <row r="2424" spans="3:4">
      <c r="C2424" s="14"/>
      <c r="D2424" s="14"/>
    </row>
    <row r="2425" spans="3:4">
      <c r="C2425" s="14"/>
      <c r="D2425" s="14"/>
    </row>
    <row r="2426" spans="3:4">
      <c r="C2426" s="14"/>
      <c r="D2426" s="14"/>
    </row>
    <row r="2427" spans="3:4">
      <c r="C2427" s="14"/>
      <c r="D2427" s="14"/>
    </row>
    <row r="2428" spans="3:4">
      <c r="C2428" s="14"/>
      <c r="D2428" s="14"/>
    </row>
    <row r="2429" spans="3:4">
      <c r="C2429" s="14"/>
      <c r="D2429" s="14"/>
    </row>
    <row r="2430" spans="3:4">
      <c r="C2430" s="14"/>
      <c r="D2430" s="14"/>
    </row>
    <row r="2431" spans="3:4">
      <c r="C2431" s="14"/>
      <c r="D2431" s="14"/>
    </row>
    <row r="2432" spans="3:4">
      <c r="C2432" s="14"/>
      <c r="D2432" s="14"/>
    </row>
    <row r="2433" spans="3:4">
      <c r="C2433" s="14"/>
      <c r="D2433" s="14"/>
    </row>
    <row r="2434" spans="3:4">
      <c r="C2434" s="14"/>
      <c r="D2434" s="14"/>
    </row>
    <row r="2435" spans="3:4">
      <c r="C2435" s="14"/>
      <c r="D2435" s="14"/>
    </row>
    <row r="2436" spans="3:4">
      <c r="C2436" s="14"/>
      <c r="D2436" s="14"/>
    </row>
    <row r="2437" spans="3:4">
      <c r="C2437" s="14"/>
      <c r="D2437" s="14"/>
    </row>
    <row r="2438" spans="3:4">
      <c r="C2438" s="14"/>
      <c r="D2438" s="14"/>
    </row>
    <row r="2439" spans="3:4">
      <c r="C2439" s="14"/>
      <c r="D2439" s="14"/>
    </row>
    <row r="2440" spans="3:4">
      <c r="C2440" s="14"/>
      <c r="D2440" s="14"/>
    </row>
    <row r="2441" spans="3:4">
      <c r="C2441" s="14"/>
      <c r="D2441" s="14"/>
    </row>
    <row r="2442" spans="3:4">
      <c r="C2442" s="14"/>
      <c r="D2442" s="14"/>
    </row>
    <row r="2443" spans="3:4">
      <c r="C2443" s="14"/>
      <c r="D2443" s="14"/>
    </row>
    <row r="2444" spans="3:4">
      <c r="C2444" s="14"/>
      <c r="D2444" s="14"/>
    </row>
    <row r="2445" spans="3:4">
      <c r="C2445" s="14"/>
      <c r="D2445" s="14"/>
    </row>
    <row r="2446" spans="3:4">
      <c r="C2446" s="14"/>
      <c r="D2446" s="14"/>
    </row>
    <row r="2447" spans="3:4">
      <c r="C2447" s="14"/>
      <c r="D2447" s="14"/>
    </row>
    <row r="2448" spans="3:4">
      <c r="C2448" s="14"/>
      <c r="D2448" s="14"/>
    </row>
    <row r="2449" spans="3:4">
      <c r="C2449" s="14"/>
      <c r="D2449" s="14"/>
    </row>
    <row r="2450" spans="3:4">
      <c r="C2450" s="14"/>
      <c r="D2450" s="14"/>
    </row>
    <row r="2451" spans="3:4">
      <c r="C2451" s="14"/>
      <c r="D2451" s="14"/>
    </row>
    <row r="2452" spans="3:4">
      <c r="C2452" s="14"/>
      <c r="D2452" s="14"/>
    </row>
    <row r="2453" spans="3:4">
      <c r="C2453" s="14"/>
      <c r="D2453" s="14"/>
    </row>
    <row r="2454" spans="3:4">
      <c r="C2454" s="14"/>
      <c r="D2454" s="14"/>
    </row>
    <row r="2455" spans="3:4">
      <c r="C2455" s="14"/>
      <c r="D2455" s="14"/>
    </row>
    <row r="2456" spans="3:4">
      <c r="C2456" s="14"/>
      <c r="D2456" s="14"/>
    </row>
    <row r="2457" spans="3:4">
      <c r="C2457" s="14"/>
      <c r="D2457" s="14"/>
    </row>
    <row r="2458" spans="3:4">
      <c r="C2458" s="14"/>
      <c r="D2458" s="14"/>
    </row>
    <row r="2459" spans="3:4">
      <c r="C2459" s="14"/>
      <c r="D2459" s="14"/>
    </row>
    <row r="2460" spans="3:4">
      <c r="C2460" s="14"/>
      <c r="D2460" s="14"/>
    </row>
    <row r="2461" spans="3:4">
      <c r="C2461" s="14"/>
      <c r="D2461" s="14"/>
    </row>
    <row r="2462" spans="3:4">
      <c r="C2462" s="14"/>
      <c r="D2462" s="14"/>
    </row>
    <row r="2463" spans="3:4">
      <c r="C2463" s="14"/>
      <c r="D2463" s="14"/>
    </row>
    <row r="2464" spans="3:4">
      <c r="C2464" s="14"/>
      <c r="D2464" s="14"/>
    </row>
    <row r="2465" spans="3:4">
      <c r="C2465" s="14"/>
      <c r="D2465" s="14"/>
    </row>
    <row r="2466" spans="3:4">
      <c r="C2466" s="14"/>
      <c r="D2466" s="14"/>
    </row>
    <row r="2467" spans="3:4">
      <c r="C2467" s="14"/>
      <c r="D2467" s="14"/>
    </row>
    <row r="2468" spans="3:4">
      <c r="C2468" s="14"/>
      <c r="D2468" s="14"/>
    </row>
    <row r="2469" spans="3:4">
      <c r="C2469" s="14"/>
      <c r="D2469" s="14"/>
    </row>
    <row r="2470" spans="3:4">
      <c r="C2470" s="14"/>
      <c r="D2470" s="14"/>
    </row>
    <row r="2471" spans="3:4">
      <c r="C2471" s="14"/>
      <c r="D2471" s="14"/>
    </row>
    <row r="2472" spans="3:4">
      <c r="C2472" s="14"/>
      <c r="D2472" s="14"/>
    </row>
    <row r="2473" spans="3:4">
      <c r="C2473" s="14"/>
      <c r="D2473" s="14"/>
    </row>
    <row r="2474" spans="3:4">
      <c r="C2474" s="14"/>
      <c r="D2474" s="14"/>
    </row>
    <row r="2475" spans="3:4">
      <c r="C2475" s="14"/>
      <c r="D2475" s="14"/>
    </row>
    <row r="2476" spans="3:4">
      <c r="C2476" s="14"/>
      <c r="D2476" s="14"/>
    </row>
    <row r="2477" spans="3:4">
      <c r="C2477" s="14"/>
      <c r="D2477" s="14"/>
    </row>
    <row r="2478" spans="3:4">
      <c r="C2478" s="14"/>
      <c r="D2478" s="14"/>
    </row>
    <row r="2479" spans="3:4">
      <c r="C2479" s="14"/>
      <c r="D2479" s="14"/>
    </row>
    <row r="2480" spans="3:4">
      <c r="C2480" s="14"/>
      <c r="D2480" s="14"/>
    </row>
    <row r="2481" spans="3:4">
      <c r="C2481" s="14"/>
      <c r="D2481" s="14"/>
    </row>
    <row r="2482" spans="3:4">
      <c r="C2482" s="14"/>
      <c r="D2482" s="14"/>
    </row>
    <row r="2483" spans="3:4">
      <c r="C2483" s="14"/>
      <c r="D2483" s="14"/>
    </row>
    <row r="2484" spans="3:4">
      <c r="C2484" s="14"/>
      <c r="D2484" s="14"/>
    </row>
    <row r="2485" spans="3:4">
      <c r="C2485" s="14"/>
      <c r="D2485" s="14"/>
    </row>
    <row r="2486" spans="3:4">
      <c r="C2486" s="14"/>
      <c r="D2486" s="14"/>
    </row>
    <row r="2487" spans="3:4">
      <c r="C2487" s="14"/>
      <c r="D2487" s="14"/>
    </row>
    <row r="2488" spans="3:4">
      <c r="C2488" s="14"/>
      <c r="D2488" s="14"/>
    </row>
    <row r="2489" spans="3:4">
      <c r="C2489" s="14"/>
      <c r="D2489" s="14"/>
    </row>
    <row r="2490" spans="3:4">
      <c r="C2490" s="14"/>
      <c r="D2490" s="14"/>
    </row>
    <row r="2491" spans="3:4">
      <c r="C2491" s="14"/>
      <c r="D2491" s="14"/>
    </row>
    <row r="2492" spans="3:4">
      <c r="C2492" s="14"/>
      <c r="D2492" s="14"/>
    </row>
    <row r="2493" spans="3:4">
      <c r="C2493" s="14"/>
      <c r="D2493" s="14"/>
    </row>
    <row r="2494" spans="3:4">
      <c r="C2494" s="14"/>
      <c r="D2494" s="14"/>
    </row>
    <row r="2495" spans="3:4">
      <c r="C2495" s="14"/>
      <c r="D2495" s="14"/>
    </row>
    <row r="2496" spans="3:4">
      <c r="C2496" s="14"/>
      <c r="D2496" s="14"/>
    </row>
    <row r="2497" spans="3:4">
      <c r="C2497" s="14"/>
      <c r="D2497" s="14"/>
    </row>
    <row r="2498" spans="3:4">
      <c r="C2498" s="14"/>
      <c r="D2498" s="14"/>
    </row>
    <row r="2499" spans="3:4">
      <c r="C2499" s="14"/>
      <c r="D2499" s="14"/>
    </row>
    <row r="2500" spans="3:4">
      <c r="C2500" s="14"/>
      <c r="D2500" s="14"/>
    </row>
    <row r="2501" spans="3:4">
      <c r="C2501" s="14"/>
      <c r="D2501" s="14"/>
    </row>
    <row r="2502" spans="3:4">
      <c r="C2502" s="14"/>
      <c r="D2502" s="14"/>
    </row>
    <row r="2503" spans="3:4">
      <c r="C2503" s="14"/>
      <c r="D2503" s="14"/>
    </row>
    <row r="2504" spans="3:4">
      <c r="C2504" s="14"/>
      <c r="D2504" s="14"/>
    </row>
    <row r="2505" spans="3:4">
      <c r="C2505" s="14"/>
      <c r="D2505" s="14"/>
    </row>
    <row r="2506" spans="3:4">
      <c r="C2506" s="14"/>
      <c r="D2506" s="14"/>
    </row>
    <row r="2507" spans="3:4">
      <c r="C2507" s="14"/>
      <c r="D2507" s="14"/>
    </row>
    <row r="2508" spans="3:4">
      <c r="C2508" s="14"/>
      <c r="D2508" s="14"/>
    </row>
    <row r="2509" spans="3:4">
      <c r="C2509" s="14"/>
      <c r="D2509" s="14"/>
    </row>
    <row r="2510" spans="3:4">
      <c r="C2510" s="14"/>
      <c r="D2510" s="14"/>
    </row>
    <row r="2511" spans="3:4">
      <c r="C2511" s="14"/>
      <c r="D2511" s="14"/>
    </row>
    <row r="2512" spans="3:4">
      <c r="C2512" s="14"/>
      <c r="D2512" s="14"/>
    </row>
    <row r="2513" spans="3:4">
      <c r="C2513" s="14"/>
      <c r="D2513" s="14"/>
    </row>
    <row r="2514" spans="3:4">
      <c r="C2514" s="14"/>
      <c r="D2514" s="14"/>
    </row>
    <row r="2515" spans="3:4">
      <c r="C2515" s="14"/>
      <c r="D2515" s="14"/>
    </row>
    <row r="2516" spans="3:4">
      <c r="C2516" s="14"/>
      <c r="D2516" s="14"/>
    </row>
    <row r="2517" spans="3:4">
      <c r="C2517" s="14"/>
      <c r="D2517" s="14"/>
    </row>
    <row r="2518" spans="3:4">
      <c r="C2518" s="14"/>
      <c r="D2518" s="14"/>
    </row>
    <row r="2519" spans="3:4">
      <c r="C2519" s="14"/>
      <c r="D2519" s="14"/>
    </row>
    <row r="2520" spans="3:4">
      <c r="C2520" s="14"/>
      <c r="D2520" s="14"/>
    </row>
    <row r="2521" spans="3:4">
      <c r="C2521" s="14"/>
      <c r="D2521" s="14"/>
    </row>
    <row r="2522" spans="3:4">
      <c r="C2522" s="14"/>
      <c r="D2522" s="14"/>
    </row>
    <row r="2523" spans="3:4">
      <c r="C2523" s="14"/>
      <c r="D2523" s="14"/>
    </row>
  </sheetData>
  <sheetProtection sheet="1"/>
  <phoneticPr fontId="8" type="noConversion"/>
  <pageMargins left="0.75" right="0.75" top="1" bottom="1" header="0.5" footer="0.5"/>
  <pageSetup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2541"/>
  <sheetViews>
    <sheetView workbookViewId="0">
      <selection activeCell="D69" sqref="D69"/>
    </sheetView>
  </sheetViews>
  <sheetFormatPr defaultColWidth="10.28515625" defaultRowHeight="12.75"/>
  <cols>
    <col min="1" max="1" width="17.42578125" customWidth="1"/>
    <col min="2" max="2" width="4.140625" customWidth="1"/>
    <col min="3" max="3" width="11.85546875" style="9" customWidth="1"/>
    <col min="4" max="4" width="14.28515625" style="9" customWidth="1"/>
    <col min="5" max="5" width="16.42578125" style="10" customWidth="1"/>
    <col min="6" max="6" width="9.140625" customWidth="1"/>
    <col min="7" max="7" width="7.140625" style="9" bestFit="1" customWidth="1"/>
    <col min="8" max="8" width="7.85546875" style="9" bestFit="1" customWidth="1"/>
    <col min="9" max="9" width="8.85546875" style="9" bestFit="1" customWidth="1"/>
    <col min="10" max="10" width="10.85546875" style="9" bestFit="1" customWidth="1"/>
    <col min="11" max="11" width="7.140625" style="9" customWidth="1"/>
    <col min="12" max="12" width="7.5703125" style="9" bestFit="1" customWidth="1"/>
    <col min="13" max="13" width="8.42578125" style="9" customWidth="1"/>
    <col min="14" max="14" width="7.140625" style="9" bestFit="1" customWidth="1"/>
    <col min="15" max="15" width="7" style="9" bestFit="1" customWidth="1"/>
    <col min="16" max="16" width="7.7109375" style="9" customWidth="1"/>
    <col min="17" max="17" width="10.42578125" style="11" customWidth="1"/>
  </cols>
  <sheetData>
    <row r="1" spans="1:23" ht="21" thickBot="1">
      <c r="A1" s="1" t="s">
        <v>44</v>
      </c>
      <c r="B1" s="1"/>
      <c r="C1"/>
      <c r="D1"/>
      <c r="E1"/>
      <c r="G1"/>
      <c r="H1"/>
      <c r="I1"/>
      <c r="J1"/>
      <c r="K1"/>
      <c r="L1"/>
      <c r="M1"/>
      <c r="N1"/>
      <c r="O1"/>
      <c r="P1"/>
      <c r="Q1"/>
      <c r="V1" s="7" t="s">
        <v>13</v>
      </c>
      <c r="W1" s="7" t="s">
        <v>50</v>
      </c>
    </row>
    <row r="2" spans="1:23">
      <c r="A2" t="s">
        <v>27</v>
      </c>
      <c r="B2" t="s">
        <v>30</v>
      </c>
      <c r="C2"/>
      <c r="D2"/>
      <c r="E2"/>
      <c r="G2"/>
      <c r="H2"/>
      <c r="I2"/>
      <c r="J2"/>
      <c r="K2"/>
      <c r="L2"/>
      <c r="M2"/>
      <c r="N2"/>
      <c r="O2"/>
      <c r="P2"/>
      <c r="Q2"/>
      <c r="V2">
        <v>-70000</v>
      </c>
      <c r="W2" s="38">
        <f t="shared" ref="W2:W19" si="0">+D$11+D$12*V2+D$13*V2^2</f>
        <v>-0.26815895972259141</v>
      </c>
    </row>
    <row r="3" spans="1:23" ht="13.5" thickBot="1">
      <c r="C3"/>
      <c r="D3"/>
      <c r="E3"/>
      <c r="G3"/>
      <c r="H3"/>
      <c r="I3"/>
      <c r="J3"/>
      <c r="K3"/>
      <c r="L3"/>
      <c r="M3"/>
      <c r="N3"/>
      <c r="O3"/>
      <c r="P3"/>
      <c r="Q3"/>
      <c r="V3">
        <v>-65000</v>
      </c>
      <c r="W3" s="38">
        <f t="shared" si="0"/>
        <v>-0.19189865848060539</v>
      </c>
    </row>
    <row r="4" spans="1:23" ht="14.25" thickTop="1" thickBot="1">
      <c r="A4" s="6" t="s">
        <v>3</v>
      </c>
      <c r="B4" s="6"/>
      <c r="C4" s="2">
        <v>44788.590100000001</v>
      </c>
      <c r="D4" s="3">
        <v>0.35826333999999999</v>
      </c>
      <c r="E4"/>
      <c r="F4" s="33" t="str">
        <f>"F"&amp;E5</f>
        <v>F47</v>
      </c>
      <c r="G4" s="34" t="str">
        <f>"G"&amp;E5</f>
        <v>G47</v>
      </c>
      <c r="H4"/>
      <c r="I4"/>
      <c r="J4"/>
      <c r="K4"/>
      <c r="L4"/>
      <c r="M4"/>
      <c r="N4"/>
      <c r="O4"/>
      <c r="P4"/>
      <c r="Q4"/>
      <c r="V4">
        <v>-60000</v>
      </c>
      <c r="W4" s="38">
        <f t="shared" si="0"/>
        <v>-0.1243316579005852</v>
      </c>
    </row>
    <row r="5" spans="1:23" ht="13.5" thickTop="1">
      <c r="A5" s="35" t="s">
        <v>48</v>
      </c>
      <c r="C5"/>
      <c r="D5"/>
      <c r="E5" s="36">
        <v>47</v>
      </c>
      <c r="G5"/>
      <c r="H5"/>
      <c r="I5"/>
      <c r="J5"/>
      <c r="K5"/>
      <c r="L5"/>
      <c r="M5"/>
      <c r="N5"/>
      <c r="O5"/>
      <c r="P5"/>
      <c r="Q5"/>
      <c r="V5">
        <v>-55000</v>
      </c>
      <c r="W5" s="38">
        <f t="shared" si="0"/>
        <v>-6.545795798253079E-2</v>
      </c>
    </row>
    <row r="6" spans="1:23">
      <c r="A6" s="6" t="s">
        <v>4</v>
      </c>
      <c r="B6" s="6"/>
      <c r="C6"/>
      <c r="D6"/>
      <c r="E6"/>
      <c r="G6"/>
      <c r="H6"/>
      <c r="I6"/>
      <c r="J6"/>
      <c r="K6"/>
      <c r="L6"/>
      <c r="M6"/>
      <c r="N6"/>
      <c r="O6"/>
      <c r="P6"/>
      <c r="Q6"/>
      <c r="V6">
        <v>-50000</v>
      </c>
      <c r="W6" s="38">
        <f t="shared" si="0"/>
        <v>-1.527755872644232E-2</v>
      </c>
    </row>
    <row r="7" spans="1:23">
      <c r="A7" t="s">
        <v>5</v>
      </c>
      <c r="C7" s="9">
        <v>52016.981609549999</v>
      </c>
      <c r="D7"/>
      <c r="E7"/>
      <c r="G7"/>
      <c r="H7"/>
      <c r="I7"/>
      <c r="J7"/>
      <c r="K7"/>
      <c r="L7"/>
      <c r="M7"/>
      <c r="N7"/>
      <c r="O7"/>
      <c r="P7"/>
      <c r="Q7"/>
      <c r="V7">
        <v>-45000</v>
      </c>
      <c r="W7" s="38">
        <f t="shared" si="0"/>
        <v>2.6209539867680209E-2</v>
      </c>
    </row>
    <row r="8" spans="1:23">
      <c r="A8" t="s">
        <v>6</v>
      </c>
      <c r="C8" s="12">
        <v>0.35826333999999999</v>
      </c>
      <c r="D8"/>
      <c r="E8"/>
      <c r="G8"/>
      <c r="H8"/>
      <c r="I8"/>
      <c r="J8"/>
      <c r="K8"/>
      <c r="L8"/>
      <c r="M8"/>
      <c r="N8"/>
      <c r="O8"/>
      <c r="P8"/>
      <c r="Q8"/>
      <c r="V8">
        <v>-40000</v>
      </c>
      <c r="W8" s="38">
        <f t="shared" si="0"/>
        <v>5.9003337799836963E-2</v>
      </c>
    </row>
    <row r="9" spans="1:23">
      <c r="A9" s="15" t="s">
        <v>45</v>
      </c>
      <c r="B9" s="16"/>
      <c r="C9" s="17">
        <v>8</v>
      </c>
      <c r="D9" s="16" t="s">
        <v>46</v>
      </c>
      <c r="E9" s="16"/>
      <c r="G9"/>
      <c r="H9"/>
      <c r="I9"/>
      <c r="J9"/>
      <c r="K9"/>
      <c r="L9"/>
      <c r="M9"/>
      <c r="N9"/>
      <c r="O9"/>
      <c r="P9"/>
      <c r="Q9"/>
      <c r="V9">
        <v>-35000</v>
      </c>
      <c r="W9" s="38">
        <f t="shared" si="0"/>
        <v>8.3103835070027859E-2</v>
      </c>
    </row>
    <row r="10" spans="1:23" ht="13.5" thickBot="1">
      <c r="A10" s="16"/>
      <c r="B10" s="16"/>
      <c r="C10" s="5" t="s">
        <v>23</v>
      </c>
      <c r="D10" s="5" t="s">
        <v>24</v>
      </c>
      <c r="E10" s="16"/>
      <c r="G10"/>
      <c r="H10"/>
      <c r="I10"/>
      <c r="J10"/>
      <c r="K10"/>
      <c r="L10"/>
      <c r="M10"/>
      <c r="N10"/>
      <c r="O10"/>
      <c r="P10"/>
      <c r="Q10"/>
      <c r="V10">
        <v>-30000</v>
      </c>
      <c r="W10" s="38">
        <f t="shared" si="0"/>
        <v>9.8511031678252814E-2</v>
      </c>
    </row>
    <row r="11" spans="1:23">
      <c r="A11" s="16" t="s">
        <v>19</v>
      </c>
      <c r="B11" s="16"/>
      <c r="C11" s="32">
        <f ca="1">INTERCEPT(INDIRECT($G$4):G974,INDIRECT($F$4):F974)</f>
        <v>-2.2172628339540978E-5</v>
      </c>
      <c r="D11" s="4">
        <f>+E11*F11</f>
        <v>8.3948974263195648E-3</v>
      </c>
      <c r="E11" s="39">
        <v>83.948974263195652</v>
      </c>
      <c r="F11" s="38">
        <v>1E-4</v>
      </c>
      <c r="H11"/>
      <c r="I11"/>
      <c r="J11"/>
      <c r="K11"/>
      <c r="L11"/>
      <c r="M11"/>
      <c r="N11"/>
      <c r="O11"/>
      <c r="P11"/>
      <c r="Q11"/>
      <c r="V11">
        <v>-25000</v>
      </c>
      <c r="W11" s="38">
        <f t="shared" si="0"/>
        <v>0.10522492762451201</v>
      </c>
    </row>
    <row r="12" spans="1:23">
      <c r="A12" s="16" t="s">
        <v>20</v>
      </c>
      <c r="B12" s="16"/>
      <c r="C12" s="32">
        <f ca="1">SLOPE(INDIRECT($G$4):G974,INDIRECT($F$4):F974)</f>
        <v>-8.2571781329599265E-6</v>
      </c>
      <c r="D12" s="4">
        <f>+E12*F12</f>
        <v>-8.2198515389106316E-6</v>
      </c>
      <c r="E12" s="40">
        <v>-8.2198515389106319</v>
      </c>
      <c r="F12" s="38">
        <v>9.9999999999999995E-7</v>
      </c>
      <c r="G12"/>
      <c r="H12"/>
      <c r="I12"/>
      <c r="J12"/>
      <c r="K12"/>
      <c r="L12"/>
      <c r="M12"/>
      <c r="N12"/>
      <c r="O12"/>
      <c r="P12"/>
      <c r="Q12"/>
      <c r="V12">
        <v>-20000</v>
      </c>
      <c r="W12" s="38">
        <f t="shared" si="0"/>
        <v>0.10324552290880525</v>
      </c>
    </row>
    <row r="13" spans="1:23" ht="13.5" thickBot="1">
      <c r="A13" s="16" t="s">
        <v>22</v>
      </c>
      <c r="B13" s="16"/>
      <c r="C13" s="4" t="s">
        <v>17</v>
      </c>
      <c r="D13" s="4">
        <f>+E13*F13</f>
        <v>-1.738660132393174E-10</v>
      </c>
      <c r="E13" s="41">
        <v>-0.17386601323931739</v>
      </c>
      <c r="F13" s="38">
        <v>1.0000000000000001E-9</v>
      </c>
      <c r="G13"/>
      <c r="H13"/>
      <c r="I13"/>
      <c r="J13"/>
      <c r="K13"/>
      <c r="L13"/>
      <c r="M13"/>
      <c r="N13"/>
      <c r="O13"/>
      <c r="P13"/>
      <c r="Q13"/>
      <c r="V13">
        <v>-15000</v>
      </c>
      <c r="W13" s="38">
        <f t="shared" si="0"/>
        <v>9.2572817531132626E-2</v>
      </c>
    </row>
    <row r="14" spans="1:23">
      <c r="A14" s="16"/>
      <c r="B14" s="16"/>
      <c r="C14" s="16"/>
      <c r="D14" s="16"/>
      <c r="E14" s="16">
        <f>SUM(T21:T152)</f>
        <v>2.9230541150992023E-3</v>
      </c>
      <c r="G14"/>
      <c r="H14"/>
      <c r="I14"/>
      <c r="J14"/>
      <c r="K14"/>
      <c r="L14"/>
      <c r="M14"/>
      <c r="N14"/>
      <c r="O14"/>
      <c r="P14"/>
      <c r="Q14"/>
      <c r="V14">
        <v>-10000</v>
      </c>
      <c r="W14" s="38">
        <f t="shared" si="0"/>
        <v>7.3206811491494134E-2</v>
      </c>
    </row>
    <row r="15" spans="1:23">
      <c r="A15" s="18" t="s">
        <v>21</v>
      </c>
      <c r="B15" s="16"/>
      <c r="C15" s="19">
        <f ca="1">(C7+C11)+(C8+C12)*INT(MAX(F21:F3515))</f>
        <v>56067.413553761398</v>
      </c>
      <c r="D15" s="34">
        <f>+C7+INT(MAX(F21:F1589))*C8+D11+D12*INT(MAX(F21:F4024))+D13*INT(MAX(F21:F4051)^2)</f>
        <v>56067.400168312204</v>
      </c>
      <c r="E15" s="21"/>
      <c r="G15"/>
      <c r="H15"/>
      <c r="I15"/>
      <c r="J15"/>
      <c r="K15"/>
      <c r="L15"/>
      <c r="M15"/>
      <c r="N15"/>
      <c r="O15"/>
      <c r="P15"/>
      <c r="Q15"/>
      <c r="V15">
        <v>-5000</v>
      </c>
      <c r="W15" s="38">
        <f t="shared" si="0"/>
        <v>4.514750478988979E-2</v>
      </c>
    </row>
    <row r="16" spans="1:23">
      <c r="A16" s="22" t="s">
        <v>7</v>
      </c>
      <c r="B16" s="16"/>
      <c r="C16" s="23">
        <f ca="1">+C8+C12</f>
        <v>0.35825508282186702</v>
      </c>
      <c r="D16" s="34">
        <f>+C8+D12+2*D13*F91</f>
        <v>0.35825512014846106</v>
      </c>
      <c r="E16" s="21"/>
      <c r="G16"/>
      <c r="H16"/>
      <c r="I16"/>
      <c r="J16"/>
      <c r="K16"/>
      <c r="L16"/>
      <c r="M16"/>
      <c r="N16"/>
      <c r="O16"/>
      <c r="P16"/>
      <c r="Q16"/>
      <c r="V16">
        <v>0</v>
      </c>
      <c r="W16" s="38">
        <f t="shared" si="0"/>
        <v>8.3948974263195648E-3</v>
      </c>
    </row>
    <row r="17" spans="1:23" ht="13.5" thickBot="1">
      <c r="A17" s="20" t="s">
        <v>43</v>
      </c>
      <c r="B17" s="16"/>
      <c r="C17" s="16">
        <f>COUNT(C21:C2173)</f>
        <v>67</v>
      </c>
      <c r="D17" s="20"/>
      <c r="E17" s="24"/>
      <c r="G17"/>
      <c r="H17"/>
      <c r="I17"/>
      <c r="J17"/>
      <c r="K17"/>
      <c r="L17"/>
      <c r="M17"/>
      <c r="N17"/>
      <c r="O17"/>
      <c r="P17"/>
      <c r="Q17"/>
      <c r="V17">
        <v>5000</v>
      </c>
      <c r="W17" s="38">
        <f t="shared" si="0"/>
        <v>-3.7051010599216526E-2</v>
      </c>
    </row>
    <row r="18" spans="1:23" ht="14.25" thickTop="1" thickBot="1">
      <c r="A18" s="22" t="s">
        <v>151</v>
      </c>
      <c r="B18" s="16"/>
      <c r="C18" s="110">
        <f ca="1">+C15</f>
        <v>56067.413553761398</v>
      </c>
      <c r="D18" s="111">
        <f ca="1">+C16</f>
        <v>0.35825508282186702</v>
      </c>
      <c r="E18" s="27"/>
      <c r="G18"/>
      <c r="H18"/>
      <c r="I18"/>
      <c r="J18"/>
      <c r="K18"/>
      <c r="L18"/>
      <c r="M18"/>
      <c r="N18"/>
      <c r="O18"/>
      <c r="P18"/>
      <c r="Q18"/>
      <c r="V18">
        <v>10000</v>
      </c>
      <c r="W18" s="38">
        <f t="shared" si="0"/>
        <v>-9.1190219286718499E-2</v>
      </c>
    </row>
    <row r="19" spans="1:23" ht="13.5" thickBot="1">
      <c r="A19" s="22" t="s">
        <v>152</v>
      </c>
      <c r="C19" s="112">
        <f>+D15</f>
        <v>56067.400168312204</v>
      </c>
      <c r="D19" s="113">
        <f>+D16</f>
        <v>0.35825512014846106</v>
      </c>
      <c r="G19"/>
      <c r="H19"/>
      <c r="I19"/>
      <c r="J19"/>
      <c r="K19"/>
      <c r="L19"/>
      <c r="M19"/>
      <c r="N19"/>
      <c r="O19"/>
      <c r="P19"/>
      <c r="Q19"/>
      <c r="V19">
        <v>15000</v>
      </c>
      <c r="W19" s="38">
        <f t="shared" si="0"/>
        <v>-0.15402272863618632</v>
      </c>
    </row>
    <row r="20" spans="1:23" ht="15" thickBot="1">
      <c r="A20" s="5" t="s">
        <v>9</v>
      </c>
      <c r="B20" s="5" t="s">
        <v>10</v>
      </c>
      <c r="C20" s="5" t="s">
        <v>11</v>
      </c>
      <c r="D20" s="5" t="s">
        <v>16</v>
      </c>
      <c r="E20" s="5" t="s">
        <v>12</v>
      </c>
      <c r="F20" s="5" t="s">
        <v>13</v>
      </c>
      <c r="G20" s="5" t="s">
        <v>14</v>
      </c>
      <c r="H20" s="8" t="s">
        <v>15</v>
      </c>
      <c r="I20" s="8" t="s">
        <v>34</v>
      </c>
      <c r="J20" s="8" t="s">
        <v>35</v>
      </c>
      <c r="K20" s="8" t="s">
        <v>36</v>
      </c>
      <c r="L20" s="8" t="s">
        <v>37</v>
      </c>
      <c r="M20" s="8" t="s">
        <v>28</v>
      </c>
      <c r="N20" s="8" t="s">
        <v>29</v>
      </c>
      <c r="O20" s="8" t="s">
        <v>26</v>
      </c>
      <c r="P20" s="7" t="s">
        <v>25</v>
      </c>
      <c r="Q20" s="5" t="s">
        <v>18</v>
      </c>
      <c r="R20" s="7" t="s">
        <v>153</v>
      </c>
      <c r="S20" s="7" t="s">
        <v>155</v>
      </c>
      <c r="T20" s="7" t="s">
        <v>154</v>
      </c>
    </row>
    <row r="21" spans="1:23">
      <c r="A21" s="108" t="s">
        <v>142</v>
      </c>
      <c r="B21" s="4"/>
      <c r="C21" s="14">
        <v>28731.308000000001</v>
      </c>
      <c r="D21" s="14"/>
      <c r="E21" s="10">
        <f t="shared" ref="E21:E52" si="1">+(C21-C$7)/C$8</f>
        <v>-64995.970867546755</v>
      </c>
      <c r="F21" s="135">
        <f t="shared" ref="F21:F33" si="2">ROUND(2*E21,0)/2+0.5</f>
        <v>-64995.5</v>
      </c>
      <c r="G21" s="9">
        <f t="shared" ref="G21:G52" si="3">+C21-(C$7+F21*C$8)</f>
        <v>-0.16869457999928272</v>
      </c>
      <c r="I21" s="9">
        <f>+G21</f>
        <v>-0.16869457999928272</v>
      </c>
      <c r="P21" s="9">
        <f t="shared" ref="P21:P52" si="4">+D$11+D$12*F21+D$13*F21^2</f>
        <v>-0.19183393971557228</v>
      </c>
      <c r="Q21" s="11">
        <f t="shared" ref="Q21:Q52" si="5">+C21-15018.5</f>
        <v>13712.808000000001</v>
      </c>
      <c r="R21">
        <f t="shared" ref="R21:R52" si="6">+(P21-G21)^2</f>
        <v>5.3542996807984375E-4</v>
      </c>
      <c r="S21">
        <v>0.1</v>
      </c>
      <c r="T21">
        <f t="shared" ref="T21:T52" si="7">S21*R21</f>
        <v>5.3542996807984377E-5</v>
      </c>
      <c r="U21">
        <f>VLOOKUP(C21,'A (3)'!C$41:E$95,3,FALSE)</f>
        <v>-44820.459960737237</v>
      </c>
    </row>
    <row r="22" spans="1:23">
      <c r="A22" s="108" t="s">
        <v>142</v>
      </c>
      <c r="B22" s="4"/>
      <c r="C22" s="14">
        <v>28731.477999999999</v>
      </c>
      <c r="D22" s="14"/>
      <c r="E22" s="10">
        <f t="shared" si="1"/>
        <v>-64995.49635625571</v>
      </c>
      <c r="F22" s="135">
        <f t="shared" si="2"/>
        <v>-64995</v>
      </c>
      <c r="G22" s="9">
        <f t="shared" si="3"/>
        <v>-0.17782625000108965</v>
      </c>
      <c r="I22" s="9">
        <f>+G22</f>
        <v>-0.17782625000108965</v>
      </c>
      <c r="P22" s="9">
        <f t="shared" si="4"/>
        <v>-0.19182674917634468</v>
      </c>
      <c r="Q22" s="11">
        <f t="shared" si="5"/>
        <v>13712.977999999999</v>
      </c>
      <c r="R22">
        <f t="shared" si="6"/>
        <v>1.9601397715631683E-4</v>
      </c>
      <c r="S22">
        <v>0.1</v>
      </c>
      <c r="T22">
        <f t="shared" si="7"/>
        <v>1.9601397715631686E-5</v>
      </c>
      <c r="U22">
        <f>VLOOKUP(C22,'A (3)'!C$41:E$95,3,FALSE)</f>
        <v>-44819.985442333644</v>
      </c>
    </row>
    <row r="23" spans="1:23">
      <c r="A23" s="108" t="s">
        <v>142</v>
      </c>
      <c r="B23" s="4"/>
      <c r="C23" s="14">
        <v>29046.215</v>
      </c>
      <c r="D23" s="14"/>
      <c r="E23" s="10">
        <f t="shared" si="1"/>
        <v>-64116.988943244934</v>
      </c>
      <c r="F23" s="135">
        <f t="shared" si="2"/>
        <v>-64116.5</v>
      </c>
      <c r="G23" s="9">
        <f t="shared" si="3"/>
        <v>-0.1751704400012386</v>
      </c>
      <c r="I23" s="9">
        <f>+G23</f>
        <v>-0.1751704400012386</v>
      </c>
      <c r="P23" s="9">
        <f t="shared" si="4"/>
        <v>-0.17932723134978379</v>
      </c>
      <c r="Q23" s="11">
        <f t="shared" si="5"/>
        <v>14027.715</v>
      </c>
      <c r="R23">
        <f t="shared" si="6"/>
        <v>1.7278914315340103E-5</v>
      </c>
      <c r="S23">
        <v>0.1</v>
      </c>
      <c r="T23">
        <f t="shared" si="7"/>
        <v>1.7278914315340104E-6</v>
      </c>
      <c r="U23">
        <f>VLOOKUP(C23,'A (3)'!C$41:E$95,3,FALSE)</f>
        <v>-43941.464861200438</v>
      </c>
    </row>
    <row r="24" spans="1:23">
      <c r="A24" s="108" t="s">
        <v>142</v>
      </c>
      <c r="B24" s="4"/>
      <c r="C24" s="14">
        <v>29046.404999999999</v>
      </c>
      <c r="D24" s="14"/>
      <c r="E24" s="10">
        <f t="shared" si="1"/>
        <v>-64116.458607096116</v>
      </c>
      <c r="F24" s="135">
        <f t="shared" si="2"/>
        <v>-64116</v>
      </c>
      <c r="G24" s="9">
        <f t="shared" si="3"/>
        <v>-0.16430211000260897</v>
      </c>
      <c r="I24" s="9">
        <f>+G24</f>
        <v>-0.16430211000260897</v>
      </c>
      <c r="P24" s="9">
        <f t="shared" si="4"/>
        <v>-0.17932019363878193</v>
      </c>
      <c r="Q24" s="11">
        <f t="shared" si="5"/>
        <v>14027.904999999999</v>
      </c>
      <c r="R24">
        <f t="shared" si="6"/>
        <v>2.2554283610308612E-4</v>
      </c>
      <c r="S24">
        <v>0.1</v>
      </c>
      <c r="T24">
        <f t="shared" si="7"/>
        <v>2.2554283610308613E-5</v>
      </c>
      <c r="U24">
        <f>VLOOKUP(C24,'A (3)'!C$41:E$95,3,FALSE)</f>
        <v>-43940.934517102309</v>
      </c>
    </row>
    <row r="25" spans="1:23">
      <c r="A25" s="108" t="s">
        <v>31</v>
      </c>
      <c r="B25" s="4"/>
      <c r="C25" s="14">
        <v>29369.184000000001</v>
      </c>
      <c r="D25" s="14"/>
      <c r="E25" s="10">
        <f t="shared" si="1"/>
        <v>-63215.504018775682</v>
      </c>
      <c r="F25" s="135">
        <f t="shared" si="2"/>
        <v>-63215</v>
      </c>
      <c r="G25" s="9">
        <f t="shared" si="3"/>
        <v>-0.18057145000057062</v>
      </c>
      <c r="I25" s="9">
        <f>+G25</f>
        <v>-0.18057145000057062</v>
      </c>
      <c r="P25" s="9">
        <f t="shared" si="4"/>
        <v>-0.16677946134341071</v>
      </c>
      <c r="Q25" s="11">
        <f t="shared" si="5"/>
        <v>14350.684000000001</v>
      </c>
      <c r="R25">
        <f t="shared" si="6"/>
        <v>1.9021895111922776E-4</v>
      </c>
      <c r="S25">
        <v>0.1</v>
      </c>
      <c r="T25">
        <f t="shared" si="7"/>
        <v>1.9021895111922778E-5</v>
      </c>
      <c r="U25">
        <f>VLOOKUP(C25,'A (3)'!C$41:E$95,3,FALSE)</f>
        <v>-43039.966424194281</v>
      </c>
    </row>
    <row r="26" spans="1:23">
      <c r="A26" s="73" t="s">
        <v>124</v>
      </c>
      <c r="B26" s="37" t="s">
        <v>39</v>
      </c>
      <c r="C26" s="76">
        <v>29645.01</v>
      </c>
      <c r="D26" s="76"/>
      <c r="E26" s="10">
        <f t="shared" si="1"/>
        <v>-62445.606657800941</v>
      </c>
      <c r="F26" s="135">
        <f t="shared" si="2"/>
        <v>-62445</v>
      </c>
      <c r="G26" s="9">
        <f t="shared" si="3"/>
        <v>-0.21734325000215904</v>
      </c>
      <c r="N26" s="9">
        <f>G26</f>
        <v>-0.21734325000215904</v>
      </c>
      <c r="O26" s="9">
        <f ca="1">+C$11+C$12*F26</f>
        <v>0.51559731588434299</v>
      </c>
      <c r="P26" s="9">
        <f t="shared" si="4"/>
        <v>-0.15628578454615938</v>
      </c>
      <c r="Q26" s="11">
        <f t="shared" si="5"/>
        <v>14626.509999999998</v>
      </c>
      <c r="R26">
        <f t="shared" si="6"/>
        <v>3.7280140879105915E-3</v>
      </c>
      <c r="S26">
        <v>0.1</v>
      </c>
      <c r="T26">
        <f t="shared" si="7"/>
        <v>3.7280140879105919E-4</v>
      </c>
      <c r="U26">
        <f>VLOOKUP(C26,'A (3)'!C$41:E$95,3,FALSE)</f>
        <v>-42270.057523074793</v>
      </c>
    </row>
    <row r="27" spans="1:23">
      <c r="A27" s="130" t="s">
        <v>183</v>
      </c>
      <c r="B27" s="131" t="s">
        <v>39</v>
      </c>
      <c r="C27" s="132">
        <v>29645.01</v>
      </c>
      <c r="D27" s="132"/>
      <c r="E27" s="10">
        <f t="shared" si="1"/>
        <v>-62445.606657800941</v>
      </c>
      <c r="F27" s="135">
        <f t="shared" si="2"/>
        <v>-62445</v>
      </c>
      <c r="G27" s="9">
        <f t="shared" si="3"/>
        <v>-0.21734325000215904</v>
      </c>
      <c r="N27" s="9">
        <f>+G27</f>
        <v>-0.21734325000215904</v>
      </c>
      <c r="O27" s="9">
        <f ca="1">+C$11+C$12*F27</f>
        <v>0.51559731588434299</v>
      </c>
      <c r="P27" s="9">
        <f t="shared" si="4"/>
        <v>-0.15628578454615938</v>
      </c>
      <c r="Q27" s="11">
        <f t="shared" si="5"/>
        <v>14626.509999999998</v>
      </c>
      <c r="R27">
        <f t="shared" si="6"/>
        <v>3.7280140879105915E-3</v>
      </c>
      <c r="S27">
        <v>0.1</v>
      </c>
      <c r="T27">
        <f t="shared" si="7"/>
        <v>3.7280140879105919E-4</v>
      </c>
      <c r="U27">
        <f>VLOOKUP(C27,'A (3)'!C$41:E$95,3,FALSE)</f>
        <v>-42270.057523074793</v>
      </c>
    </row>
    <row r="28" spans="1:23">
      <c r="A28" s="108" t="s">
        <v>142</v>
      </c>
      <c r="B28" s="4"/>
      <c r="C28" s="14">
        <v>30493.286</v>
      </c>
      <c r="D28" s="14"/>
      <c r="E28" s="10">
        <f t="shared" si="1"/>
        <v>-60077.862305280803</v>
      </c>
      <c r="F28" s="135">
        <f t="shared" si="2"/>
        <v>-60077.5</v>
      </c>
      <c r="G28" s="9">
        <f t="shared" si="3"/>
        <v>-0.12980070000048727</v>
      </c>
      <c r="I28" s="9">
        <f>+G28</f>
        <v>-0.12980070000048727</v>
      </c>
      <c r="P28" s="9">
        <f t="shared" si="4"/>
        <v>-0.12531261761218726</v>
      </c>
      <c r="Q28" s="11">
        <f t="shared" si="5"/>
        <v>15474.786</v>
      </c>
      <c r="R28">
        <f t="shared" si="6"/>
        <v>2.0142883524168701E-5</v>
      </c>
      <c r="S28">
        <v>0.1</v>
      </c>
      <c r="T28">
        <f t="shared" si="7"/>
        <v>2.0142883524168703E-6</v>
      </c>
      <c r="U28">
        <f>VLOOKUP(C28,'A (3)'!C$41:E$95,3,FALSE)</f>
        <v>-39902.277679963416</v>
      </c>
    </row>
    <row r="29" spans="1:23">
      <c r="A29" s="108" t="s">
        <v>142</v>
      </c>
      <c r="B29" s="4"/>
      <c r="C29" s="14">
        <v>30493.473000000002</v>
      </c>
      <c r="D29" s="14"/>
      <c r="E29" s="10">
        <f t="shared" si="1"/>
        <v>-60077.34034286064</v>
      </c>
      <c r="F29" s="135">
        <f t="shared" si="2"/>
        <v>-60077</v>
      </c>
      <c r="G29" s="9">
        <f t="shared" si="3"/>
        <v>-0.12193236999883084</v>
      </c>
      <c r="I29" s="9">
        <f>+G29</f>
        <v>-0.12193236999883084</v>
      </c>
      <c r="P29" s="9">
        <f t="shared" si="4"/>
        <v>-0.1253062821460128</v>
      </c>
      <c r="Q29" s="11">
        <f t="shared" si="5"/>
        <v>15474.973000000002</v>
      </c>
      <c r="R29">
        <f t="shared" si="6"/>
        <v>1.1383283176902037E-5</v>
      </c>
      <c r="S29">
        <v>0.1</v>
      </c>
      <c r="T29">
        <f t="shared" si="7"/>
        <v>1.1383283176902036E-6</v>
      </c>
      <c r="U29">
        <f>VLOOKUP(C29,'A (3)'!C$41:E$95,3,FALSE)</f>
        <v>-39901.755709719451</v>
      </c>
    </row>
    <row r="30" spans="1:23">
      <c r="A30" s="108" t="s">
        <v>144</v>
      </c>
      <c r="B30" s="4"/>
      <c r="C30" s="14">
        <v>30899.22</v>
      </c>
      <c r="D30" s="14"/>
      <c r="E30" s="10">
        <f t="shared" si="1"/>
        <v>-58944.801914563737</v>
      </c>
      <c r="F30" s="135">
        <f t="shared" si="2"/>
        <v>-58944.5</v>
      </c>
      <c r="G30" s="9">
        <f t="shared" si="3"/>
        <v>-0.10816491999867139</v>
      </c>
      <c r="J30" s="9">
        <f>+G30</f>
        <v>-0.10816491999867139</v>
      </c>
      <c r="P30" s="9">
        <f t="shared" si="4"/>
        <v>-0.11117954265450958</v>
      </c>
      <c r="Q30" s="11">
        <f t="shared" si="5"/>
        <v>15880.720000000001</v>
      </c>
      <c r="R30">
        <f t="shared" si="6"/>
        <v>9.0879497570928651E-6</v>
      </c>
      <c r="S30">
        <v>0.1</v>
      </c>
      <c r="T30">
        <f t="shared" si="7"/>
        <v>9.0879497570928651E-7</v>
      </c>
      <c r="U30">
        <f>VLOOKUP(C30,'A (3)'!C$41:E$95,3,FALSE)</f>
        <v>-38769.200305578692</v>
      </c>
    </row>
    <row r="31" spans="1:23">
      <c r="A31" s="108" t="s">
        <v>144</v>
      </c>
      <c r="B31" s="4"/>
      <c r="C31" s="14">
        <v>30899.399000000001</v>
      </c>
      <c r="D31" s="14"/>
      <c r="E31" s="10">
        <f t="shared" si="1"/>
        <v>-58944.30228208669</v>
      </c>
      <c r="F31" s="135">
        <f t="shared" si="2"/>
        <v>-58944</v>
      </c>
      <c r="G31" s="9">
        <f t="shared" si="3"/>
        <v>-0.10829658999864478</v>
      </c>
      <c r="J31" s="9">
        <f>+G31</f>
        <v>-0.10829658999864478</v>
      </c>
      <c r="P31" s="9">
        <f t="shared" si="4"/>
        <v>-0.11117340417852811</v>
      </c>
      <c r="Q31" s="11">
        <f t="shared" si="5"/>
        <v>15880.899000000001</v>
      </c>
      <c r="R31">
        <f t="shared" si="6"/>
        <v>8.2760598255778295E-6</v>
      </c>
      <c r="S31">
        <v>0.1</v>
      </c>
      <c r="T31">
        <f t="shared" si="7"/>
        <v>8.2760598255778297E-7</v>
      </c>
      <c r="U31">
        <f>VLOOKUP(C31,'A (3)'!C$41:E$95,3,FALSE)</f>
        <v>-38768.700665612552</v>
      </c>
    </row>
    <row r="32" spans="1:23">
      <c r="A32" s="108" t="s">
        <v>144</v>
      </c>
      <c r="B32" s="4"/>
      <c r="C32" s="14">
        <v>31256.240000000002</v>
      </c>
      <c r="D32" s="14"/>
      <c r="E32" s="10">
        <f t="shared" si="1"/>
        <v>-57948.272378496775</v>
      </c>
      <c r="F32" s="135">
        <f t="shared" si="2"/>
        <v>-57948</v>
      </c>
      <c r="G32" s="9">
        <f t="shared" si="3"/>
        <v>-9.758322999914526E-2</v>
      </c>
      <c r="J32" s="9">
        <f>+G32</f>
        <v>-9.758322999914526E-2</v>
      </c>
      <c r="P32" s="9">
        <f t="shared" si="4"/>
        <v>-9.9118124475791103E-2</v>
      </c>
      <c r="Q32" s="11">
        <f t="shared" si="5"/>
        <v>16237.740000000002</v>
      </c>
      <c r="R32">
        <f t="shared" si="6"/>
        <v>2.3559010544379156E-6</v>
      </c>
      <c r="S32">
        <v>0.1</v>
      </c>
      <c r="T32">
        <f t="shared" si="7"/>
        <v>2.3559010544379157E-7</v>
      </c>
      <c r="U32">
        <f>VLOOKUP(C32,'A (3)'!C$41:E$95,3,FALSE)</f>
        <v>-37772.655832332217</v>
      </c>
    </row>
    <row r="33" spans="1:22">
      <c r="A33" s="108" t="s">
        <v>144</v>
      </c>
      <c r="B33" s="4"/>
      <c r="C33" s="14">
        <v>31256.425999999999</v>
      </c>
      <c r="D33" s="14"/>
      <c r="E33" s="10">
        <f t="shared" si="1"/>
        <v>-57947.753207319511</v>
      </c>
      <c r="F33" s="135">
        <f t="shared" si="2"/>
        <v>-57947.5</v>
      </c>
      <c r="G33" s="9">
        <f t="shared" si="3"/>
        <v>-9.0714900001330534E-2</v>
      </c>
      <c r="J33" s="9">
        <f>+G33</f>
        <v>-9.0714900001330534E-2</v>
      </c>
      <c r="P33" s="9">
        <f t="shared" si="4"/>
        <v>-9.9112159257291943E-2</v>
      </c>
      <c r="Q33" s="11">
        <f t="shared" si="5"/>
        <v>16237.925999999999</v>
      </c>
      <c r="R33">
        <f t="shared" si="6"/>
        <v>7.0513963011829562E-5</v>
      </c>
      <c r="S33">
        <v>0.1</v>
      </c>
      <c r="T33">
        <f t="shared" si="7"/>
        <v>7.0513963011829565E-6</v>
      </c>
      <c r="U33">
        <f>VLOOKUP(C33,'A (3)'!C$41:E$95,3,FALSE)</f>
        <v>-37772.136653372996</v>
      </c>
    </row>
    <row r="34" spans="1:22" ht="13.5" thickBot="1">
      <c r="A34" s="109" t="s">
        <v>32</v>
      </c>
      <c r="B34" s="5"/>
      <c r="C34" s="81">
        <v>32337.678</v>
      </c>
      <c r="D34" s="81"/>
      <c r="E34" s="10">
        <f t="shared" si="1"/>
        <v>-54929.716251598613</v>
      </c>
      <c r="F34">
        <f>ROUND(2*E34,0)/2</f>
        <v>-54929.5</v>
      </c>
      <c r="G34" s="9">
        <f t="shared" si="3"/>
        <v>-7.7475019999837968E-2</v>
      </c>
      <c r="I34" s="9">
        <f>+G34</f>
        <v>-7.7475019999837968E-2</v>
      </c>
      <c r="P34" s="9">
        <f t="shared" si="4"/>
        <v>-6.4689990740905423E-2</v>
      </c>
      <c r="Q34" s="11">
        <f t="shared" si="5"/>
        <v>17319.178</v>
      </c>
      <c r="R34">
        <f t="shared" si="6"/>
        <v>1.6345697315176127E-4</v>
      </c>
      <c r="S34">
        <v>0.1</v>
      </c>
      <c r="T34">
        <f t="shared" si="7"/>
        <v>1.6345697315176128E-5</v>
      </c>
      <c r="U34">
        <f>VLOOKUP(C34,'A (3)'!C$41:E$95,3,FALSE)</f>
        <v>-34754.054459695624</v>
      </c>
    </row>
    <row r="35" spans="1:22">
      <c r="A35" s="125" t="s">
        <v>178</v>
      </c>
      <c r="B35" s="126" t="s">
        <v>41</v>
      </c>
      <c r="C35" s="84">
        <v>44366.7353</v>
      </c>
      <c r="D35" s="125" t="s">
        <v>179</v>
      </c>
      <c r="E35" s="163">
        <f t="shared" si="1"/>
        <v>-21353.695607119611</v>
      </c>
      <c r="F35" s="164">
        <f t="shared" ref="F35:F42" si="8">ROUND(2*E35,0)/2-0.5</f>
        <v>-21354</v>
      </c>
      <c r="G35" s="165">
        <f t="shared" si="3"/>
        <v>0.10905281000304967</v>
      </c>
      <c r="H35" s="165"/>
      <c r="K35" s="9">
        <f t="shared" ref="K35:K42" si="9">+G35</f>
        <v>0.10905281000304967</v>
      </c>
      <c r="O35" s="9">
        <f t="shared" ref="O35:O66" ca="1" si="10">+C$11+C$12*F35</f>
        <v>0.17630160922288673</v>
      </c>
      <c r="P35" s="9">
        <f t="shared" si="4"/>
        <v>0.10463986727152097</v>
      </c>
      <c r="Q35" s="11">
        <f t="shared" si="5"/>
        <v>29348.2353</v>
      </c>
      <c r="R35">
        <f t="shared" si="6"/>
        <v>1.9474063551751999E-5</v>
      </c>
      <c r="S35">
        <v>1</v>
      </c>
      <c r="T35">
        <f t="shared" si="7"/>
        <v>1.9474063551751999E-5</v>
      </c>
      <c r="U35">
        <f>VLOOKUP(C35,'A (3)'!C$41:E$95,3,FALSE)</f>
        <v>-1177.5305375620837</v>
      </c>
      <c r="V35" s="84">
        <v>44366.7353</v>
      </c>
    </row>
    <row r="36" spans="1:22">
      <c r="A36" s="125" t="s">
        <v>178</v>
      </c>
      <c r="B36" s="126" t="s">
        <v>41</v>
      </c>
      <c r="C36" s="84">
        <v>44408.6512</v>
      </c>
      <c r="D36" s="125" t="s">
        <v>179</v>
      </c>
      <c r="E36" s="163">
        <f t="shared" si="1"/>
        <v>-21236.698149327807</v>
      </c>
      <c r="F36" s="164">
        <f t="shared" si="8"/>
        <v>-21237</v>
      </c>
      <c r="G36" s="165">
        <f t="shared" si="3"/>
        <v>0.1081420300033642</v>
      </c>
      <c r="H36" s="165"/>
      <c r="K36" s="9">
        <f t="shared" si="9"/>
        <v>0.1081420300033642</v>
      </c>
      <c r="O36" s="9">
        <f t="shared" ca="1" si="10"/>
        <v>0.17533551938133043</v>
      </c>
      <c r="P36" s="9">
        <f t="shared" si="4"/>
        <v>0.1045445445437439</v>
      </c>
      <c r="Q36" s="11">
        <f t="shared" si="5"/>
        <v>29390.1512</v>
      </c>
      <c r="R36">
        <f t="shared" si="6"/>
        <v>1.2941901632179464E-5</v>
      </c>
      <c r="S36">
        <v>1</v>
      </c>
      <c r="T36">
        <f t="shared" si="7"/>
        <v>1.2941901632179464E-5</v>
      </c>
      <c r="U36">
        <f>VLOOKUP(C36,'A (3)'!C$41:E$95,3,FALSE)</f>
        <v>-1060.5313260721064</v>
      </c>
      <c r="V36" s="84">
        <v>44408.6512</v>
      </c>
    </row>
    <row r="37" spans="1:22">
      <c r="A37" s="125" t="s">
        <v>178</v>
      </c>
      <c r="B37" s="126" t="s">
        <v>41</v>
      </c>
      <c r="C37" s="84">
        <v>44698.845500000003</v>
      </c>
      <c r="D37" s="125" t="s">
        <v>179</v>
      </c>
      <c r="E37" s="163">
        <f t="shared" si="1"/>
        <v>-20426.695373157621</v>
      </c>
      <c r="F37" s="164">
        <f t="shared" si="8"/>
        <v>-20427</v>
      </c>
      <c r="G37" s="165">
        <f t="shared" si="3"/>
        <v>0.10913663000246743</v>
      </c>
      <c r="H37" s="165"/>
      <c r="K37" s="9">
        <f t="shared" si="9"/>
        <v>0.10913663000246743</v>
      </c>
      <c r="O37" s="9">
        <f t="shared" ca="1" si="10"/>
        <v>0.16864720509363287</v>
      </c>
      <c r="P37" s="9">
        <f t="shared" si="4"/>
        <v>0.10375406719346462</v>
      </c>
      <c r="Q37" s="11">
        <f t="shared" si="5"/>
        <v>29680.345500000003</v>
      </c>
      <c r="R37">
        <f t="shared" si="6"/>
        <v>2.8971982392860143E-5</v>
      </c>
      <c r="S37">
        <v>1</v>
      </c>
      <c r="T37">
        <f t="shared" si="7"/>
        <v>2.8971982392860143E-5</v>
      </c>
      <c r="U37">
        <f>VLOOKUP(C37,'A (3)'!C$41:E$95,3,FALSE)</f>
        <v>-250.51640860913182</v>
      </c>
      <c r="V37" s="84">
        <v>44698.845500000003</v>
      </c>
    </row>
    <row r="38" spans="1:22">
      <c r="A38" s="125" t="s">
        <v>178</v>
      </c>
      <c r="B38" s="126" t="s">
        <v>39</v>
      </c>
      <c r="C38" s="84">
        <v>44787.515200000002</v>
      </c>
      <c r="D38" s="125" t="s">
        <v>179</v>
      </c>
      <c r="E38" s="163">
        <f t="shared" si="1"/>
        <v>-20179.196703603549</v>
      </c>
      <c r="F38" s="164">
        <f t="shared" si="8"/>
        <v>-20179.5</v>
      </c>
      <c r="G38" s="165">
        <f t="shared" si="3"/>
        <v>0.10865998000372201</v>
      </c>
      <c r="H38" s="165"/>
      <c r="K38" s="9">
        <f t="shared" si="9"/>
        <v>0.10865998000372201</v>
      </c>
      <c r="O38" s="9">
        <f t="shared" ca="1" si="10"/>
        <v>0.16660355350572531</v>
      </c>
      <c r="P38" s="9">
        <f t="shared" si="4"/>
        <v>0.10346702627856834</v>
      </c>
      <c r="Q38" s="11">
        <f t="shared" si="5"/>
        <v>29769.015200000002</v>
      </c>
      <c r="R38">
        <f t="shared" si="6"/>
        <v>2.6966768391587414E-5</v>
      </c>
      <c r="S38">
        <v>1</v>
      </c>
      <c r="T38">
        <f t="shared" si="7"/>
        <v>2.6966768391587414E-5</v>
      </c>
      <c r="U38">
        <f>VLOOKUP(C38,'A (3)'!C$41:E$95,3,FALSE)</f>
        <v>-3.0140292482523772</v>
      </c>
      <c r="V38" s="84">
        <v>44787.515200000002</v>
      </c>
    </row>
    <row r="39" spans="1:22">
      <c r="A39" s="125" t="s">
        <v>178</v>
      </c>
      <c r="B39" s="126" t="s">
        <v>39</v>
      </c>
      <c r="C39" s="84">
        <v>44788.59</v>
      </c>
      <c r="D39" s="125" t="s">
        <v>179</v>
      </c>
      <c r="E39" s="163">
        <f t="shared" si="1"/>
        <v>-20176.19667574696</v>
      </c>
      <c r="F39" s="164">
        <f t="shared" si="8"/>
        <v>-20176.5</v>
      </c>
      <c r="G39" s="165">
        <f t="shared" si="3"/>
        <v>0.10866995999822393</v>
      </c>
      <c r="H39" s="165"/>
      <c r="K39" s="9">
        <f t="shared" si="9"/>
        <v>0.10866995999822393</v>
      </c>
      <c r="O39" s="9">
        <f t="shared" ca="1" si="10"/>
        <v>0.16657878197132642</v>
      </c>
      <c r="P39" s="9">
        <f t="shared" si="4"/>
        <v>0.10346341633444245</v>
      </c>
      <c r="Q39" s="11">
        <f t="shared" si="5"/>
        <v>29770.089999999997</v>
      </c>
      <c r="R39">
        <f t="shared" si="6"/>
        <v>2.7108096922863099E-5</v>
      </c>
      <c r="S39">
        <v>1</v>
      </c>
      <c r="T39">
        <f t="shared" si="7"/>
        <v>2.7108096922863099E-5</v>
      </c>
      <c r="U39">
        <f>VLOOKUP(C39,'A (3)'!C$41:E$95,3,FALSE)</f>
        <v>-1.3956423648179029E-2</v>
      </c>
      <c r="V39" s="84">
        <v>44788.59</v>
      </c>
    </row>
    <row r="40" spans="1:22">
      <c r="A40" s="125" t="s">
        <v>178</v>
      </c>
      <c r="B40" s="126" t="s">
        <v>39</v>
      </c>
      <c r="C40" s="84">
        <v>44789.665099999998</v>
      </c>
      <c r="D40" s="125" t="s">
        <v>179</v>
      </c>
      <c r="E40" s="163">
        <f t="shared" si="1"/>
        <v>-20173.195810517485</v>
      </c>
      <c r="F40" s="164">
        <f t="shared" si="8"/>
        <v>-20173.5</v>
      </c>
      <c r="G40" s="165">
        <f t="shared" si="3"/>
        <v>0.10897993999969913</v>
      </c>
      <c r="H40" s="165"/>
      <c r="K40" s="9">
        <f t="shared" si="9"/>
        <v>0.10897993999969913</v>
      </c>
      <c r="O40" s="9">
        <f t="shared" ca="1" si="10"/>
        <v>0.16655401043692755</v>
      </c>
      <c r="P40" s="9">
        <f t="shared" si="4"/>
        <v>0.10345980326072834</v>
      </c>
      <c r="Q40" s="11">
        <f t="shared" si="5"/>
        <v>29771.165099999998</v>
      </c>
      <c r="R40">
        <f t="shared" si="6"/>
        <v>3.0471909616934983E-5</v>
      </c>
      <c r="S40">
        <v>1</v>
      </c>
      <c r="T40">
        <f t="shared" si="7"/>
        <v>3.0471909616934983E-5</v>
      </c>
      <c r="U40">
        <f>VLOOKUP(C40,'A (3)'!C$41:E$95,3,FALSE)</f>
        <v>2.9869537863935944</v>
      </c>
      <c r="V40" s="84">
        <v>44789.665099999998</v>
      </c>
    </row>
    <row r="41" spans="1:22">
      <c r="A41" s="125" t="s">
        <v>178</v>
      </c>
      <c r="B41" s="126" t="s">
        <v>41</v>
      </c>
      <c r="C41" s="84">
        <v>44790.560299999997</v>
      </c>
      <c r="D41" s="125" t="s">
        <v>179</v>
      </c>
      <c r="E41" s="163">
        <f t="shared" si="1"/>
        <v>-20170.697089883666</v>
      </c>
      <c r="F41" s="164">
        <f t="shared" si="8"/>
        <v>-20171</v>
      </c>
      <c r="G41" s="165">
        <f t="shared" si="3"/>
        <v>0.10852158999477979</v>
      </c>
      <c r="H41" s="165"/>
      <c r="K41" s="9">
        <f t="shared" si="9"/>
        <v>0.10852158999477979</v>
      </c>
      <c r="O41" s="9">
        <f t="shared" ca="1" si="10"/>
        <v>0.16653336749159514</v>
      </c>
      <c r="P41" s="9">
        <f t="shared" si="4"/>
        <v>0.1034567899753089</v>
      </c>
      <c r="Q41" s="11">
        <f t="shared" si="5"/>
        <v>29772.060299999997</v>
      </c>
      <c r="R41">
        <f t="shared" si="6"/>
        <v>2.5652199237232341E-5</v>
      </c>
      <c r="S41">
        <v>1</v>
      </c>
      <c r="T41">
        <f t="shared" si="7"/>
        <v>2.5652199237232341E-5</v>
      </c>
      <c r="U41">
        <f>VLOOKUP(C41,'A (3)'!C$41:E$95,3,FALSE)</f>
        <v>5.4857118740336883</v>
      </c>
      <c r="V41" s="84">
        <v>44790.560299999997</v>
      </c>
    </row>
    <row r="42" spans="1:22">
      <c r="A42" s="125" t="s">
        <v>178</v>
      </c>
      <c r="B42" s="126" t="s">
        <v>41</v>
      </c>
      <c r="C42" s="125">
        <v>44790.560299999997</v>
      </c>
      <c r="D42" s="125" t="s">
        <v>179</v>
      </c>
      <c r="E42" s="163">
        <f t="shared" si="1"/>
        <v>-20170.697089883666</v>
      </c>
      <c r="F42" s="164">
        <f t="shared" si="8"/>
        <v>-20171</v>
      </c>
      <c r="G42" s="165">
        <f t="shared" si="3"/>
        <v>0.10852158999477979</v>
      </c>
      <c r="H42" s="165"/>
      <c r="K42" s="9">
        <f t="shared" si="9"/>
        <v>0.10852158999477979</v>
      </c>
      <c r="O42" s="9">
        <f t="shared" ca="1" si="10"/>
        <v>0.16653336749159514</v>
      </c>
      <c r="P42" s="9">
        <f t="shared" si="4"/>
        <v>0.1034567899753089</v>
      </c>
      <c r="Q42" s="11">
        <f t="shared" si="5"/>
        <v>29772.060299999997</v>
      </c>
      <c r="R42">
        <f t="shared" si="6"/>
        <v>2.5652199237232341E-5</v>
      </c>
      <c r="S42">
        <v>1</v>
      </c>
      <c r="T42">
        <f t="shared" si="7"/>
        <v>2.5652199237232341E-5</v>
      </c>
      <c r="U42">
        <f>VLOOKUP(C42,'A (3)'!C$41:E$95,3,FALSE)</f>
        <v>5.4857118740336883</v>
      </c>
    </row>
    <row r="43" spans="1:22">
      <c r="A43" s="127" t="s">
        <v>156</v>
      </c>
      <c r="B43" s="128"/>
      <c r="C43" s="129">
        <v>48085.46</v>
      </c>
      <c r="D43" s="129" t="s">
        <v>181</v>
      </c>
      <c r="E43" s="163">
        <f t="shared" si="1"/>
        <v>-10973.831733802292</v>
      </c>
      <c r="F43" s="166">
        <f t="shared" ref="F43:F83" si="11">ROUND(2*E43,0)/2</f>
        <v>-10974</v>
      </c>
      <c r="G43" s="165">
        <f t="shared" si="3"/>
        <v>6.0283610000624321E-2</v>
      </c>
      <c r="H43" s="165"/>
      <c r="L43" s="9">
        <f>+G43</f>
        <v>6.0283610000624321E-2</v>
      </c>
      <c r="O43" s="9">
        <f t="shared" ca="1" si="10"/>
        <v>9.0592100202762704E-2</v>
      </c>
      <c r="P43" s="9">
        <f t="shared" si="4"/>
        <v>7.7661094438515363E-2</v>
      </c>
      <c r="Q43" s="11">
        <f t="shared" si="5"/>
        <v>33066.959999999999</v>
      </c>
      <c r="R43">
        <f t="shared" si="6"/>
        <v>3.0197696538914533E-4</v>
      </c>
      <c r="S43">
        <v>0.1</v>
      </c>
      <c r="T43">
        <f t="shared" si="7"/>
        <v>3.0197696538914534E-5</v>
      </c>
      <c r="U43">
        <f>VLOOKUP(C43,'A (3)'!C$41:E$95,3,FALSE)</f>
        <v>9202.4889216002593</v>
      </c>
    </row>
    <row r="44" spans="1:22">
      <c r="A44" s="127" t="s">
        <v>156</v>
      </c>
      <c r="B44" s="128"/>
      <c r="C44" s="129">
        <v>48094.417999999998</v>
      </c>
      <c r="D44" s="129" t="s">
        <v>181</v>
      </c>
      <c r="E44" s="163">
        <f t="shared" si="1"/>
        <v>-10948.827780006744</v>
      </c>
      <c r="F44" s="166">
        <f t="shared" si="11"/>
        <v>-10949</v>
      </c>
      <c r="G44" s="165">
        <f t="shared" si="3"/>
        <v>6.1700109996309038E-2</v>
      </c>
      <c r="H44" s="165"/>
      <c r="L44" s="9">
        <f>+G44</f>
        <v>6.1700109996309038E-2</v>
      </c>
      <c r="O44" s="9">
        <f t="shared" ca="1" si="10"/>
        <v>9.0385670749438707E-2</v>
      </c>
      <c r="P44" s="9">
        <f t="shared" si="4"/>
        <v>7.7550889765248737E-2</v>
      </c>
      <c r="Q44" s="11">
        <f t="shared" si="5"/>
        <v>33075.917999999998</v>
      </c>
      <c r="R44">
        <f t="shared" si="6"/>
        <v>2.5124721928342807E-4</v>
      </c>
      <c r="S44">
        <v>0.1</v>
      </c>
      <c r="T44">
        <f t="shared" si="7"/>
        <v>2.5124721928342809E-5</v>
      </c>
      <c r="U44">
        <f>VLOOKUP(C44,'A (3)'!C$41:E$95,3,FALSE)</f>
        <v>9227.4932501850471</v>
      </c>
    </row>
    <row r="45" spans="1:22">
      <c r="A45" s="127" t="s">
        <v>156</v>
      </c>
      <c r="B45" s="128"/>
      <c r="C45" s="129">
        <v>48122.360999999997</v>
      </c>
      <c r="D45" s="129" t="s">
        <v>181</v>
      </c>
      <c r="E45" s="163">
        <f t="shared" si="1"/>
        <v>-10870.832079972241</v>
      </c>
      <c r="F45" s="166">
        <f t="shared" si="11"/>
        <v>-10871</v>
      </c>
      <c r="G45" s="165">
        <f t="shared" si="3"/>
        <v>6.0159590000694152E-2</v>
      </c>
      <c r="H45" s="165"/>
      <c r="L45" s="9">
        <f>+G45</f>
        <v>6.0159590000694152E-2</v>
      </c>
      <c r="O45" s="9">
        <f t="shared" ca="1" si="10"/>
        <v>8.9741610855067822E-2</v>
      </c>
      <c r="P45" s="9">
        <f t="shared" si="4"/>
        <v>7.7205654345106511E-2</v>
      </c>
      <c r="Q45" s="11">
        <f t="shared" si="5"/>
        <v>33103.860999999997</v>
      </c>
      <c r="R45">
        <f t="shared" si="6"/>
        <v>2.9056830963384634E-4</v>
      </c>
      <c r="S45">
        <v>0.1</v>
      </c>
      <c r="T45">
        <f t="shared" si="7"/>
        <v>2.9056830963384637E-5</v>
      </c>
      <c r="U45">
        <f>VLOOKUP(C45,'A (3)'!C$41:E$95,3,FALSE)</f>
        <v>9305.490119312617</v>
      </c>
    </row>
    <row r="46" spans="1:22">
      <c r="A46" s="130" t="s">
        <v>184</v>
      </c>
      <c r="B46" s="131" t="s">
        <v>41</v>
      </c>
      <c r="C46" s="132">
        <v>48500.337</v>
      </c>
      <c r="D46" s="132">
        <v>1E-4</v>
      </c>
      <c r="E46" s="163">
        <f t="shared" si="1"/>
        <v>-9815.8092579330041</v>
      </c>
      <c r="F46" s="166">
        <f t="shared" si="11"/>
        <v>-9816</v>
      </c>
      <c r="G46" s="165">
        <f t="shared" si="3"/>
        <v>6.8335889998706989E-2</v>
      </c>
      <c r="H46" s="165"/>
      <c r="N46" s="9">
        <f>+G46</f>
        <v>6.8335889998706989E-2</v>
      </c>
      <c r="O46" s="9">
        <f t="shared" ca="1" si="10"/>
        <v>8.1030287924795108E-2</v>
      </c>
      <c r="P46" s="9">
        <f t="shared" si="4"/>
        <v>7.2328299329311035E-2</v>
      </c>
      <c r="Q46" s="11">
        <f t="shared" si="5"/>
        <v>33481.837</v>
      </c>
      <c r="R46">
        <f t="shared" si="6"/>
        <v>1.593933226309425E-5</v>
      </c>
      <c r="S46">
        <v>1</v>
      </c>
      <c r="T46">
        <f t="shared" si="7"/>
        <v>1.593933226309425E-5</v>
      </c>
      <c r="U46">
        <f>VLOOKUP(C46,'A (3)'!C$41:E$95,3,FALSE)</f>
        <v>10360.528755298867</v>
      </c>
    </row>
    <row r="47" spans="1:22">
      <c r="A47" s="130" t="s">
        <v>42</v>
      </c>
      <c r="B47" s="131" t="s">
        <v>39</v>
      </c>
      <c r="C47" s="132">
        <v>51314.614999999998</v>
      </c>
      <c r="D47" s="132">
        <v>2E-3</v>
      </c>
      <c r="E47" s="163">
        <f t="shared" si="1"/>
        <v>-1960.4758040551992</v>
      </c>
      <c r="F47" s="166">
        <f t="shared" si="11"/>
        <v>-1960.5</v>
      </c>
      <c r="G47" s="165">
        <f t="shared" si="3"/>
        <v>8.6685200003557838E-3</v>
      </c>
      <c r="H47" s="165"/>
      <c r="N47" s="9">
        <f>+G47</f>
        <v>8.6685200003557838E-3</v>
      </c>
      <c r="O47" s="9">
        <f t="shared" ca="1" si="10"/>
        <v>1.6166025101328394E-2</v>
      </c>
      <c r="P47" s="9">
        <f t="shared" si="4"/>
        <v>2.3841651871041245E-2</v>
      </c>
      <c r="Q47" s="11">
        <f t="shared" si="5"/>
        <v>36296.114999999998</v>
      </c>
      <c r="R47">
        <f t="shared" si="6"/>
        <v>2.3022393076521086E-4</v>
      </c>
      <c r="S47">
        <v>0.4</v>
      </c>
      <c r="T47">
        <f t="shared" si="7"/>
        <v>9.2089572306084351E-5</v>
      </c>
      <c r="U47">
        <f>VLOOKUP(C47,'A (3)'!C$41:E$95,3,FALSE)</f>
        <v>18215.979954332899</v>
      </c>
    </row>
    <row r="48" spans="1:22">
      <c r="A48" t="s">
        <v>42</v>
      </c>
      <c r="B48" s="4" t="s">
        <v>39</v>
      </c>
      <c r="C48" s="14">
        <v>51338.803819784996</v>
      </c>
      <c r="D48" s="14"/>
      <c r="E48" s="163">
        <f t="shared" si="1"/>
        <v>-1892.9589328481186</v>
      </c>
      <c r="F48" s="166">
        <f t="shared" si="11"/>
        <v>-1893</v>
      </c>
      <c r="G48" s="165">
        <f t="shared" si="3"/>
        <v>1.4712854994286317E-2</v>
      </c>
      <c r="H48" s="165"/>
      <c r="N48" s="9">
        <f>G48</f>
        <v>1.4712854994286317E-2</v>
      </c>
      <c r="O48" s="9">
        <f t="shared" ca="1" si="10"/>
        <v>1.56086655773536E-2</v>
      </c>
      <c r="P48" s="9">
        <f t="shared" si="4"/>
        <v>2.3332036398200973E-2</v>
      </c>
      <c r="Q48" s="11">
        <f t="shared" si="5"/>
        <v>36320.303819784996</v>
      </c>
      <c r="R48">
        <f t="shared" si="6"/>
        <v>7.4290288073588213E-5</v>
      </c>
      <c r="S48">
        <v>0.1</v>
      </c>
      <c r="T48">
        <f t="shared" si="7"/>
        <v>7.4290288073588213E-6</v>
      </c>
      <c r="U48">
        <f>VLOOKUP(C48,'A (3)'!C$41:E$95,3,FALSE)</f>
        <v>18283.497837563798</v>
      </c>
    </row>
    <row r="49" spans="1:23">
      <c r="A49" s="130" t="s">
        <v>42</v>
      </c>
      <c r="B49" s="131" t="s">
        <v>39</v>
      </c>
      <c r="C49" s="132">
        <v>51615.201000000001</v>
      </c>
      <c r="D49" s="132">
        <v>2E-3</v>
      </c>
      <c r="E49" s="10">
        <f t="shared" si="1"/>
        <v>-1121.4672691601609</v>
      </c>
      <c r="F49">
        <f t="shared" si="11"/>
        <v>-1121.5</v>
      </c>
      <c r="G49" s="9">
        <f t="shared" si="3"/>
        <v>1.1726260003342759E-2</v>
      </c>
      <c r="N49" s="9">
        <f>+G49</f>
        <v>1.1726260003342759E-2</v>
      </c>
      <c r="O49" s="9">
        <f t="shared" ca="1" si="10"/>
        <v>9.2382526477750165E-3</v>
      </c>
      <c r="P49" s="9">
        <f t="shared" si="4"/>
        <v>1.7394778819197421E-2</v>
      </c>
      <c r="Q49" s="11">
        <f t="shared" si="5"/>
        <v>36596.701000000001</v>
      </c>
      <c r="R49">
        <f t="shared" si="6"/>
        <v>3.2132105565698344E-5</v>
      </c>
      <c r="S49">
        <v>0.4</v>
      </c>
      <c r="T49">
        <f t="shared" si="7"/>
        <v>1.2852842226279338E-5</v>
      </c>
      <c r="U49">
        <f>VLOOKUP(C49,'A (3)'!C$41:E$95,3,FALSE)</f>
        <v>19055.001065293818</v>
      </c>
    </row>
    <row r="50" spans="1:23">
      <c r="A50" s="77" t="s">
        <v>38</v>
      </c>
      <c r="B50" s="74" t="s">
        <v>39</v>
      </c>
      <c r="C50" s="78">
        <v>52016.981609549999</v>
      </c>
      <c r="D50" s="78"/>
      <c r="E50" s="10">
        <f t="shared" si="1"/>
        <v>0</v>
      </c>
      <c r="F50">
        <f t="shared" si="11"/>
        <v>0</v>
      </c>
      <c r="G50" s="9">
        <f t="shared" si="3"/>
        <v>0</v>
      </c>
      <c r="N50" s="9">
        <f>G50</f>
        <v>0</v>
      </c>
      <c r="O50" s="9">
        <f t="shared" ca="1" si="10"/>
        <v>-2.2172628339540978E-5</v>
      </c>
      <c r="P50" s="9">
        <f t="shared" si="4"/>
        <v>8.3948974263195648E-3</v>
      </c>
      <c r="Q50" s="11">
        <f t="shared" si="5"/>
        <v>36998.481609549999</v>
      </c>
      <c r="R50">
        <f t="shared" si="6"/>
        <v>7.0474302798426852E-5</v>
      </c>
      <c r="S50">
        <v>0.1</v>
      </c>
      <c r="T50">
        <f t="shared" si="7"/>
        <v>7.0474302798426859E-6</v>
      </c>
      <c r="U50">
        <f>VLOOKUP(C50,'A (3)'!C$41:E$95,3,FALSE)</f>
        <v>20176.48514435003</v>
      </c>
    </row>
    <row r="51" spans="1:23">
      <c r="A51" s="130" t="s">
        <v>38</v>
      </c>
      <c r="B51" s="131" t="s">
        <v>39</v>
      </c>
      <c r="C51" s="132">
        <v>52034.711000000003</v>
      </c>
      <c r="D51" s="132">
        <v>3.0000000000000001E-3</v>
      </c>
      <c r="E51" s="10">
        <f t="shared" si="1"/>
        <v>49.487035011742613</v>
      </c>
      <c r="F51">
        <f t="shared" si="11"/>
        <v>49.5</v>
      </c>
      <c r="G51" s="9">
        <f t="shared" si="3"/>
        <v>-4.6448799985228106E-3</v>
      </c>
      <c r="N51" s="9">
        <f>+G51</f>
        <v>-4.6448799985228106E-3</v>
      </c>
      <c r="O51" s="9">
        <f t="shared" ca="1" si="10"/>
        <v>-4.3090294592105735E-4</v>
      </c>
      <c r="P51" s="9">
        <f t="shared" si="4"/>
        <v>7.9875887599445503E-3</v>
      </c>
      <c r="Q51" s="11">
        <f t="shared" si="5"/>
        <v>37016.211000000003</v>
      </c>
      <c r="R51">
        <f t="shared" si="6"/>
        <v>1.5957926693365392E-4</v>
      </c>
      <c r="S51">
        <v>0.4</v>
      </c>
      <c r="T51">
        <f t="shared" si="7"/>
        <v>6.3831706773461567E-5</v>
      </c>
      <c r="U51">
        <f>VLOOKUP(C51,'A (3)'!C$41:E$95,3,FALSE)</f>
        <v>20225.972921132787</v>
      </c>
    </row>
    <row r="52" spans="1:23">
      <c r="A52" s="130" t="s">
        <v>38</v>
      </c>
      <c r="B52" s="131" t="s">
        <v>39</v>
      </c>
      <c r="C52" s="132">
        <v>52475.012000000002</v>
      </c>
      <c r="D52" s="132">
        <v>2E-3</v>
      </c>
      <c r="E52" s="10">
        <f t="shared" si="1"/>
        <v>1278.4740700792979</v>
      </c>
      <c r="F52">
        <f t="shared" si="11"/>
        <v>1278.5</v>
      </c>
      <c r="G52" s="9">
        <f t="shared" si="3"/>
        <v>-9.2897399954381399E-3</v>
      </c>
      <c r="N52" s="9">
        <f>+G52</f>
        <v>-9.2897399954381399E-3</v>
      </c>
      <c r="O52" s="9">
        <f t="shared" ca="1" si="10"/>
        <v>-1.0578974871328807E-2</v>
      </c>
      <c r="P52" s="9">
        <f t="shared" si="4"/>
        <v>-2.3983775879766662E-3</v>
      </c>
      <c r="Q52" s="11">
        <f t="shared" si="5"/>
        <v>37456.512000000002</v>
      </c>
      <c r="R52">
        <f t="shared" si="6"/>
        <v>4.7490875830973204E-5</v>
      </c>
      <c r="S52">
        <v>0.4</v>
      </c>
      <c r="T52">
        <f t="shared" si="7"/>
        <v>1.8996350332389284E-5</v>
      </c>
      <c r="U52">
        <f>VLOOKUP(C52,'A (3)'!C$41:E$95,3,FALSE)</f>
        <v>21454.978377731561</v>
      </c>
    </row>
    <row r="53" spans="1:23">
      <c r="A53" s="28" t="s">
        <v>124</v>
      </c>
      <c r="B53" s="74" t="s">
        <v>39</v>
      </c>
      <c r="C53" s="79">
        <v>52725.434500000003</v>
      </c>
      <c r="D53" s="79">
        <v>1E-4</v>
      </c>
      <c r="E53" s="10">
        <f t="shared" ref="E53:E87" si="12">+(C53-C$7)/C$8</f>
        <v>1977.4640923349957</v>
      </c>
      <c r="F53">
        <f t="shared" si="11"/>
        <v>1977.5</v>
      </c>
      <c r="G53" s="9">
        <f t="shared" ref="G53:G84" si="13">+C53-(C$7+F53*C$8)</f>
        <v>-1.2864399992395192E-2</v>
      </c>
      <c r="N53" s="9">
        <f t="shared" ref="N53:N59" si="14">G53</f>
        <v>-1.2864399992395192E-2</v>
      </c>
      <c r="O53" s="9">
        <f t="shared" ca="1" si="10"/>
        <v>-1.6350742386267797E-2</v>
      </c>
      <c r="P53" s="9">
        <f t="shared" ref="P53:P87" si="15">+D$11+D$12*F53+D$13*F53^2</f>
        <v>-8.5397631233111431E-3</v>
      </c>
      <c r="Q53" s="11">
        <f t="shared" ref="Q53:Q87" si="16">+C53-15018.5</f>
        <v>37706.934500000003</v>
      </c>
      <c r="R53">
        <f t="shared" ref="R53:R87" si="17">+(P53-G53)^2</f>
        <v>1.8702484049441088E-5</v>
      </c>
      <c r="S53">
        <v>1</v>
      </c>
      <c r="T53">
        <f t="shared" ref="T53:T84" si="18">S53*R53</f>
        <v>1.8702484049441088E-5</v>
      </c>
      <c r="U53">
        <f>VLOOKUP(C53,'A (3)'!C$41:E$95,3,FALSE)</f>
        <v>22153.978877287787</v>
      </c>
    </row>
    <row r="54" spans="1:23">
      <c r="A54" s="28" t="s">
        <v>124</v>
      </c>
      <c r="B54" s="74" t="s">
        <v>41</v>
      </c>
      <c r="C54" s="79">
        <v>52725.613499999999</v>
      </c>
      <c r="D54" s="79">
        <v>2.0000000000000001E-4</v>
      </c>
      <c r="E54" s="10">
        <f t="shared" si="12"/>
        <v>1977.9637248120346</v>
      </c>
      <c r="F54">
        <f t="shared" si="11"/>
        <v>1978</v>
      </c>
      <c r="G54" s="9">
        <f t="shared" si="13"/>
        <v>-1.2996069999644533E-2</v>
      </c>
      <c r="N54" s="9">
        <f t="shared" si="14"/>
        <v>-1.2996069999644533E-2</v>
      </c>
      <c r="O54" s="9">
        <f t="shared" ca="1" si="10"/>
        <v>-1.6354870975334276E-2</v>
      </c>
      <c r="P54" s="9">
        <f t="shared" si="15"/>
        <v>-8.5442169125882813E-3</v>
      </c>
      <c r="Q54" s="11">
        <f t="shared" si="16"/>
        <v>37707.113499999999</v>
      </c>
      <c r="R54">
        <f t="shared" si="17"/>
        <v>1.9818995908732278E-5</v>
      </c>
      <c r="S54">
        <v>1</v>
      </c>
      <c r="T54">
        <f t="shared" si="18"/>
        <v>1.9818995908732278E-5</v>
      </c>
      <c r="U54">
        <f>VLOOKUP(C54,'A (3)'!C$41:E$95,3,FALSE)</f>
        <v>22154.47851725392</v>
      </c>
    </row>
    <row r="55" spans="1:23">
      <c r="A55" s="28" t="s">
        <v>124</v>
      </c>
      <c r="B55" s="74" t="s">
        <v>39</v>
      </c>
      <c r="C55" s="79">
        <v>52726.509700000002</v>
      </c>
      <c r="D55" s="79">
        <v>1E-4</v>
      </c>
      <c r="E55" s="10">
        <f t="shared" si="12"/>
        <v>1980.4652366887531</v>
      </c>
      <c r="F55">
        <f t="shared" si="11"/>
        <v>1980.5</v>
      </c>
      <c r="G55" s="9">
        <f t="shared" si="13"/>
        <v>-1.2454419993446209E-2</v>
      </c>
      <c r="N55" s="9">
        <f t="shared" si="14"/>
        <v>-1.2454419993446209E-2</v>
      </c>
      <c r="O55" s="9">
        <f t="shared" ca="1" si="10"/>
        <v>-1.6375513920666676E-2</v>
      </c>
      <c r="P55" s="9">
        <f t="shared" si="15"/>
        <v>-8.5664871629690786E-3</v>
      </c>
      <c r="Q55" s="11">
        <f t="shared" si="16"/>
        <v>37708.009700000002</v>
      </c>
      <c r="R55">
        <f t="shared" si="17"/>
        <v>1.5116021694301907E-5</v>
      </c>
      <c r="S55">
        <v>1</v>
      </c>
      <c r="T55">
        <f t="shared" si="18"/>
        <v>1.5116021694301907E-5</v>
      </c>
      <c r="U55">
        <f>VLOOKUP(C55,'A (3)'!C$41:E$95,3,FALSE)</f>
        <v>22156.980066626296</v>
      </c>
    </row>
    <row r="56" spans="1:23">
      <c r="A56" s="28" t="s">
        <v>124</v>
      </c>
      <c r="B56" s="74" t="s">
        <v>41</v>
      </c>
      <c r="C56" s="79">
        <v>52727.404699999999</v>
      </c>
      <c r="D56" s="79"/>
      <c r="E56" s="10">
        <f t="shared" si="12"/>
        <v>1982.9633990739885</v>
      </c>
      <c r="F56">
        <f t="shared" si="11"/>
        <v>1983</v>
      </c>
      <c r="G56" s="9">
        <f t="shared" si="13"/>
        <v>-1.311277000058908E-2</v>
      </c>
      <c r="N56" s="9">
        <f t="shared" si="14"/>
        <v>-1.311277000058908E-2</v>
      </c>
      <c r="O56" s="9">
        <f t="shared" ca="1" si="10"/>
        <v>-1.6396156865999077E-2</v>
      </c>
      <c r="P56" s="9">
        <f t="shared" si="15"/>
        <v>-8.5887595866750415E-3</v>
      </c>
      <c r="Q56" s="11">
        <f t="shared" si="16"/>
        <v>37708.904699999999</v>
      </c>
      <c r="R56">
        <f t="shared" si="17"/>
        <v>2.0466670225202672E-5</v>
      </c>
      <c r="S56">
        <v>1</v>
      </c>
      <c r="T56">
        <f t="shared" si="18"/>
        <v>2.0466670225202672E-5</v>
      </c>
      <c r="U56">
        <f>VLOOKUP(C56,'A (3)'!C$41:E$95,3,FALSE)</f>
        <v>22159.478266456983</v>
      </c>
    </row>
    <row r="57" spans="1:23">
      <c r="A57" s="28" t="s">
        <v>124</v>
      </c>
      <c r="B57" s="74" t="s">
        <v>41</v>
      </c>
      <c r="C57" s="79">
        <v>52727.404999999999</v>
      </c>
      <c r="D57" s="79">
        <v>2.0000000000000001E-4</v>
      </c>
      <c r="E57" s="10">
        <f t="shared" si="12"/>
        <v>1982.9642364468543</v>
      </c>
      <c r="F57">
        <f t="shared" si="11"/>
        <v>1983</v>
      </c>
      <c r="G57" s="9">
        <f t="shared" si="13"/>
        <v>-1.281277000089176E-2</v>
      </c>
      <c r="N57" s="9">
        <f t="shared" si="14"/>
        <v>-1.281277000089176E-2</v>
      </c>
      <c r="O57" s="9">
        <f t="shared" ca="1" si="10"/>
        <v>-1.6396156865999077E-2</v>
      </c>
      <c r="P57" s="9">
        <f t="shared" si="15"/>
        <v>-8.5887595866750415E-3</v>
      </c>
      <c r="Q57" s="11">
        <f t="shared" si="16"/>
        <v>37708.904999999999</v>
      </c>
      <c r="R57">
        <f t="shared" si="17"/>
        <v>1.7842263979411294E-5</v>
      </c>
      <c r="S57">
        <v>1</v>
      </c>
      <c r="T57">
        <f t="shared" si="18"/>
        <v>1.7842263979411294E-5</v>
      </c>
      <c r="U57">
        <f>VLOOKUP(C57,'A (3)'!C$41:E$95,3,FALSE)</f>
        <v>22159.479103842401</v>
      </c>
    </row>
    <row r="58" spans="1:23">
      <c r="A58" s="28" t="s">
        <v>124</v>
      </c>
      <c r="B58" s="74" t="s">
        <v>39</v>
      </c>
      <c r="C58" s="79">
        <v>52727.584699999999</v>
      </c>
      <c r="D58" s="79">
        <v>2.9999999999999997E-4</v>
      </c>
      <c r="E58" s="10">
        <f t="shared" si="12"/>
        <v>1983.4658227939267</v>
      </c>
      <c r="F58">
        <f t="shared" si="11"/>
        <v>1983.5</v>
      </c>
      <c r="G58" s="9">
        <f t="shared" si="13"/>
        <v>-1.2244439996720757E-2</v>
      </c>
      <c r="N58" s="9">
        <f t="shared" si="14"/>
        <v>-1.2244439996720757E-2</v>
      </c>
      <c r="O58" s="9">
        <f t="shared" ca="1" si="10"/>
        <v>-1.6400285455065555E-2</v>
      </c>
      <c r="P58" s="9">
        <f t="shared" si="15"/>
        <v>-8.5932143322152519E-3</v>
      </c>
      <c r="Q58" s="11">
        <f t="shared" si="16"/>
        <v>37709.084699999999</v>
      </c>
      <c r="R58">
        <f t="shared" si="17"/>
        <v>1.333144885314367E-5</v>
      </c>
      <c r="S58">
        <v>1</v>
      </c>
      <c r="T58">
        <f t="shared" si="18"/>
        <v>1.333144885314367E-5</v>
      </c>
      <c r="U58">
        <f>VLOOKUP(C58,'A (3)'!C$41:E$95,3,FALSE)</f>
        <v>22159.980697707852</v>
      </c>
    </row>
    <row r="59" spans="1:23">
      <c r="A59" s="28" t="s">
        <v>124</v>
      </c>
      <c r="B59" s="74" t="s">
        <v>41</v>
      </c>
      <c r="C59" s="79">
        <v>52730.630400000002</v>
      </c>
      <c r="D59" s="79">
        <v>4.0000000000000002E-4</v>
      </c>
      <c r="E59" s="10">
        <f t="shared" si="12"/>
        <v>1991.9671112595634</v>
      </c>
      <c r="F59">
        <f t="shared" si="11"/>
        <v>1992</v>
      </c>
      <c r="G59" s="9">
        <f t="shared" si="13"/>
        <v>-1.1782829998992383E-2</v>
      </c>
      <c r="N59" s="9">
        <f t="shared" si="14"/>
        <v>-1.1782829998992383E-2</v>
      </c>
      <c r="O59" s="9">
        <f t="shared" ca="1" si="10"/>
        <v>-1.6470471469195714E-2</v>
      </c>
      <c r="P59" s="9">
        <f t="shared" si="15"/>
        <v>-8.6689583071488698E-3</v>
      </c>
      <c r="Q59" s="11">
        <f t="shared" si="16"/>
        <v>37712.130400000002</v>
      </c>
      <c r="R59">
        <f t="shared" si="17"/>
        <v>9.6961969132643858E-6</v>
      </c>
      <c r="S59">
        <v>1</v>
      </c>
      <c r="T59">
        <f t="shared" si="18"/>
        <v>9.6961969132643858E-6</v>
      </c>
      <c r="U59">
        <f>VLOOKUP(C59,'A (3)'!C$41:E$95,3,FALSE)</f>
        <v>22168.482113600992</v>
      </c>
    </row>
    <row r="60" spans="1:23">
      <c r="A60" s="130" t="s">
        <v>38</v>
      </c>
      <c r="B60" s="131" t="s">
        <v>39</v>
      </c>
      <c r="C60" s="132">
        <v>52773.798999999999</v>
      </c>
      <c r="D60" s="132">
        <v>2E-3</v>
      </c>
      <c r="E60" s="10">
        <f t="shared" si="12"/>
        <v>2112.4611590178329</v>
      </c>
      <c r="F60">
        <f t="shared" si="11"/>
        <v>2112.5</v>
      </c>
      <c r="G60" s="9">
        <f t="shared" si="13"/>
        <v>-1.3915299998188857E-2</v>
      </c>
      <c r="N60" s="9">
        <f>+G60</f>
        <v>-1.3915299998188857E-2</v>
      </c>
      <c r="O60" s="9">
        <f t="shared" ca="1" si="10"/>
        <v>-1.7465461434217386E-2</v>
      </c>
      <c r="P60" s="9">
        <f t="shared" si="15"/>
        <v>-9.7454432002741682E-3</v>
      </c>
      <c r="Q60" s="11">
        <f t="shared" si="16"/>
        <v>37755.298999999999</v>
      </c>
      <c r="R60">
        <f t="shared" si="17"/>
        <v>1.7387705715115341E-5</v>
      </c>
      <c r="S60">
        <v>0.4</v>
      </c>
      <c r="T60">
        <f t="shared" si="18"/>
        <v>6.9550822860461371E-6</v>
      </c>
      <c r="U60">
        <f>VLOOKUP(C60,'A (3)'!C$41:E$95,3,FALSE)</f>
        <v>22288.97796746852</v>
      </c>
    </row>
    <row r="61" spans="1:23">
      <c r="A61" s="130" t="s">
        <v>38</v>
      </c>
      <c r="B61" s="131" t="s">
        <v>39</v>
      </c>
      <c r="C61" s="132">
        <v>53132.762999999999</v>
      </c>
      <c r="D61" s="132">
        <v>3.0000000000000001E-3</v>
      </c>
      <c r="E61" s="10">
        <f t="shared" si="12"/>
        <v>3114.4168712601181</v>
      </c>
      <c r="F61">
        <f t="shared" si="11"/>
        <v>3114.5</v>
      </c>
      <c r="G61" s="9">
        <f t="shared" si="13"/>
        <v>-2.9781980003463104E-2</v>
      </c>
      <c r="N61" s="9">
        <f>+G61</f>
        <v>-2.9781980003463104E-2</v>
      </c>
      <c r="O61" s="9">
        <f t="shared" ca="1" si="10"/>
        <v>-2.5739153923443232E-2</v>
      </c>
      <c r="P61" s="9">
        <f t="shared" si="15"/>
        <v>-1.8892349688766939E-2</v>
      </c>
      <c r="Q61" s="11">
        <f t="shared" si="16"/>
        <v>38114.262999999999</v>
      </c>
      <c r="R61">
        <f t="shared" si="17"/>
        <v>1.1858404839074972E-4</v>
      </c>
      <c r="S61">
        <v>0.4</v>
      </c>
      <c r="T61">
        <f t="shared" si="18"/>
        <v>4.7433619356299887E-5</v>
      </c>
      <c r="U61">
        <f>VLOOKUP(C61,'A (3)'!C$41:E$95,3,FALSE)</f>
        <v>23290.948698224351</v>
      </c>
    </row>
    <row r="62" spans="1:23">
      <c r="A62" s="35" t="s">
        <v>157</v>
      </c>
      <c r="B62" s="114" t="s">
        <v>39</v>
      </c>
      <c r="C62" s="86">
        <v>53189.010199999997</v>
      </c>
      <c r="D62" s="86"/>
      <c r="E62" s="115">
        <f t="shared" si="12"/>
        <v>3271.4164682604642</v>
      </c>
      <c r="F62" s="116">
        <f t="shared" si="11"/>
        <v>3271.5</v>
      </c>
      <c r="G62" s="117">
        <f t="shared" si="13"/>
        <v>-2.9926360002718866E-2</v>
      </c>
      <c r="N62" s="9">
        <f>G62</f>
        <v>-2.9926360002718866E-2</v>
      </c>
      <c r="O62" s="9">
        <f t="shared" ca="1" si="10"/>
        <v>-2.7035530890317939E-2</v>
      </c>
      <c r="P62" s="9">
        <f t="shared" si="15"/>
        <v>-2.035718479298167E-2</v>
      </c>
      <c r="Q62" s="11">
        <f t="shared" si="16"/>
        <v>38170.510199999997</v>
      </c>
      <c r="R62">
        <f t="shared" si="17"/>
        <v>9.1569114194648899E-5</v>
      </c>
      <c r="S62">
        <v>1</v>
      </c>
      <c r="T62">
        <f t="shared" si="18"/>
        <v>9.1569114194648899E-5</v>
      </c>
      <c r="U62">
        <f>VLOOKUP(C62,'A (3)'!C$41:E$95,3,FALSE)</f>
        <v>23447.950648522896</v>
      </c>
      <c r="W62" t="s">
        <v>158</v>
      </c>
    </row>
    <row r="63" spans="1:23">
      <c r="A63" s="35" t="s">
        <v>157</v>
      </c>
      <c r="B63" s="114"/>
      <c r="C63" s="86">
        <v>53190.977599999998</v>
      </c>
      <c r="D63" s="86"/>
      <c r="E63" s="115">
        <f t="shared" si="12"/>
        <v>3276.9079595193839</v>
      </c>
      <c r="F63" s="116">
        <f t="shared" si="11"/>
        <v>3277</v>
      </c>
      <c r="G63" s="117">
        <f t="shared" si="13"/>
        <v>-3.2974729998386465E-2</v>
      </c>
      <c r="N63" s="9">
        <f>G63</f>
        <v>-3.2974729998386465E-2</v>
      </c>
      <c r="O63" s="9">
        <f t="shared" ca="1" si="10"/>
        <v>-2.7080945370049219E-2</v>
      </c>
      <c r="P63" s="9">
        <f t="shared" si="15"/>
        <v>-2.0408656065178016E-2</v>
      </c>
      <c r="Q63" s="11">
        <f t="shared" si="16"/>
        <v>38172.477599999998</v>
      </c>
      <c r="R63">
        <f t="shared" si="17"/>
        <v>1.5790621409486085E-4</v>
      </c>
      <c r="S63">
        <v>1</v>
      </c>
      <c r="T63">
        <f t="shared" si="18"/>
        <v>1.5790621409486085E-4</v>
      </c>
      <c r="U63">
        <f>VLOOKUP(C63,'A (3)'!C$41:E$95,3,FALSE)</f>
        <v>23453.442222094873</v>
      </c>
      <c r="W63" t="s">
        <v>158</v>
      </c>
    </row>
    <row r="64" spans="1:23">
      <c r="A64" s="28" t="s">
        <v>124</v>
      </c>
      <c r="B64" s="74" t="s">
        <v>41</v>
      </c>
      <c r="C64" s="79">
        <v>53438.895199999999</v>
      </c>
      <c r="D64" s="79">
        <v>2.9999999999999997E-4</v>
      </c>
      <c r="E64" s="10">
        <f t="shared" si="12"/>
        <v>3968.9061974635752</v>
      </c>
      <c r="F64">
        <f t="shared" si="11"/>
        <v>3969</v>
      </c>
      <c r="G64" s="9">
        <f t="shared" si="13"/>
        <v>-3.3606010001676623E-2</v>
      </c>
      <c r="N64" s="9">
        <f>G64</f>
        <v>-3.3606010001676623E-2</v>
      </c>
      <c r="O64" s="9">
        <f t="shared" ca="1" si="10"/>
        <v>-3.2794912638057491E-2</v>
      </c>
      <c r="P64" s="9">
        <f t="shared" si="15"/>
        <v>-2.6968597857401185E-2</v>
      </c>
      <c r="Q64" s="11">
        <f t="shared" si="16"/>
        <v>38420.395199999999</v>
      </c>
      <c r="R64">
        <f t="shared" si="17"/>
        <v>4.4055239972975062E-5</v>
      </c>
      <c r="S64">
        <v>1</v>
      </c>
      <c r="T64">
        <f t="shared" si="18"/>
        <v>4.4055239972975062E-5</v>
      </c>
      <c r="U64">
        <f>VLOOKUP(C64,'A (3)'!C$41:E$95,3,FALSE)</f>
        <v>24145.450832538347</v>
      </c>
    </row>
    <row r="65" spans="1:21">
      <c r="A65" s="28" t="s">
        <v>47</v>
      </c>
      <c r="B65" s="29" t="s">
        <v>39</v>
      </c>
      <c r="C65" s="30">
        <v>53450.538699999997</v>
      </c>
      <c r="D65" s="31">
        <v>4.0000000000000002E-4</v>
      </c>
      <c r="E65" s="10">
        <f t="shared" si="12"/>
        <v>4001.4060340362994</v>
      </c>
      <c r="F65">
        <f t="shared" si="11"/>
        <v>4001.5</v>
      </c>
      <c r="G65" s="9">
        <f t="shared" si="13"/>
        <v>-3.3664560003671795E-2</v>
      </c>
      <c r="K65" s="9">
        <f>+G65</f>
        <v>-3.3664560003671795E-2</v>
      </c>
      <c r="O65" s="9">
        <f t="shared" ca="1" si="10"/>
        <v>-3.3063270927378687E-2</v>
      </c>
      <c r="P65" s="9">
        <f t="shared" si="15"/>
        <v>-2.728078150181781E-2</v>
      </c>
      <c r="Q65" s="11">
        <f t="shared" si="16"/>
        <v>38432.038699999997</v>
      </c>
      <c r="R65">
        <f t="shared" si="17"/>
        <v>4.0752627960733108E-5</v>
      </c>
      <c r="S65">
        <v>1</v>
      </c>
      <c r="T65">
        <f t="shared" si="18"/>
        <v>4.0752627960733108E-5</v>
      </c>
      <c r="U65">
        <f>VLOOKUP(C65,'A (3)'!C$41:E$95,3,FALSE)</f>
        <v>24177.95115625759</v>
      </c>
    </row>
    <row r="66" spans="1:21">
      <c r="A66" s="28" t="s">
        <v>49</v>
      </c>
      <c r="B66" s="74" t="s">
        <v>41</v>
      </c>
      <c r="C66" s="75">
        <v>53509.829700000002</v>
      </c>
      <c r="D66" s="75">
        <v>5.9999999999999995E-4</v>
      </c>
      <c r="E66" s="10">
        <f t="shared" si="12"/>
        <v>4166.9016161408053</v>
      </c>
      <c r="F66">
        <f t="shared" si="11"/>
        <v>4167</v>
      </c>
      <c r="G66" s="9">
        <f t="shared" si="13"/>
        <v>-3.5247329993580934E-2</v>
      </c>
      <c r="K66" s="9">
        <f>+G66</f>
        <v>-3.5247329993580934E-2</v>
      </c>
      <c r="O66" s="9">
        <f t="shared" ca="1" si="10"/>
        <v>-3.4429833908383556E-2</v>
      </c>
      <c r="P66" s="9">
        <f t="shared" si="15"/>
        <v>-2.8876214091081074E-2</v>
      </c>
      <c r="Q66" s="11">
        <f t="shared" si="16"/>
        <v>38491.329700000002</v>
      </c>
      <c r="R66">
        <f t="shared" si="17"/>
        <v>4.0591117843086599E-5</v>
      </c>
      <c r="S66">
        <v>1</v>
      </c>
      <c r="T66">
        <f t="shared" si="18"/>
        <v>4.0591117843086599E-5</v>
      </c>
      <c r="U66">
        <f>VLOOKUP(C66,'A (3)'!C$41:E$95,3,FALSE)</f>
        <v>24343.449219008307</v>
      </c>
    </row>
    <row r="67" spans="1:21">
      <c r="A67" s="28" t="s">
        <v>49</v>
      </c>
      <c r="B67" s="74" t="s">
        <v>41</v>
      </c>
      <c r="C67" s="75">
        <v>53511.6204</v>
      </c>
      <c r="D67" s="75">
        <v>1E-3</v>
      </c>
      <c r="E67" s="10">
        <f t="shared" si="12"/>
        <v>4171.8998947813097</v>
      </c>
      <c r="F67">
        <f t="shared" si="11"/>
        <v>4172</v>
      </c>
      <c r="G67" s="9">
        <f t="shared" si="13"/>
        <v>-3.5864029996446334E-2</v>
      </c>
      <c r="K67" s="9">
        <f>+G67</f>
        <v>-3.5864029996446334E-2</v>
      </c>
      <c r="O67" s="9">
        <f t="shared" ref="O67:O87" ca="1" si="19">+C$11+C$12*F67</f>
        <v>-3.4471119799048357E-2</v>
      </c>
      <c r="P67" s="9">
        <f t="shared" si="15"/>
        <v>-2.8924562692197644E-2</v>
      </c>
      <c r="Q67" s="11">
        <f t="shared" si="16"/>
        <v>38493.1204</v>
      </c>
      <c r="R67">
        <f t="shared" si="17"/>
        <v>4.8156206466736582E-5</v>
      </c>
      <c r="S67">
        <v>0.5</v>
      </c>
      <c r="T67">
        <f t="shared" si="18"/>
        <v>2.4078103233368291E-5</v>
      </c>
      <c r="U67">
        <f>VLOOKUP(C67,'A (3)'!C$41:E$95,3,FALSE)</f>
        <v>24348.447572569003</v>
      </c>
    </row>
    <row r="68" spans="1:21">
      <c r="A68" s="28" t="s">
        <v>49</v>
      </c>
      <c r="B68" s="74" t="s">
        <v>39</v>
      </c>
      <c r="C68" s="75">
        <v>53511.798499999997</v>
      </c>
      <c r="D68" s="75">
        <v>2.0999999999999999E-3</v>
      </c>
      <c r="E68" s="10">
        <f t="shared" si="12"/>
        <v>4172.3970151397516</v>
      </c>
      <c r="F68">
        <f t="shared" si="11"/>
        <v>4172.5</v>
      </c>
      <c r="G68" s="9">
        <f t="shared" si="13"/>
        <v>-3.6895700002787635E-2</v>
      </c>
      <c r="K68" s="9">
        <f>+G68</f>
        <v>-3.6895700002787635E-2</v>
      </c>
      <c r="O68" s="9">
        <f t="shared" ca="1" si="19"/>
        <v>-3.4475248388114832E-2</v>
      </c>
      <c r="P68" s="9">
        <f t="shared" si="15"/>
        <v>-2.8929398030440839E-2</v>
      </c>
      <c r="Q68" s="11">
        <f t="shared" si="16"/>
        <v>38493.298499999997</v>
      </c>
      <c r="R68">
        <f t="shared" si="17"/>
        <v>6.3461967114616439E-5</v>
      </c>
      <c r="S68">
        <v>0.4</v>
      </c>
      <c r="T68">
        <f t="shared" si="18"/>
        <v>2.5384786845846576E-5</v>
      </c>
      <c r="U68">
        <f>VLOOKUP(C68,'A (3)'!C$41:E$95,3,FALSE)</f>
        <v>24348.944700378881</v>
      </c>
    </row>
    <row r="69" spans="1:21">
      <c r="A69" s="28" t="s">
        <v>49</v>
      </c>
      <c r="B69" s="74" t="s">
        <v>41</v>
      </c>
      <c r="C69" s="75">
        <v>53517.711300000003</v>
      </c>
      <c r="D69" s="75">
        <v>1.2999999999999999E-3</v>
      </c>
      <c r="E69" s="10">
        <f t="shared" si="12"/>
        <v>4188.9010760911333</v>
      </c>
      <c r="F69">
        <f t="shared" si="11"/>
        <v>4189</v>
      </c>
      <c r="G69" s="9">
        <f t="shared" si="13"/>
        <v>-3.5440809995634481E-2</v>
      </c>
      <c r="K69" s="9">
        <f>+G69</f>
        <v>-3.5440809995634481E-2</v>
      </c>
      <c r="O69" s="9">
        <f t="shared" ca="1" si="19"/>
        <v>-3.4611491827308674E-2</v>
      </c>
      <c r="P69" s="9">
        <f t="shared" si="15"/>
        <v>-2.9089012961882918E-2</v>
      </c>
      <c r="Q69" s="11">
        <f t="shared" si="16"/>
        <v>38499.211300000003</v>
      </c>
      <c r="R69">
        <f t="shared" si="17"/>
        <v>4.0345325557975158E-5</v>
      </c>
      <c r="S69">
        <v>0.5</v>
      </c>
      <c r="T69">
        <f t="shared" si="18"/>
        <v>2.0172662778987579E-5</v>
      </c>
      <c r="U69">
        <f>VLOOKUP(C69,'A (3)'!C$41:E$95,3,FALSE)</f>
        <v>24365.449008712916</v>
      </c>
    </row>
    <row r="70" spans="1:21">
      <c r="A70" s="130" t="s">
        <v>38</v>
      </c>
      <c r="B70" s="131" t="s">
        <v>39</v>
      </c>
      <c r="C70" s="132">
        <v>53521.474999999999</v>
      </c>
      <c r="D70" s="132">
        <v>2E-3</v>
      </c>
      <c r="E70" s="10">
        <f t="shared" si="12"/>
        <v>4199.406476950724</v>
      </c>
      <c r="F70">
        <f t="shared" si="11"/>
        <v>4199.5</v>
      </c>
      <c r="G70" s="9">
        <f t="shared" si="13"/>
        <v>-3.3505879997392185E-2</v>
      </c>
      <c r="N70" s="9">
        <f t="shared" ref="N70:N79" si="20">+G70</f>
        <v>-3.3505879997392185E-2</v>
      </c>
      <c r="O70" s="9">
        <f t="shared" ca="1" si="19"/>
        <v>-3.4698192197704751E-2</v>
      </c>
      <c r="P70" s="9">
        <f t="shared" si="15"/>
        <v>-2.9190635391088092E-2</v>
      </c>
      <c r="Q70" s="11">
        <f t="shared" si="16"/>
        <v>38502.974999999999</v>
      </c>
      <c r="R70">
        <f t="shared" si="17"/>
        <v>1.8621336012236566E-5</v>
      </c>
      <c r="S70">
        <v>0.4</v>
      </c>
      <c r="T70">
        <f t="shared" si="18"/>
        <v>7.4485344048946267E-6</v>
      </c>
      <c r="U70">
        <f>VLOOKUP(C70,'A (3)'!C$41:E$95,3,FALSE)</f>
        <v>24375.954567040051</v>
      </c>
    </row>
    <row r="71" spans="1:21">
      <c r="A71" s="61" t="s">
        <v>159</v>
      </c>
      <c r="B71" s="37"/>
      <c r="C71" s="118">
        <v>54164.364999999998</v>
      </c>
      <c r="D71" s="132">
        <v>5.0000000000000001E-4</v>
      </c>
      <c r="E71" s="10">
        <f t="shared" si="12"/>
        <v>5993.8686175649427</v>
      </c>
      <c r="F71">
        <f t="shared" si="11"/>
        <v>5994</v>
      </c>
      <c r="G71" s="9">
        <f t="shared" si="13"/>
        <v>-4.7069510001165327E-2</v>
      </c>
      <c r="N71" s="9">
        <f t="shared" si="20"/>
        <v>-4.7069510001165327E-2</v>
      </c>
      <c r="O71" s="9">
        <f t="shared" ca="1" si="19"/>
        <v>-4.9515698357301338E-2</v>
      </c>
      <c r="P71" s="9">
        <f t="shared" si="15"/>
        <v>-4.7121557080749436E-2</v>
      </c>
      <c r="Q71" s="11">
        <f t="shared" si="16"/>
        <v>39145.864999999998</v>
      </c>
      <c r="R71">
        <f t="shared" si="17"/>
        <v>2.7088984932346432E-9</v>
      </c>
      <c r="S71">
        <v>1</v>
      </c>
      <c r="T71">
        <f t="shared" si="18"/>
        <v>2.7088984932346432E-9</v>
      </c>
      <c r="U71">
        <f>VLOOKUP(C71,'A (3)'!C$41:E$95,3,FALSE)</f>
        <v>26170.443605204364</v>
      </c>
    </row>
    <row r="72" spans="1:21">
      <c r="A72" s="28" t="s">
        <v>160</v>
      </c>
      <c r="B72" s="74" t="s">
        <v>41</v>
      </c>
      <c r="C72" s="79">
        <v>54233.502</v>
      </c>
      <c r="D72" s="132">
        <v>1.5E-3</v>
      </c>
      <c r="E72" s="10">
        <f t="shared" si="12"/>
        <v>6186.8467771500191</v>
      </c>
      <c r="F72">
        <f t="shared" si="11"/>
        <v>6187</v>
      </c>
      <c r="G72" s="9">
        <f t="shared" si="13"/>
        <v>-5.4894130000320729E-2</v>
      </c>
      <c r="N72" s="9">
        <f t="shared" si="20"/>
        <v>-5.4894130000320729E-2</v>
      </c>
      <c r="O72" s="9">
        <f t="shared" ca="1" si="19"/>
        <v>-5.1109333736962609E-2</v>
      </c>
      <c r="P72" s="9">
        <f t="shared" si="15"/>
        <v>-4.9116735775861925E-2</v>
      </c>
      <c r="Q72" s="11">
        <f t="shared" si="16"/>
        <v>39215.002</v>
      </c>
      <c r="R72">
        <f t="shared" si="17"/>
        <v>3.3378284024809942E-5</v>
      </c>
      <c r="S72">
        <v>0.5</v>
      </c>
      <c r="T72">
        <f t="shared" si="18"/>
        <v>1.6689142012404971E-5</v>
      </c>
      <c r="U72">
        <f>VLOOKUP(C72,'A (3)'!C$41:E$95,3,FALSE)</f>
        <v>26363.424657377476</v>
      </c>
    </row>
    <row r="73" spans="1:21">
      <c r="A73" s="28" t="s">
        <v>160</v>
      </c>
      <c r="B73" s="74" t="s">
        <v>39</v>
      </c>
      <c r="C73" s="79">
        <v>54301.390500000001</v>
      </c>
      <c r="D73" s="132">
        <v>2E-3</v>
      </c>
      <c r="E73" s="10">
        <f t="shared" si="12"/>
        <v>6376.340069988747</v>
      </c>
      <c r="F73">
        <f t="shared" si="11"/>
        <v>6376.5</v>
      </c>
      <c r="G73" s="9">
        <f t="shared" si="13"/>
        <v>-5.7297059996926691E-2</v>
      </c>
      <c r="N73" s="9">
        <f t="shared" si="20"/>
        <v>-5.7297059996926691E-2</v>
      </c>
      <c r="O73" s="9">
        <f t="shared" ca="1" si="19"/>
        <v>-5.2674068993158511E-2</v>
      </c>
      <c r="P73" s="9">
        <f t="shared" si="15"/>
        <v>-5.1088334934549937E-2</v>
      </c>
      <c r="Q73" s="11">
        <f t="shared" si="16"/>
        <v>39282.890500000001</v>
      </c>
      <c r="R73">
        <f t="shared" si="17"/>
        <v>3.8548266900185239E-5</v>
      </c>
      <c r="S73">
        <v>0.4</v>
      </c>
      <c r="T73">
        <f t="shared" si="18"/>
        <v>1.5419306760074095E-5</v>
      </c>
      <c r="U73">
        <f>VLOOKUP(C73,'A (3)'!C$41:E$95,3,FALSE)</f>
        <v>26552.920790568875</v>
      </c>
    </row>
    <row r="74" spans="1:21">
      <c r="A74" s="28" t="s">
        <v>160</v>
      </c>
      <c r="B74" s="74" t="s">
        <v>39</v>
      </c>
      <c r="C74" s="79">
        <v>54539.633500000004</v>
      </c>
      <c r="D74" s="75">
        <v>5.0000000000000001E-4</v>
      </c>
      <c r="E74" s="10">
        <f t="shared" si="12"/>
        <v>7041.3341494834622</v>
      </c>
      <c r="F74">
        <f t="shared" si="11"/>
        <v>7041.5</v>
      </c>
      <c r="G74" s="9">
        <f t="shared" si="13"/>
        <v>-5.9418159995402675E-2</v>
      </c>
      <c r="N74" s="9">
        <f t="shared" si="20"/>
        <v>-5.9418159995402675E-2</v>
      </c>
      <c r="O74" s="9">
        <f t="shared" ca="1" si="19"/>
        <v>-5.8165092451576861E-2</v>
      </c>
      <c r="P74" s="9">
        <f t="shared" si="15"/>
        <v>-5.8105937428079547E-2</v>
      </c>
      <c r="Q74" s="11">
        <f t="shared" si="16"/>
        <v>39521.133500000004</v>
      </c>
      <c r="R74">
        <f t="shared" si="17"/>
        <v>1.7219280661921007E-6</v>
      </c>
      <c r="S74">
        <v>1</v>
      </c>
      <c r="T74">
        <f t="shared" si="18"/>
        <v>1.7219280661921007E-6</v>
      </c>
      <c r="U74">
        <f>VLOOKUP(C74,'A (3)'!C$41:E$95,3,FALSE)</f>
        <v>27217.924837792172</v>
      </c>
    </row>
    <row r="75" spans="1:21">
      <c r="A75" s="28" t="s">
        <v>160</v>
      </c>
      <c r="B75" s="74" t="s">
        <v>41</v>
      </c>
      <c r="C75" s="79">
        <v>54644.423999999999</v>
      </c>
      <c r="D75" s="75">
        <v>1E-3</v>
      </c>
      <c r="E75" s="10">
        <f t="shared" si="12"/>
        <v>7333.8298873951217</v>
      </c>
      <c r="F75">
        <f t="shared" si="11"/>
        <v>7334</v>
      </c>
      <c r="G75" s="9">
        <f t="shared" si="13"/>
        <v>-6.0945110002649017E-2</v>
      </c>
      <c r="N75" s="9">
        <f t="shared" si="20"/>
        <v>-6.0945110002649017E-2</v>
      </c>
      <c r="O75" s="9">
        <f t="shared" ca="1" si="19"/>
        <v>-6.0580317055467639E-2</v>
      </c>
      <c r="P75" s="9">
        <f t="shared" si="15"/>
        <v>-6.1241321683657528E-2</v>
      </c>
      <c r="Q75" s="11">
        <f t="shared" si="16"/>
        <v>39625.923999999999</v>
      </c>
      <c r="R75">
        <f t="shared" si="17"/>
        <v>8.7741359965887932E-8</v>
      </c>
      <c r="S75">
        <v>0.5</v>
      </c>
      <c r="T75">
        <f t="shared" si="18"/>
        <v>4.3870679982943966E-8</v>
      </c>
      <c r="U75">
        <f>VLOOKUP(C75,'A (3)'!C$41:E$95,3,FALSE)</f>
        <v>27510.42495998065</v>
      </c>
    </row>
    <row r="76" spans="1:21">
      <c r="A76" s="28" t="s">
        <v>160</v>
      </c>
      <c r="B76" s="74" t="s">
        <v>39</v>
      </c>
      <c r="C76" s="79">
        <v>54646.394999999997</v>
      </c>
      <c r="D76" s="75">
        <v>2.9999999999999997E-4</v>
      </c>
      <c r="E76" s="10">
        <f t="shared" si="12"/>
        <v>7339.3314271284298</v>
      </c>
      <c r="F76">
        <f t="shared" si="11"/>
        <v>7339.5</v>
      </c>
      <c r="G76" s="9">
        <f t="shared" si="13"/>
        <v>-6.0393480001948774E-2</v>
      </c>
      <c r="N76" s="9">
        <f t="shared" si="20"/>
        <v>-6.0393480001948774E-2</v>
      </c>
      <c r="O76" s="9">
        <f t="shared" ca="1" si="19"/>
        <v>-6.0625731535198922E-2</v>
      </c>
      <c r="P76" s="9">
        <f t="shared" si="15"/>
        <v>-6.1300562593320507E-2</v>
      </c>
      <c r="Q76" s="11">
        <f t="shared" si="16"/>
        <v>39627.894999999997</v>
      </c>
      <c r="R76">
        <f t="shared" si="17"/>
        <v>8.227988275696581E-7</v>
      </c>
      <c r="S76">
        <v>1</v>
      </c>
      <c r="T76">
        <f t="shared" si="18"/>
        <v>8.227988275696581E-7</v>
      </c>
      <c r="U76" t="e">
        <f>VLOOKUP(C76,'A (3)'!C$41:E$95,3,FALSE)</f>
        <v>#N/A</v>
      </c>
    </row>
    <row r="77" spans="1:21">
      <c r="A77" s="28" t="s">
        <v>160</v>
      </c>
      <c r="B77" s="74" t="s">
        <v>39</v>
      </c>
      <c r="C77" s="79">
        <v>54656.426500000001</v>
      </c>
      <c r="D77" s="75">
        <v>1.5E-3</v>
      </c>
      <c r="E77" s="10">
        <f t="shared" si="12"/>
        <v>7367.3317801648427</v>
      </c>
      <c r="F77">
        <f t="shared" si="11"/>
        <v>7367.5</v>
      </c>
      <c r="G77" s="9">
        <f t="shared" si="13"/>
        <v>-6.0267000000749249E-2</v>
      </c>
      <c r="N77" s="9">
        <f t="shared" si="20"/>
        <v>-6.0267000000749249E-2</v>
      </c>
      <c r="O77" s="9">
        <f t="shared" ca="1" si="19"/>
        <v>-6.0856932522921799E-2</v>
      </c>
      <c r="P77" s="9">
        <f t="shared" si="15"/>
        <v>-6.1602315765197903E-2</v>
      </c>
      <c r="Q77" s="11">
        <f t="shared" si="16"/>
        <v>39637.926500000001</v>
      </c>
      <c r="R77">
        <f t="shared" si="17"/>
        <v>1.7830681907850928E-6</v>
      </c>
      <c r="S77">
        <v>0.5</v>
      </c>
      <c r="T77">
        <f t="shared" si="18"/>
        <v>8.9153409539254638E-7</v>
      </c>
      <c r="U77" t="e">
        <f>VLOOKUP(C77,'A (3)'!C$41:E$95,3,FALSE)</f>
        <v>#N/A</v>
      </c>
    </row>
    <row r="78" spans="1:21">
      <c r="A78" s="28" t="s">
        <v>161</v>
      </c>
      <c r="B78" s="74" t="s">
        <v>41</v>
      </c>
      <c r="C78" s="79">
        <v>54667.352200000001</v>
      </c>
      <c r="D78" s="79">
        <v>1E-4</v>
      </c>
      <c r="E78" s="10">
        <f t="shared" si="12"/>
        <v>7397.8280625921761</v>
      </c>
      <c r="F78">
        <f t="shared" si="11"/>
        <v>7398</v>
      </c>
      <c r="G78" s="9">
        <f t="shared" si="13"/>
        <v>-6.1598870001034811E-2</v>
      </c>
      <c r="N78" s="9">
        <f t="shared" si="20"/>
        <v>-6.1598870001034811E-2</v>
      </c>
      <c r="O78" s="9">
        <f t="shared" ca="1" si="19"/>
        <v>-6.1108776455977079E-2</v>
      </c>
      <c r="P78" s="9">
        <f t="shared" si="15"/>
        <v>-6.1931321404998477E-2</v>
      </c>
      <c r="Q78" s="11">
        <f t="shared" si="16"/>
        <v>39648.852200000001</v>
      </c>
      <c r="R78">
        <f t="shared" si="17"/>
        <v>1.1052393599741235E-7</v>
      </c>
      <c r="S78">
        <v>1</v>
      </c>
      <c r="T78">
        <f t="shared" si="18"/>
        <v>1.1052393599741235E-7</v>
      </c>
      <c r="U78" t="e">
        <f>VLOOKUP(C78,'A (3)'!C$41:E$95,3,FALSE)</f>
        <v>#N/A</v>
      </c>
    </row>
    <row r="79" spans="1:21">
      <c r="A79" s="28" t="s">
        <v>182</v>
      </c>
      <c r="B79" s="74" t="s">
        <v>39</v>
      </c>
      <c r="C79" s="75">
        <v>54667.352200000001</v>
      </c>
      <c r="D79" s="75">
        <v>1E-4</v>
      </c>
      <c r="E79" s="10">
        <f t="shared" si="12"/>
        <v>7397.8280625921761</v>
      </c>
      <c r="F79">
        <f t="shared" si="11"/>
        <v>7398</v>
      </c>
      <c r="G79" s="9">
        <f t="shared" si="13"/>
        <v>-6.1598870001034811E-2</v>
      </c>
      <c r="N79" s="9">
        <f t="shared" si="20"/>
        <v>-6.1598870001034811E-2</v>
      </c>
      <c r="O79" s="9">
        <f t="shared" ca="1" si="19"/>
        <v>-6.1108776455977079E-2</v>
      </c>
      <c r="P79" s="9">
        <f t="shared" si="15"/>
        <v>-6.1931321404998477E-2</v>
      </c>
      <c r="Q79" s="11">
        <f t="shared" si="16"/>
        <v>39648.852200000001</v>
      </c>
      <c r="R79">
        <f t="shared" si="17"/>
        <v>1.1052393599741235E-7</v>
      </c>
      <c r="S79">
        <v>1</v>
      </c>
      <c r="T79">
        <f t="shared" si="18"/>
        <v>1.1052393599741235E-7</v>
      </c>
      <c r="U79" t="e">
        <f>VLOOKUP(C79,'A (3)'!C$41:E$95,3,FALSE)</f>
        <v>#N/A</v>
      </c>
    </row>
    <row r="80" spans="1:21">
      <c r="A80" s="123" t="s">
        <v>125</v>
      </c>
      <c r="B80" s="124" t="s">
        <v>41</v>
      </c>
      <c r="C80" s="123">
        <v>54667.3531</v>
      </c>
      <c r="D80" s="123">
        <v>6.9999999999999999E-4</v>
      </c>
      <c r="E80" s="10">
        <f t="shared" si="12"/>
        <v>7397.8305747107734</v>
      </c>
      <c r="F80">
        <f t="shared" si="11"/>
        <v>7398</v>
      </c>
      <c r="G80" s="9">
        <f t="shared" si="13"/>
        <v>-6.0698870001942851E-2</v>
      </c>
      <c r="K80" s="9">
        <f>+G80</f>
        <v>-6.0698870001942851E-2</v>
      </c>
      <c r="O80" s="9">
        <f t="shared" ca="1" si="19"/>
        <v>-6.1108776455977079E-2</v>
      </c>
      <c r="P80" s="9">
        <f t="shared" si="15"/>
        <v>-6.1931321404998477E-2</v>
      </c>
      <c r="Q80" s="11">
        <f t="shared" si="16"/>
        <v>39648.8531</v>
      </c>
      <c r="R80">
        <f t="shared" si="17"/>
        <v>1.5189364608937812E-6</v>
      </c>
      <c r="S80">
        <v>1</v>
      </c>
      <c r="T80">
        <f t="shared" si="18"/>
        <v>1.5189364608937812E-6</v>
      </c>
      <c r="U80" t="e">
        <f>VLOOKUP(C80,'A (3)'!C$41:E$95,3,FALSE)</f>
        <v>#N/A</v>
      </c>
    </row>
    <row r="81" spans="1:21">
      <c r="A81" s="28" t="s">
        <v>160</v>
      </c>
      <c r="B81" s="74" t="s">
        <v>39</v>
      </c>
      <c r="C81" s="79">
        <v>54894.668599999997</v>
      </c>
      <c r="D81" s="79"/>
      <c r="E81" s="10">
        <f t="shared" si="12"/>
        <v>8032.3233475409406</v>
      </c>
      <c r="F81">
        <f t="shared" si="11"/>
        <v>8032.5</v>
      </c>
      <c r="G81" s="9">
        <f t="shared" si="13"/>
        <v>-6.3288099998317193E-2</v>
      </c>
      <c r="N81" s="9">
        <f>+G81</f>
        <v>-6.3288099998317193E-2</v>
      </c>
      <c r="O81" s="9">
        <f t="shared" ca="1" si="19"/>
        <v>-6.6347955981340162E-2</v>
      </c>
      <c r="P81" s="9">
        <f t="shared" si="15"/>
        <v>-6.884907888015733E-2</v>
      </c>
      <c r="Q81" s="11">
        <f t="shared" si="16"/>
        <v>39876.168599999997</v>
      </c>
      <c r="R81">
        <f t="shared" si="17"/>
        <v>3.0924486124271978E-5</v>
      </c>
      <c r="S81">
        <v>1</v>
      </c>
      <c r="T81">
        <f t="shared" si="18"/>
        <v>3.0924486124271978E-5</v>
      </c>
      <c r="U81" t="e">
        <f>VLOOKUP(C81,'A (3)'!C$41:E$95,3,FALSE)</f>
        <v>#N/A</v>
      </c>
    </row>
    <row r="82" spans="1:21">
      <c r="A82" s="28" t="s">
        <v>160</v>
      </c>
      <c r="B82" s="74" t="s">
        <v>41</v>
      </c>
      <c r="C82" s="79">
        <v>54971.514000000003</v>
      </c>
      <c r="D82" s="79"/>
      <c r="E82" s="10">
        <f t="shared" si="12"/>
        <v>8246.8175238080566</v>
      </c>
      <c r="F82">
        <f t="shared" si="11"/>
        <v>8247</v>
      </c>
      <c r="G82" s="9">
        <f t="shared" si="13"/>
        <v>-6.5374529993277974E-2</v>
      </c>
      <c r="N82" s="9">
        <f>+G82</f>
        <v>-6.5374529993277974E-2</v>
      </c>
      <c r="O82" s="9">
        <f t="shared" ca="1" si="19"/>
        <v>-6.8119120690860069E-2</v>
      </c>
      <c r="P82" s="9">
        <f t="shared" si="15"/>
        <v>-7.1219368938316222E-2</v>
      </c>
      <c r="Q82" s="11">
        <f t="shared" si="16"/>
        <v>39953.014000000003</v>
      </c>
      <c r="R82">
        <f t="shared" si="17"/>
        <v>3.4162142293435812E-5</v>
      </c>
      <c r="S82">
        <v>1</v>
      </c>
      <c r="T82">
        <f t="shared" si="18"/>
        <v>3.4162142293435812E-5</v>
      </c>
      <c r="U82" t="e">
        <f>VLOOKUP(C82,'A (3)'!C$41:E$95,3,FALSE)</f>
        <v>#N/A</v>
      </c>
    </row>
    <row r="83" spans="1:21">
      <c r="A83" s="123" t="s">
        <v>180</v>
      </c>
      <c r="B83" s="124" t="s">
        <v>41</v>
      </c>
      <c r="C83" s="123">
        <v>55652.909099999997</v>
      </c>
      <c r="D83" s="123">
        <v>5.9999999999999995E-4</v>
      </c>
      <c r="E83" s="10">
        <f t="shared" si="12"/>
        <v>10148.756750969826</v>
      </c>
      <c r="F83">
        <f t="shared" si="11"/>
        <v>10149</v>
      </c>
      <c r="G83" s="9">
        <f t="shared" si="13"/>
        <v>-8.714721000433201E-2</v>
      </c>
      <c r="K83" s="9">
        <f>+G83</f>
        <v>-8.714721000433201E-2</v>
      </c>
      <c r="O83" s="9">
        <f t="shared" ca="1" si="19"/>
        <v>-8.382427349974983E-2</v>
      </c>
      <c r="P83" s="9">
        <f t="shared" si="15"/>
        <v>-9.2936957884829266E-2</v>
      </c>
      <c r="Q83" s="11">
        <f t="shared" si="16"/>
        <v>40634.409099999997</v>
      </c>
      <c r="R83">
        <f t="shared" si="17"/>
        <v>3.3521180519722475E-5</v>
      </c>
      <c r="S83">
        <v>1</v>
      </c>
      <c r="T83">
        <f t="shared" si="18"/>
        <v>3.3521180519722475E-5</v>
      </c>
      <c r="U83" t="e">
        <f>VLOOKUP(C83,'A (3)'!C$41:E$95,3,FALSE)</f>
        <v>#N/A</v>
      </c>
    </row>
    <row r="84" spans="1:21">
      <c r="A84" s="99" t="s">
        <v>192</v>
      </c>
      <c r="B84" s="97" t="s">
        <v>41</v>
      </c>
      <c r="C84" s="100">
        <v>56067.413800000002</v>
      </c>
      <c r="D84" s="100">
        <v>2.9999999999999997E-4</v>
      </c>
      <c r="E84" s="10">
        <f t="shared" si="12"/>
        <v>11305.740047111723</v>
      </c>
      <c r="F84" s="151">
        <f>ROUND(2*E84,0)/2+0.5</f>
        <v>11306</v>
      </c>
      <c r="G84" s="9">
        <f t="shared" si="13"/>
        <v>-9.3131589994300157E-2</v>
      </c>
      <c r="N84" s="9">
        <f>+G84</f>
        <v>-9.3131589994300157E-2</v>
      </c>
      <c r="O84" s="9">
        <f t="shared" ca="1" si="19"/>
        <v>-9.3377828599584461E-2</v>
      </c>
      <c r="P84" s="9">
        <f t="shared" si="15"/>
        <v>-0.1067632777937042</v>
      </c>
      <c r="Q84" s="11">
        <f t="shared" si="16"/>
        <v>41048.913800000002</v>
      </c>
      <c r="R84">
        <f t="shared" si="17"/>
        <v>1.8582291226042113E-4</v>
      </c>
      <c r="S84">
        <v>1</v>
      </c>
      <c r="T84">
        <f t="shared" si="18"/>
        <v>1.8582291226042113E-4</v>
      </c>
      <c r="U84" t="e">
        <f>VLOOKUP(C84,'A (3)'!C$41:E$95,3,FALSE)</f>
        <v>#N/A</v>
      </c>
    </row>
    <row r="85" spans="1:21">
      <c r="A85" s="99" t="s">
        <v>192</v>
      </c>
      <c r="B85" s="97" t="s">
        <v>41</v>
      </c>
      <c r="C85" s="100">
        <v>56067.413860000001</v>
      </c>
      <c r="D85" s="100">
        <v>2.0000000000000001E-4</v>
      </c>
      <c r="E85" s="10">
        <f t="shared" si="12"/>
        <v>11305.740214586292</v>
      </c>
      <c r="F85" s="151">
        <f>ROUND(2*E85,0)/2+0.5</f>
        <v>11306</v>
      </c>
      <c r="G85" s="9">
        <f>+C85-(C$7+F85*C$8)</f>
        <v>-9.3071589995815884E-2</v>
      </c>
      <c r="N85" s="9">
        <f>+G85</f>
        <v>-9.3071589995815884E-2</v>
      </c>
      <c r="O85" s="9">
        <f t="shared" ca="1" si="19"/>
        <v>-9.3377828599584461E-2</v>
      </c>
      <c r="P85" s="9">
        <f t="shared" si="15"/>
        <v>-0.1067632777937042</v>
      </c>
      <c r="Q85" s="11">
        <f t="shared" si="16"/>
        <v>41048.913860000001</v>
      </c>
      <c r="R85">
        <f t="shared" si="17"/>
        <v>1.8746231475484388E-4</v>
      </c>
      <c r="S85">
        <v>1</v>
      </c>
      <c r="T85">
        <f>S85*R85</f>
        <v>1.8746231475484388E-4</v>
      </c>
      <c r="U85" t="e">
        <f>VLOOKUP(C85,'A (3)'!C$41:E$95,3,FALSE)</f>
        <v>#N/A</v>
      </c>
    </row>
    <row r="86" spans="1:21">
      <c r="A86" s="99" t="s">
        <v>192</v>
      </c>
      <c r="B86" s="97" t="s">
        <v>41</v>
      </c>
      <c r="C86" s="100">
        <v>56067.414049999999</v>
      </c>
      <c r="D86" s="100">
        <v>2.9999999999999997E-4</v>
      </c>
      <c r="E86" s="10">
        <f t="shared" si="12"/>
        <v>11305.740744922437</v>
      </c>
      <c r="F86" s="151">
        <f>ROUND(2*E86,0)/2+0.5</f>
        <v>11306</v>
      </c>
      <c r="G86" s="9">
        <f>+C86-(C$7+F86*C$8)</f>
        <v>-9.2881589996977709E-2</v>
      </c>
      <c r="N86" s="9">
        <f>+G86</f>
        <v>-9.2881589996977709E-2</v>
      </c>
      <c r="O86" s="9">
        <f t="shared" ca="1" si="19"/>
        <v>-9.3377828599584461E-2</v>
      </c>
      <c r="P86" s="9">
        <f t="shared" si="15"/>
        <v>-0.1067632777937042</v>
      </c>
      <c r="Q86" s="11">
        <f t="shared" si="16"/>
        <v>41048.914049999999</v>
      </c>
      <c r="R86">
        <f t="shared" si="17"/>
        <v>1.9270125608578526E-4</v>
      </c>
      <c r="S86">
        <v>1</v>
      </c>
      <c r="T86">
        <f>S86*R86</f>
        <v>1.9270125608578526E-4</v>
      </c>
      <c r="U86" t="e">
        <f>VLOOKUP(C86,'A (3)'!C$41:E$95,3,FALSE)</f>
        <v>#N/A</v>
      </c>
    </row>
    <row r="87" spans="1:21">
      <c r="A87" s="99" t="s">
        <v>192</v>
      </c>
      <c r="B87" s="97" t="s">
        <v>41</v>
      </c>
      <c r="C87" s="100">
        <v>56067.414640000003</v>
      </c>
      <c r="D87" s="100">
        <v>2.0000000000000001E-4</v>
      </c>
      <c r="E87" s="10">
        <f t="shared" si="12"/>
        <v>11305.742391755752</v>
      </c>
      <c r="F87" s="151">
        <f>ROUND(2*E87,0)/2+0.5</f>
        <v>11306</v>
      </c>
      <c r="G87" s="9">
        <f>+C87-(C$7+F87*C$8)</f>
        <v>-9.2291589993692469E-2</v>
      </c>
      <c r="N87" s="9">
        <f>+G87</f>
        <v>-9.2291589993692469E-2</v>
      </c>
      <c r="O87" s="9">
        <f t="shared" ca="1" si="19"/>
        <v>-9.3377828599584461E-2</v>
      </c>
      <c r="P87" s="9">
        <f t="shared" si="15"/>
        <v>-0.1067632777937042</v>
      </c>
      <c r="Q87" s="11">
        <f t="shared" si="16"/>
        <v>41048.914640000003</v>
      </c>
      <c r="R87">
        <f t="shared" si="17"/>
        <v>2.0942974778100846E-4</v>
      </c>
      <c r="S87">
        <v>1</v>
      </c>
      <c r="T87">
        <f>S87*R87</f>
        <v>2.0942974778100846E-4</v>
      </c>
      <c r="U87" t="e">
        <f>VLOOKUP(C87,'A (3)'!C$41:E$95,3,FALSE)</f>
        <v>#N/A</v>
      </c>
    </row>
    <row r="88" spans="1:21">
      <c r="A88" s="125"/>
      <c r="B88" s="126"/>
      <c r="C88"/>
      <c r="D88" s="125"/>
      <c r="F88" s="162"/>
    </row>
    <row r="89" spans="1:21">
      <c r="A89" s="125"/>
      <c r="B89" s="126"/>
      <c r="C89"/>
      <c r="D89" s="125"/>
      <c r="F89" s="162"/>
    </row>
    <row r="90" spans="1:21">
      <c r="A90" s="127"/>
      <c r="B90" s="128"/>
      <c r="C90"/>
      <c r="D90" s="129"/>
      <c r="F90" s="162"/>
    </row>
    <row r="91" spans="1:21">
      <c r="A91" s="130"/>
      <c r="B91" s="131"/>
      <c r="C91" s="132"/>
      <c r="D91" s="132"/>
    </row>
    <row r="92" spans="1:21">
      <c r="A92" s="130"/>
      <c r="B92" s="131"/>
      <c r="C92" s="132"/>
      <c r="D92" s="132"/>
    </row>
    <row r="93" spans="1:21">
      <c r="A93" s="130"/>
      <c r="B93" s="131"/>
      <c r="C93" s="132"/>
      <c r="D93" s="132"/>
    </row>
    <row r="94" spans="1:21">
      <c r="A94" s="127"/>
      <c r="B94" s="128"/>
      <c r="C94" s="129"/>
      <c r="D94" s="129"/>
    </row>
    <row r="95" spans="1:21">
      <c r="A95" s="130"/>
      <c r="B95" s="131"/>
      <c r="C95" s="132"/>
      <c r="D95" s="132"/>
    </row>
    <row r="96" spans="1:21">
      <c r="A96" s="130"/>
      <c r="B96" s="131"/>
      <c r="C96" s="132"/>
      <c r="D96" s="132"/>
    </row>
    <row r="97" spans="1:4">
      <c r="A97" s="130"/>
      <c r="B97" s="131"/>
      <c r="C97" s="132"/>
      <c r="D97" s="132"/>
    </row>
    <row r="98" spans="1:4">
      <c r="A98" s="130"/>
      <c r="B98" s="131"/>
      <c r="C98" s="132"/>
      <c r="D98" s="132"/>
    </row>
    <row r="99" spans="1:4">
      <c r="A99" s="130"/>
      <c r="B99" s="131"/>
      <c r="C99" s="132"/>
      <c r="D99" s="132"/>
    </row>
    <row r="100" spans="1:4">
      <c r="A100" s="130"/>
      <c r="B100" s="131"/>
      <c r="C100" s="132"/>
      <c r="D100" s="132"/>
    </row>
    <row r="101" spans="1:4">
      <c r="A101" s="130"/>
      <c r="B101" s="131"/>
      <c r="C101" s="132"/>
      <c r="D101" s="132"/>
    </row>
    <row r="102" spans="1:4">
      <c r="A102" s="130"/>
      <c r="B102" s="131"/>
      <c r="C102" s="132"/>
      <c r="D102" s="132"/>
    </row>
    <row r="103" spans="1:4">
      <c r="A103" s="130"/>
      <c r="B103" s="131"/>
      <c r="C103" s="132"/>
      <c r="D103" s="132"/>
    </row>
    <row r="104" spans="1:4">
      <c r="A104" s="130"/>
      <c r="B104" s="131"/>
      <c r="C104" s="132"/>
      <c r="D104" s="132"/>
    </row>
    <row r="105" spans="1:4">
      <c r="A105" s="130"/>
      <c r="B105" s="131"/>
      <c r="C105" s="132"/>
      <c r="D105" s="132"/>
    </row>
    <row r="106" spans="1:4">
      <c r="A106" s="130"/>
      <c r="B106" s="131"/>
      <c r="C106" s="132"/>
      <c r="D106" s="132"/>
    </row>
    <row r="107" spans="1:4">
      <c r="A107" s="130"/>
      <c r="B107" s="131"/>
      <c r="C107" s="132"/>
      <c r="D107" s="132"/>
    </row>
    <row r="108" spans="1:4">
      <c r="A108" s="130"/>
      <c r="B108" s="131"/>
      <c r="C108" s="132"/>
      <c r="D108" s="132"/>
    </row>
    <row r="109" spans="1:4">
      <c r="A109" s="130"/>
      <c r="B109" s="131"/>
      <c r="C109" s="132"/>
    </row>
    <row r="110" spans="1:4">
      <c r="A110" s="130"/>
      <c r="B110" s="131"/>
      <c r="C110" s="132"/>
      <c r="D110" s="79"/>
    </row>
    <row r="111" spans="1:4">
      <c r="A111" s="130"/>
      <c r="B111" s="131"/>
      <c r="C111" s="132"/>
      <c r="D111" s="79"/>
    </row>
    <row r="112" spans="1:4">
      <c r="A112" s="130"/>
      <c r="B112" s="131"/>
      <c r="C112" s="132"/>
      <c r="D112" s="79"/>
    </row>
    <row r="113" spans="1:4">
      <c r="A113" s="130"/>
      <c r="B113" s="131"/>
      <c r="C113" s="132"/>
    </row>
    <row r="114" spans="1:4">
      <c r="A114" s="130"/>
      <c r="B114" s="131"/>
      <c r="C114" s="132"/>
    </row>
    <row r="115" spans="1:4">
      <c r="A115" s="130"/>
      <c r="B115" s="131"/>
      <c r="C115" s="132"/>
      <c r="D115" s="132"/>
    </row>
    <row r="116" spans="1:4">
      <c r="A116" s="130"/>
      <c r="B116" s="131"/>
      <c r="C116" s="132"/>
      <c r="D116" s="132"/>
    </row>
    <row r="117" spans="1:4">
      <c r="A117" s="130"/>
      <c r="B117" s="131"/>
      <c r="C117" s="132"/>
      <c r="D117" s="132"/>
    </row>
    <row r="118" spans="1:4">
      <c r="A118" s="130"/>
      <c r="B118" s="131"/>
      <c r="C118" s="132"/>
      <c r="D118" s="132"/>
    </row>
    <row r="119" spans="1:4">
      <c r="C119" s="14"/>
      <c r="D119" s="14"/>
    </row>
    <row r="120" spans="1:4">
      <c r="C120" s="14"/>
      <c r="D120" s="14"/>
    </row>
    <row r="121" spans="1:4">
      <c r="C121" s="14"/>
      <c r="D121" s="14"/>
    </row>
    <row r="122" spans="1:4">
      <c r="C122" s="14"/>
      <c r="D122" s="14"/>
    </row>
    <row r="123" spans="1:4">
      <c r="C123" s="14"/>
      <c r="D123" s="14"/>
    </row>
    <row r="124" spans="1:4">
      <c r="C124" s="14"/>
      <c r="D124" s="14"/>
    </row>
    <row r="125" spans="1:4">
      <c r="C125" s="14"/>
      <c r="D125" s="14"/>
    </row>
    <row r="126" spans="1:4">
      <c r="C126" s="14"/>
      <c r="D126" s="14"/>
    </row>
    <row r="127" spans="1:4">
      <c r="C127" s="14"/>
      <c r="D127" s="14"/>
    </row>
    <row r="128" spans="1:4">
      <c r="C128" s="14"/>
      <c r="D128" s="14"/>
    </row>
    <row r="129" spans="3:4">
      <c r="C129" s="14"/>
      <c r="D129" s="14"/>
    </row>
    <row r="130" spans="3:4">
      <c r="C130" s="14"/>
      <c r="D130" s="14"/>
    </row>
    <row r="131" spans="3:4">
      <c r="C131" s="14"/>
      <c r="D131" s="14"/>
    </row>
    <row r="132" spans="3:4">
      <c r="C132" s="14"/>
      <c r="D132" s="14"/>
    </row>
    <row r="133" spans="3:4">
      <c r="C133" s="14"/>
      <c r="D133" s="14"/>
    </row>
    <row r="134" spans="3:4">
      <c r="C134" s="14"/>
      <c r="D134" s="14"/>
    </row>
    <row r="135" spans="3:4">
      <c r="C135" s="14"/>
      <c r="D135" s="14"/>
    </row>
    <row r="136" spans="3:4">
      <c r="C136" s="14"/>
      <c r="D136" s="14"/>
    </row>
    <row r="137" spans="3:4">
      <c r="C137" s="14"/>
      <c r="D137" s="14"/>
    </row>
    <row r="138" spans="3:4">
      <c r="C138" s="14"/>
      <c r="D138" s="14"/>
    </row>
    <row r="139" spans="3:4">
      <c r="C139" s="14"/>
      <c r="D139" s="14"/>
    </row>
    <row r="140" spans="3:4">
      <c r="C140" s="14"/>
      <c r="D140" s="14"/>
    </row>
    <row r="141" spans="3:4">
      <c r="C141" s="14"/>
      <c r="D141" s="14"/>
    </row>
    <row r="142" spans="3:4">
      <c r="C142" s="14"/>
      <c r="D142" s="14"/>
    </row>
    <row r="143" spans="3:4">
      <c r="C143" s="14"/>
      <c r="D143" s="14"/>
    </row>
    <row r="144" spans="3:4">
      <c r="C144" s="14"/>
      <c r="D144" s="14"/>
    </row>
    <row r="145" spans="3:4">
      <c r="C145" s="14"/>
      <c r="D145" s="14"/>
    </row>
    <row r="146" spans="3:4">
      <c r="C146" s="14"/>
      <c r="D146" s="14"/>
    </row>
    <row r="147" spans="3:4">
      <c r="C147" s="14"/>
      <c r="D147" s="14"/>
    </row>
    <row r="148" spans="3:4">
      <c r="C148" s="14"/>
      <c r="D148" s="14"/>
    </row>
    <row r="149" spans="3:4">
      <c r="C149" s="14"/>
      <c r="D149" s="14"/>
    </row>
    <row r="150" spans="3:4">
      <c r="C150" s="14"/>
      <c r="D150" s="14"/>
    </row>
    <row r="151" spans="3:4">
      <c r="C151" s="14"/>
      <c r="D151" s="14"/>
    </row>
    <row r="152" spans="3:4">
      <c r="C152" s="14"/>
      <c r="D152" s="14"/>
    </row>
    <row r="153" spans="3:4">
      <c r="C153" s="14"/>
      <c r="D153" s="14"/>
    </row>
    <row r="154" spans="3:4">
      <c r="C154" s="14"/>
      <c r="D154" s="14"/>
    </row>
    <row r="155" spans="3:4">
      <c r="C155" s="14"/>
      <c r="D155" s="14"/>
    </row>
    <row r="156" spans="3:4">
      <c r="C156" s="14"/>
      <c r="D156" s="14"/>
    </row>
    <row r="157" spans="3:4">
      <c r="C157" s="14"/>
      <c r="D157" s="14"/>
    </row>
    <row r="158" spans="3:4">
      <c r="C158" s="14"/>
      <c r="D158" s="14"/>
    </row>
    <row r="159" spans="3:4">
      <c r="C159" s="14"/>
      <c r="D159" s="14"/>
    </row>
    <row r="160" spans="3:4">
      <c r="C160" s="14"/>
      <c r="D160" s="14"/>
    </row>
    <row r="161" spans="3:4">
      <c r="C161" s="14"/>
      <c r="D161" s="14"/>
    </row>
    <row r="162" spans="3:4">
      <c r="C162" s="14"/>
      <c r="D162" s="14"/>
    </row>
    <row r="163" spans="3:4">
      <c r="C163" s="14"/>
      <c r="D163" s="14"/>
    </row>
    <row r="164" spans="3:4">
      <c r="C164" s="14"/>
      <c r="D164" s="14"/>
    </row>
    <row r="165" spans="3:4">
      <c r="C165" s="14"/>
      <c r="D165" s="14"/>
    </row>
    <row r="166" spans="3:4">
      <c r="C166" s="14"/>
      <c r="D166" s="14"/>
    </row>
    <row r="167" spans="3:4">
      <c r="C167" s="14"/>
      <c r="D167" s="14"/>
    </row>
    <row r="168" spans="3:4">
      <c r="C168" s="14"/>
      <c r="D168" s="14"/>
    </row>
    <row r="169" spans="3:4">
      <c r="C169" s="14"/>
      <c r="D169" s="14"/>
    </row>
    <row r="170" spans="3:4">
      <c r="C170" s="14"/>
      <c r="D170" s="14"/>
    </row>
    <row r="171" spans="3:4">
      <c r="C171" s="14"/>
      <c r="D171" s="14"/>
    </row>
    <row r="172" spans="3:4">
      <c r="C172" s="14"/>
      <c r="D172" s="14"/>
    </row>
    <row r="173" spans="3:4">
      <c r="C173" s="14"/>
      <c r="D173" s="14"/>
    </row>
    <row r="174" spans="3:4">
      <c r="C174" s="14"/>
      <c r="D174" s="14"/>
    </row>
    <row r="175" spans="3:4">
      <c r="C175" s="14"/>
      <c r="D175" s="14"/>
    </row>
    <row r="176" spans="3:4">
      <c r="C176" s="14"/>
      <c r="D176" s="14"/>
    </row>
    <row r="177" spans="3:4">
      <c r="C177" s="14"/>
      <c r="D177" s="14"/>
    </row>
    <row r="178" spans="3:4">
      <c r="C178" s="14"/>
      <c r="D178" s="14"/>
    </row>
    <row r="179" spans="3:4">
      <c r="C179" s="14"/>
      <c r="D179" s="14"/>
    </row>
    <row r="180" spans="3:4">
      <c r="C180" s="14"/>
      <c r="D180" s="14"/>
    </row>
    <row r="181" spans="3:4">
      <c r="C181" s="14"/>
      <c r="D181" s="14"/>
    </row>
    <row r="182" spans="3:4">
      <c r="C182" s="14"/>
      <c r="D182" s="14"/>
    </row>
    <row r="183" spans="3:4">
      <c r="C183" s="14"/>
      <c r="D183" s="14"/>
    </row>
    <row r="184" spans="3:4">
      <c r="C184" s="14"/>
      <c r="D184" s="14"/>
    </row>
    <row r="185" spans="3:4">
      <c r="C185" s="14"/>
      <c r="D185" s="14"/>
    </row>
    <row r="186" spans="3:4">
      <c r="C186" s="14"/>
      <c r="D186" s="14"/>
    </row>
    <row r="187" spans="3:4">
      <c r="C187" s="14"/>
      <c r="D187" s="14"/>
    </row>
    <row r="188" spans="3:4">
      <c r="C188" s="14"/>
      <c r="D188" s="14"/>
    </row>
    <row r="189" spans="3:4">
      <c r="C189" s="14"/>
      <c r="D189" s="14"/>
    </row>
    <row r="190" spans="3:4">
      <c r="C190" s="14"/>
      <c r="D190" s="14"/>
    </row>
    <row r="191" spans="3:4">
      <c r="C191" s="14"/>
      <c r="D191" s="14"/>
    </row>
    <row r="192" spans="3:4">
      <c r="C192" s="14"/>
      <c r="D192" s="14"/>
    </row>
    <row r="193" spans="3:4">
      <c r="C193" s="14"/>
      <c r="D193" s="14"/>
    </row>
    <row r="194" spans="3:4">
      <c r="C194" s="14"/>
      <c r="D194" s="14"/>
    </row>
    <row r="195" spans="3:4">
      <c r="C195" s="14"/>
      <c r="D195" s="14"/>
    </row>
    <row r="196" spans="3:4">
      <c r="C196" s="14"/>
      <c r="D196" s="14"/>
    </row>
    <row r="197" spans="3:4">
      <c r="C197" s="14"/>
      <c r="D197" s="14"/>
    </row>
    <row r="198" spans="3:4">
      <c r="C198" s="14"/>
      <c r="D198" s="14"/>
    </row>
    <row r="199" spans="3:4">
      <c r="C199" s="14"/>
      <c r="D199" s="14"/>
    </row>
    <row r="200" spans="3:4">
      <c r="C200" s="14"/>
      <c r="D200" s="14"/>
    </row>
    <row r="201" spans="3:4">
      <c r="C201" s="14"/>
      <c r="D201" s="14"/>
    </row>
    <row r="202" spans="3:4">
      <c r="C202" s="14"/>
      <c r="D202" s="14"/>
    </row>
    <row r="203" spans="3:4">
      <c r="C203" s="14"/>
      <c r="D203" s="14"/>
    </row>
    <row r="204" spans="3:4">
      <c r="C204" s="14"/>
      <c r="D204" s="14"/>
    </row>
    <row r="205" spans="3:4">
      <c r="C205" s="14"/>
      <c r="D205" s="14"/>
    </row>
    <row r="206" spans="3:4">
      <c r="C206" s="14"/>
      <c r="D206" s="14"/>
    </row>
    <row r="207" spans="3:4">
      <c r="C207" s="14"/>
      <c r="D207" s="14"/>
    </row>
    <row r="208" spans="3:4">
      <c r="C208" s="14"/>
      <c r="D208" s="14"/>
    </row>
    <row r="209" spans="3:4">
      <c r="C209" s="14"/>
      <c r="D209" s="14"/>
    </row>
    <row r="210" spans="3:4">
      <c r="C210" s="14"/>
      <c r="D210" s="14"/>
    </row>
    <row r="211" spans="3:4">
      <c r="C211" s="14"/>
      <c r="D211" s="14"/>
    </row>
    <row r="212" spans="3:4">
      <c r="C212" s="14"/>
      <c r="D212" s="14"/>
    </row>
    <row r="213" spans="3:4">
      <c r="C213" s="14"/>
      <c r="D213" s="14"/>
    </row>
    <row r="214" spans="3:4">
      <c r="C214" s="14"/>
      <c r="D214" s="14"/>
    </row>
    <row r="215" spans="3:4">
      <c r="C215" s="14"/>
      <c r="D215" s="14"/>
    </row>
    <row r="216" spans="3:4">
      <c r="C216" s="14"/>
      <c r="D216" s="14"/>
    </row>
    <row r="217" spans="3:4">
      <c r="C217" s="14"/>
      <c r="D217" s="14"/>
    </row>
    <row r="218" spans="3:4">
      <c r="C218" s="14"/>
      <c r="D218" s="14"/>
    </row>
    <row r="219" spans="3:4">
      <c r="C219" s="14"/>
      <c r="D219" s="14"/>
    </row>
    <row r="220" spans="3:4">
      <c r="C220" s="14"/>
      <c r="D220" s="14"/>
    </row>
    <row r="221" spans="3:4">
      <c r="C221" s="14"/>
      <c r="D221" s="14"/>
    </row>
    <row r="222" spans="3:4">
      <c r="C222" s="14"/>
      <c r="D222" s="14"/>
    </row>
    <row r="223" spans="3:4">
      <c r="C223" s="14"/>
      <c r="D223" s="14"/>
    </row>
    <row r="224" spans="3:4">
      <c r="C224" s="14"/>
      <c r="D224" s="14"/>
    </row>
    <row r="225" spans="3:4">
      <c r="C225" s="14"/>
      <c r="D225" s="14"/>
    </row>
    <row r="226" spans="3:4">
      <c r="C226" s="14"/>
      <c r="D226" s="14"/>
    </row>
    <row r="227" spans="3:4">
      <c r="C227" s="14"/>
      <c r="D227" s="14"/>
    </row>
    <row r="228" spans="3:4">
      <c r="C228" s="14"/>
      <c r="D228" s="14"/>
    </row>
    <row r="229" spans="3:4">
      <c r="C229" s="14"/>
      <c r="D229" s="14"/>
    </row>
    <row r="230" spans="3:4">
      <c r="C230" s="14"/>
      <c r="D230" s="14"/>
    </row>
    <row r="231" spans="3:4">
      <c r="C231" s="14"/>
      <c r="D231" s="14"/>
    </row>
    <row r="232" spans="3:4">
      <c r="C232" s="14"/>
      <c r="D232" s="14"/>
    </row>
    <row r="233" spans="3:4">
      <c r="C233" s="14"/>
      <c r="D233" s="14"/>
    </row>
    <row r="234" spans="3:4">
      <c r="C234" s="14"/>
      <c r="D234" s="14"/>
    </row>
    <row r="235" spans="3:4">
      <c r="C235" s="14"/>
      <c r="D235" s="14"/>
    </row>
    <row r="236" spans="3:4">
      <c r="C236" s="14"/>
      <c r="D236" s="14"/>
    </row>
    <row r="237" spans="3:4">
      <c r="C237" s="14"/>
      <c r="D237" s="14"/>
    </row>
    <row r="238" spans="3:4">
      <c r="C238" s="14"/>
      <c r="D238" s="14"/>
    </row>
    <row r="239" spans="3:4">
      <c r="C239" s="14"/>
      <c r="D239" s="14"/>
    </row>
    <row r="240" spans="3:4">
      <c r="C240" s="14"/>
      <c r="D240" s="14"/>
    </row>
    <row r="241" spans="3:4">
      <c r="C241" s="14"/>
      <c r="D241" s="14"/>
    </row>
    <row r="242" spans="3:4">
      <c r="C242" s="14"/>
      <c r="D242" s="14"/>
    </row>
    <row r="243" spans="3:4">
      <c r="C243" s="14"/>
      <c r="D243" s="14"/>
    </row>
    <row r="244" spans="3:4">
      <c r="C244" s="14"/>
      <c r="D244" s="14"/>
    </row>
    <row r="245" spans="3:4">
      <c r="C245" s="14"/>
      <c r="D245" s="14"/>
    </row>
    <row r="246" spans="3:4">
      <c r="C246" s="14"/>
      <c r="D246" s="14"/>
    </row>
    <row r="247" spans="3:4">
      <c r="C247" s="14"/>
      <c r="D247" s="14"/>
    </row>
    <row r="248" spans="3:4">
      <c r="C248" s="14"/>
      <c r="D248" s="14"/>
    </row>
    <row r="249" spans="3:4">
      <c r="C249" s="14"/>
      <c r="D249" s="14"/>
    </row>
    <row r="250" spans="3:4">
      <c r="C250" s="14"/>
      <c r="D250" s="14"/>
    </row>
    <row r="251" spans="3:4">
      <c r="C251" s="14"/>
      <c r="D251" s="14"/>
    </row>
    <row r="252" spans="3:4">
      <c r="C252" s="14"/>
      <c r="D252" s="14"/>
    </row>
    <row r="253" spans="3:4">
      <c r="C253" s="14"/>
      <c r="D253" s="14"/>
    </row>
    <row r="254" spans="3:4">
      <c r="C254" s="14"/>
      <c r="D254" s="14"/>
    </row>
    <row r="255" spans="3:4">
      <c r="C255" s="14"/>
      <c r="D255" s="14"/>
    </row>
    <row r="256" spans="3:4">
      <c r="C256" s="14"/>
      <c r="D256" s="14"/>
    </row>
    <row r="257" spans="3:4">
      <c r="C257" s="14"/>
      <c r="D257" s="14"/>
    </row>
    <row r="258" spans="3:4">
      <c r="C258" s="14"/>
      <c r="D258" s="14"/>
    </row>
    <row r="259" spans="3:4">
      <c r="C259" s="14"/>
      <c r="D259" s="14"/>
    </row>
    <row r="260" spans="3:4">
      <c r="C260" s="14"/>
      <c r="D260" s="14"/>
    </row>
    <row r="261" spans="3:4">
      <c r="C261" s="14"/>
      <c r="D261" s="14"/>
    </row>
    <row r="262" spans="3:4">
      <c r="C262" s="14"/>
      <c r="D262" s="14"/>
    </row>
    <row r="263" spans="3:4">
      <c r="C263" s="14"/>
      <c r="D263" s="14"/>
    </row>
    <row r="264" spans="3:4">
      <c r="C264" s="14"/>
      <c r="D264" s="14"/>
    </row>
    <row r="265" spans="3:4">
      <c r="C265" s="14"/>
      <c r="D265" s="14"/>
    </row>
    <row r="266" spans="3:4">
      <c r="C266" s="14"/>
      <c r="D266" s="14"/>
    </row>
    <row r="267" spans="3:4">
      <c r="C267" s="14"/>
      <c r="D267" s="14"/>
    </row>
    <row r="268" spans="3:4">
      <c r="C268" s="14"/>
      <c r="D268" s="14"/>
    </row>
    <row r="269" spans="3:4">
      <c r="C269" s="14"/>
      <c r="D269" s="14"/>
    </row>
    <row r="270" spans="3:4">
      <c r="C270" s="14"/>
      <c r="D270" s="14"/>
    </row>
    <row r="271" spans="3:4">
      <c r="C271" s="14"/>
      <c r="D271" s="14"/>
    </row>
    <row r="272" spans="3:4">
      <c r="C272" s="14"/>
      <c r="D272" s="14"/>
    </row>
    <row r="273" spans="3:4">
      <c r="C273" s="14"/>
      <c r="D273" s="14"/>
    </row>
    <row r="274" spans="3:4">
      <c r="C274" s="14"/>
      <c r="D274" s="14"/>
    </row>
    <row r="275" spans="3:4">
      <c r="C275" s="14"/>
      <c r="D275" s="14"/>
    </row>
    <row r="276" spans="3:4">
      <c r="C276" s="14"/>
      <c r="D276" s="14"/>
    </row>
    <row r="277" spans="3:4">
      <c r="C277" s="14"/>
      <c r="D277" s="14"/>
    </row>
    <row r="278" spans="3:4">
      <c r="C278" s="14"/>
      <c r="D278" s="14"/>
    </row>
    <row r="279" spans="3:4">
      <c r="C279" s="14"/>
      <c r="D279" s="14"/>
    </row>
    <row r="280" spans="3:4">
      <c r="C280" s="14"/>
      <c r="D280" s="14"/>
    </row>
    <row r="281" spans="3:4">
      <c r="C281" s="14"/>
      <c r="D281" s="14"/>
    </row>
    <row r="282" spans="3:4">
      <c r="C282" s="14"/>
      <c r="D282" s="14"/>
    </row>
    <row r="283" spans="3:4">
      <c r="C283" s="14"/>
      <c r="D283" s="14"/>
    </row>
    <row r="284" spans="3:4">
      <c r="C284" s="14"/>
      <c r="D284" s="14"/>
    </row>
    <row r="285" spans="3:4">
      <c r="C285" s="14"/>
      <c r="D285" s="14"/>
    </row>
    <row r="286" spans="3:4">
      <c r="C286" s="14"/>
      <c r="D286" s="14"/>
    </row>
    <row r="287" spans="3:4">
      <c r="C287" s="14"/>
      <c r="D287" s="14"/>
    </row>
    <row r="288" spans="3:4">
      <c r="C288" s="14"/>
      <c r="D288" s="14"/>
    </row>
    <row r="289" spans="3:4">
      <c r="C289" s="14"/>
      <c r="D289" s="14"/>
    </row>
    <row r="290" spans="3:4">
      <c r="C290" s="14"/>
      <c r="D290" s="14"/>
    </row>
    <row r="291" spans="3:4">
      <c r="C291" s="14"/>
      <c r="D291" s="14"/>
    </row>
    <row r="292" spans="3:4">
      <c r="C292" s="14"/>
      <c r="D292" s="14"/>
    </row>
    <row r="293" spans="3:4">
      <c r="C293" s="14"/>
      <c r="D293" s="14"/>
    </row>
    <row r="294" spans="3:4">
      <c r="C294" s="14"/>
      <c r="D294" s="14"/>
    </row>
    <row r="295" spans="3:4">
      <c r="C295" s="14"/>
      <c r="D295" s="14"/>
    </row>
    <row r="296" spans="3:4">
      <c r="C296" s="14"/>
      <c r="D296" s="14"/>
    </row>
    <row r="297" spans="3:4">
      <c r="C297" s="14"/>
      <c r="D297" s="14"/>
    </row>
    <row r="298" spans="3:4">
      <c r="C298" s="14"/>
      <c r="D298" s="14"/>
    </row>
    <row r="299" spans="3:4">
      <c r="C299" s="14"/>
      <c r="D299" s="14"/>
    </row>
    <row r="300" spans="3:4">
      <c r="C300" s="14"/>
      <c r="D300" s="14"/>
    </row>
    <row r="301" spans="3:4">
      <c r="C301" s="14"/>
      <c r="D301" s="14"/>
    </row>
    <row r="302" spans="3:4">
      <c r="C302" s="14"/>
      <c r="D302" s="14"/>
    </row>
    <row r="303" spans="3:4">
      <c r="C303" s="14"/>
      <c r="D303" s="14"/>
    </row>
    <row r="304" spans="3:4">
      <c r="C304" s="14"/>
      <c r="D304" s="14"/>
    </row>
    <row r="305" spans="3:4">
      <c r="C305" s="14"/>
      <c r="D305" s="14"/>
    </row>
    <row r="306" spans="3:4">
      <c r="C306" s="14"/>
      <c r="D306" s="14"/>
    </row>
    <row r="307" spans="3:4">
      <c r="C307" s="14"/>
      <c r="D307" s="14"/>
    </row>
    <row r="308" spans="3:4">
      <c r="C308" s="14"/>
      <c r="D308" s="14"/>
    </row>
    <row r="309" spans="3:4">
      <c r="C309" s="14"/>
      <c r="D309" s="14"/>
    </row>
    <row r="310" spans="3:4">
      <c r="C310" s="14"/>
      <c r="D310" s="14"/>
    </row>
    <row r="311" spans="3:4">
      <c r="C311" s="14"/>
      <c r="D311" s="14"/>
    </row>
    <row r="312" spans="3:4">
      <c r="C312" s="14"/>
      <c r="D312" s="14"/>
    </row>
    <row r="313" spans="3:4">
      <c r="C313" s="14"/>
      <c r="D313" s="14"/>
    </row>
    <row r="314" spans="3:4">
      <c r="C314" s="14"/>
      <c r="D314" s="14"/>
    </row>
    <row r="315" spans="3:4">
      <c r="C315" s="14"/>
      <c r="D315" s="14"/>
    </row>
    <row r="316" spans="3:4">
      <c r="C316" s="14"/>
      <c r="D316" s="14"/>
    </row>
    <row r="317" spans="3:4">
      <c r="C317" s="14"/>
      <c r="D317" s="14"/>
    </row>
    <row r="318" spans="3:4">
      <c r="C318" s="14"/>
      <c r="D318" s="14"/>
    </row>
    <row r="319" spans="3:4">
      <c r="C319" s="14"/>
      <c r="D319" s="14"/>
    </row>
    <row r="320" spans="3:4">
      <c r="C320" s="14"/>
      <c r="D320" s="14"/>
    </row>
    <row r="321" spans="3:4">
      <c r="C321" s="14"/>
      <c r="D321" s="14"/>
    </row>
    <row r="322" spans="3:4">
      <c r="C322" s="14"/>
      <c r="D322" s="14"/>
    </row>
    <row r="323" spans="3:4">
      <c r="C323" s="14"/>
      <c r="D323" s="14"/>
    </row>
    <row r="324" spans="3:4">
      <c r="C324" s="14"/>
      <c r="D324" s="14"/>
    </row>
    <row r="325" spans="3:4">
      <c r="C325" s="14"/>
      <c r="D325" s="14"/>
    </row>
    <row r="326" spans="3:4">
      <c r="C326" s="14"/>
      <c r="D326" s="14"/>
    </row>
    <row r="327" spans="3:4">
      <c r="C327" s="14"/>
      <c r="D327" s="14"/>
    </row>
    <row r="328" spans="3:4">
      <c r="C328" s="14"/>
      <c r="D328" s="14"/>
    </row>
    <row r="329" spans="3:4">
      <c r="C329" s="14"/>
      <c r="D329" s="14"/>
    </row>
    <row r="330" spans="3:4">
      <c r="C330" s="14"/>
      <c r="D330" s="14"/>
    </row>
    <row r="331" spans="3:4">
      <c r="C331" s="14"/>
      <c r="D331" s="14"/>
    </row>
    <row r="332" spans="3:4">
      <c r="C332" s="14"/>
      <c r="D332" s="14"/>
    </row>
    <row r="333" spans="3:4">
      <c r="C333" s="14"/>
      <c r="D333" s="14"/>
    </row>
    <row r="334" spans="3:4">
      <c r="C334" s="14"/>
      <c r="D334" s="14"/>
    </row>
    <row r="335" spans="3:4">
      <c r="C335" s="14"/>
      <c r="D335" s="14"/>
    </row>
    <row r="336" spans="3:4">
      <c r="C336" s="14"/>
      <c r="D336" s="14"/>
    </row>
    <row r="337" spans="3:4">
      <c r="C337" s="14"/>
      <c r="D337" s="14"/>
    </row>
    <row r="338" spans="3:4">
      <c r="C338" s="14"/>
      <c r="D338" s="14"/>
    </row>
    <row r="339" spans="3:4">
      <c r="C339" s="14"/>
      <c r="D339" s="14"/>
    </row>
    <row r="340" spans="3:4">
      <c r="C340" s="14"/>
      <c r="D340" s="14"/>
    </row>
    <row r="341" spans="3:4">
      <c r="C341" s="14"/>
      <c r="D341" s="14"/>
    </row>
    <row r="342" spans="3:4">
      <c r="C342" s="14"/>
      <c r="D342" s="14"/>
    </row>
    <row r="343" spans="3:4">
      <c r="C343" s="14"/>
      <c r="D343" s="14"/>
    </row>
    <row r="344" spans="3:4">
      <c r="C344" s="14"/>
      <c r="D344" s="14"/>
    </row>
    <row r="345" spans="3:4">
      <c r="C345" s="14"/>
      <c r="D345" s="14"/>
    </row>
    <row r="346" spans="3:4">
      <c r="C346" s="14"/>
      <c r="D346" s="14"/>
    </row>
    <row r="347" spans="3:4">
      <c r="C347" s="14"/>
      <c r="D347" s="14"/>
    </row>
    <row r="348" spans="3:4">
      <c r="C348" s="14"/>
      <c r="D348" s="14"/>
    </row>
    <row r="349" spans="3:4">
      <c r="C349" s="14"/>
      <c r="D349" s="14"/>
    </row>
    <row r="350" spans="3:4">
      <c r="C350" s="14"/>
      <c r="D350" s="14"/>
    </row>
    <row r="351" spans="3:4">
      <c r="C351" s="14"/>
      <c r="D351" s="14"/>
    </row>
    <row r="352" spans="3:4">
      <c r="C352" s="14"/>
      <c r="D352" s="14"/>
    </row>
    <row r="353" spans="3:4">
      <c r="C353" s="14"/>
      <c r="D353" s="14"/>
    </row>
    <row r="354" spans="3:4">
      <c r="C354" s="14"/>
      <c r="D354" s="14"/>
    </row>
    <row r="355" spans="3:4">
      <c r="C355" s="14"/>
      <c r="D355" s="14"/>
    </row>
    <row r="356" spans="3:4">
      <c r="C356" s="14"/>
      <c r="D356" s="14"/>
    </row>
    <row r="357" spans="3:4">
      <c r="C357" s="14"/>
      <c r="D357" s="14"/>
    </row>
    <row r="358" spans="3:4">
      <c r="C358" s="14"/>
      <c r="D358" s="14"/>
    </row>
    <row r="359" spans="3:4">
      <c r="C359" s="14"/>
      <c r="D359" s="14"/>
    </row>
    <row r="360" spans="3:4">
      <c r="C360" s="14"/>
      <c r="D360" s="14"/>
    </row>
    <row r="361" spans="3:4">
      <c r="C361" s="14"/>
      <c r="D361" s="14"/>
    </row>
    <row r="362" spans="3:4">
      <c r="C362" s="14"/>
      <c r="D362" s="14"/>
    </row>
    <row r="363" spans="3:4">
      <c r="C363" s="14"/>
      <c r="D363" s="14"/>
    </row>
    <row r="364" spans="3:4">
      <c r="C364" s="14"/>
      <c r="D364" s="14"/>
    </row>
    <row r="365" spans="3:4">
      <c r="C365" s="14"/>
      <c r="D365" s="14"/>
    </row>
    <row r="366" spans="3:4">
      <c r="C366" s="14"/>
      <c r="D366" s="14"/>
    </row>
    <row r="367" spans="3:4">
      <c r="C367" s="14"/>
      <c r="D367" s="14"/>
    </row>
    <row r="368" spans="3:4">
      <c r="C368" s="14"/>
      <c r="D368" s="14"/>
    </row>
    <row r="369" spans="3:4">
      <c r="C369" s="14"/>
      <c r="D369" s="14"/>
    </row>
    <row r="370" spans="3:4">
      <c r="C370" s="14"/>
      <c r="D370" s="14"/>
    </row>
    <row r="371" spans="3:4">
      <c r="C371" s="14"/>
      <c r="D371" s="14"/>
    </row>
    <row r="372" spans="3:4">
      <c r="C372" s="14"/>
      <c r="D372" s="14"/>
    </row>
    <row r="373" spans="3:4">
      <c r="C373" s="14"/>
      <c r="D373" s="14"/>
    </row>
    <row r="374" spans="3:4">
      <c r="C374" s="14"/>
      <c r="D374" s="14"/>
    </row>
    <row r="375" spans="3:4">
      <c r="C375" s="14"/>
      <c r="D375" s="14"/>
    </row>
    <row r="376" spans="3:4">
      <c r="C376" s="14"/>
      <c r="D376" s="14"/>
    </row>
    <row r="377" spans="3:4">
      <c r="C377" s="14"/>
      <c r="D377" s="14"/>
    </row>
    <row r="378" spans="3:4">
      <c r="C378" s="14"/>
      <c r="D378" s="14"/>
    </row>
    <row r="379" spans="3:4">
      <c r="C379" s="14"/>
      <c r="D379" s="14"/>
    </row>
    <row r="380" spans="3:4">
      <c r="C380" s="14"/>
      <c r="D380" s="14"/>
    </row>
    <row r="381" spans="3:4">
      <c r="C381" s="14"/>
      <c r="D381" s="14"/>
    </row>
    <row r="382" spans="3:4">
      <c r="C382" s="14"/>
      <c r="D382" s="14"/>
    </row>
    <row r="383" spans="3:4">
      <c r="C383" s="14"/>
      <c r="D383" s="14"/>
    </row>
    <row r="384" spans="3:4">
      <c r="C384" s="14"/>
      <c r="D384" s="14"/>
    </row>
    <row r="385" spans="3:4">
      <c r="C385" s="14"/>
      <c r="D385" s="14"/>
    </row>
    <row r="386" spans="3:4">
      <c r="C386" s="14"/>
      <c r="D386" s="14"/>
    </row>
    <row r="387" spans="3:4">
      <c r="C387" s="14"/>
      <c r="D387" s="14"/>
    </row>
    <row r="388" spans="3:4">
      <c r="C388" s="14"/>
      <c r="D388" s="14"/>
    </row>
    <row r="389" spans="3:4">
      <c r="C389" s="14"/>
      <c r="D389" s="14"/>
    </row>
    <row r="390" spans="3:4">
      <c r="C390" s="14"/>
      <c r="D390" s="14"/>
    </row>
    <row r="391" spans="3:4">
      <c r="C391" s="14"/>
      <c r="D391" s="14"/>
    </row>
    <row r="392" spans="3:4">
      <c r="C392" s="14"/>
      <c r="D392" s="14"/>
    </row>
    <row r="393" spans="3:4">
      <c r="C393" s="14"/>
      <c r="D393" s="14"/>
    </row>
    <row r="394" spans="3:4">
      <c r="C394" s="14"/>
      <c r="D394" s="14"/>
    </row>
    <row r="395" spans="3:4">
      <c r="C395" s="14"/>
      <c r="D395" s="14"/>
    </row>
    <row r="396" spans="3:4">
      <c r="C396" s="14"/>
      <c r="D396" s="14"/>
    </row>
    <row r="397" spans="3:4">
      <c r="C397" s="14"/>
      <c r="D397" s="14"/>
    </row>
    <row r="398" spans="3:4">
      <c r="C398" s="14"/>
      <c r="D398" s="14"/>
    </row>
    <row r="399" spans="3:4">
      <c r="C399" s="14"/>
      <c r="D399" s="14"/>
    </row>
    <row r="400" spans="3:4">
      <c r="C400" s="14"/>
      <c r="D400" s="14"/>
    </row>
    <row r="401" spans="3:4">
      <c r="C401" s="14"/>
      <c r="D401" s="14"/>
    </row>
    <row r="402" spans="3:4">
      <c r="C402" s="14"/>
      <c r="D402" s="14"/>
    </row>
    <row r="403" spans="3:4">
      <c r="C403" s="14"/>
      <c r="D403" s="14"/>
    </row>
    <row r="404" spans="3:4">
      <c r="C404" s="14"/>
      <c r="D404" s="14"/>
    </row>
    <row r="405" spans="3:4">
      <c r="C405" s="14"/>
      <c r="D405" s="14"/>
    </row>
    <row r="406" spans="3:4">
      <c r="C406" s="14"/>
      <c r="D406" s="14"/>
    </row>
    <row r="407" spans="3:4">
      <c r="C407" s="14"/>
      <c r="D407" s="14"/>
    </row>
    <row r="408" spans="3:4">
      <c r="C408" s="14"/>
      <c r="D408" s="14"/>
    </row>
    <row r="409" spans="3:4">
      <c r="C409" s="14"/>
      <c r="D409" s="14"/>
    </row>
    <row r="410" spans="3:4">
      <c r="C410" s="14"/>
      <c r="D410" s="14"/>
    </row>
    <row r="411" spans="3:4">
      <c r="C411" s="14"/>
      <c r="D411" s="14"/>
    </row>
    <row r="412" spans="3:4">
      <c r="C412" s="14"/>
      <c r="D412" s="14"/>
    </row>
    <row r="413" spans="3:4">
      <c r="C413" s="14"/>
      <c r="D413" s="14"/>
    </row>
    <row r="414" spans="3:4">
      <c r="C414" s="14"/>
      <c r="D414" s="14"/>
    </row>
    <row r="415" spans="3:4">
      <c r="C415" s="14"/>
      <c r="D415" s="14"/>
    </row>
    <row r="416" spans="3:4">
      <c r="C416" s="14"/>
      <c r="D416" s="14"/>
    </row>
    <row r="417" spans="3:4">
      <c r="C417" s="14"/>
      <c r="D417" s="14"/>
    </row>
    <row r="418" spans="3:4">
      <c r="C418" s="14"/>
      <c r="D418" s="14"/>
    </row>
    <row r="419" spans="3:4">
      <c r="C419" s="14"/>
      <c r="D419" s="14"/>
    </row>
    <row r="420" spans="3:4">
      <c r="C420" s="14"/>
      <c r="D420" s="14"/>
    </row>
    <row r="421" spans="3:4">
      <c r="C421" s="14"/>
      <c r="D421" s="14"/>
    </row>
    <row r="422" spans="3:4">
      <c r="C422" s="14"/>
      <c r="D422" s="14"/>
    </row>
    <row r="423" spans="3:4">
      <c r="C423" s="14"/>
      <c r="D423" s="14"/>
    </row>
    <row r="424" spans="3:4">
      <c r="C424" s="14"/>
      <c r="D424" s="14"/>
    </row>
    <row r="425" spans="3:4">
      <c r="C425" s="14"/>
      <c r="D425" s="14"/>
    </row>
    <row r="426" spans="3:4">
      <c r="C426" s="14"/>
      <c r="D426" s="14"/>
    </row>
    <row r="427" spans="3:4">
      <c r="C427" s="14"/>
      <c r="D427" s="14"/>
    </row>
    <row r="428" spans="3:4">
      <c r="C428" s="14"/>
      <c r="D428" s="14"/>
    </row>
    <row r="429" spans="3:4">
      <c r="C429" s="14"/>
      <c r="D429" s="14"/>
    </row>
    <row r="430" spans="3:4">
      <c r="C430" s="14"/>
      <c r="D430" s="14"/>
    </row>
    <row r="431" spans="3:4">
      <c r="C431" s="14"/>
      <c r="D431" s="14"/>
    </row>
    <row r="432" spans="3:4">
      <c r="C432" s="14"/>
      <c r="D432" s="14"/>
    </row>
    <row r="433" spans="3:4">
      <c r="C433" s="14"/>
      <c r="D433" s="14"/>
    </row>
    <row r="434" spans="3:4">
      <c r="C434" s="14"/>
      <c r="D434" s="14"/>
    </row>
    <row r="435" spans="3:4">
      <c r="C435" s="14"/>
      <c r="D435" s="14"/>
    </row>
    <row r="436" spans="3:4">
      <c r="C436" s="14"/>
      <c r="D436" s="14"/>
    </row>
    <row r="437" spans="3:4">
      <c r="C437" s="14"/>
      <c r="D437" s="14"/>
    </row>
    <row r="438" spans="3:4">
      <c r="C438" s="14"/>
      <c r="D438" s="14"/>
    </row>
    <row r="439" spans="3:4">
      <c r="C439" s="14"/>
      <c r="D439" s="14"/>
    </row>
    <row r="440" spans="3:4">
      <c r="C440" s="14"/>
      <c r="D440" s="14"/>
    </row>
    <row r="441" spans="3:4">
      <c r="C441" s="14"/>
      <c r="D441" s="14"/>
    </row>
    <row r="442" spans="3:4">
      <c r="C442" s="14"/>
      <c r="D442" s="14"/>
    </row>
    <row r="443" spans="3:4">
      <c r="C443" s="14"/>
      <c r="D443" s="14"/>
    </row>
    <row r="444" spans="3:4">
      <c r="C444" s="14"/>
      <c r="D444" s="14"/>
    </row>
    <row r="445" spans="3:4">
      <c r="C445" s="14"/>
      <c r="D445" s="14"/>
    </row>
    <row r="446" spans="3:4">
      <c r="C446" s="14"/>
      <c r="D446" s="14"/>
    </row>
    <row r="447" spans="3:4">
      <c r="C447" s="14"/>
      <c r="D447" s="14"/>
    </row>
    <row r="448" spans="3:4">
      <c r="C448" s="14"/>
      <c r="D448" s="14"/>
    </row>
    <row r="449" spans="3:4">
      <c r="C449" s="14"/>
      <c r="D449" s="14"/>
    </row>
    <row r="450" spans="3:4">
      <c r="C450" s="14"/>
      <c r="D450" s="14"/>
    </row>
    <row r="451" spans="3:4">
      <c r="C451" s="14"/>
      <c r="D451" s="14"/>
    </row>
    <row r="452" spans="3:4">
      <c r="C452" s="14"/>
      <c r="D452" s="14"/>
    </row>
    <row r="453" spans="3:4">
      <c r="C453" s="14"/>
      <c r="D453" s="14"/>
    </row>
    <row r="454" spans="3:4">
      <c r="C454" s="14"/>
      <c r="D454" s="14"/>
    </row>
    <row r="455" spans="3:4">
      <c r="C455" s="14"/>
      <c r="D455" s="14"/>
    </row>
    <row r="456" spans="3:4">
      <c r="C456" s="14"/>
      <c r="D456" s="14"/>
    </row>
    <row r="457" spans="3:4">
      <c r="C457" s="14"/>
      <c r="D457" s="14"/>
    </row>
    <row r="458" spans="3:4">
      <c r="C458" s="14"/>
      <c r="D458" s="14"/>
    </row>
    <row r="459" spans="3:4">
      <c r="C459" s="14"/>
      <c r="D459" s="14"/>
    </row>
    <row r="460" spans="3:4">
      <c r="C460" s="14"/>
      <c r="D460" s="14"/>
    </row>
    <row r="461" spans="3:4">
      <c r="C461" s="14"/>
      <c r="D461" s="14"/>
    </row>
    <row r="462" spans="3:4">
      <c r="C462" s="14"/>
      <c r="D462" s="14"/>
    </row>
    <row r="463" spans="3:4">
      <c r="C463" s="14"/>
      <c r="D463" s="14"/>
    </row>
    <row r="464" spans="3:4">
      <c r="C464" s="14"/>
      <c r="D464" s="14"/>
    </row>
    <row r="465" spans="3:4">
      <c r="C465" s="14"/>
      <c r="D465" s="14"/>
    </row>
    <row r="466" spans="3:4">
      <c r="C466" s="14"/>
      <c r="D466" s="14"/>
    </row>
    <row r="467" spans="3:4">
      <c r="C467" s="14"/>
      <c r="D467" s="14"/>
    </row>
    <row r="468" spans="3:4">
      <c r="C468" s="14"/>
      <c r="D468" s="14"/>
    </row>
    <row r="469" spans="3:4">
      <c r="C469" s="14"/>
      <c r="D469" s="14"/>
    </row>
    <row r="470" spans="3:4">
      <c r="C470" s="14"/>
      <c r="D470" s="14"/>
    </row>
    <row r="471" spans="3:4">
      <c r="C471" s="14"/>
      <c r="D471" s="14"/>
    </row>
    <row r="472" spans="3:4">
      <c r="C472" s="14"/>
      <c r="D472" s="14"/>
    </row>
    <row r="473" spans="3:4">
      <c r="C473" s="14"/>
      <c r="D473" s="14"/>
    </row>
    <row r="474" spans="3:4">
      <c r="C474" s="14"/>
      <c r="D474" s="14"/>
    </row>
    <row r="475" spans="3:4">
      <c r="C475" s="14"/>
      <c r="D475" s="14"/>
    </row>
    <row r="476" spans="3:4">
      <c r="C476" s="14"/>
      <c r="D476" s="14"/>
    </row>
    <row r="477" spans="3:4">
      <c r="C477" s="14"/>
      <c r="D477" s="14"/>
    </row>
    <row r="478" spans="3:4">
      <c r="C478" s="14"/>
      <c r="D478" s="14"/>
    </row>
    <row r="479" spans="3:4">
      <c r="C479" s="14"/>
      <c r="D479" s="14"/>
    </row>
    <row r="480" spans="3:4">
      <c r="C480" s="14"/>
      <c r="D480" s="14"/>
    </row>
    <row r="481" spans="3:4">
      <c r="C481" s="14"/>
      <c r="D481" s="14"/>
    </row>
    <row r="482" spans="3:4">
      <c r="C482" s="14"/>
      <c r="D482" s="14"/>
    </row>
    <row r="483" spans="3:4">
      <c r="C483" s="14"/>
      <c r="D483" s="14"/>
    </row>
    <row r="484" spans="3:4">
      <c r="C484" s="14"/>
      <c r="D484" s="14"/>
    </row>
    <row r="485" spans="3:4">
      <c r="C485" s="14"/>
      <c r="D485" s="14"/>
    </row>
    <row r="486" spans="3:4">
      <c r="C486" s="14"/>
      <c r="D486" s="14"/>
    </row>
    <row r="487" spans="3:4">
      <c r="C487" s="14"/>
      <c r="D487" s="14"/>
    </row>
    <row r="488" spans="3:4">
      <c r="C488" s="14"/>
      <c r="D488" s="14"/>
    </row>
    <row r="489" spans="3:4">
      <c r="C489" s="14"/>
      <c r="D489" s="14"/>
    </row>
    <row r="490" spans="3:4">
      <c r="C490" s="14"/>
      <c r="D490" s="14"/>
    </row>
    <row r="491" spans="3:4">
      <c r="C491" s="14"/>
      <c r="D491" s="14"/>
    </row>
    <row r="492" spans="3:4">
      <c r="C492" s="14"/>
      <c r="D492" s="14"/>
    </row>
    <row r="493" spans="3:4">
      <c r="C493" s="14"/>
      <c r="D493" s="14"/>
    </row>
    <row r="494" spans="3:4">
      <c r="C494" s="14"/>
      <c r="D494" s="14"/>
    </row>
    <row r="495" spans="3:4">
      <c r="C495" s="14"/>
      <c r="D495" s="14"/>
    </row>
    <row r="496" spans="3:4">
      <c r="C496" s="14"/>
      <c r="D496" s="14"/>
    </row>
    <row r="497" spans="3:4">
      <c r="C497" s="14"/>
      <c r="D497" s="14"/>
    </row>
    <row r="498" spans="3:4">
      <c r="C498" s="14"/>
      <c r="D498" s="14"/>
    </row>
    <row r="499" spans="3:4">
      <c r="C499" s="14"/>
      <c r="D499" s="14"/>
    </row>
    <row r="500" spans="3:4">
      <c r="C500" s="14"/>
      <c r="D500" s="14"/>
    </row>
    <row r="501" spans="3:4">
      <c r="C501" s="14"/>
      <c r="D501" s="14"/>
    </row>
    <row r="502" spans="3:4">
      <c r="C502" s="14"/>
      <c r="D502" s="14"/>
    </row>
    <row r="503" spans="3:4">
      <c r="C503" s="14"/>
      <c r="D503" s="14"/>
    </row>
    <row r="504" spans="3:4">
      <c r="C504" s="14"/>
      <c r="D504" s="14"/>
    </row>
    <row r="505" spans="3:4">
      <c r="C505" s="14"/>
      <c r="D505" s="14"/>
    </row>
    <row r="506" spans="3:4">
      <c r="C506" s="14"/>
      <c r="D506" s="14"/>
    </row>
    <row r="507" spans="3:4">
      <c r="C507" s="14"/>
      <c r="D507" s="14"/>
    </row>
    <row r="508" spans="3:4">
      <c r="C508" s="14"/>
      <c r="D508" s="14"/>
    </row>
    <row r="509" spans="3:4">
      <c r="C509" s="14"/>
      <c r="D509" s="14"/>
    </row>
    <row r="510" spans="3:4">
      <c r="C510" s="14"/>
      <c r="D510" s="14"/>
    </row>
    <row r="511" spans="3:4">
      <c r="C511" s="14"/>
      <c r="D511" s="14"/>
    </row>
    <row r="512" spans="3:4">
      <c r="C512" s="14"/>
      <c r="D512" s="14"/>
    </row>
    <row r="513" spans="3:4">
      <c r="C513" s="14"/>
      <c r="D513" s="14"/>
    </row>
    <row r="514" spans="3:4">
      <c r="C514" s="14"/>
      <c r="D514" s="14"/>
    </row>
    <row r="515" spans="3:4">
      <c r="C515" s="14"/>
      <c r="D515" s="14"/>
    </row>
    <row r="516" spans="3:4">
      <c r="C516" s="14"/>
      <c r="D516" s="14"/>
    </row>
    <row r="517" spans="3:4">
      <c r="C517" s="14"/>
      <c r="D517" s="14"/>
    </row>
    <row r="518" spans="3:4">
      <c r="C518" s="14"/>
      <c r="D518" s="14"/>
    </row>
    <row r="519" spans="3:4">
      <c r="C519" s="14"/>
      <c r="D519" s="14"/>
    </row>
    <row r="520" spans="3:4">
      <c r="C520" s="14"/>
      <c r="D520" s="14"/>
    </row>
    <row r="521" spans="3:4">
      <c r="C521" s="14"/>
      <c r="D521" s="14"/>
    </row>
    <row r="522" spans="3:4">
      <c r="C522" s="14"/>
      <c r="D522" s="14"/>
    </row>
    <row r="523" spans="3:4">
      <c r="C523" s="14"/>
      <c r="D523" s="14"/>
    </row>
    <row r="524" spans="3:4">
      <c r="C524" s="14"/>
      <c r="D524" s="14"/>
    </row>
    <row r="525" spans="3:4">
      <c r="C525" s="14"/>
      <c r="D525" s="14"/>
    </row>
    <row r="526" spans="3:4">
      <c r="C526" s="14"/>
      <c r="D526" s="14"/>
    </row>
    <row r="527" spans="3:4">
      <c r="C527" s="14"/>
      <c r="D527" s="14"/>
    </row>
    <row r="528" spans="3:4">
      <c r="C528" s="14"/>
      <c r="D528" s="14"/>
    </row>
    <row r="529" spans="3:4">
      <c r="C529" s="14"/>
      <c r="D529" s="14"/>
    </row>
    <row r="530" spans="3:4">
      <c r="C530" s="14"/>
      <c r="D530" s="14"/>
    </row>
    <row r="531" spans="3:4">
      <c r="C531" s="14"/>
      <c r="D531" s="14"/>
    </row>
    <row r="532" spans="3:4">
      <c r="C532" s="14"/>
      <c r="D532" s="14"/>
    </row>
    <row r="533" spans="3:4">
      <c r="C533" s="14"/>
      <c r="D533" s="14"/>
    </row>
    <row r="534" spans="3:4">
      <c r="C534" s="14"/>
      <c r="D534" s="14"/>
    </row>
    <row r="535" spans="3:4">
      <c r="C535" s="14"/>
      <c r="D535" s="14"/>
    </row>
    <row r="536" spans="3:4">
      <c r="C536" s="14"/>
      <c r="D536" s="14"/>
    </row>
    <row r="537" spans="3:4">
      <c r="C537" s="14"/>
      <c r="D537" s="14"/>
    </row>
    <row r="538" spans="3:4">
      <c r="C538" s="14"/>
      <c r="D538" s="14"/>
    </row>
    <row r="539" spans="3:4">
      <c r="C539" s="14"/>
      <c r="D539" s="14"/>
    </row>
    <row r="540" spans="3:4">
      <c r="C540" s="14"/>
      <c r="D540" s="14"/>
    </row>
    <row r="541" spans="3:4">
      <c r="C541" s="14"/>
      <c r="D541" s="14"/>
    </row>
    <row r="542" spans="3:4">
      <c r="C542" s="14"/>
      <c r="D542" s="14"/>
    </row>
    <row r="543" spans="3:4">
      <c r="C543" s="14"/>
      <c r="D543" s="14"/>
    </row>
    <row r="544" spans="3:4">
      <c r="C544" s="14"/>
      <c r="D544" s="14"/>
    </row>
    <row r="545" spans="3:4">
      <c r="C545" s="14"/>
      <c r="D545" s="14"/>
    </row>
    <row r="546" spans="3:4">
      <c r="C546" s="14"/>
      <c r="D546" s="14"/>
    </row>
    <row r="547" spans="3:4">
      <c r="C547" s="14"/>
      <c r="D547" s="14"/>
    </row>
    <row r="548" spans="3:4">
      <c r="C548" s="14"/>
      <c r="D548" s="14"/>
    </row>
    <row r="549" spans="3:4">
      <c r="C549" s="14"/>
      <c r="D549" s="14"/>
    </row>
    <row r="550" spans="3:4">
      <c r="C550" s="14"/>
      <c r="D550" s="14"/>
    </row>
    <row r="551" spans="3:4">
      <c r="C551" s="14"/>
      <c r="D551" s="14"/>
    </row>
    <row r="552" spans="3:4">
      <c r="C552" s="14"/>
      <c r="D552" s="14"/>
    </row>
    <row r="553" spans="3:4">
      <c r="C553" s="14"/>
      <c r="D553" s="14"/>
    </row>
    <row r="554" spans="3:4">
      <c r="C554" s="14"/>
      <c r="D554" s="14"/>
    </row>
    <row r="555" spans="3:4">
      <c r="C555" s="14"/>
      <c r="D555" s="14"/>
    </row>
    <row r="556" spans="3:4">
      <c r="C556" s="14"/>
      <c r="D556" s="14"/>
    </row>
    <row r="557" spans="3:4">
      <c r="C557" s="14"/>
      <c r="D557" s="14"/>
    </row>
    <row r="558" spans="3:4">
      <c r="C558" s="14"/>
      <c r="D558" s="14"/>
    </row>
    <row r="559" spans="3:4">
      <c r="C559" s="14"/>
      <c r="D559" s="14"/>
    </row>
    <row r="560" spans="3:4">
      <c r="C560" s="14"/>
      <c r="D560" s="14"/>
    </row>
    <row r="561" spans="3:4">
      <c r="C561" s="14"/>
      <c r="D561" s="14"/>
    </row>
    <row r="562" spans="3:4">
      <c r="C562" s="14"/>
      <c r="D562" s="14"/>
    </row>
    <row r="563" spans="3:4">
      <c r="C563" s="14"/>
      <c r="D563" s="14"/>
    </row>
    <row r="564" spans="3:4">
      <c r="C564" s="14"/>
      <c r="D564" s="14"/>
    </row>
    <row r="565" spans="3:4">
      <c r="C565" s="14"/>
      <c r="D565" s="14"/>
    </row>
    <row r="566" spans="3:4">
      <c r="C566" s="14"/>
      <c r="D566" s="14"/>
    </row>
    <row r="567" spans="3:4">
      <c r="C567" s="14"/>
      <c r="D567" s="14"/>
    </row>
    <row r="568" spans="3:4">
      <c r="C568" s="14"/>
      <c r="D568" s="14"/>
    </row>
    <row r="569" spans="3:4">
      <c r="C569" s="14"/>
      <c r="D569" s="14"/>
    </row>
    <row r="570" spans="3:4">
      <c r="C570" s="14"/>
      <c r="D570" s="14"/>
    </row>
    <row r="571" spans="3:4">
      <c r="C571" s="14"/>
      <c r="D571" s="14"/>
    </row>
    <row r="572" spans="3:4">
      <c r="C572" s="14"/>
      <c r="D572" s="14"/>
    </row>
    <row r="573" spans="3:4">
      <c r="C573" s="14"/>
      <c r="D573" s="14"/>
    </row>
    <row r="574" spans="3:4">
      <c r="C574" s="14"/>
      <c r="D574" s="14"/>
    </row>
    <row r="575" spans="3:4">
      <c r="C575" s="14"/>
      <c r="D575" s="14"/>
    </row>
    <row r="576" spans="3:4">
      <c r="C576" s="14"/>
      <c r="D576" s="14"/>
    </row>
    <row r="577" spans="3:4">
      <c r="C577" s="14"/>
      <c r="D577" s="14"/>
    </row>
    <row r="578" spans="3:4">
      <c r="C578" s="14"/>
      <c r="D578" s="14"/>
    </row>
    <row r="579" spans="3:4">
      <c r="C579" s="14"/>
      <c r="D579" s="14"/>
    </row>
    <row r="580" spans="3:4">
      <c r="C580" s="14"/>
      <c r="D580" s="14"/>
    </row>
    <row r="581" spans="3:4">
      <c r="C581" s="14"/>
      <c r="D581" s="14"/>
    </row>
    <row r="582" spans="3:4">
      <c r="C582" s="14"/>
      <c r="D582" s="14"/>
    </row>
    <row r="583" spans="3:4">
      <c r="C583" s="14"/>
      <c r="D583" s="14"/>
    </row>
    <row r="584" spans="3:4">
      <c r="C584" s="14"/>
      <c r="D584" s="14"/>
    </row>
    <row r="585" spans="3:4">
      <c r="C585" s="14"/>
      <c r="D585" s="14"/>
    </row>
    <row r="586" spans="3:4">
      <c r="C586" s="14"/>
      <c r="D586" s="14"/>
    </row>
    <row r="587" spans="3:4">
      <c r="C587" s="14"/>
      <c r="D587" s="14"/>
    </row>
    <row r="588" spans="3:4">
      <c r="C588" s="14"/>
      <c r="D588" s="14"/>
    </row>
    <row r="589" spans="3:4">
      <c r="C589" s="14"/>
      <c r="D589" s="14"/>
    </row>
    <row r="590" spans="3:4">
      <c r="C590" s="14"/>
      <c r="D590" s="14"/>
    </row>
    <row r="591" spans="3:4">
      <c r="C591" s="14"/>
      <c r="D591" s="14"/>
    </row>
    <row r="592" spans="3:4">
      <c r="C592" s="14"/>
      <c r="D592" s="14"/>
    </row>
    <row r="593" spans="3:4">
      <c r="C593" s="14"/>
      <c r="D593" s="14"/>
    </row>
    <row r="594" spans="3:4">
      <c r="C594" s="14"/>
      <c r="D594" s="14"/>
    </row>
    <row r="595" spans="3:4">
      <c r="C595" s="14"/>
      <c r="D595" s="14"/>
    </row>
    <row r="596" spans="3:4">
      <c r="C596" s="14"/>
      <c r="D596" s="14"/>
    </row>
    <row r="597" spans="3:4">
      <c r="C597" s="14"/>
      <c r="D597" s="14"/>
    </row>
    <row r="598" spans="3:4">
      <c r="C598" s="14"/>
      <c r="D598" s="14"/>
    </row>
    <row r="599" spans="3:4">
      <c r="C599" s="14"/>
      <c r="D599" s="14"/>
    </row>
    <row r="600" spans="3:4">
      <c r="C600" s="14"/>
      <c r="D600" s="14"/>
    </row>
    <row r="601" spans="3:4">
      <c r="C601" s="14"/>
      <c r="D601" s="14"/>
    </row>
    <row r="602" spans="3:4">
      <c r="C602" s="14"/>
      <c r="D602" s="14"/>
    </row>
    <row r="603" spans="3:4">
      <c r="C603" s="14"/>
      <c r="D603" s="14"/>
    </row>
    <row r="604" spans="3:4">
      <c r="C604" s="14"/>
      <c r="D604" s="14"/>
    </row>
    <row r="605" spans="3:4">
      <c r="C605" s="14"/>
      <c r="D605" s="14"/>
    </row>
    <row r="606" spans="3:4">
      <c r="C606" s="14"/>
      <c r="D606" s="14"/>
    </row>
    <row r="607" spans="3:4">
      <c r="C607" s="14"/>
      <c r="D607" s="14"/>
    </row>
    <row r="608" spans="3:4">
      <c r="C608" s="14"/>
      <c r="D608" s="14"/>
    </row>
    <row r="609" spans="3:4">
      <c r="C609" s="14"/>
      <c r="D609" s="14"/>
    </row>
    <row r="610" spans="3:4">
      <c r="C610" s="14"/>
      <c r="D610" s="14"/>
    </row>
    <row r="611" spans="3:4">
      <c r="C611" s="14"/>
      <c r="D611" s="14"/>
    </row>
    <row r="612" spans="3:4">
      <c r="C612" s="14"/>
      <c r="D612" s="14"/>
    </row>
    <row r="613" spans="3:4">
      <c r="C613" s="14"/>
      <c r="D613" s="14"/>
    </row>
    <row r="614" spans="3:4">
      <c r="C614" s="14"/>
      <c r="D614" s="14"/>
    </row>
    <row r="615" spans="3:4">
      <c r="C615" s="14"/>
      <c r="D615" s="14"/>
    </row>
    <row r="616" spans="3:4">
      <c r="C616" s="14"/>
      <c r="D616" s="14"/>
    </row>
    <row r="617" spans="3:4">
      <c r="C617" s="14"/>
      <c r="D617" s="14"/>
    </row>
    <row r="618" spans="3:4">
      <c r="C618" s="14"/>
      <c r="D618" s="14"/>
    </row>
    <row r="619" spans="3:4">
      <c r="C619" s="14"/>
      <c r="D619" s="14"/>
    </row>
    <row r="620" spans="3:4">
      <c r="C620" s="14"/>
      <c r="D620" s="14"/>
    </row>
    <row r="621" spans="3:4">
      <c r="C621" s="14"/>
      <c r="D621" s="14"/>
    </row>
    <row r="622" spans="3:4">
      <c r="C622" s="14"/>
      <c r="D622" s="14"/>
    </row>
    <row r="623" spans="3:4">
      <c r="C623" s="14"/>
      <c r="D623" s="14"/>
    </row>
    <row r="624" spans="3:4">
      <c r="C624" s="14"/>
      <c r="D624" s="14"/>
    </row>
    <row r="625" spans="3:4">
      <c r="C625" s="14"/>
      <c r="D625" s="14"/>
    </row>
    <row r="626" spans="3:4">
      <c r="C626" s="14"/>
      <c r="D626" s="14"/>
    </row>
    <row r="627" spans="3:4">
      <c r="C627" s="14"/>
      <c r="D627" s="14"/>
    </row>
    <row r="628" spans="3:4">
      <c r="C628" s="14"/>
      <c r="D628" s="14"/>
    </row>
    <row r="629" spans="3:4">
      <c r="C629" s="14"/>
      <c r="D629" s="14"/>
    </row>
    <row r="630" spans="3:4">
      <c r="C630" s="14"/>
      <c r="D630" s="14"/>
    </row>
    <row r="631" spans="3:4">
      <c r="C631" s="14"/>
      <c r="D631" s="14"/>
    </row>
    <row r="632" spans="3:4">
      <c r="C632" s="14"/>
      <c r="D632" s="14"/>
    </row>
    <row r="633" spans="3:4">
      <c r="C633" s="14"/>
      <c r="D633" s="14"/>
    </row>
    <row r="634" spans="3:4">
      <c r="C634" s="14"/>
      <c r="D634" s="14"/>
    </row>
    <row r="635" spans="3:4">
      <c r="C635" s="14"/>
      <c r="D635" s="14"/>
    </row>
    <row r="636" spans="3:4">
      <c r="C636" s="14"/>
      <c r="D636" s="14"/>
    </row>
    <row r="637" spans="3:4">
      <c r="C637" s="14"/>
      <c r="D637" s="14"/>
    </row>
    <row r="638" spans="3:4">
      <c r="C638" s="14"/>
      <c r="D638" s="14"/>
    </row>
    <row r="639" spans="3:4">
      <c r="C639" s="14"/>
      <c r="D639" s="14"/>
    </row>
    <row r="640" spans="3:4">
      <c r="C640" s="14"/>
      <c r="D640" s="14"/>
    </row>
    <row r="641" spans="3:4">
      <c r="C641" s="14"/>
      <c r="D641" s="14"/>
    </row>
    <row r="642" spans="3:4">
      <c r="C642" s="14"/>
      <c r="D642" s="14"/>
    </row>
    <row r="643" spans="3:4">
      <c r="C643" s="14"/>
      <c r="D643" s="14"/>
    </row>
    <row r="644" spans="3:4">
      <c r="C644" s="14"/>
      <c r="D644" s="14"/>
    </row>
    <row r="645" spans="3:4">
      <c r="C645" s="14"/>
      <c r="D645" s="14"/>
    </row>
    <row r="646" spans="3:4">
      <c r="C646" s="14"/>
      <c r="D646" s="14"/>
    </row>
    <row r="647" spans="3:4">
      <c r="C647" s="14"/>
      <c r="D647" s="14"/>
    </row>
    <row r="648" spans="3:4">
      <c r="C648" s="14"/>
      <c r="D648" s="14"/>
    </row>
    <row r="649" spans="3:4">
      <c r="C649" s="14"/>
      <c r="D649" s="14"/>
    </row>
    <row r="650" spans="3:4">
      <c r="C650" s="14"/>
      <c r="D650" s="14"/>
    </row>
    <row r="651" spans="3:4">
      <c r="C651" s="14"/>
      <c r="D651" s="14"/>
    </row>
    <row r="652" spans="3:4">
      <c r="C652" s="14"/>
      <c r="D652" s="14"/>
    </row>
    <row r="653" spans="3:4">
      <c r="C653" s="14"/>
      <c r="D653" s="14"/>
    </row>
    <row r="654" spans="3:4">
      <c r="C654" s="14"/>
      <c r="D654" s="14"/>
    </row>
    <row r="655" spans="3:4">
      <c r="C655" s="14"/>
      <c r="D655" s="14"/>
    </row>
    <row r="656" spans="3:4">
      <c r="C656" s="14"/>
      <c r="D656" s="14"/>
    </row>
    <row r="657" spans="3:4">
      <c r="C657" s="14"/>
      <c r="D657" s="14"/>
    </row>
    <row r="658" spans="3:4">
      <c r="C658" s="14"/>
      <c r="D658" s="14"/>
    </row>
    <row r="659" spans="3:4">
      <c r="C659" s="14"/>
      <c r="D659" s="14"/>
    </row>
    <row r="660" spans="3:4">
      <c r="C660" s="14"/>
      <c r="D660" s="14"/>
    </row>
    <row r="661" spans="3:4">
      <c r="C661" s="14"/>
      <c r="D661" s="14"/>
    </row>
    <row r="662" spans="3:4">
      <c r="C662" s="14"/>
      <c r="D662" s="14"/>
    </row>
    <row r="663" spans="3:4">
      <c r="C663" s="14"/>
      <c r="D663" s="14"/>
    </row>
    <row r="664" spans="3:4">
      <c r="C664" s="14"/>
      <c r="D664" s="14"/>
    </row>
    <row r="665" spans="3:4">
      <c r="C665" s="14"/>
      <c r="D665" s="14"/>
    </row>
    <row r="666" spans="3:4">
      <c r="C666" s="14"/>
      <c r="D666" s="14"/>
    </row>
    <row r="667" spans="3:4">
      <c r="C667" s="14"/>
      <c r="D667" s="14"/>
    </row>
    <row r="668" spans="3:4">
      <c r="C668" s="14"/>
      <c r="D668" s="14"/>
    </row>
    <row r="669" spans="3:4">
      <c r="C669" s="14"/>
      <c r="D669" s="14"/>
    </row>
    <row r="670" spans="3:4">
      <c r="C670" s="14"/>
      <c r="D670" s="14"/>
    </row>
    <row r="671" spans="3:4">
      <c r="C671" s="14"/>
      <c r="D671" s="14"/>
    </row>
    <row r="672" spans="3:4">
      <c r="C672" s="14"/>
      <c r="D672" s="14"/>
    </row>
    <row r="673" spans="3:4">
      <c r="C673" s="14"/>
      <c r="D673" s="14"/>
    </row>
    <row r="674" spans="3:4">
      <c r="C674" s="14"/>
      <c r="D674" s="14"/>
    </row>
    <row r="675" spans="3:4">
      <c r="C675" s="14"/>
      <c r="D675" s="14"/>
    </row>
    <row r="676" spans="3:4">
      <c r="C676" s="14"/>
      <c r="D676" s="14"/>
    </row>
    <row r="677" spans="3:4">
      <c r="C677" s="14"/>
      <c r="D677" s="14"/>
    </row>
    <row r="678" spans="3:4">
      <c r="C678" s="14"/>
      <c r="D678" s="14"/>
    </row>
    <row r="679" spans="3:4">
      <c r="C679" s="14"/>
      <c r="D679" s="14"/>
    </row>
    <row r="680" spans="3:4">
      <c r="C680" s="14"/>
      <c r="D680" s="14"/>
    </row>
    <row r="681" spans="3:4">
      <c r="C681" s="14"/>
      <c r="D681" s="14"/>
    </row>
    <row r="682" spans="3:4">
      <c r="C682" s="14"/>
      <c r="D682" s="14"/>
    </row>
    <row r="683" spans="3:4">
      <c r="C683" s="14"/>
      <c r="D683" s="14"/>
    </row>
    <row r="684" spans="3:4">
      <c r="C684" s="14"/>
      <c r="D684" s="14"/>
    </row>
    <row r="685" spans="3:4">
      <c r="C685" s="14"/>
      <c r="D685" s="14"/>
    </row>
    <row r="686" spans="3:4">
      <c r="C686" s="14"/>
      <c r="D686" s="14"/>
    </row>
    <row r="687" spans="3:4">
      <c r="C687" s="14"/>
      <c r="D687" s="14"/>
    </row>
    <row r="688" spans="3:4">
      <c r="C688" s="14"/>
      <c r="D688" s="14"/>
    </row>
    <row r="689" spans="3:4">
      <c r="C689" s="14"/>
      <c r="D689" s="14"/>
    </row>
    <row r="690" spans="3:4">
      <c r="C690" s="14"/>
      <c r="D690" s="14"/>
    </row>
    <row r="691" spans="3:4">
      <c r="C691" s="14"/>
      <c r="D691" s="14"/>
    </row>
    <row r="692" spans="3:4">
      <c r="C692" s="14"/>
      <c r="D692" s="14"/>
    </row>
    <row r="693" spans="3:4">
      <c r="C693" s="14"/>
      <c r="D693" s="14"/>
    </row>
    <row r="694" spans="3:4">
      <c r="C694" s="14"/>
      <c r="D694" s="14"/>
    </row>
    <row r="695" spans="3:4">
      <c r="C695" s="14"/>
      <c r="D695" s="14"/>
    </row>
    <row r="696" spans="3:4">
      <c r="C696" s="14"/>
      <c r="D696" s="14"/>
    </row>
    <row r="697" spans="3:4">
      <c r="C697" s="14"/>
      <c r="D697" s="14"/>
    </row>
    <row r="698" spans="3:4">
      <c r="C698" s="14"/>
      <c r="D698" s="14"/>
    </row>
    <row r="699" spans="3:4">
      <c r="C699" s="14"/>
      <c r="D699" s="14"/>
    </row>
    <row r="700" spans="3:4">
      <c r="C700" s="14"/>
      <c r="D700" s="14"/>
    </row>
    <row r="701" spans="3:4">
      <c r="C701" s="14"/>
      <c r="D701" s="14"/>
    </row>
    <row r="702" spans="3:4">
      <c r="C702" s="14"/>
      <c r="D702" s="14"/>
    </row>
    <row r="703" spans="3:4">
      <c r="C703" s="14"/>
      <c r="D703" s="14"/>
    </row>
    <row r="704" spans="3:4">
      <c r="C704" s="14"/>
      <c r="D704" s="14"/>
    </row>
    <row r="705" spans="3:4">
      <c r="C705" s="14"/>
      <c r="D705" s="14"/>
    </row>
    <row r="706" spans="3:4">
      <c r="C706" s="14"/>
      <c r="D706" s="14"/>
    </row>
    <row r="707" spans="3:4">
      <c r="C707" s="14"/>
      <c r="D707" s="14"/>
    </row>
    <row r="708" spans="3:4">
      <c r="C708" s="14"/>
      <c r="D708" s="14"/>
    </row>
    <row r="709" spans="3:4">
      <c r="C709" s="14"/>
      <c r="D709" s="14"/>
    </row>
    <row r="710" spans="3:4">
      <c r="C710" s="14"/>
      <c r="D710" s="14"/>
    </row>
    <row r="711" spans="3:4">
      <c r="C711" s="14"/>
      <c r="D711" s="14"/>
    </row>
    <row r="712" spans="3:4">
      <c r="C712" s="14"/>
      <c r="D712" s="14"/>
    </row>
    <row r="713" spans="3:4">
      <c r="C713" s="14"/>
      <c r="D713" s="14"/>
    </row>
    <row r="714" spans="3:4">
      <c r="C714" s="14"/>
      <c r="D714" s="14"/>
    </row>
    <row r="715" spans="3:4">
      <c r="C715" s="14"/>
      <c r="D715" s="14"/>
    </row>
    <row r="716" spans="3:4">
      <c r="C716" s="14"/>
      <c r="D716" s="14"/>
    </row>
    <row r="717" spans="3:4">
      <c r="C717" s="14"/>
      <c r="D717" s="14"/>
    </row>
    <row r="718" spans="3:4">
      <c r="C718" s="14"/>
      <c r="D718" s="14"/>
    </row>
    <row r="719" spans="3:4">
      <c r="C719" s="14"/>
      <c r="D719" s="14"/>
    </row>
    <row r="720" spans="3:4">
      <c r="C720" s="14"/>
      <c r="D720" s="14"/>
    </row>
    <row r="721" spans="3:4">
      <c r="C721" s="14"/>
      <c r="D721" s="14"/>
    </row>
    <row r="722" spans="3:4">
      <c r="C722" s="14"/>
      <c r="D722" s="14"/>
    </row>
    <row r="723" spans="3:4">
      <c r="C723" s="14"/>
      <c r="D723" s="14"/>
    </row>
    <row r="724" spans="3:4">
      <c r="C724" s="14"/>
      <c r="D724" s="14"/>
    </row>
    <row r="725" spans="3:4">
      <c r="C725" s="14"/>
      <c r="D725" s="14"/>
    </row>
    <row r="726" spans="3:4">
      <c r="C726" s="14"/>
      <c r="D726" s="14"/>
    </row>
    <row r="727" spans="3:4">
      <c r="C727" s="14"/>
      <c r="D727" s="14"/>
    </row>
    <row r="728" spans="3:4">
      <c r="C728" s="14"/>
      <c r="D728" s="14"/>
    </row>
    <row r="729" spans="3:4">
      <c r="C729" s="14"/>
      <c r="D729" s="14"/>
    </row>
    <row r="730" spans="3:4">
      <c r="C730" s="14"/>
      <c r="D730" s="14"/>
    </row>
    <row r="731" spans="3:4">
      <c r="C731" s="14"/>
      <c r="D731" s="14"/>
    </row>
    <row r="732" spans="3:4">
      <c r="C732" s="14"/>
      <c r="D732" s="14"/>
    </row>
    <row r="733" spans="3:4">
      <c r="C733" s="14"/>
      <c r="D733" s="14"/>
    </row>
    <row r="734" spans="3:4">
      <c r="C734" s="14"/>
      <c r="D734" s="14"/>
    </row>
    <row r="735" spans="3:4">
      <c r="C735" s="14"/>
      <c r="D735" s="14"/>
    </row>
    <row r="736" spans="3:4">
      <c r="C736" s="14"/>
      <c r="D736" s="14"/>
    </row>
    <row r="737" spans="3:4">
      <c r="C737" s="14"/>
      <c r="D737" s="14"/>
    </row>
    <row r="738" spans="3:4">
      <c r="C738" s="14"/>
      <c r="D738" s="14"/>
    </row>
    <row r="739" spans="3:4">
      <c r="C739" s="14"/>
      <c r="D739" s="14"/>
    </row>
    <row r="740" spans="3:4">
      <c r="C740" s="14"/>
      <c r="D740" s="14"/>
    </row>
    <row r="741" spans="3:4">
      <c r="C741" s="14"/>
      <c r="D741" s="14"/>
    </row>
    <row r="742" spans="3:4">
      <c r="C742" s="14"/>
      <c r="D742" s="14"/>
    </row>
    <row r="743" spans="3:4">
      <c r="C743" s="14"/>
      <c r="D743" s="14"/>
    </row>
    <row r="744" spans="3:4">
      <c r="C744" s="14"/>
      <c r="D744" s="14"/>
    </row>
    <row r="745" spans="3:4">
      <c r="C745" s="14"/>
      <c r="D745" s="14"/>
    </row>
    <row r="746" spans="3:4">
      <c r="C746" s="14"/>
      <c r="D746" s="14"/>
    </row>
    <row r="747" spans="3:4">
      <c r="C747" s="14"/>
      <c r="D747" s="14"/>
    </row>
    <row r="748" spans="3:4">
      <c r="C748" s="14"/>
      <c r="D748" s="14"/>
    </row>
    <row r="749" spans="3:4">
      <c r="C749" s="14"/>
      <c r="D749" s="14"/>
    </row>
    <row r="750" spans="3:4">
      <c r="C750" s="14"/>
      <c r="D750" s="14"/>
    </row>
    <row r="751" spans="3:4">
      <c r="C751" s="14"/>
      <c r="D751" s="14"/>
    </row>
    <row r="752" spans="3:4">
      <c r="C752" s="14"/>
      <c r="D752" s="14"/>
    </row>
    <row r="753" spans="3:4">
      <c r="C753" s="14"/>
      <c r="D753" s="14"/>
    </row>
    <row r="754" spans="3:4">
      <c r="C754" s="14"/>
      <c r="D754" s="14"/>
    </row>
    <row r="755" spans="3:4">
      <c r="C755" s="14"/>
      <c r="D755" s="14"/>
    </row>
    <row r="756" spans="3:4">
      <c r="C756" s="14"/>
      <c r="D756" s="14"/>
    </row>
    <row r="757" spans="3:4">
      <c r="C757" s="14"/>
      <c r="D757" s="14"/>
    </row>
    <row r="758" spans="3:4">
      <c r="C758" s="14"/>
      <c r="D758" s="14"/>
    </row>
    <row r="759" spans="3:4">
      <c r="C759" s="14"/>
      <c r="D759" s="14"/>
    </row>
    <row r="760" spans="3:4">
      <c r="C760" s="14"/>
      <c r="D760" s="14"/>
    </row>
    <row r="761" spans="3:4">
      <c r="C761" s="14"/>
      <c r="D761" s="14"/>
    </row>
    <row r="762" spans="3:4">
      <c r="C762" s="14"/>
      <c r="D762" s="14"/>
    </row>
    <row r="763" spans="3:4">
      <c r="C763" s="14"/>
      <c r="D763" s="14"/>
    </row>
    <row r="764" spans="3:4">
      <c r="C764" s="14"/>
      <c r="D764" s="14"/>
    </row>
    <row r="765" spans="3:4">
      <c r="C765" s="14"/>
      <c r="D765" s="14"/>
    </row>
    <row r="766" spans="3:4">
      <c r="C766" s="14"/>
      <c r="D766" s="14"/>
    </row>
    <row r="767" spans="3:4">
      <c r="C767" s="14"/>
      <c r="D767" s="14"/>
    </row>
    <row r="768" spans="3:4">
      <c r="C768" s="14"/>
      <c r="D768" s="14"/>
    </row>
    <row r="769" spans="3:4">
      <c r="C769" s="14"/>
      <c r="D769" s="14"/>
    </row>
    <row r="770" spans="3:4">
      <c r="C770" s="14"/>
      <c r="D770" s="14"/>
    </row>
    <row r="771" spans="3:4">
      <c r="C771" s="14"/>
      <c r="D771" s="14"/>
    </row>
    <row r="772" spans="3:4">
      <c r="C772" s="14"/>
      <c r="D772" s="14"/>
    </row>
    <row r="773" spans="3:4">
      <c r="C773" s="14"/>
      <c r="D773" s="14"/>
    </row>
    <row r="774" spans="3:4">
      <c r="C774" s="14"/>
      <c r="D774" s="14"/>
    </row>
    <row r="775" spans="3:4">
      <c r="C775" s="14"/>
      <c r="D775" s="14"/>
    </row>
    <row r="776" spans="3:4">
      <c r="C776" s="14"/>
      <c r="D776" s="14"/>
    </row>
    <row r="777" spans="3:4">
      <c r="C777" s="14"/>
      <c r="D777" s="14"/>
    </row>
    <row r="778" spans="3:4">
      <c r="C778" s="14"/>
      <c r="D778" s="14"/>
    </row>
    <row r="779" spans="3:4">
      <c r="C779" s="14"/>
      <c r="D779" s="14"/>
    </row>
    <row r="780" spans="3:4">
      <c r="C780" s="14"/>
      <c r="D780" s="14"/>
    </row>
    <row r="781" spans="3:4">
      <c r="C781" s="14"/>
      <c r="D781" s="14"/>
    </row>
    <row r="782" spans="3:4">
      <c r="C782" s="14"/>
      <c r="D782" s="14"/>
    </row>
    <row r="783" spans="3:4">
      <c r="C783" s="14"/>
      <c r="D783" s="14"/>
    </row>
    <row r="784" spans="3:4">
      <c r="C784" s="14"/>
      <c r="D784" s="14"/>
    </row>
    <row r="785" spans="3:4">
      <c r="C785" s="14"/>
      <c r="D785" s="14"/>
    </row>
    <row r="786" spans="3:4">
      <c r="C786" s="14"/>
      <c r="D786" s="14"/>
    </row>
    <row r="787" spans="3:4">
      <c r="C787" s="14"/>
      <c r="D787" s="14"/>
    </row>
    <row r="788" spans="3:4">
      <c r="C788" s="14"/>
      <c r="D788" s="14"/>
    </row>
    <row r="789" spans="3:4">
      <c r="C789" s="14"/>
      <c r="D789" s="14"/>
    </row>
    <row r="790" spans="3:4">
      <c r="C790" s="14"/>
      <c r="D790" s="14"/>
    </row>
    <row r="791" spans="3:4">
      <c r="C791" s="14"/>
      <c r="D791" s="14"/>
    </row>
    <row r="792" spans="3:4">
      <c r="C792" s="14"/>
      <c r="D792" s="14"/>
    </row>
    <row r="793" spans="3:4">
      <c r="C793" s="14"/>
      <c r="D793" s="14"/>
    </row>
    <row r="794" spans="3:4">
      <c r="C794" s="14"/>
      <c r="D794" s="14"/>
    </row>
    <row r="795" spans="3:4">
      <c r="C795" s="14"/>
      <c r="D795" s="14"/>
    </row>
    <row r="796" spans="3:4">
      <c r="C796" s="14"/>
      <c r="D796" s="14"/>
    </row>
    <row r="797" spans="3:4">
      <c r="C797" s="14"/>
      <c r="D797" s="14"/>
    </row>
    <row r="798" spans="3:4">
      <c r="C798" s="14"/>
      <c r="D798" s="14"/>
    </row>
    <row r="799" spans="3:4">
      <c r="C799" s="14"/>
      <c r="D799" s="14"/>
    </row>
    <row r="800" spans="3:4">
      <c r="C800" s="14"/>
      <c r="D800" s="14"/>
    </row>
    <row r="801" spans="3:4">
      <c r="C801" s="14"/>
      <c r="D801" s="14"/>
    </row>
    <row r="802" spans="3:4">
      <c r="C802" s="14"/>
      <c r="D802" s="14"/>
    </row>
    <row r="803" spans="3:4">
      <c r="C803" s="14"/>
      <c r="D803" s="14"/>
    </row>
    <row r="804" spans="3:4">
      <c r="C804" s="14"/>
      <c r="D804" s="14"/>
    </row>
    <row r="805" spans="3:4">
      <c r="C805" s="14"/>
      <c r="D805" s="14"/>
    </row>
    <row r="806" spans="3:4">
      <c r="C806" s="14"/>
      <c r="D806" s="14"/>
    </row>
    <row r="807" spans="3:4">
      <c r="C807" s="14"/>
      <c r="D807" s="14"/>
    </row>
    <row r="808" spans="3:4">
      <c r="C808" s="14"/>
      <c r="D808" s="14"/>
    </row>
    <row r="809" spans="3:4">
      <c r="C809" s="14"/>
      <c r="D809" s="14"/>
    </row>
    <row r="810" spans="3:4">
      <c r="C810" s="14"/>
      <c r="D810" s="14"/>
    </row>
    <row r="811" spans="3:4">
      <c r="C811" s="14"/>
      <c r="D811" s="14"/>
    </row>
    <row r="812" spans="3:4">
      <c r="C812" s="14"/>
      <c r="D812" s="14"/>
    </row>
    <row r="813" spans="3:4">
      <c r="C813" s="14"/>
      <c r="D813" s="14"/>
    </row>
    <row r="814" spans="3:4">
      <c r="C814" s="14"/>
      <c r="D814" s="14"/>
    </row>
    <row r="815" spans="3:4">
      <c r="C815" s="14"/>
      <c r="D815" s="14"/>
    </row>
    <row r="816" spans="3:4">
      <c r="C816" s="14"/>
      <c r="D816" s="14"/>
    </row>
    <row r="817" spans="3:4">
      <c r="C817" s="14"/>
      <c r="D817" s="14"/>
    </row>
    <row r="818" spans="3:4">
      <c r="C818" s="14"/>
      <c r="D818" s="14"/>
    </row>
    <row r="819" spans="3:4">
      <c r="C819" s="14"/>
      <c r="D819" s="14"/>
    </row>
    <row r="820" spans="3:4">
      <c r="C820" s="14"/>
      <c r="D820" s="14"/>
    </row>
    <row r="821" spans="3:4">
      <c r="C821" s="14"/>
      <c r="D821" s="14"/>
    </row>
    <row r="822" spans="3:4">
      <c r="C822" s="14"/>
      <c r="D822" s="14"/>
    </row>
    <row r="823" spans="3:4">
      <c r="C823" s="14"/>
      <c r="D823" s="14"/>
    </row>
    <row r="824" spans="3:4">
      <c r="C824" s="14"/>
      <c r="D824" s="14"/>
    </row>
    <row r="825" spans="3:4">
      <c r="C825" s="14"/>
      <c r="D825" s="14"/>
    </row>
    <row r="826" spans="3:4">
      <c r="C826" s="14"/>
      <c r="D826" s="14"/>
    </row>
    <row r="827" spans="3:4">
      <c r="C827" s="14"/>
      <c r="D827" s="14"/>
    </row>
    <row r="828" spans="3:4">
      <c r="C828" s="14"/>
      <c r="D828" s="14"/>
    </row>
    <row r="829" spans="3:4">
      <c r="C829" s="14"/>
      <c r="D829" s="14"/>
    </row>
    <row r="830" spans="3:4">
      <c r="C830" s="14"/>
      <c r="D830" s="14"/>
    </row>
    <row r="831" spans="3:4">
      <c r="C831" s="14"/>
      <c r="D831" s="14"/>
    </row>
    <row r="832" spans="3:4">
      <c r="C832" s="14"/>
      <c r="D832" s="14"/>
    </row>
    <row r="833" spans="3:4">
      <c r="C833" s="14"/>
      <c r="D833" s="14"/>
    </row>
    <row r="834" spans="3:4">
      <c r="C834" s="14"/>
      <c r="D834" s="14"/>
    </row>
    <row r="835" spans="3:4">
      <c r="C835" s="14"/>
      <c r="D835" s="14"/>
    </row>
    <row r="836" spans="3:4">
      <c r="C836" s="14"/>
      <c r="D836" s="14"/>
    </row>
    <row r="837" spans="3:4">
      <c r="C837" s="14"/>
      <c r="D837" s="14"/>
    </row>
    <row r="838" spans="3:4">
      <c r="C838" s="14"/>
      <c r="D838" s="14"/>
    </row>
    <row r="839" spans="3:4">
      <c r="C839" s="14"/>
      <c r="D839" s="14"/>
    </row>
    <row r="840" spans="3:4">
      <c r="C840" s="14"/>
      <c r="D840" s="14"/>
    </row>
    <row r="841" spans="3:4">
      <c r="C841" s="14"/>
      <c r="D841" s="14"/>
    </row>
    <row r="842" spans="3:4">
      <c r="C842" s="14"/>
      <c r="D842" s="14"/>
    </row>
    <row r="843" spans="3:4">
      <c r="C843" s="14"/>
      <c r="D843" s="14"/>
    </row>
    <row r="844" spans="3:4">
      <c r="C844" s="14"/>
      <c r="D844" s="14"/>
    </row>
    <row r="845" spans="3:4">
      <c r="C845" s="14"/>
      <c r="D845" s="14"/>
    </row>
    <row r="846" spans="3:4">
      <c r="C846" s="14"/>
      <c r="D846" s="14"/>
    </row>
    <row r="847" spans="3:4">
      <c r="C847" s="14"/>
      <c r="D847" s="14"/>
    </row>
    <row r="848" spans="3:4">
      <c r="C848" s="14"/>
      <c r="D848" s="14"/>
    </row>
    <row r="849" spans="3:4">
      <c r="C849" s="14"/>
      <c r="D849" s="14"/>
    </row>
    <row r="850" spans="3:4">
      <c r="C850" s="14"/>
      <c r="D850" s="14"/>
    </row>
    <row r="851" spans="3:4">
      <c r="C851" s="14"/>
      <c r="D851" s="14"/>
    </row>
    <row r="852" spans="3:4">
      <c r="C852" s="14"/>
      <c r="D852" s="14"/>
    </row>
    <row r="853" spans="3:4">
      <c r="C853" s="14"/>
      <c r="D853" s="14"/>
    </row>
    <row r="854" spans="3:4">
      <c r="C854" s="14"/>
      <c r="D854" s="14"/>
    </row>
    <row r="855" spans="3:4">
      <c r="C855" s="14"/>
      <c r="D855" s="14"/>
    </row>
    <row r="856" spans="3:4">
      <c r="C856" s="14"/>
      <c r="D856" s="14"/>
    </row>
    <row r="857" spans="3:4">
      <c r="C857" s="14"/>
      <c r="D857" s="14"/>
    </row>
    <row r="858" spans="3:4">
      <c r="C858" s="14"/>
      <c r="D858" s="14"/>
    </row>
    <row r="859" spans="3:4">
      <c r="C859" s="14"/>
      <c r="D859" s="14"/>
    </row>
    <row r="860" spans="3:4">
      <c r="C860" s="14"/>
      <c r="D860" s="14"/>
    </row>
    <row r="861" spans="3:4">
      <c r="C861" s="14"/>
      <c r="D861" s="14"/>
    </row>
    <row r="862" spans="3:4">
      <c r="C862" s="14"/>
      <c r="D862" s="14"/>
    </row>
    <row r="863" spans="3:4">
      <c r="C863" s="14"/>
      <c r="D863" s="14"/>
    </row>
    <row r="864" spans="3:4">
      <c r="C864" s="14"/>
      <c r="D864" s="14"/>
    </row>
    <row r="865" spans="3:4">
      <c r="C865" s="14"/>
      <c r="D865" s="14"/>
    </row>
    <row r="866" spans="3:4">
      <c r="C866" s="14"/>
      <c r="D866" s="14"/>
    </row>
    <row r="867" spans="3:4">
      <c r="C867" s="14"/>
      <c r="D867" s="14"/>
    </row>
    <row r="868" spans="3:4">
      <c r="C868" s="14"/>
      <c r="D868" s="14"/>
    </row>
    <row r="869" spans="3:4">
      <c r="C869" s="14"/>
      <c r="D869" s="14"/>
    </row>
    <row r="870" spans="3:4">
      <c r="C870" s="14"/>
      <c r="D870" s="14"/>
    </row>
    <row r="871" spans="3:4">
      <c r="C871" s="14"/>
      <c r="D871" s="14"/>
    </row>
    <row r="872" spans="3:4">
      <c r="C872" s="14"/>
      <c r="D872" s="14"/>
    </row>
    <row r="873" spans="3:4">
      <c r="C873" s="14"/>
      <c r="D873" s="14"/>
    </row>
    <row r="874" spans="3:4">
      <c r="C874" s="14"/>
      <c r="D874" s="14"/>
    </row>
    <row r="875" spans="3:4">
      <c r="C875" s="14"/>
      <c r="D875" s="14"/>
    </row>
    <row r="876" spans="3:4">
      <c r="C876" s="14"/>
      <c r="D876" s="14"/>
    </row>
    <row r="877" spans="3:4">
      <c r="C877" s="14"/>
      <c r="D877" s="14"/>
    </row>
    <row r="878" spans="3:4">
      <c r="C878" s="14"/>
      <c r="D878" s="14"/>
    </row>
    <row r="879" spans="3:4">
      <c r="C879" s="14"/>
      <c r="D879" s="14"/>
    </row>
    <row r="880" spans="3:4">
      <c r="C880" s="14"/>
      <c r="D880" s="14"/>
    </row>
    <row r="881" spans="3:4">
      <c r="C881" s="14"/>
      <c r="D881" s="14"/>
    </row>
    <row r="882" spans="3:4">
      <c r="C882" s="14"/>
      <c r="D882" s="14"/>
    </row>
    <row r="883" spans="3:4">
      <c r="C883" s="14"/>
      <c r="D883" s="14"/>
    </row>
    <row r="884" spans="3:4">
      <c r="C884" s="14"/>
      <c r="D884" s="14"/>
    </row>
    <row r="885" spans="3:4">
      <c r="C885" s="14"/>
      <c r="D885" s="14"/>
    </row>
    <row r="886" spans="3:4">
      <c r="C886" s="14"/>
      <c r="D886" s="14"/>
    </row>
    <row r="887" spans="3:4">
      <c r="C887" s="14"/>
      <c r="D887" s="14"/>
    </row>
    <row r="888" spans="3:4">
      <c r="C888" s="14"/>
      <c r="D888" s="14"/>
    </row>
    <row r="889" spans="3:4">
      <c r="C889" s="14"/>
      <c r="D889" s="14"/>
    </row>
    <row r="890" spans="3:4">
      <c r="C890" s="14"/>
      <c r="D890" s="14"/>
    </row>
    <row r="891" spans="3:4">
      <c r="C891" s="14"/>
      <c r="D891" s="14"/>
    </row>
    <row r="892" spans="3:4">
      <c r="C892" s="14"/>
      <c r="D892" s="14"/>
    </row>
    <row r="893" spans="3:4">
      <c r="C893" s="14"/>
      <c r="D893" s="14"/>
    </row>
    <row r="894" spans="3:4">
      <c r="C894" s="14"/>
      <c r="D894" s="14"/>
    </row>
    <row r="895" spans="3:4">
      <c r="C895" s="14"/>
      <c r="D895" s="14"/>
    </row>
    <row r="896" spans="3:4">
      <c r="C896" s="14"/>
      <c r="D896" s="14"/>
    </row>
    <row r="897" spans="3:4">
      <c r="C897" s="14"/>
      <c r="D897" s="14"/>
    </row>
    <row r="898" spans="3:4">
      <c r="C898" s="14"/>
      <c r="D898" s="14"/>
    </row>
    <row r="899" spans="3:4">
      <c r="C899" s="14"/>
      <c r="D899" s="14"/>
    </row>
    <row r="900" spans="3:4">
      <c r="C900" s="14"/>
      <c r="D900" s="14"/>
    </row>
    <row r="901" spans="3:4">
      <c r="C901" s="14"/>
      <c r="D901" s="14"/>
    </row>
    <row r="902" spans="3:4">
      <c r="C902" s="14"/>
      <c r="D902" s="14"/>
    </row>
    <row r="903" spans="3:4">
      <c r="C903" s="14"/>
      <c r="D903" s="14"/>
    </row>
    <row r="904" spans="3:4">
      <c r="C904" s="14"/>
      <c r="D904" s="14"/>
    </row>
    <row r="905" spans="3:4">
      <c r="C905" s="14"/>
      <c r="D905" s="14"/>
    </row>
    <row r="906" spans="3:4">
      <c r="C906" s="14"/>
      <c r="D906" s="14"/>
    </row>
    <row r="907" spans="3:4">
      <c r="C907" s="14"/>
      <c r="D907" s="14"/>
    </row>
    <row r="908" spans="3:4">
      <c r="C908" s="14"/>
      <c r="D908" s="14"/>
    </row>
    <row r="909" spans="3:4">
      <c r="C909" s="14"/>
      <c r="D909" s="14"/>
    </row>
    <row r="910" spans="3:4">
      <c r="C910" s="14"/>
      <c r="D910" s="14"/>
    </row>
    <row r="911" spans="3:4">
      <c r="C911" s="14"/>
      <c r="D911" s="14"/>
    </row>
    <row r="912" spans="3:4">
      <c r="C912" s="14"/>
      <c r="D912" s="14"/>
    </row>
    <row r="913" spans="3:4">
      <c r="C913" s="14"/>
      <c r="D913" s="14"/>
    </row>
    <row r="914" spans="3:4">
      <c r="C914" s="14"/>
      <c r="D914" s="14"/>
    </row>
    <row r="915" spans="3:4">
      <c r="C915" s="14"/>
      <c r="D915" s="14"/>
    </row>
    <row r="916" spans="3:4">
      <c r="C916" s="14"/>
      <c r="D916" s="14"/>
    </row>
    <row r="917" spans="3:4">
      <c r="C917" s="14"/>
      <c r="D917" s="14"/>
    </row>
    <row r="918" spans="3:4">
      <c r="C918" s="14"/>
      <c r="D918" s="14"/>
    </row>
    <row r="919" spans="3:4">
      <c r="C919" s="14"/>
      <c r="D919" s="14"/>
    </row>
    <row r="920" spans="3:4">
      <c r="C920" s="14"/>
      <c r="D920" s="14"/>
    </row>
    <row r="921" spans="3:4">
      <c r="C921" s="14"/>
      <c r="D921" s="14"/>
    </row>
    <row r="922" spans="3:4">
      <c r="C922" s="14"/>
      <c r="D922" s="14"/>
    </row>
    <row r="923" spans="3:4">
      <c r="C923" s="14"/>
      <c r="D923" s="14"/>
    </row>
    <row r="924" spans="3:4">
      <c r="C924" s="14"/>
      <c r="D924" s="14"/>
    </row>
    <row r="925" spans="3:4">
      <c r="C925" s="14"/>
      <c r="D925" s="14"/>
    </row>
    <row r="926" spans="3:4">
      <c r="C926" s="14"/>
      <c r="D926" s="14"/>
    </row>
    <row r="927" spans="3:4">
      <c r="C927" s="14"/>
      <c r="D927" s="14"/>
    </row>
    <row r="928" spans="3:4">
      <c r="C928" s="14"/>
      <c r="D928" s="14"/>
    </row>
    <row r="929" spans="3:4">
      <c r="C929" s="14"/>
      <c r="D929" s="14"/>
    </row>
    <row r="930" spans="3:4">
      <c r="C930" s="14"/>
      <c r="D930" s="14"/>
    </row>
    <row r="931" spans="3:4">
      <c r="C931" s="14"/>
      <c r="D931" s="14"/>
    </row>
    <row r="932" spans="3:4">
      <c r="C932" s="14"/>
      <c r="D932" s="14"/>
    </row>
    <row r="933" spans="3:4">
      <c r="C933" s="14"/>
      <c r="D933" s="14"/>
    </row>
    <row r="934" spans="3:4">
      <c r="C934" s="14"/>
      <c r="D934" s="14"/>
    </row>
    <row r="935" spans="3:4">
      <c r="C935" s="14"/>
      <c r="D935" s="14"/>
    </row>
    <row r="936" spans="3:4">
      <c r="C936" s="14"/>
      <c r="D936" s="14"/>
    </row>
    <row r="937" spans="3:4">
      <c r="C937" s="14"/>
      <c r="D937" s="14"/>
    </row>
    <row r="938" spans="3:4">
      <c r="C938" s="14"/>
      <c r="D938" s="14"/>
    </row>
    <row r="939" spans="3:4">
      <c r="C939" s="14"/>
      <c r="D939" s="14"/>
    </row>
    <row r="940" spans="3:4">
      <c r="C940" s="14"/>
      <c r="D940" s="14"/>
    </row>
    <row r="941" spans="3:4">
      <c r="C941" s="14"/>
      <c r="D941" s="14"/>
    </row>
    <row r="942" spans="3:4">
      <c r="C942" s="14"/>
      <c r="D942" s="14"/>
    </row>
    <row r="943" spans="3:4">
      <c r="C943" s="14"/>
      <c r="D943" s="14"/>
    </row>
    <row r="944" spans="3:4">
      <c r="C944" s="14"/>
      <c r="D944" s="14"/>
    </row>
    <row r="945" spans="3:4">
      <c r="C945" s="14"/>
      <c r="D945" s="14"/>
    </row>
    <row r="946" spans="3:4">
      <c r="C946" s="14"/>
      <c r="D946" s="14"/>
    </row>
    <row r="947" spans="3:4">
      <c r="C947" s="14"/>
      <c r="D947" s="14"/>
    </row>
    <row r="948" spans="3:4">
      <c r="C948" s="14"/>
      <c r="D948" s="14"/>
    </row>
    <row r="949" spans="3:4">
      <c r="C949" s="14"/>
      <c r="D949" s="14"/>
    </row>
    <row r="950" spans="3:4">
      <c r="C950" s="14"/>
      <c r="D950" s="14"/>
    </row>
    <row r="951" spans="3:4">
      <c r="C951" s="14"/>
      <c r="D951" s="14"/>
    </row>
    <row r="952" spans="3:4">
      <c r="C952" s="14"/>
      <c r="D952" s="14"/>
    </row>
    <row r="953" spans="3:4">
      <c r="C953" s="14"/>
      <c r="D953" s="14"/>
    </row>
    <row r="954" spans="3:4">
      <c r="C954" s="14"/>
      <c r="D954" s="14"/>
    </row>
    <row r="955" spans="3:4">
      <c r="C955" s="14"/>
      <c r="D955" s="14"/>
    </row>
    <row r="956" spans="3:4">
      <c r="C956" s="14"/>
      <c r="D956" s="14"/>
    </row>
    <row r="957" spans="3:4">
      <c r="C957" s="14"/>
      <c r="D957" s="14"/>
    </row>
    <row r="958" spans="3:4">
      <c r="C958" s="14"/>
      <c r="D958" s="14"/>
    </row>
    <row r="959" spans="3:4">
      <c r="C959" s="14"/>
      <c r="D959" s="14"/>
    </row>
    <row r="960" spans="3:4">
      <c r="C960" s="14"/>
      <c r="D960" s="14"/>
    </row>
    <row r="961" spans="3:4">
      <c r="C961" s="14"/>
      <c r="D961" s="14"/>
    </row>
    <row r="962" spans="3:4">
      <c r="C962" s="14"/>
      <c r="D962" s="14"/>
    </row>
    <row r="963" spans="3:4">
      <c r="C963" s="14"/>
      <c r="D963" s="14"/>
    </row>
    <row r="964" spans="3:4">
      <c r="C964" s="14"/>
      <c r="D964" s="14"/>
    </row>
    <row r="965" spans="3:4">
      <c r="C965" s="14"/>
      <c r="D965" s="14"/>
    </row>
    <row r="966" spans="3:4">
      <c r="C966" s="14"/>
      <c r="D966" s="14"/>
    </row>
    <row r="967" spans="3:4">
      <c r="C967" s="14"/>
      <c r="D967" s="14"/>
    </row>
    <row r="968" spans="3:4">
      <c r="C968" s="14"/>
      <c r="D968" s="14"/>
    </row>
    <row r="969" spans="3:4">
      <c r="C969" s="14"/>
      <c r="D969" s="14"/>
    </row>
    <row r="970" spans="3:4">
      <c r="C970" s="14"/>
      <c r="D970" s="14"/>
    </row>
    <row r="971" spans="3:4">
      <c r="C971" s="14"/>
      <c r="D971" s="14"/>
    </row>
    <row r="972" spans="3:4">
      <c r="C972" s="14"/>
      <c r="D972" s="14"/>
    </row>
    <row r="973" spans="3:4">
      <c r="C973" s="14"/>
      <c r="D973" s="14"/>
    </row>
    <row r="974" spans="3:4">
      <c r="C974" s="14"/>
      <c r="D974" s="14"/>
    </row>
    <row r="975" spans="3:4">
      <c r="C975" s="14"/>
      <c r="D975" s="14"/>
    </row>
    <row r="976" spans="3:4">
      <c r="C976" s="14"/>
      <c r="D976" s="14"/>
    </row>
    <row r="977" spans="3:4">
      <c r="C977" s="14"/>
      <c r="D977" s="14"/>
    </row>
    <row r="978" spans="3:4">
      <c r="C978" s="14"/>
      <c r="D978" s="14"/>
    </row>
    <row r="979" spans="3:4">
      <c r="C979" s="14"/>
      <c r="D979" s="14"/>
    </row>
    <row r="980" spans="3:4">
      <c r="C980" s="14"/>
      <c r="D980" s="14"/>
    </row>
    <row r="981" spans="3:4">
      <c r="C981" s="14"/>
      <c r="D981" s="14"/>
    </row>
    <row r="982" spans="3:4">
      <c r="C982" s="14"/>
      <c r="D982" s="14"/>
    </row>
    <row r="983" spans="3:4">
      <c r="C983" s="14"/>
      <c r="D983" s="14"/>
    </row>
    <row r="984" spans="3:4">
      <c r="C984" s="14"/>
      <c r="D984" s="14"/>
    </row>
    <row r="985" spans="3:4">
      <c r="C985" s="14"/>
      <c r="D985" s="14"/>
    </row>
    <row r="986" spans="3:4">
      <c r="C986" s="14"/>
      <c r="D986" s="14"/>
    </row>
    <row r="987" spans="3:4">
      <c r="C987" s="14"/>
      <c r="D987" s="14"/>
    </row>
    <row r="988" spans="3:4">
      <c r="C988" s="14"/>
      <c r="D988" s="14"/>
    </row>
    <row r="989" spans="3:4">
      <c r="C989" s="14"/>
      <c r="D989" s="14"/>
    </row>
    <row r="990" spans="3:4">
      <c r="C990" s="14"/>
      <c r="D990" s="14"/>
    </row>
    <row r="991" spans="3:4">
      <c r="C991" s="14"/>
      <c r="D991" s="14"/>
    </row>
    <row r="992" spans="3:4">
      <c r="C992" s="14"/>
      <c r="D992" s="14"/>
    </row>
    <row r="993" spans="3:4">
      <c r="C993" s="14"/>
      <c r="D993" s="14"/>
    </row>
    <row r="994" spans="3:4">
      <c r="C994" s="14"/>
      <c r="D994" s="14"/>
    </row>
    <row r="995" spans="3:4">
      <c r="C995" s="14"/>
      <c r="D995" s="14"/>
    </row>
    <row r="996" spans="3:4">
      <c r="C996" s="14"/>
      <c r="D996" s="14"/>
    </row>
    <row r="997" spans="3:4">
      <c r="C997" s="14"/>
      <c r="D997" s="14"/>
    </row>
    <row r="998" spans="3:4">
      <c r="C998" s="14"/>
      <c r="D998" s="14"/>
    </row>
    <row r="999" spans="3:4">
      <c r="C999" s="14"/>
      <c r="D999" s="14"/>
    </row>
    <row r="1000" spans="3:4">
      <c r="C1000" s="14"/>
      <c r="D1000" s="14"/>
    </row>
    <row r="1001" spans="3:4">
      <c r="C1001" s="14"/>
      <c r="D1001" s="14"/>
    </row>
    <row r="1002" spans="3:4">
      <c r="C1002" s="14"/>
      <c r="D1002" s="14"/>
    </row>
    <row r="1003" spans="3:4">
      <c r="C1003" s="14"/>
      <c r="D1003" s="14"/>
    </row>
    <row r="1004" spans="3:4">
      <c r="C1004" s="14"/>
      <c r="D1004" s="14"/>
    </row>
    <row r="1005" spans="3:4">
      <c r="C1005" s="14"/>
      <c r="D1005" s="14"/>
    </row>
    <row r="1006" spans="3:4">
      <c r="C1006" s="14"/>
      <c r="D1006" s="14"/>
    </row>
    <row r="1007" spans="3:4">
      <c r="C1007" s="14"/>
      <c r="D1007" s="14"/>
    </row>
    <row r="1008" spans="3:4">
      <c r="C1008" s="14"/>
      <c r="D1008" s="14"/>
    </row>
    <row r="1009" spans="3:4">
      <c r="C1009" s="14"/>
      <c r="D1009" s="14"/>
    </row>
    <row r="1010" spans="3:4">
      <c r="C1010" s="14"/>
      <c r="D1010" s="14"/>
    </row>
    <row r="1011" spans="3:4">
      <c r="C1011" s="14"/>
      <c r="D1011" s="14"/>
    </row>
    <row r="1012" spans="3:4">
      <c r="C1012" s="14"/>
      <c r="D1012" s="14"/>
    </row>
    <row r="1013" spans="3:4">
      <c r="C1013" s="14"/>
      <c r="D1013" s="14"/>
    </row>
    <row r="1014" spans="3:4">
      <c r="C1014" s="14"/>
      <c r="D1014" s="14"/>
    </row>
    <row r="1015" spans="3:4">
      <c r="C1015" s="14"/>
      <c r="D1015" s="14"/>
    </row>
    <row r="1016" spans="3:4">
      <c r="C1016" s="14"/>
      <c r="D1016" s="14"/>
    </row>
    <row r="1017" spans="3:4">
      <c r="C1017" s="14"/>
      <c r="D1017" s="14"/>
    </row>
    <row r="1018" spans="3:4">
      <c r="C1018" s="14"/>
      <c r="D1018" s="14"/>
    </row>
    <row r="1019" spans="3:4">
      <c r="C1019" s="14"/>
      <c r="D1019" s="14"/>
    </row>
    <row r="1020" spans="3:4">
      <c r="C1020" s="14"/>
      <c r="D1020" s="14"/>
    </row>
    <row r="1021" spans="3:4">
      <c r="C1021" s="14"/>
      <c r="D1021" s="14"/>
    </row>
    <row r="1022" spans="3:4">
      <c r="C1022" s="14"/>
      <c r="D1022" s="14"/>
    </row>
    <row r="1023" spans="3:4">
      <c r="C1023" s="14"/>
      <c r="D1023" s="14"/>
    </row>
    <row r="1024" spans="3:4">
      <c r="C1024" s="14"/>
      <c r="D1024" s="14"/>
    </row>
    <row r="1025" spans="3:4">
      <c r="C1025" s="14"/>
      <c r="D1025" s="14"/>
    </row>
    <row r="1026" spans="3:4">
      <c r="C1026" s="14"/>
      <c r="D1026" s="14"/>
    </row>
    <row r="1027" spans="3:4">
      <c r="C1027" s="14"/>
      <c r="D1027" s="14"/>
    </row>
    <row r="1028" spans="3:4">
      <c r="C1028" s="14"/>
      <c r="D1028" s="14"/>
    </row>
    <row r="1029" spans="3:4">
      <c r="C1029" s="14"/>
      <c r="D1029" s="14"/>
    </row>
    <row r="1030" spans="3:4">
      <c r="C1030" s="14"/>
      <c r="D1030" s="14"/>
    </row>
    <row r="1031" spans="3:4">
      <c r="C1031" s="14"/>
      <c r="D1031" s="14"/>
    </row>
    <row r="1032" spans="3:4">
      <c r="C1032" s="14"/>
      <c r="D1032" s="14"/>
    </row>
    <row r="1033" spans="3:4">
      <c r="C1033" s="14"/>
      <c r="D1033" s="14"/>
    </row>
    <row r="1034" spans="3:4">
      <c r="C1034" s="14"/>
      <c r="D1034" s="14"/>
    </row>
    <row r="1035" spans="3:4">
      <c r="C1035" s="14"/>
      <c r="D1035" s="14"/>
    </row>
    <row r="1036" spans="3:4">
      <c r="C1036" s="14"/>
      <c r="D1036" s="14"/>
    </row>
    <row r="1037" spans="3:4">
      <c r="C1037" s="14"/>
      <c r="D1037" s="14"/>
    </row>
    <row r="1038" spans="3:4">
      <c r="C1038" s="14"/>
      <c r="D1038" s="14"/>
    </row>
    <row r="1039" spans="3:4">
      <c r="C1039" s="14"/>
      <c r="D1039" s="14"/>
    </row>
    <row r="1040" spans="3:4">
      <c r="C1040" s="14"/>
      <c r="D1040" s="14"/>
    </row>
    <row r="1041" spans="3:4">
      <c r="C1041" s="14"/>
      <c r="D1041" s="14"/>
    </row>
    <row r="1042" spans="3:4">
      <c r="C1042" s="14"/>
      <c r="D1042" s="14"/>
    </row>
    <row r="1043" spans="3:4">
      <c r="C1043" s="14"/>
      <c r="D1043" s="14"/>
    </row>
    <row r="1044" spans="3:4">
      <c r="C1044" s="14"/>
      <c r="D1044" s="14"/>
    </row>
    <row r="1045" spans="3:4">
      <c r="C1045" s="14"/>
      <c r="D1045" s="14"/>
    </row>
    <row r="1046" spans="3:4">
      <c r="C1046" s="14"/>
      <c r="D1046" s="14"/>
    </row>
    <row r="1047" spans="3:4">
      <c r="C1047" s="14"/>
      <c r="D1047" s="14"/>
    </row>
    <row r="1048" spans="3:4">
      <c r="C1048" s="14"/>
      <c r="D1048" s="14"/>
    </row>
    <row r="1049" spans="3:4">
      <c r="C1049" s="14"/>
      <c r="D1049" s="14"/>
    </row>
    <row r="1050" spans="3:4">
      <c r="C1050" s="14"/>
      <c r="D1050" s="14"/>
    </row>
    <row r="1051" spans="3:4">
      <c r="C1051" s="14"/>
      <c r="D1051" s="14"/>
    </row>
    <row r="1052" spans="3:4">
      <c r="C1052" s="14"/>
      <c r="D1052" s="14"/>
    </row>
    <row r="1053" spans="3:4">
      <c r="C1053" s="14"/>
      <c r="D1053" s="14"/>
    </row>
    <row r="1054" spans="3:4">
      <c r="C1054" s="14"/>
      <c r="D1054" s="14"/>
    </row>
    <row r="1055" spans="3:4">
      <c r="C1055" s="14"/>
      <c r="D1055" s="14"/>
    </row>
    <row r="1056" spans="3:4">
      <c r="C1056" s="14"/>
      <c r="D1056" s="14"/>
    </row>
    <row r="1057" spans="3:4">
      <c r="C1057" s="14"/>
      <c r="D1057" s="14"/>
    </row>
    <row r="1058" spans="3:4">
      <c r="C1058" s="14"/>
      <c r="D1058" s="14"/>
    </row>
    <row r="1059" spans="3:4">
      <c r="C1059" s="14"/>
      <c r="D1059" s="14"/>
    </row>
    <row r="1060" spans="3:4">
      <c r="C1060" s="14"/>
      <c r="D1060" s="14"/>
    </row>
    <row r="1061" spans="3:4">
      <c r="C1061" s="14"/>
      <c r="D1061" s="14"/>
    </row>
    <row r="1062" spans="3:4">
      <c r="C1062" s="14"/>
      <c r="D1062" s="14"/>
    </row>
    <row r="1063" spans="3:4">
      <c r="C1063" s="14"/>
      <c r="D1063" s="14"/>
    </row>
    <row r="1064" spans="3:4">
      <c r="C1064" s="14"/>
      <c r="D1064" s="14"/>
    </row>
    <row r="1065" spans="3:4">
      <c r="C1065" s="14"/>
      <c r="D1065" s="14"/>
    </row>
    <row r="1066" spans="3:4">
      <c r="C1066" s="14"/>
      <c r="D1066" s="14"/>
    </row>
    <row r="1067" spans="3:4">
      <c r="C1067" s="14"/>
      <c r="D1067" s="14"/>
    </row>
    <row r="1068" spans="3:4">
      <c r="C1068" s="14"/>
      <c r="D1068" s="14"/>
    </row>
    <row r="1069" spans="3:4">
      <c r="C1069" s="14"/>
      <c r="D1069" s="14"/>
    </row>
    <row r="1070" spans="3:4">
      <c r="C1070" s="14"/>
      <c r="D1070" s="14"/>
    </row>
    <row r="1071" spans="3:4">
      <c r="C1071" s="14"/>
      <c r="D1071" s="14"/>
    </row>
    <row r="1072" spans="3:4">
      <c r="C1072" s="14"/>
      <c r="D1072" s="14"/>
    </row>
    <row r="1073" spans="3:4">
      <c r="C1073" s="14"/>
      <c r="D1073" s="14"/>
    </row>
    <row r="1074" spans="3:4">
      <c r="C1074" s="14"/>
      <c r="D1074" s="14"/>
    </row>
    <row r="1075" spans="3:4">
      <c r="C1075" s="14"/>
      <c r="D1075" s="14"/>
    </row>
    <row r="1076" spans="3:4">
      <c r="C1076" s="14"/>
      <c r="D1076" s="14"/>
    </row>
    <row r="1077" spans="3:4">
      <c r="C1077" s="14"/>
      <c r="D1077" s="14"/>
    </row>
    <row r="1078" spans="3:4">
      <c r="C1078" s="14"/>
      <c r="D1078" s="14"/>
    </row>
    <row r="1079" spans="3:4">
      <c r="C1079" s="14"/>
      <c r="D1079" s="14"/>
    </row>
    <row r="1080" spans="3:4">
      <c r="C1080" s="14"/>
      <c r="D1080" s="14"/>
    </row>
    <row r="1081" spans="3:4">
      <c r="C1081" s="14"/>
      <c r="D1081" s="14"/>
    </row>
    <row r="1082" spans="3:4">
      <c r="C1082" s="14"/>
      <c r="D1082" s="14"/>
    </row>
    <row r="1083" spans="3:4">
      <c r="C1083" s="14"/>
      <c r="D1083" s="14"/>
    </row>
    <row r="1084" spans="3:4">
      <c r="C1084" s="14"/>
      <c r="D1084" s="14"/>
    </row>
    <row r="1085" spans="3:4">
      <c r="C1085" s="14"/>
      <c r="D1085" s="14"/>
    </row>
    <row r="1086" spans="3:4">
      <c r="C1086" s="14"/>
      <c r="D1086" s="14"/>
    </row>
    <row r="1087" spans="3:4">
      <c r="C1087" s="14"/>
      <c r="D1087" s="14"/>
    </row>
    <row r="1088" spans="3:4">
      <c r="C1088" s="14"/>
      <c r="D1088" s="14"/>
    </row>
    <row r="1089" spans="3:4">
      <c r="C1089" s="14"/>
      <c r="D1089" s="14"/>
    </row>
    <row r="1090" spans="3:4">
      <c r="C1090" s="14"/>
      <c r="D1090" s="14"/>
    </row>
    <row r="1091" spans="3:4">
      <c r="C1091" s="14"/>
      <c r="D1091" s="14"/>
    </row>
    <row r="1092" spans="3:4">
      <c r="C1092" s="14"/>
      <c r="D1092" s="14"/>
    </row>
    <row r="1093" spans="3:4">
      <c r="C1093" s="14"/>
      <c r="D1093" s="14"/>
    </row>
    <row r="1094" spans="3:4">
      <c r="C1094" s="14"/>
      <c r="D1094" s="14"/>
    </row>
    <row r="1095" spans="3:4">
      <c r="C1095" s="14"/>
      <c r="D1095" s="14"/>
    </row>
    <row r="1096" spans="3:4">
      <c r="C1096" s="14"/>
      <c r="D1096" s="14"/>
    </row>
    <row r="1097" spans="3:4">
      <c r="C1097" s="14"/>
      <c r="D1097" s="14"/>
    </row>
    <row r="1098" spans="3:4">
      <c r="C1098" s="14"/>
      <c r="D1098" s="14"/>
    </row>
    <row r="1099" spans="3:4">
      <c r="C1099" s="14"/>
      <c r="D1099" s="14"/>
    </row>
    <row r="1100" spans="3:4">
      <c r="C1100" s="14"/>
      <c r="D1100" s="14"/>
    </row>
    <row r="1101" spans="3:4">
      <c r="C1101" s="14"/>
      <c r="D1101" s="14"/>
    </row>
    <row r="1102" spans="3:4">
      <c r="C1102" s="14"/>
      <c r="D1102" s="14"/>
    </row>
    <row r="1103" spans="3:4">
      <c r="C1103" s="14"/>
      <c r="D1103" s="14"/>
    </row>
    <row r="1104" spans="3:4">
      <c r="C1104" s="14"/>
      <c r="D1104" s="14"/>
    </row>
    <row r="1105" spans="3:4">
      <c r="C1105" s="14"/>
      <c r="D1105" s="14"/>
    </row>
    <row r="1106" spans="3:4">
      <c r="C1106" s="14"/>
      <c r="D1106" s="14"/>
    </row>
    <row r="1107" spans="3:4">
      <c r="C1107" s="14"/>
      <c r="D1107" s="14"/>
    </row>
    <row r="1108" spans="3:4">
      <c r="C1108" s="14"/>
      <c r="D1108" s="14"/>
    </row>
    <row r="1109" spans="3:4">
      <c r="C1109" s="14"/>
      <c r="D1109" s="14"/>
    </row>
    <row r="1110" spans="3:4">
      <c r="C1110" s="14"/>
      <c r="D1110" s="14"/>
    </row>
    <row r="1111" spans="3:4">
      <c r="C1111" s="14"/>
      <c r="D1111" s="14"/>
    </row>
    <row r="1112" spans="3:4">
      <c r="C1112" s="14"/>
      <c r="D1112" s="14"/>
    </row>
    <row r="1113" spans="3:4">
      <c r="C1113" s="14"/>
      <c r="D1113" s="14"/>
    </row>
    <row r="1114" spans="3:4">
      <c r="C1114" s="14"/>
      <c r="D1114" s="14"/>
    </row>
    <row r="1115" spans="3:4">
      <c r="C1115" s="14"/>
      <c r="D1115" s="14"/>
    </row>
    <row r="1116" spans="3:4">
      <c r="C1116" s="14"/>
      <c r="D1116" s="14"/>
    </row>
    <row r="1117" spans="3:4">
      <c r="C1117" s="14"/>
      <c r="D1117" s="14"/>
    </row>
    <row r="1118" spans="3:4">
      <c r="C1118" s="14"/>
      <c r="D1118" s="14"/>
    </row>
    <row r="1119" spans="3:4">
      <c r="C1119" s="14"/>
      <c r="D1119" s="14"/>
    </row>
    <row r="1120" spans="3:4">
      <c r="C1120" s="14"/>
      <c r="D1120" s="14"/>
    </row>
    <row r="1121" spans="3:4">
      <c r="C1121" s="14"/>
      <c r="D1121" s="14"/>
    </row>
    <row r="1122" spans="3:4">
      <c r="C1122" s="14"/>
      <c r="D1122" s="14"/>
    </row>
    <row r="1123" spans="3:4">
      <c r="C1123" s="14"/>
      <c r="D1123" s="14"/>
    </row>
    <row r="1124" spans="3:4">
      <c r="C1124" s="14"/>
      <c r="D1124" s="14"/>
    </row>
    <row r="1125" spans="3:4">
      <c r="C1125" s="14"/>
      <c r="D1125" s="14"/>
    </row>
    <row r="1126" spans="3:4">
      <c r="C1126" s="14"/>
      <c r="D1126" s="14"/>
    </row>
    <row r="1127" spans="3:4">
      <c r="C1127" s="14"/>
      <c r="D1127" s="14"/>
    </row>
    <row r="1128" spans="3:4">
      <c r="C1128" s="14"/>
      <c r="D1128" s="14"/>
    </row>
    <row r="1129" spans="3:4">
      <c r="C1129" s="14"/>
      <c r="D1129" s="14"/>
    </row>
    <row r="1130" spans="3:4">
      <c r="C1130" s="14"/>
      <c r="D1130" s="14"/>
    </row>
    <row r="1131" spans="3:4">
      <c r="C1131" s="14"/>
      <c r="D1131" s="14"/>
    </row>
    <row r="1132" spans="3:4">
      <c r="C1132" s="14"/>
      <c r="D1132" s="14"/>
    </row>
    <row r="1133" spans="3:4">
      <c r="C1133" s="14"/>
      <c r="D1133" s="14"/>
    </row>
    <row r="1134" spans="3:4">
      <c r="C1134" s="14"/>
      <c r="D1134" s="14"/>
    </row>
    <row r="1135" spans="3:4">
      <c r="C1135" s="14"/>
      <c r="D1135" s="14"/>
    </row>
    <row r="1136" spans="3:4">
      <c r="C1136" s="14"/>
      <c r="D1136" s="14"/>
    </row>
    <row r="1137" spans="3:4">
      <c r="C1137" s="14"/>
      <c r="D1137" s="14"/>
    </row>
    <row r="1138" spans="3:4">
      <c r="C1138" s="14"/>
      <c r="D1138" s="14"/>
    </row>
    <row r="1139" spans="3:4">
      <c r="C1139" s="14"/>
      <c r="D1139" s="14"/>
    </row>
    <row r="1140" spans="3:4">
      <c r="C1140" s="14"/>
      <c r="D1140" s="14"/>
    </row>
    <row r="1141" spans="3:4">
      <c r="C1141" s="14"/>
      <c r="D1141" s="14"/>
    </row>
    <row r="1142" spans="3:4">
      <c r="C1142" s="14"/>
      <c r="D1142" s="14"/>
    </row>
    <row r="1143" spans="3:4">
      <c r="C1143" s="14"/>
      <c r="D1143" s="14"/>
    </row>
    <row r="1144" spans="3:4">
      <c r="C1144" s="14"/>
      <c r="D1144" s="14"/>
    </row>
    <row r="1145" spans="3:4">
      <c r="C1145" s="14"/>
      <c r="D1145" s="14"/>
    </row>
    <row r="1146" spans="3:4">
      <c r="C1146" s="14"/>
      <c r="D1146" s="14"/>
    </row>
    <row r="1147" spans="3:4">
      <c r="C1147" s="14"/>
      <c r="D1147" s="14"/>
    </row>
    <row r="1148" spans="3:4">
      <c r="C1148" s="14"/>
      <c r="D1148" s="14"/>
    </row>
    <row r="1149" spans="3:4">
      <c r="C1149" s="14"/>
      <c r="D1149" s="14"/>
    </row>
    <row r="1150" spans="3:4">
      <c r="C1150" s="14"/>
      <c r="D1150" s="14"/>
    </row>
    <row r="1151" spans="3:4">
      <c r="C1151" s="14"/>
      <c r="D1151" s="14"/>
    </row>
    <row r="1152" spans="3:4">
      <c r="C1152" s="14"/>
      <c r="D1152" s="14"/>
    </row>
    <row r="1153" spans="3:4">
      <c r="C1153" s="14"/>
      <c r="D1153" s="14"/>
    </row>
    <row r="1154" spans="3:4">
      <c r="C1154" s="14"/>
      <c r="D1154" s="14"/>
    </row>
    <row r="1155" spans="3:4">
      <c r="C1155" s="14"/>
      <c r="D1155" s="14"/>
    </row>
    <row r="1156" spans="3:4">
      <c r="C1156" s="14"/>
      <c r="D1156" s="14"/>
    </row>
    <row r="1157" spans="3:4">
      <c r="C1157" s="14"/>
      <c r="D1157" s="14"/>
    </row>
    <row r="1158" spans="3:4">
      <c r="C1158" s="14"/>
      <c r="D1158" s="14"/>
    </row>
    <row r="1159" spans="3:4">
      <c r="C1159" s="14"/>
      <c r="D1159" s="14"/>
    </row>
    <row r="1160" spans="3:4">
      <c r="C1160" s="14"/>
      <c r="D1160" s="14"/>
    </row>
    <row r="1161" spans="3:4">
      <c r="C1161" s="14"/>
      <c r="D1161" s="14"/>
    </row>
    <row r="1162" spans="3:4">
      <c r="C1162" s="14"/>
      <c r="D1162" s="14"/>
    </row>
    <row r="1163" spans="3:4">
      <c r="C1163" s="14"/>
      <c r="D1163" s="14"/>
    </row>
    <row r="1164" spans="3:4">
      <c r="C1164" s="14"/>
      <c r="D1164" s="14"/>
    </row>
    <row r="1165" spans="3:4">
      <c r="C1165" s="14"/>
      <c r="D1165" s="14"/>
    </row>
    <row r="1166" spans="3:4">
      <c r="C1166" s="14"/>
      <c r="D1166" s="14"/>
    </row>
    <row r="1167" spans="3:4">
      <c r="C1167" s="14"/>
      <c r="D1167" s="14"/>
    </row>
    <row r="1168" spans="3:4">
      <c r="C1168" s="14"/>
      <c r="D1168" s="14"/>
    </row>
    <row r="1169" spans="3:4">
      <c r="C1169" s="14"/>
      <c r="D1169" s="14"/>
    </row>
    <row r="1170" spans="3:4">
      <c r="C1170" s="14"/>
      <c r="D1170" s="14"/>
    </row>
    <row r="1171" spans="3:4">
      <c r="C1171" s="14"/>
      <c r="D1171" s="14"/>
    </row>
    <row r="1172" spans="3:4">
      <c r="C1172" s="14"/>
      <c r="D1172" s="14"/>
    </row>
    <row r="1173" spans="3:4">
      <c r="C1173" s="14"/>
      <c r="D1173" s="14"/>
    </row>
    <row r="1174" spans="3:4">
      <c r="C1174" s="14"/>
      <c r="D1174" s="14"/>
    </row>
    <row r="1175" spans="3:4">
      <c r="C1175" s="14"/>
      <c r="D1175" s="14"/>
    </row>
    <row r="1176" spans="3:4">
      <c r="C1176" s="14"/>
      <c r="D1176" s="14"/>
    </row>
    <row r="1177" spans="3:4">
      <c r="C1177" s="14"/>
      <c r="D1177" s="14"/>
    </row>
    <row r="1178" spans="3:4">
      <c r="C1178" s="14"/>
      <c r="D1178" s="14"/>
    </row>
    <row r="1179" spans="3:4">
      <c r="C1179" s="14"/>
      <c r="D1179" s="14"/>
    </row>
    <row r="1180" spans="3:4">
      <c r="C1180" s="14"/>
      <c r="D1180" s="14"/>
    </row>
    <row r="1181" spans="3:4">
      <c r="C1181" s="14"/>
      <c r="D1181" s="14"/>
    </row>
    <row r="1182" spans="3:4">
      <c r="C1182" s="14"/>
      <c r="D1182" s="14"/>
    </row>
    <row r="1183" spans="3:4">
      <c r="C1183" s="14"/>
      <c r="D1183" s="14"/>
    </row>
    <row r="1184" spans="3:4">
      <c r="C1184" s="14"/>
      <c r="D1184" s="14"/>
    </row>
    <row r="1185" spans="3:4">
      <c r="C1185" s="14"/>
      <c r="D1185" s="14"/>
    </row>
    <row r="1186" spans="3:4">
      <c r="C1186" s="14"/>
      <c r="D1186" s="14"/>
    </row>
    <row r="1187" spans="3:4">
      <c r="C1187" s="14"/>
      <c r="D1187" s="14"/>
    </row>
    <row r="1188" spans="3:4">
      <c r="C1188" s="14"/>
      <c r="D1188" s="14"/>
    </row>
    <row r="1189" spans="3:4">
      <c r="C1189" s="14"/>
      <c r="D1189" s="14"/>
    </row>
    <row r="1190" spans="3:4">
      <c r="C1190" s="14"/>
      <c r="D1190" s="14"/>
    </row>
    <row r="1191" spans="3:4">
      <c r="C1191" s="14"/>
      <c r="D1191" s="14"/>
    </row>
    <row r="1192" spans="3:4">
      <c r="C1192" s="14"/>
      <c r="D1192" s="14"/>
    </row>
    <row r="1193" spans="3:4">
      <c r="C1193" s="14"/>
      <c r="D1193" s="14"/>
    </row>
    <row r="1194" spans="3:4">
      <c r="C1194" s="14"/>
      <c r="D1194" s="14"/>
    </row>
    <row r="1195" spans="3:4">
      <c r="C1195" s="14"/>
      <c r="D1195" s="14"/>
    </row>
    <row r="1196" spans="3:4">
      <c r="C1196" s="14"/>
      <c r="D1196" s="14"/>
    </row>
    <row r="1197" spans="3:4">
      <c r="C1197" s="14"/>
      <c r="D1197" s="14"/>
    </row>
    <row r="1198" spans="3:4">
      <c r="C1198" s="14"/>
      <c r="D1198" s="14"/>
    </row>
    <row r="1199" spans="3:4">
      <c r="C1199" s="14"/>
      <c r="D1199" s="14"/>
    </row>
    <row r="1200" spans="3:4">
      <c r="C1200" s="14"/>
      <c r="D1200" s="14"/>
    </row>
    <row r="1201" spans="3:4">
      <c r="C1201" s="14"/>
      <c r="D1201" s="14"/>
    </row>
    <row r="1202" spans="3:4">
      <c r="C1202" s="14"/>
      <c r="D1202" s="14"/>
    </row>
    <row r="1203" spans="3:4">
      <c r="C1203" s="14"/>
      <c r="D1203" s="14"/>
    </row>
    <row r="1204" spans="3:4">
      <c r="C1204" s="14"/>
      <c r="D1204" s="14"/>
    </row>
    <row r="1205" spans="3:4">
      <c r="C1205" s="14"/>
      <c r="D1205" s="14"/>
    </row>
    <row r="1206" spans="3:4">
      <c r="C1206" s="14"/>
      <c r="D1206" s="14"/>
    </row>
    <row r="1207" spans="3:4">
      <c r="C1207" s="14"/>
      <c r="D1207" s="14"/>
    </row>
    <row r="1208" spans="3:4">
      <c r="C1208" s="14"/>
      <c r="D1208" s="14"/>
    </row>
    <row r="1209" spans="3:4">
      <c r="C1209" s="14"/>
      <c r="D1209" s="14"/>
    </row>
    <row r="1210" spans="3:4">
      <c r="C1210" s="14"/>
      <c r="D1210" s="14"/>
    </row>
    <row r="1211" spans="3:4">
      <c r="C1211" s="14"/>
      <c r="D1211" s="14"/>
    </row>
    <row r="1212" spans="3:4">
      <c r="C1212" s="14"/>
      <c r="D1212" s="14"/>
    </row>
    <row r="1213" spans="3:4">
      <c r="C1213" s="14"/>
      <c r="D1213" s="14"/>
    </row>
    <row r="1214" spans="3:4">
      <c r="C1214" s="14"/>
      <c r="D1214" s="14"/>
    </row>
    <row r="1215" spans="3:4">
      <c r="C1215" s="14"/>
      <c r="D1215" s="14"/>
    </row>
    <row r="1216" spans="3:4">
      <c r="C1216" s="14"/>
      <c r="D1216" s="14"/>
    </row>
    <row r="1217" spans="3:4">
      <c r="C1217" s="14"/>
      <c r="D1217" s="14"/>
    </row>
    <row r="1218" spans="3:4">
      <c r="C1218" s="14"/>
      <c r="D1218" s="14"/>
    </row>
    <row r="1219" spans="3:4">
      <c r="C1219" s="14"/>
      <c r="D1219" s="14"/>
    </row>
    <row r="1220" spans="3:4">
      <c r="C1220" s="14"/>
      <c r="D1220" s="14"/>
    </row>
    <row r="1221" spans="3:4">
      <c r="C1221" s="14"/>
      <c r="D1221" s="14"/>
    </row>
    <row r="1222" spans="3:4">
      <c r="C1222" s="14"/>
      <c r="D1222" s="14"/>
    </row>
    <row r="1223" spans="3:4">
      <c r="C1223" s="14"/>
      <c r="D1223" s="14"/>
    </row>
    <row r="1224" spans="3:4">
      <c r="C1224" s="14"/>
      <c r="D1224" s="14"/>
    </row>
    <row r="1225" spans="3:4">
      <c r="C1225" s="14"/>
      <c r="D1225" s="14"/>
    </row>
    <row r="1226" spans="3:4">
      <c r="C1226" s="14"/>
      <c r="D1226" s="14"/>
    </row>
    <row r="1227" spans="3:4">
      <c r="C1227" s="14"/>
      <c r="D1227" s="14"/>
    </row>
    <row r="1228" spans="3:4">
      <c r="C1228" s="14"/>
      <c r="D1228" s="14"/>
    </row>
    <row r="1229" spans="3:4">
      <c r="C1229" s="14"/>
      <c r="D1229" s="14"/>
    </row>
    <row r="1230" spans="3:4">
      <c r="C1230" s="14"/>
      <c r="D1230" s="14"/>
    </row>
    <row r="1231" spans="3:4">
      <c r="C1231" s="14"/>
      <c r="D1231" s="14"/>
    </row>
    <row r="1232" spans="3:4">
      <c r="C1232" s="14"/>
      <c r="D1232" s="14"/>
    </row>
    <row r="1233" spans="3:4">
      <c r="C1233" s="14"/>
      <c r="D1233" s="14"/>
    </row>
    <row r="1234" spans="3:4">
      <c r="C1234" s="14"/>
      <c r="D1234" s="14"/>
    </row>
    <row r="1235" spans="3:4">
      <c r="C1235" s="14"/>
      <c r="D1235" s="14"/>
    </row>
    <row r="1236" spans="3:4">
      <c r="C1236" s="14"/>
      <c r="D1236" s="14"/>
    </row>
    <row r="1237" spans="3:4">
      <c r="C1237" s="14"/>
      <c r="D1237" s="14"/>
    </row>
    <row r="1238" spans="3:4">
      <c r="C1238" s="14"/>
      <c r="D1238" s="14"/>
    </row>
    <row r="1239" spans="3:4">
      <c r="C1239" s="14"/>
      <c r="D1239" s="14"/>
    </row>
    <row r="1240" spans="3:4">
      <c r="C1240" s="14"/>
      <c r="D1240" s="14"/>
    </row>
    <row r="1241" spans="3:4">
      <c r="C1241" s="14"/>
      <c r="D1241" s="14"/>
    </row>
    <row r="1242" spans="3:4">
      <c r="C1242" s="14"/>
      <c r="D1242" s="14"/>
    </row>
    <row r="1243" spans="3:4">
      <c r="C1243" s="14"/>
      <c r="D1243" s="14"/>
    </row>
    <row r="1244" spans="3:4">
      <c r="C1244" s="14"/>
      <c r="D1244" s="14"/>
    </row>
    <row r="1245" spans="3:4">
      <c r="C1245" s="14"/>
      <c r="D1245" s="14"/>
    </row>
    <row r="1246" spans="3:4">
      <c r="C1246" s="14"/>
      <c r="D1246" s="14"/>
    </row>
    <row r="1247" spans="3:4">
      <c r="C1247" s="14"/>
      <c r="D1247" s="14"/>
    </row>
    <row r="1248" spans="3:4">
      <c r="C1248" s="14"/>
      <c r="D1248" s="14"/>
    </row>
    <row r="1249" spans="3:4">
      <c r="C1249" s="14"/>
      <c r="D1249" s="14"/>
    </row>
    <row r="1250" spans="3:4">
      <c r="C1250" s="14"/>
      <c r="D1250" s="14"/>
    </row>
    <row r="1251" spans="3:4">
      <c r="C1251" s="14"/>
      <c r="D1251" s="14"/>
    </row>
    <row r="1252" spans="3:4">
      <c r="C1252" s="14"/>
      <c r="D1252" s="14"/>
    </row>
    <row r="1253" spans="3:4">
      <c r="C1253" s="14"/>
      <c r="D1253" s="14"/>
    </row>
    <row r="1254" spans="3:4">
      <c r="C1254" s="14"/>
      <c r="D1254" s="14"/>
    </row>
    <row r="1255" spans="3:4">
      <c r="C1255" s="14"/>
      <c r="D1255" s="14"/>
    </row>
    <row r="1256" spans="3:4">
      <c r="C1256" s="14"/>
      <c r="D1256" s="14"/>
    </row>
    <row r="1257" spans="3:4">
      <c r="C1257" s="14"/>
      <c r="D1257" s="14"/>
    </row>
    <row r="1258" spans="3:4">
      <c r="C1258" s="14"/>
      <c r="D1258" s="14"/>
    </row>
    <row r="1259" spans="3:4">
      <c r="C1259" s="14"/>
      <c r="D1259" s="14"/>
    </row>
    <row r="1260" spans="3:4">
      <c r="C1260" s="14"/>
      <c r="D1260" s="14"/>
    </row>
    <row r="1261" spans="3:4">
      <c r="C1261" s="14"/>
      <c r="D1261" s="14"/>
    </row>
    <row r="1262" spans="3:4">
      <c r="C1262" s="14"/>
      <c r="D1262" s="14"/>
    </row>
    <row r="1263" spans="3:4">
      <c r="C1263" s="14"/>
      <c r="D1263" s="14"/>
    </row>
    <row r="1264" spans="3:4">
      <c r="C1264" s="14"/>
      <c r="D1264" s="14"/>
    </row>
    <row r="1265" spans="3:4">
      <c r="C1265" s="14"/>
      <c r="D1265" s="14"/>
    </row>
    <row r="1266" spans="3:4">
      <c r="C1266" s="14"/>
      <c r="D1266" s="14"/>
    </row>
    <row r="1267" spans="3:4">
      <c r="C1267" s="14"/>
      <c r="D1267" s="14"/>
    </row>
    <row r="1268" spans="3:4">
      <c r="C1268" s="14"/>
      <c r="D1268" s="14"/>
    </row>
    <row r="1269" spans="3:4">
      <c r="C1269" s="14"/>
      <c r="D1269" s="14"/>
    </row>
    <row r="1270" spans="3:4">
      <c r="C1270" s="14"/>
      <c r="D1270" s="14"/>
    </row>
    <row r="1271" spans="3:4">
      <c r="C1271" s="14"/>
      <c r="D1271" s="14"/>
    </row>
    <row r="1272" spans="3:4">
      <c r="C1272" s="14"/>
      <c r="D1272" s="14"/>
    </row>
    <row r="1273" spans="3:4">
      <c r="C1273" s="14"/>
      <c r="D1273" s="14"/>
    </row>
    <row r="1274" spans="3:4">
      <c r="C1274" s="14"/>
      <c r="D1274" s="14"/>
    </row>
    <row r="1275" spans="3:4">
      <c r="C1275" s="14"/>
      <c r="D1275" s="14"/>
    </row>
    <row r="1276" spans="3:4">
      <c r="C1276" s="14"/>
      <c r="D1276" s="14"/>
    </row>
    <row r="1277" spans="3:4">
      <c r="C1277" s="14"/>
      <c r="D1277" s="14"/>
    </row>
    <row r="1278" spans="3:4">
      <c r="C1278" s="14"/>
      <c r="D1278" s="14"/>
    </row>
    <row r="1279" spans="3:4">
      <c r="C1279" s="14"/>
      <c r="D1279" s="14"/>
    </row>
    <row r="1280" spans="3:4">
      <c r="C1280" s="14"/>
      <c r="D1280" s="14"/>
    </row>
    <row r="1281" spans="3:4">
      <c r="C1281" s="14"/>
      <c r="D1281" s="14"/>
    </row>
    <row r="1282" spans="3:4">
      <c r="C1282" s="14"/>
      <c r="D1282" s="14"/>
    </row>
    <row r="1283" spans="3:4">
      <c r="C1283" s="14"/>
      <c r="D1283" s="14"/>
    </row>
    <row r="1284" spans="3:4">
      <c r="C1284" s="14"/>
      <c r="D1284" s="14"/>
    </row>
    <row r="1285" spans="3:4">
      <c r="C1285" s="14"/>
      <c r="D1285" s="14"/>
    </row>
    <row r="1286" spans="3:4">
      <c r="C1286" s="14"/>
      <c r="D1286" s="14"/>
    </row>
    <row r="1287" spans="3:4">
      <c r="C1287" s="14"/>
      <c r="D1287" s="14"/>
    </row>
    <row r="1288" spans="3:4">
      <c r="C1288" s="14"/>
      <c r="D1288" s="14"/>
    </row>
    <row r="1289" spans="3:4">
      <c r="C1289" s="14"/>
      <c r="D1289" s="14"/>
    </row>
    <row r="1290" spans="3:4">
      <c r="C1290" s="14"/>
      <c r="D1290" s="14"/>
    </row>
    <row r="1291" spans="3:4">
      <c r="C1291" s="14"/>
      <c r="D1291" s="14"/>
    </row>
    <row r="1292" spans="3:4">
      <c r="C1292" s="14"/>
      <c r="D1292" s="14"/>
    </row>
    <row r="1293" spans="3:4">
      <c r="C1293" s="14"/>
      <c r="D1293" s="14"/>
    </row>
    <row r="1294" spans="3:4">
      <c r="C1294" s="14"/>
      <c r="D1294" s="14"/>
    </row>
    <row r="1295" spans="3:4">
      <c r="C1295" s="14"/>
      <c r="D1295" s="14"/>
    </row>
    <row r="1296" spans="3:4">
      <c r="C1296" s="14"/>
      <c r="D1296" s="14"/>
    </row>
    <row r="1297" spans="3:4">
      <c r="C1297" s="14"/>
      <c r="D1297" s="14"/>
    </row>
    <row r="1298" spans="3:4">
      <c r="C1298" s="14"/>
      <c r="D1298" s="14"/>
    </row>
    <row r="1299" spans="3:4">
      <c r="C1299" s="14"/>
      <c r="D1299" s="14"/>
    </row>
    <row r="1300" spans="3:4">
      <c r="C1300" s="14"/>
      <c r="D1300" s="14"/>
    </row>
    <row r="1301" spans="3:4">
      <c r="C1301" s="14"/>
      <c r="D1301" s="14"/>
    </row>
    <row r="1302" spans="3:4">
      <c r="C1302" s="14"/>
      <c r="D1302" s="14"/>
    </row>
    <row r="1303" spans="3:4">
      <c r="C1303" s="14"/>
      <c r="D1303" s="14"/>
    </row>
    <row r="1304" spans="3:4">
      <c r="C1304" s="14"/>
      <c r="D1304" s="14"/>
    </row>
    <row r="1305" spans="3:4">
      <c r="C1305" s="14"/>
      <c r="D1305" s="14"/>
    </row>
    <row r="1306" spans="3:4">
      <c r="C1306" s="14"/>
      <c r="D1306" s="14"/>
    </row>
    <row r="1307" spans="3:4">
      <c r="C1307" s="14"/>
      <c r="D1307" s="14"/>
    </row>
    <row r="1308" spans="3:4">
      <c r="C1308" s="14"/>
      <c r="D1308" s="14"/>
    </row>
    <row r="1309" spans="3:4">
      <c r="C1309" s="14"/>
      <c r="D1309" s="14"/>
    </row>
    <row r="1310" spans="3:4">
      <c r="C1310" s="14"/>
      <c r="D1310" s="14"/>
    </row>
    <row r="1311" spans="3:4">
      <c r="C1311" s="14"/>
      <c r="D1311" s="14"/>
    </row>
    <row r="1312" spans="3:4">
      <c r="C1312" s="14"/>
      <c r="D1312" s="14"/>
    </row>
    <row r="1313" spans="3:4">
      <c r="C1313" s="14"/>
      <c r="D1313" s="14"/>
    </row>
    <row r="1314" spans="3:4">
      <c r="C1314" s="14"/>
      <c r="D1314" s="14"/>
    </row>
    <row r="1315" spans="3:4">
      <c r="C1315" s="14"/>
      <c r="D1315" s="14"/>
    </row>
    <row r="1316" spans="3:4">
      <c r="C1316" s="14"/>
      <c r="D1316" s="14"/>
    </row>
    <row r="1317" spans="3:4">
      <c r="C1317" s="14"/>
      <c r="D1317" s="14"/>
    </row>
    <row r="1318" spans="3:4">
      <c r="C1318" s="14"/>
      <c r="D1318" s="14"/>
    </row>
    <row r="1319" spans="3:4">
      <c r="C1319" s="14"/>
      <c r="D1319" s="14"/>
    </row>
    <row r="1320" spans="3:4">
      <c r="C1320" s="14"/>
      <c r="D1320" s="14"/>
    </row>
    <row r="1321" spans="3:4">
      <c r="C1321" s="14"/>
      <c r="D1321" s="14"/>
    </row>
    <row r="1322" spans="3:4">
      <c r="C1322" s="14"/>
      <c r="D1322" s="14"/>
    </row>
    <row r="1323" spans="3:4">
      <c r="C1323" s="14"/>
      <c r="D1323" s="14"/>
    </row>
    <row r="1324" spans="3:4">
      <c r="C1324" s="14"/>
      <c r="D1324" s="14"/>
    </row>
    <row r="1325" spans="3:4">
      <c r="C1325" s="14"/>
      <c r="D1325" s="14"/>
    </row>
    <row r="1326" spans="3:4">
      <c r="C1326" s="14"/>
      <c r="D1326" s="14"/>
    </row>
    <row r="1327" spans="3:4">
      <c r="C1327" s="14"/>
      <c r="D1327" s="14"/>
    </row>
    <row r="1328" spans="3:4">
      <c r="C1328" s="14"/>
      <c r="D1328" s="14"/>
    </row>
    <row r="1329" spans="3:4">
      <c r="C1329" s="14"/>
      <c r="D1329" s="14"/>
    </row>
    <row r="1330" spans="3:4">
      <c r="C1330" s="14"/>
      <c r="D1330" s="14"/>
    </row>
    <row r="1331" spans="3:4">
      <c r="C1331" s="14"/>
      <c r="D1331" s="14"/>
    </row>
    <row r="1332" spans="3:4">
      <c r="C1332" s="14"/>
      <c r="D1332" s="14"/>
    </row>
    <row r="1333" spans="3:4">
      <c r="C1333" s="14"/>
      <c r="D1333" s="14"/>
    </row>
    <row r="1334" spans="3:4">
      <c r="C1334" s="14"/>
      <c r="D1334" s="14"/>
    </row>
    <row r="1335" spans="3:4">
      <c r="C1335" s="14"/>
      <c r="D1335" s="14"/>
    </row>
    <row r="1336" spans="3:4">
      <c r="C1336" s="14"/>
      <c r="D1336" s="14"/>
    </row>
    <row r="1337" spans="3:4">
      <c r="C1337" s="14"/>
      <c r="D1337" s="14"/>
    </row>
    <row r="1338" spans="3:4">
      <c r="C1338" s="14"/>
      <c r="D1338" s="14"/>
    </row>
    <row r="1339" spans="3:4">
      <c r="C1339" s="14"/>
      <c r="D1339" s="14"/>
    </row>
    <row r="1340" spans="3:4">
      <c r="C1340" s="14"/>
      <c r="D1340" s="14"/>
    </row>
    <row r="1341" spans="3:4">
      <c r="C1341" s="14"/>
      <c r="D1341" s="14"/>
    </row>
    <row r="1342" spans="3:4">
      <c r="C1342" s="14"/>
      <c r="D1342" s="14"/>
    </row>
    <row r="1343" spans="3:4">
      <c r="C1343" s="14"/>
      <c r="D1343" s="14"/>
    </row>
    <row r="1344" spans="3:4">
      <c r="C1344" s="14"/>
      <c r="D1344" s="14"/>
    </row>
    <row r="1345" spans="3:4">
      <c r="C1345" s="14"/>
      <c r="D1345" s="14"/>
    </row>
    <row r="1346" spans="3:4">
      <c r="C1346" s="14"/>
      <c r="D1346" s="14"/>
    </row>
    <row r="1347" spans="3:4">
      <c r="C1347" s="14"/>
      <c r="D1347" s="14"/>
    </row>
    <row r="1348" spans="3:4">
      <c r="C1348" s="14"/>
      <c r="D1348" s="14"/>
    </row>
    <row r="1349" spans="3:4">
      <c r="C1349" s="14"/>
      <c r="D1349" s="14"/>
    </row>
    <row r="1350" spans="3:4">
      <c r="C1350" s="14"/>
      <c r="D1350" s="14"/>
    </row>
    <row r="1351" spans="3:4">
      <c r="C1351" s="14"/>
      <c r="D1351" s="14"/>
    </row>
    <row r="1352" spans="3:4">
      <c r="C1352" s="14"/>
      <c r="D1352" s="14"/>
    </row>
    <row r="1353" spans="3:4">
      <c r="C1353" s="14"/>
      <c r="D1353" s="14"/>
    </row>
    <row r="1354" spans="3:4">
      <c r="C1354" s="14"/>
      <c r="D1354" s="14"/>
    </row>
    <row r="1355" spans="3:4">
      <c r="C1355" s="14"/>
      <c r="D1355" s="14"/>
    </row>
    <row r="1356" spans="3:4">
      <c r="C1356" s="14"/>
      <c r="D1356" s="14"/>
    </row>
    <row r="1357" spans="3:4">
      <c r="C1357" s="14"/>
      <c r="D1357" s="14"/>
    </row>
    <row r="1358" spans="3:4">
      <c r="C1358" s="14"/>
      <c r="D1358" s="14"/>
    </row>
    <row r="1359" spans="3:4">
      <c r="C1359" s="14"/>
      <c r="D1359" s="14"/>
    </row>
    <row r="1360" spans="3:4">
      <c r="C1360" s="14"/>
      <c r="D1360" s="14"/>
    </row>
    <row r="1361" spans="3:4">
      <c r="C1361" s="14"/>
      <c r="D1361" s="14"/>
    </row>
    <row r="1362" spans="3:4">
      <c r="C1362" s="14"/>
      <c r="D1362" s="14"/>
    </row>
    <row r="1363" spans="3:4">
      <c r="C1363" s="14"/>
      <c r="D1363" s="14"/>
    </row>
    <row r="1364" spans="3:4">
      <c r="C1364" s="14"/>
      <c r="D1364" s="14"/>
    </row>
    <row r="1365" spans="3:4">
      <c r="C1365" s="14"/>
      <c r="D1365" s="14"/>
    </row>
    <row r="1366" spans="3:4">
      <c r="C1366" s="14"/>
      <c r="D1366" s="14"/>
    </row>
    <row r="1367" spans="3:4">
      <c r="C1367" s="14"/>
      <c r="D1367" s="14"/>
    </row>
    <row r="1368" spans="3:4">
      <c r="C1368" s="14"/>
      <c r="D1368" s="14"/>
    </row>
    <row r="1369" spans="3:4">
      <c r="C1369" s="14"/>
      <c r="D1369" s="14"/>
    </row>
    <row r="1370" spans="3:4">
      <c r="C1370" s="14"/>
      <c r="D1370" s="14"/>
    </row>
    <row r="1371" spans="3:4">
      <c r="C1371" s="14"/>
      <c r="D1371" s="14"/>
    </row>
    <row r="1372" spans="3:4">
      <c r="C1372" s="14"/>
      <c r="D1372" s="14"/>
    </row>
    <row r="1373" spans="3:4">
      <c r="C1373" s="14"/>
      <c r="D1373" s="14"/>
    </row>
    <row r="1374" spans="3:4">
      <c r="C1374" s="14"/>
      <c r="D1374" s="14"/>
    </row>
    <row r="1375" spans="3:4">
      <c r="C1375" s="14"/>
      <c r="D1375" s="14"/>
    </row>
    <row r="1376" spans="3:4">
      <c r="C1376" s="14"/>
      <c r="D1376" s="14"/>
    </row>
    <row r="1377" spans="3:4">
      <c r="C1377" s="14"/>
      <c r="D1377" s="14"/>
    </row>
    <row r="1378" spans="3:4">
      <c r="C1378" s="14"/>
      <c r="D1378" s="14"/>
    </row>
    <row r="1379" spans="3:4">
      <c r="C1379" s="14"/>
      <c r="D1379" s="14"/>
    </row>
    <row r="1380" spans="3:4">
      <c r="C1380" s="14"/>
      <c r="D1380" s="14"/>
    </row>
    <row r="1381" spans="3:4">
      <c r="C1381" s="14"/>
      <c r="D1381" s="14"/>
    </row>
    <row r="1382" spans="3:4">
      <c r="C1382" s="14"/>
      <c r="D1382" s="14"/>
    </row>
    <row r="1383" spans="3:4">
      <c r="C1383" s="14"/>
      <c r="D1383" s="14"/>
    </row>
    <row r="1384" spans="3:4">
      <c r="C1384" s="14"/>
      <c r="D1384" s="14"/>
    </row>
    <row r="1385" spans="3:4">
      <c r="C1385" s="14"/>
      <c r="D1385" s="14"/>
    </row>
    <row r="1386" spans="3:4">
      <c r="C1386" s="14"/>
      <c r="D1386" s="14"/>
    </row>
    <row r="1387" spans="3:4">
      <c r="C1387" s="14"/>
      <c r="D1387" s="14"/>
    </row>
    <row r="1388" spans="3:4">
      <c r="C1388" s="14"/>
      <c r="D1388" s="14"/>
    </row>
    <row r="1389" spans="3:4">
      <c r="C1389" s="14"/>
      <c r="D1389" s="14"/>
    </row>
    <row r="1390" spans="3:4">
      <c r="C1390" s="14"/>
      <c r="D1390" s="14"/>
    </row>
    <row r="1391" spans="3:4">
      <c r="C1391" s="14"/>
      <c r="D1391" s="14"/>
    </row>
    <row r="1392" spans="3:4">
      <c r="C1392" s="14"/>
      <c r="D1392" s="14"/>
    </row>
    <row r="1393" spans="3:4">
      <c r="C1393" s="14"/>
      <c r="D1393" s="14"/>
    </row>
    <row r="1394" spans="3:4">
      <c r="C1394" s="14"/>
      <c r="D1394" s="14"/>
    </row>
    <row r="1395" spans="3:4">
      <c r="C1395" s="14"/>
      <c r="D1395" s="14"/>
    </row>
    <row r="1396" spans="3:4">
      <c r="C1396" s="14"/>
      <c r="D1396" s="14"/>
    </row>
    <row r="1397" spans="3:4">
      <c r="C1397" s="14"/>
      <c r="D1397" s="14"/>
    </row>
    <row r="1398" spans="3:4">
      <c r="C1398" s="14"/>
      <c r="D1398" s="14"/>
    </row>
    <row r="1399" spans="3:4">
      <c r="C1399" s="14"/>
      <c r="D1399" s="14"/>
    </row>
    <row r="1400" spans="3:4">
      <c r="C1400" s="14"/>
      <c r="D1400" s="14"/>
    </row>
    <row r="1401" spans="3:4">
      <c r="C1401" s="14"/>
      <c r="D1401" s="14"/>
    </row>
    <row r="1402" spans="3:4">
      <c r="C1402" s="14"/>
      <c r="D1402" s="14"/>
    </row>
    <row r="1403" spans="3:4">
      <c r="C1403" s="14"/>
      <c r="D1403" s="14"/>
    </row>
    <row r="1404" spans="3:4">
      <c r="C1404" s="14"/>
      <c r="D1404" s="14"/>
    </row>
    <row r="1405" spans="3:4">
      <c r="C1405" s="14"/>
      <c r="D1405" s="14"/>
    </row>
    <row r="1406" spans="3:4">
      <c r="C1406" s="14"/>
      <c r="D1406" s="14"/>
    </row>
    <row r="1407" spans="3:4">
      <c r="C1407" s="14"/>
      <c r="D1407" s="14"/>
    </row>
    <row r="1408" spans="3:4">
      <c r="C1408" s="14"/>
      <c r="D1408" s="14"/>
    </row>
    <row r="1409" spans="3:4">
      <c r="C1409" s="14"/>
      <c r="D1409" s="14"/>
    </row>
    <row r="1410" spans="3:4">
      <c r="C1410" s="14"/>
      <c r="D1410" s="14"/>
    </row>
    <row r="1411" spans="3:4">
      <c r="C1411" s="14"/>
      <c r="D1411" s="14"/>
    </row>
    <row r="1412" spans="3:4">
      <c r="C1412" s="14"/>
      <c r="D1412" s="14"/>
    </row>
    <row r="1413" spans="3:4">
      <c r="C1413" s="14"/>
      <c r="D1413" s="14"/>
    </row>
    <row r="1414" spans="3:4">
      <c r="C1414" s="14"/>
      <c r="D1414" s="14"/>
    </row>
    <row r="1415" spans="3:4">
      <c r="C1415" s="14"/>
      <c r="D1415" s="14"/>
    </row>
    <row r="1416" spans="3:4">
      <c r="C1416" s="14"/>
      <c r="D1416" s="14"/>
    </row>
    <row r="1417" spans="3:4">
      <c r="C1417" s="14"/>
      <c r="D1417" s="14"/>
    </row>
    <row r="1418" spans="3:4">
      <c r="C1418" s="14"/>
      <c r="D1418" s="14"/>
    </row>
    <row r="1419" spans="3:4">
      <c r="C1419" s="14"/>
      <c r="D1419" s="14"/>
    </row>
    <row r="1420" spans="3:4">
      <c r="C1420" s="14"/>
      <c r="D1420" s="14"/>
    </row>
    <row r="1421" spans="3:4">
      <c r="C1421" s="14"/>
      <c r="D1421" s="14"/>
    </row>
    <row r="1422" spans="3:4">
      <c r="C1422" s="14"/>
      <c r="D1422" s="14"/>
    </row>
    <row r="1423" spans="3:4">
      <c r="C1423" s="14"/>
      <c r="D1423" s="14"/>
    </row>
    <row r="1424" spans="3:4">
      <c r="C1424" s="14"/>
      <c r="D1424" s="14"/>
    </row>
    <row r="1425" spans="3:4">
      <c r="C1425" s="14"/>
      <c r="D1425" s="14"/>
    </row>
    <row r="1426" spans="3:4">
      <c r="C1426" s="14"/>
      <c r="D1426" s="14"/>
    </row>
    <row r="1427" spans="3:4">
      <c r="C1427" s="14"/>
      <c r="D1427" s="14"/>
    </row>
    <row r="1428" spans="3:4">
      <c r="C1428" s="14"/>
      <c r="D1428" s="14"/>
    </row>
    <row r="1429" spans="3:4">
      <c r="C1429" s="14"/>
      <c r="D1429" s="14"/>
    </row>
    <row r="1430" spans="3:4">
      <c r="C1430" s="14"/>
      <c r="D1430" s="14"/>
    </row>
    <row r="1431" spans="3:4">
      <c r="C1431" s="14"/>
      <c r="D1431" s="14"/>
    </row>
    <row r="1432" spans="3:4">
      <c r="C1432" s="14"/>
      <c r="D1432" s="14"/>
    </row>
    <row r="1433" spans="3:4">
      <c r="C1433" s="14"/>
      <c r="D1433" s="14"/>
    </row>
    <row r="1434" spans="3:4">
      <c r="C1434" s="14"/>
      <c r="D1434" s="14"/>
    </row>
    <row r="1435" spans="3:4">
      <c r="C1435" s="14"/>
      <c r="D1435" s="14"/>
    </row>
    <row r="1436" spans="3:4">
      <c r="C1436" s="14"/>
      <c r="D1436" s="14"/>
    </row>
    <row r="1437" spans="3:4">
      <c r="C1437" s="14"/>
      <c r="D1437" s="14"/>
    </row>
    <row r="1438" spans="3:4">
      <c r="C1438" s="14"/>
      <c r="D1438" s="14"/>
    </row>
    <row r="1439" spans="3:4">
      <c r="C1439" s="14"/>
      <c r="D1439" s="14"/>
    </row>
    <row r="1440" spans="3:4">
      <c r="C1440" s="14"/>
      <c r="D1440" s="14"/>
    </row>
    <row r="1441" spans="3:4">
      <c r="C1441" s="14"/>
      <c r="D1441" s="14"/>
    </row>
    <row r="1442" spans="3:4">
      <c r="C1442" s="14"/>
      <c r="D1442" s="14"/>
    </row>
    <row r="1443" spans="3:4">
      <c r="C1443" s="14"/>
      <c r="D1443" s="14"/>
    </row>
    <row r="1444" spans="3:4">
      <c r="C1444" s="14"/>
      <c r="D1444" s="14"/>
    </row>
    <row r="1445" spans="3:4">
      <c r="C1445" s="14"/>
      <c r="D1445" s="14"/>
    </row>
    <row r="1446" spans="3:4">
      <c r="C1446" s="14"/>
      <c r="D1446" s="14"/>
    </row>
    <row r="1447" spans="3:4">
      <c r="C1447" s="14"/>
      <c r="D1447" s="14"/>
    </row>
    <row r="1448" spans="3:4">
      <c r="C1448" s="14"/>
      <c r="D1448" s="14"/>
    </row>
    <row r="1449" spans="3:4">
      <c r="C1449" s="14"/>
      <c r="D1449" s="14"/>
    </row>
    <row r="1450" spans="3:4">
      <c r="C1450" s="14"/>
      <c r="D1450" s="14"/>
    </row>
    <row r="1451" spans="3:4">
      <c r="C1451" s="14"/>
      <c r="D1451" s="14"/>
    </row>
    <row r="1452" spans="3:4">
      <c r="C1452" s="14"/>
      <c r="D1452" s="14"/>
    </row>
    <row r="1453" spans="3:4">
      <c r="C1453" s="14"/>
      <c r="D1453" s="14"/>
    </row>
    <row r="1454" spans="3:4">
      <c r="C1454" s="14"/>
      <c r="D1454" s="14"/>
    </row>
    <row r="1455" spans="3:4">
      <c r="C1455" s="14"/>
      <c r="D1455" s="14"/>
    </row>
    <row r="1456" spans="3:4">
      <c r="C1456" s="14"/>
      <c r="D1456" s="14"/>
    </row>
    <row r="1457" spans="3:4">
      <c r="C1457" s="14"/>
      <c r="D1457" s="14"/>
    </row>
    <row r="1458" spans="3:4">
      <c r="C1458" s="14"/>
      <c r="D1458" s="14"/>
    </row>
    <row r="1459" spans="3:4">
      <c r="C1459" s="14"/>
      <c r="D1459" s="14"/>
    </row>
    <row r="1460" spans="3:4">
      <c r="C1460" s="14"/>
      <c r="D1460" s="14"/>
    </row>
    <row r="1461" spans="3:4">
      <c r="C1461" s="14"/>
      <c r="D1461" s="14"/>
    </row>
    <row r="1462" spans="3:4">
      <c r="C1462" s="14"/>
      <c r="D1462" s="14"/>
    </row>
    <row r="1463" spans="3:4">
      <c r="C1463" s="14"/>
      <c r="D1463" s="14"/>
    </row>
    <row r="1464" spans="3:4">
      <c r="C1464" s="14"/>
      <c r="D1464" s="14"/>
    </row>
    <row r="1465" spans="3:4">
      <c r="C1465" s="14"/>
      <c r="D1465" s="14"/>
    </row>
    <row r="1466" spans="3:4">
      <c r="C1466" s="14"/>
      <c r="D1466" s="14"/>
    </row>
    <row r="1467" spans="3:4">
      <c r="C1467" s="14"/>
      <c r="D1467" s="14"/>
    </row>
    <row r="1468" spans="3:4">
      <c r="C1468" s="14"/>
      <c r="D1468" s="14"/>
    </row>
    <row r="1469" spans="3:4">
      <c r="C1469" s="14"/>
      <c r="D1469" s="14"/>
    </row>
    <row r="1470" spans="3:4">
      <c r="C1470" s="14"/>
      <c r="D1470" s="14"/>
    </row>
    <row r="1471" spans="3:4">
      <c r="C1471" s="14"/>
      <c r="D1471" s="14"/>
    </row>
    <row r="1472" spans="3:4">
      <c r="C1472" s="14"/>
      <c r="D1472" s="14"/>
    </row>
    <row r="1473" spans="3:4">
      <c r="C1473" s="14"/>
      <c r="D1473" s="14"/>
    </row>
    <row r="1474" spans="3:4">
      <c r="C1474" s="14"/>
      <c r="D1474" s="14"/>
    </row>
    <row r="1475" spans="3:4">
      <c r="C1475" s="14"/>
      <c r="D1475" s="14"/>
    </row>
    <row r="1476" spans="3:4">
      <c r="C1476" s="14"/>
      <c r="D1476" s="14"/>
    </row>
    <row r="1477" spans="3:4">
      <c r="C1477" s="14"/>
      <c r="D1477" s="14"/>
    </row>
    <row r="1478" spans="3:4">
      <c r="C1478" s="14"/>
      <c r="D1478" s="14"/>
    </row>
    <row r="1479" spans="3:4">
      <c r="C1479" s="14"/>
      <c r="D1479" s="14"/>
    </row>
    <row r="1480" spans="3:4">
      <c r="C1480" s="14"/>
      <c r="D1480" s="14"/>
    </row>
    <row r="1481" spans="3:4">
      <c r="C1481" s="14"/>
      <c r="D1481" s="14"/>
    </row>
    <row r="1482" spans="3:4">
      <c r="C1482" s="14"/>
      <c r="D1482" s="14"/>
    </row>
    <row r="1483" spans="3:4">
      <c r="C1483" s="14"/>
      <c r="D1483" s="14"/>
    </row>
    <row r="1484" spans="3:4">
      <c r="C1484" s="14"/>
      <c r="D1484" s="14"/>
    </row>
    <row r="1485" spans="3:4">
      <c r="C1485" s="14"/>
      <c r="D1485" s="14"/>
    </row>
    <row r="1486" spans="3:4">
      <c r="C1486" s="14"/>
      <c r="D1486" s="14"/>
    </row>
    <row r="1487" spans="3:4">
      <c r="C1487" s="14"/>
      <c r="D1487" s="14"/>
    </row>
    <row r="1488" spans="3:4">
      <c r="C1488" s="14"/>
      <c r="D1488" s="14"/>
    </row>
    <row r="1489" spans="3:4">
      <c r="C1489" s="14"/>
      <c r="D1489" s="14"/>
    </row>
    <row r="1490" spans="3:4">
      <c r="C1490" s="14"/>
      <c r="D1490" s="14"/>
    </row>
    <row r="1491" spans="3:4">
      <c r="C1491" s="14"/>
      <c r="D1491" s="14"/>
    </row>
    <row r="1492" spans="3:4">
      <c r="C1492" s="14"/>
      <c r="D1492" s="14"/>
    </row>
    <row r="1493" spans="3:4">
      <c r="C1493" s="14"/>
      <c r="D1493" s="14"/>
    </row>
    <row r="1494" spans="3:4">
      <c r="C1494" s="14"/>
      <c r="D1494" s="14"/>
    </row>
    <row r="1495" spans="3:4">
      <c r="C1495" s="14"/>
      <c r="D1495" s="14"/>
    </row>
    <row r="1496" spans="3:4">
      <c r="C1496" s="14"/>
      <c r="D1496" s="14"/>
    </row>
    <row r="1497" spans="3:4">
      <c r="C1497" s="14"/>
      <c r="D1497" s="14"/>
    </row>
    <row r="1498" spans="3:4">
      <c r="C1498" s="14"/>
      <c r="D1498" s="14"/>
    </row>
    <row r="1499" spans="3:4">
      <c r="C1499" s="14"/>
      <c r="D1499" s="14"/>
    </row>
    <row r="1500" spans="3:4">
      <c r="C1500" s="14"/>
      <c r="D1500" s="14"/>
    </row>
    <row r="1501" spans="3:4">
      <c r="C1501" s="14"/>
      <c r="D1501" s="14"/>
    </row>
    <row r="1502" spans="3:4">
      <c r="C1502" s="14"/>
      <c r="D1502" s="14"/>
    </row>
    <row r="1503" spans="3:4">
      <c r="C1503" s="14"/>
      <c r="D1503" s="14"/>
    </row>
    <row r="1504" spans="3:4">
      <c r="C1504" s="14"/>
      <c r="D1504" s="14"/>
    </row>
    <row r="1505" spans="3:4">
      <c r="C1505" s="14"/>
      <c r="D1505" s="14"/>
    </row>
    <row r="1506" spans="3:4">
      <c r="C1506" s="14"/>
      <c r="D1506" s="14"/>
    </row>
    <row r="1507" spans="3:4">
      <c r="C1507" s="14"/>
      <c r="D1507" s="14"/>
    </row>
    <row r="1508" spans="3:4">
      <c r="C1508" s="14"/>
      <c r="D1508" s="14"/>
    </row>
    <row r="1509" spans="3:4">
      <c r="C1509" s="14"/>
      <c r="D1509" s="14"/>
    </row>
    <row r="1510" spans="3:4">
      <c r="C1510" s="14"/>
      <c r="D1510" s="14"/>
    </row>
    <row r="1511" spans="3:4">
      <c r="C1511" s="14"/>
      <c r="D1511" s="14"/>
    </row>
    <row r="1512" spans="3:4">
      <c r="C1512" s="14"/>
      <c r="D1512" s="14"/>
    </row>
    <row r="1513" spans="3:4">
      <c r="C1513" s="14"/>
      <c r="D1513" s="14"/>
    </row>
    <row r="1514" spans="3:4">
      <c r="C1514" s="14"/>
      <c r="D1514" s="14"/>
    </row>
    <row r="1515" spans="3:4">
      <c r="C1515" s="14"/>
      <c r="D1515" s="14"/>
    </row>
    <row r="1516" spans="3:4">
      <c r="C1516" s="14"/>
      <c r="D1516" s="14"/>
    </row>
    <row r="1517" spans="3:4">
      <c r="C1517" s="14"/>
      <c r="D1517" s="14"/>
    </row>
    <row r="1518" spans="3:4">
      <c r="C1518" s="14"/>
      <c r="D1518" s="14"/>
    </row>
    <row r="1519" spans="3:4">
      <c r="C1519" s="14"/>
      <c r="D1519" s="14"/>
    </row>
    <row r="1520" spans="3:4">
      <c r="C1520" s="14"/>
      <c r="D1520" s="14"/>
    </row>
    <row r="1521" spans="3:4">
      <c r="C1521" s="14"/>
      <c r="D1521" s="14"/>
    </row>
    <row r="1522" spans="3:4">
      <c r="C1522" s="14"/>
      <c r="D1522" s="14"/>
    </row>
    <row r="1523" spans="3:4">
      <c r="C1523" s="14"/>
      <c r="D1523" s="14"/>
    </row>
    <row r="1524" spans="3:4">
      <c r="C1524" s="14"/>
      <c r="D1524" s="14"/>
    </row>
    <row r="1525" spans="3:4">
      <c r="C1525" s="14"/>
      <c r="D1525" s="14"/>
    </row>
    <row r="1526" spans="3:4">
      <c r="C1526" s="14"/>
      <c r="D1526" s="14"/>
    </row>
    <row r="1527" spans="3:4">
      <c r="C1527" s="14"/>
      <c r="D1527" s="14"/>
    </row>
    <row r="1528" spans="3:4">
      <c r="C1528" s="14"/>
      <c r="D1528" s="14"/>
    </row>
    <row r="1529" spans="3:4">
      <c r="C1529" s="14"/>
      <c r="D1529" s="14"/>
    </row>
    <row r="1530" spans="3:4">
      <c r="C1530" s="14"/>
      <c r="D1530" s="14"/>
    </row>
    <row r="1531" spans="3:4">
      <c r="C1531" s="14"/>
      <c r="D1531" s="14"/>
    </row>
    <row r="1532" spans="3:4">
      <c r="C1532" s="14"/>
      <c r="D1532" s="14"/>
    </row>
    <row r="1533" spans="3:4">
      <c r="C1533" s="14"/>
      <c r="D1533" s="14"/>
    </row>
    <row r="1534" spans="3:4">
      <c r="C1534" s="14"/>
      <c r="D1534" s="14"/>
    </row>
    <row r="1535" spans="3:4">
      <c r="C1535" s="14"/>
      <c r="D1535" s="14"/>
    </row>
    <row r="1536" spans="3:4">
      <c r="C1536" s="14"/>
      <c r="D1536" s="14"/>
    </row>
    <row r="1537" spans="3:4">
      <c r="C1537" s="14"/>
      <c r="D1537" s="14"/>
    </row>
    <row r="1538" spans="3:4">
      <c r="C1538" s="14"/>
      <c r="D1538" s="14"/>
    </row>
    <row r="1539" spans="3:4">
      <c r="C1539" s="14"/>
      <c r="D1539" s="14"/>
    </row>
    <row r="1540" spans="3:4">
      <c r="C1540" s="14"/>
      <c r="D1540" s="14"/>
    </row>
    <row r="1541" spans="3:4">
      <c r="C1541" s="14"/>
      <c r="D1541" s="14"/>
    </row>
    <row r="1542" spans="3:4">
      <c r="C1542" s="14"/>
      <c r="D1542" s="14"/>
    </row>
    <row r="1543" spans="3:4">
      <c r="C1543" s="14"/>
      <c r="D1543" s="14"/>
    </row>
    <row r="1544" spans="3:4">
      <c r="C1544" s="14"/>
      <c r="D1544" s="14"/>
    </row>
    <row r="1545" spans="3:4">
      <c r="C1545" s="14"/>
      <c r="D1545" s="14"/>
    </row>
    <row r="1546" spans="3:4">
      <c r="C1546" s="14"/>
      <c r="D1546" s="14"/>
    </row>
    <row r="1547" spans="3:4">
      <c r="C1547" s="14"/>
      <c r="D1547" s="14"/>
    </row>
    <row r="1548" spans="3:4">
      <c r="C1548" s="14"/>
      <c r="D1548" s="14"/>
    </row>
    <row r="1549" spans="3:4">
      <c r="C1549" s="14"/>
      <c r="D1549" s="14"/>
    </row>
    <row r="1550" spans="3:4">
      <c r="C1550" s="14"/>
      <c r="D1550" s="14"/>
    </row>
    <row r="1551" spans="3:4">
      <c r="C1551" s="14"/>
      <c r="D1551" s="14"/>
    </row>
    <row r="1552" spans="3:4">
      <c r="C1552" s="14"/>
      <c r="D1552" s="14"/>
    </row>
    <row r="1553" spans="3:4">
      <c r="C1553" s="14"/>
      <c r="D1553" s="14"/>
    </row>
    <row r="1554" spans="3:4">
      <c r="C1554" s="14"/>
      <c r="D1554" s="14"/>
    </row>
    <row r="1555" spans="3:4">
      <c r="C1555" s="14"/>
      <c r="D1555" s="14"/>
    </row>
    <row r="1556" spans="3:4">
      <c r="C1556" s="14"/>
      <c r="D1556" s="14"/>
    </row>
    <row r="1557" spans="3:4">
      <c r="C1557" s="14"/>
      <c r="D1557" s="14"/>
    </row>
    <row r="1558" spans="3:4">
      <c r="C1558" s="14"/>
      <c r="D1558" s="14"/>
    </row>
    <row r="1559" spans="3:4">
      <c r="C1559" s="14"/>
      <c r="D1559" s="14"/>
    </row>
    <row r="1560" spans="3:4">
      <c r="C1560" s="14"/>
      <c r="D1560" s="14"/>
    </row>
    <row r="1561" spans="3:4">
      <c r="C1561" s="14"/>
      <c r="D1561" s="14"/>
    </row>
    <row r="1562" spans="3:4">
      <c r="C1562" s="14"/>
      <c r="D1562" s="14"/>
    </row>
    <row r="1563" spans="3:4">
      <c r="C1563" s="14"/>
      <c r="D1563" s="14"/>
    </row>
    <row r="1564" spans="3:4">
      <c r="C1564" s="14"/>
      <c r="D1564" s="14"/>
    </row>
    <row r="1565" spans="3:4">
      <c r="C1565" s="14"/>
      <c r="D1565" s="14"/>
    </row>
    <row r="1566" spans="3:4">
      <c r="C1566" s="14"/>
      <c r="D1566" s="14"/>
    </row>
    <row r="1567" spans="3:4">
      <c r="C1567" s="14"/>
      <c r="D1567" s="14"/>
    </row>
    <row r="1568" spans="3:4">
      <c r="C1568" s="14"/>
      <c r="D1568" s="14"/>
    </row>
    <row r="1569" spans="3:4">
      <c r="C1569" s="14"/>
      <c r="D1569" s="14"/>
    </row>
    <row r="1570" spans="3:4">
      <c r="C1570" s="14"/>
      <c r="D1570" s="14"/>
    </row>
    <row r="1571" spans="3:4">
      <c r="C1571" s="14"/>
      <c r="D1571" s="14"/>
    </row>
    <row r="1572" spans="3:4">
      <c r="C1572" s="14"/>
      <c r="D1572" s="14"/>
    </row>
    <row r="1573" spans="3:4">
      <c r="C1573" s="14"/>
      <c r="D1573" s="14"/>
    </row>
    <row r="1574" spans="3:4">
      <c r="C1574" s="14"/>
      <c r="D1574" s="14"/>
    </row>
    <row r="1575" spans="3:4">
      <c r="C1575" s="14"/>
      <c r="D1575" s="14"/>
    </row>
    <row r="1576" spans="3:4">
      <c r="C1576" s="14"/>
      <c r="D1576" s="14"/>
    </row>
    <row r="1577" spans="3:4">
      <c r="C1577" s="14"/>
      <c r="D1577" s="14"/>
    </row>
    <row r="1578" spans="3:4">
      <c r="C1578" s="14"/>
      <c r="D1578" s="14"/>
    </row>
    <row r="1579" spans="3:4">
      <c r="C1579" s="14"/>
      <c r="D1579" s="14"/>
    </row>
    <row r="1580" spans="3:4">
      <c r="C1580" s="14"/>
      <c r="D1580" s="14"/>
    </row>
    <row r="1581" spans="3:4">
      <c r="C1581" s="14"/>
      <c r="D1581" s="14"/>
    </row>
    <row r="1582" spans="3:4">
      <c r="C1582" s="14"/>
      <c r="D1582" s="14"/>
    </row>
    <row r="1583" spans="3:4">
      <c r="C1583" s="14"/>
      <c r="D1583" s="14"/>
    </row>
    <row r="1584" spans="3:4">
      <c r="C1584" s="14"/>
      <c r="D1584" s="14"/>
    </row>
    <row r="1585" spans="3:4">
      <c r="C1585" s="14"/>
      <c r="D1585" s="14"/>
    </row>
    <row r="1586" spans="3:4">
      <c r="C1586" s="14"/>
      <c r="D1586" s="14"/>
    </row>
    <row r="1587" spans="3:4">
      <c r="C1587" s="14"/>
      <c r="D1587" s="14"/>
    </row>
    <row r="1588" spans="3:4">
      <c r="C1588" s="14"/>
      <c r="D1588" s="14"/>
    </row>
    <row r="1589" spans="3:4">
      <c r="C1589" s="14"/>
      <c r="D1589" s="14"/>
    </row>
    <row r="1590" spans="3:4">
      <c r="C1590" s="14"/>
      <c r="D1590" s="14"/>
    </row>
    <row r="1591" spans="3:4">
      <c r="C1591" s="14"/>
      <c r="D1591" s="14"/>
    </row>
    <row r="1592" spans="3:4">
      <c r="C1592" s="14"/>
      <c r="D1592" s="14"/>
    </row>
    <row r="1593" spans="3:4">
      <c r="C1593" s="14"/>
      <c r="D1593" s="14"/>
    </row>
    <row r="1594" spans="3:4">
      <c r="C1594" s="14"/>
      <c r="D1594" s="14"/>
    </row>
    <row r="1595" spans="3:4">
      <c r="C1595" s="14"/>
      <c r="D1595" s="14"/>
    </row>
    <row r="1596" spans="3:4">
      <c r="C1596" s="14"/>
      <c r="D1596" s="14"/>
    </row>
    <row r="1597" spans="3:4">
      <c r="C1597" s="14"/>
      <c r="D1597" s="14"/>
    </row>
    <row r="1598" spans="3:4">
      <c r="C1598" s="14"/>
      <c r="D1598" s="14"/>
    </row>
    <row r="1599" spans="3:4">
      <c r="C1599" s="14"/>
      <c r="D1599" s="14"/>
    </row>
    <row r="1600" spans="3:4">
      <c r="C1600" s="14"/>
      <c r="D1600" s="14"/>
    </row>
    <row r="1601" spans="3:4">
      <c r="C1601" s="14"/>
      <c r="D1601" s="14"/>
    </row>
    <row r="1602" spans="3:4">
      <c r="C1602" s="14"/>
      <c r="D1602" s="14"/>
    </row>
    <row r="1603" spans="3:4">
      <c r="C1603" s="14"/>
      <c r="D1603" s="14"/>
    </row>
    <row r="1604" spans="3:4">
      <c r="C1604" s="14"/>
      <c r="D1604" s="14"/>
    </row>
    <row r="1605" spans="3:4">
      <c r="C1605" s="14"/>
      <c r="D1605" s="14"/>
    </row>
    <row r="1606" spans="3:4">
      <c r="C1606" s="14"/>
      <c r="D1606" s="14"/>
    </row>
    <row r="1607" spans="3:4">
      <c r="C1607" s="14"/>
      <c r="D1607" s="14"/>
    </row>
    <row r="1608" spans="3:4">
      <c r="C1608" s="14"/>
      <c r="D1608" s="14"/>
    </row>
    <row r="1609" spans="3:4">
      <c r="C1609" s="14"/>
      <c r="D1609" s="14"/>
    </row>
    <row r="1610" spans="3:4">
      <c r="C1610" s="14"/>
      <c r="D1610" s="14"/>
    </row>
    <row r="1611" spans="3:4">
      <c r="C1611" s="14"/>
      <c r="D1611" s="14"/>
    </row>
    <row r="1612" spans="3:4">
      <c r="C1612" s="14"/>
      <c r="D1612" s="14"/>
    </row>
    <row r="1613" spans="3:4">
      <c r="C1613" s="14"/>
      <c r="D1613" s="14"/>
    </row>
    <row r="1614" spans="3:4">
      <c r="C1614" s="14"/>
      <c r="D1614" s="14"/>
    </row>
    <row r="1615" spans="3:4">
      <c r="C1615" s="14"/>
      <c r="D1615" s="14"/>
    </row>
    <row r="1616" spans="3:4">
      <c r="C1616" s="14"/>
      <c r="D1616" s="14"/>
    </row>
    <row r="1617" spans="3:4">
      <c r="C1617" s="14"/>
      <c r="D1617" s="14"/>
    </row>
    <row r="1618" spans="3:4">
      <c r="C1618" s="14"/>
      <c r="D1618" s="14"/>
    </row>
    <row r="1619" spans="3:4">
      <c r="C1619" s="14"/>
      <c r="D1619" s="14"/>
    </row>
    <row r="1620" spans="3:4">
      <c r="C1620" s="14"/>
      <c r="D1620" s="14"/>
    </row>
    <row r="1621" spans="3:4">
      <c r="C1621" s="14"/>
      <c r="D1621" s="14"/>
    </row>
    <row r="1622" spans="3:4">
      <c r="C1622" s="14"/>
      <c r="D1622" s="14"/>
    </row>
    <row r="1623" spans="3:4">
      <c r="C1623" s="14"/>
      <c r="D1623" s="14"/>
    </row>
    <row r="1624" spans="3:4">
      <c r="C1624" s="14"/>
      <c r="D1624" s="14"/>
    </row>
    <row r="1625" spans="3:4">
      <c r="C1625" s="14"/>
      <c r="D1625" s="14"/>
    </row>
    <row r="1626" spans="3:4">
      <c r="C1626" s="14"/>
      <c r="D1626" s="14"/>
    </row>
    <row r="1627" spans="3:4">
      <c r="C1627" s="14"/>
      <c r="D1627" s="14"/>
    </row>
    <row r="1628" spans="3:4">
      <c r="C1628" s="14"/>
      <c r="D1628" s="14"/>
    </row>
    <row r="1629" spans="3:4">
      <c r="C1629" s="14"/>
      <c r="D1629" s="14"/>
    </row>
    <row r="1630" spans="3:4">
      <c r="C1630" s="14"/>
      <c r="D1630" s="14"/>
    </row>
    <row r="1631" spans="3:4">
      <c r="C1631" s="14"/>
      <c r="D1631" s="14"/>
    </row>
    <row r="1632" spans="3:4">
      <c r="C1632" s="14"/>
      <c r="D1632" s="14"/>
    </row>
    <row r="1633" spans="3:4">
      <c r="C1633" s="14"/>
      <c r="D1633" s="14"/>
    </row>
    <row r="1634" spans="3:4">
      <c r="C1634" s="14"/>
      <c r="D1634" s="14"/>
    </row>
    <row r="1635" spans="3:4">
      <c r="C1635" s="14"/>
      <c r="D1635" s="14"/>
    </row>
    <row r="1636" spans="3:4">
      <c r="C1636" s="14"/>
      <c r="D1636" s="14"/>
    </row>
    <row r="1637" spans="3:4">
      <c r="C1637" s="14"/>
      <c r="D1637" s="14"/>
    </row>
    <row r="1638" spans="3:4">
      <c r="C1638" s="14"/>
      <c r="D1638" s="14"/>
    </row>
    <row r="1639" spans="3:4">
      <c r="C1639" s="14"/>
      <c r="D1639" s="14"/>
    </row>
    <row r="1640" spans="3:4">
      <c r="C1640" s="14"/>
      <c r="D1640" s="14"/>
    </row>
    <row r="1641" spans="3:4">
      <c r="C1641" s="14"/>
      <c r="D1641" s="14"/>
    </row>
    <row r="1642" spans="3:4">
      <c r="C1642" s="14"/>
      <c r="D1642" s="14"/>
    </row>
    <row r="1643" spans="3:4">
      <c r="C1643" s="14"/>
      <c r="D1643" s="14"/>
    </row>
    <row r="1644" spans="3:4">
      <c r="C1644" s="14"/>
      <c r="D1644" s="14"/>
    </row>
    <row r="1645" spans="3:4">
      <c r="C1645" s="14"/>
      <c r="D1645" s="14"/>
    </row>
    <row r="1646" spans="3:4">
      <c r="C1646" s="14"/>
      <c r="D1646" s="14"/>
    </row>
    <row r="1647" spans="3:4">
      <c r="C1647" s="14"/>
      <c r="D1647" s="14"/>
    </row>
    <row r="1648" spans="3:4">
      <c r="C1648" s="14"/>
      <c r="D1648" s="14"/>
    </row>
    <row r="1649" spans="3:4">
      <c r="C1649" s="14"/>
      <c r="D1649" s="14"/>
    </row>
    <row r="1650" spans="3:4">
      <c r="C1650" s="14"/>
      <c r="D1650" s="14"/>
    </row>
    <row r="1651" spans="3:4">
      <c r="C1651" s="14"/>
      <c r="D1651" s="14"/>
    </row>
    <row r="1652" spans="3:4">
      <c r="C1652" s="14"/>
      <c r="D1652" s="14"/>
    </row>
    <row r="1653" spans="3:4">
      <c r="C1653" s="14"/>
      <c r="D1653" s="14"/>
    </row>
    <row r="1654" spans="3:4">
      <c r="C1654" s="14"/>
      <c r="D1654" s="14"/>
    </row>
    <row r="1655" spans="3:4">
      <c r="C1655" s="14"/>
      <c r="D1655" s="14"/>
    </row>
    <row r="1656" spans="3:4">
      <c r="C1656" s="14"/>
      <c r="D1656" s="14"/>
    </row>
    <row r="1657" spans="3:4">
      <c r="C1657" s="14"/>
      <c r="D1657" s="14"/>
    </row>
    <row r="1658" spans="3:4">
      <c r="C1658" s="14"/>
      <c r="D1658" s="14"/>
    </row>
    <row r="1659" spans="3:4">
      <c r="C1659" s="14"/>
      <c r="D1659" s="14"/>
    </row>
    <row r="1660" spans="3:4">
      <c r="C1660" s="14"/>
      <c r="D1660" s="14"/>
    </row>
    <row r="1661" spans="3:4">
      <c r="C1661" s="14"/>
      <c r="D1661" s="14"/>
    </row>
    <row r="1662" spans="3:4">
      <c r="C1662" s="14"/>
      <c r="D1662" s="14"/>
    </row>
    <row r="1663" spans="3:4">
      <c r="C1663" s="14"/>
      <c r="D1663" s="14"/>
    </row>
    <row r="1664" spans="3:4">
      <c r="C1664" s="14"/>
      <c r="D1664" s="14"/>
    </row>
    <row r="1665" spans="3:4">
      <c r="C1665" s="14"/>
      <c r="D1665" s="14"/>
    </row>
    <row r="1666" spans="3:4">
      <c r="C1666" s="14"/>
      <c r="D1666" s="14"/>
    </row>
    <row r="1667" spans="3:4">
      <c r="C1667" s="14"/>
      <c r="D1667" s="14"/>
    </row>
    <row r="1668" spans="3:4">
      <c r="C1668" s="14"/>
      <c r="D1668" s="14"/>
    </row>
    <row r="1669" spans="3:4">
      <c r="C1669" s="14"/>
      <c r="D1669" s="14"/>
    </row>
    <row r="1670" spans="3:4">
      <c r="C1670" s="14"/>
      <c r="D1670" s="14"/>
    </row>
    <row r="1671" spans="3:4">
      <c r="C1671" s="14"/>
      <c r="D1671" s="14"/>
    </row>
    <row r="1672" spans="3:4">
      <c r="C1672" s="14"/>
      <c r="D1672" s="14"/>
    </row>
    <row r="1673" spans="3:4">
      <c r="C1673" s="14"/>
      <c r="D1673" s="14"/>
    </row>
    <row r="1674" spans="3:4">
      <c r="C1674" s="14"/>
      <c r="D1674" s="14"/>
    </row>
    <row r="1675" spans="3:4">
      <c r="C1675" s="14"/>
      <c r="D1675" s="14"/>
    </row>
    <row r="1676" spans="3:4">
      <c r="C1676" s="14"/>
      <c r="D1676" s="14"/>
    </row>
    <row r="1677" spans="3:4">
      <c r="C1677" s="14"/>
      <c r="D1677" s="14"/>
    </row>
    <row r="1678" spans="3:4">
      <c r="C1678" s="14"/>
      <c r="D1678" s="14"/>
    </row>
    <row r="1679" spans="3:4">
      <c r="C1679" s="14"/>
      <c r="D1679" s="14"/>
    </row>
    <row r="1680" spans="3:4">
      <c r="C1680" s="14"/>
      <c r="D1680" s="14"/>
    </row>
    <row r="1681" spans="3:4">
      <c r="C1681" s="14"/>
      <c r="D1681" s="14"/>
    </row>
    <row r="1682" spans="3:4">
      <c r="C1682" s="14"/>
      <c r="D1682" s="14"/>
    </row>
    <row r="1683" spans="3:4">
      <c r="C1683" s="14"/>
      <c r="D1683" s="14"/>
    </row>
    <row r="1684" spans="3:4">
      <c r="C1684" s="14"/>
      <c r="D1684" s="14"/>
    </row>
    <row r="1685" spans="3:4">
      <c r="C1685" s="14"/>
      <c r="D1685" s="14"/>
    </row>
    <row r="1686" spans="3:4">
      <c r="C1686" s="14"/>
      <c r="D1686" s="14"/>
    </row>
    <row r="1687" spans="3:4">
      <c r="C1687" s="14"/>
      <c r="D1687" s="14"/>
    </row>
    <row r="1688" spans="3:4">
      <c r="C1688" s="14"/>
      <c r="D1688" s="14"/>
    </row>
    <row r="1689" spans="3:4">
      <c r="C1689" s="14"/>
      <c r="D1689" s="14"/>
    </row>
    <row r="1690" spans="3:4">
      <c r="C1690" s="14"/>
      <c r="D1690" s="14"/>
    </row>
    <row r="1691" spans="3:4">
      <c r="C1691" s="14"/>
      <c r="D1691" s="14"/>
    </row>
    <row r="1692" spans="3:4">
      <c r="C1692" s="14"/>
      <c r="D1692" s="14"/>
    </row>
    <row r="1693" spans="3:4">
      <c r="C1693" s="14"/>
      <c r="D1693" s="14"/>
    </row>
    <row r="1694" spans="3:4">
      <c r="C1694" s="14"/>
      <c r="D1694" s="14"/>
    </row>
    <row r="1695" spans="3:4">
      <c r="C1695" s="14"/>
      <c r="D1695" s="14"/>
    </row>
    <row r="1696" spans="3:4">
      <c r="C1696" s="14"/>
      <c r="D1696" s="14"/>
    </row>
    <row r="1697" spans="3:4">
      <c r="C1697" s="14"/>
      <c r="D1697" s="14"/>
    </row>
    <row r="1698" spans="3:4">
      <c r="C1698" s="14"/>
      <c r="D1698" s="14"/>
    </row>
    <row r="1699" spans="3:4">
      <c r="C1699" s="14"/>
      <c r="D1699" s="14"/>
    </row>
    <row r="1700" spans="3:4">
      <c r="C1700" s="14"/>
      <c r="D1700" s="14"/>
    </row>
    <row r="1701" spans="3:4">
      <c r="C1701" s="14"/>
      <c r="D1701" s="14"/>
    </row>
    <row r="1702" spans="3:4">
      <c r="C1702" s="14"/>
      <c r="D1702" s="14"/>
    </row>
    <row r="1703" spans="3:4">
      <c r="C1703" s="14"/>
      <c r="D1703" s="14"/>
    </row>
    <row r="1704" spans="3:4">
      <c r="C1704" s="14"/>
      <c r="D1704" s="14"/>
    </row>
    <row r="1705" spans="3:4">
      <c r="C1705" s="14"/>
      <c r="D1705" s="14"/>
    </row>
    <row r="1706" spans="3:4">
      <c r="C1706" s="14"/>
      <c r="D1706" s="14"/>
    </row>
    <row r="1707" spans="3:4">
      <c r="C1707" s="14"/>
      <c r="D1707" s="14"/>
    </row>
    <row r="1708" spans="3:4">
      <c r="C1708" s="14"/>
      <c r="D1708" s="14"/>
    </row>
    <row r="1709" spans="3:4">
      <c r="C1709" s="14"/>
      <c r="D1709" s="14"/>
    </row>
    <row r="1710" spans="3:4">
      <c r="C1710" s="14"/>
      <c r="D1710" s="14"/>
    </row>
    <row r="1711" spans="3:4">
      <c r="C1711" s="14"/>
      <c r="D1711" s="14"/>
    </row>
    <row r="1712" spans="3:4">
      <c r="C1712" s="14"/>
      <c r="D1712" s="14"/>
    </row>
    <row r="1713" spans="3:4">
      <c r="C1713" s="14"/>
      <c r="D1713" s="14"/>
    </row>
    <row r="1714" spans="3:4">
      <c r="C1714" s="14"/>
      <c r="D1714" s="14"/>
    </row>
    <row r="1715" spans="3:4">
      <c r="C1715" s="14"/>
      <c r="D1715" s="14"/>
    </row>
    <row r="1716" spans="3:4">
      <c r="C1716" s="14"/>
      <c r="D1716" s="14"/>
    </row>
    <row r="1717" spans="3:4">
      <c r="C1717" s="14"/>
      <c r="D1717" s="14"/>
    </row>
    <row r="1718" spans="3:4">
      <c r="C1718" s="14"/>
      <c r="D1718" s="14"/>
    </row>
    <row r="1719" spans="3:4">
      <c r="C1719" s="14"/>
      <c r="D1719" s="14"/>
    </row>
    <row r="1720" spans="3:4">
      <c r="C1720" s="14"/>
      <c r="D1720" s="14"/>
    </row>
    <row r="1721" spans="3:4">
      <c r="C1721" s="14"/>
      <c r="D1721" s="14"/>
    </row>
    <row r="1722" spans="3:4">
      <c r="C1722" s="14"/>
      <c r="D1722" s="14"/>
    </row>
    <row r="1723" spans="3:4">
      <c r="C1723" s="14"/>
      <c r="D1723" s="14"/>
    </row>
    <row r="1724" spans="3:4">
      <c r="C1724" s="14"/>
      <c r="D1724" s="14"/>
    </row>
    <row r="1725" spans="3:4">
      <c r="C1725" s="14"/>
      <c r="D1725" s="14"/>
    </row>
    <row r="1726" spans="3:4">
      <c r="C1726" s="14"/>
      <c r="D1726" s="14"/>
    </row>
    <row r="1727" spans="3:4">
      <c r="C1727" s="14"/>
      <c r="D1727" s="14"/>
    </row>
    <row r="1728" spans="3:4">
      <c r="C1728" s="14"/>
      <c r="D1728" s="14"/>
    </row>
    <row r="1729" spans="3:4">
      <c r="C1729" s="14"/>
      <c r="D1729" s="14"/>
    </row>
    <row r="1730" spans="3:4">
      <c r="C1730" s="14"/>
      <c r="D1730" s="14"/>
    </row>
    <row r="1731" spans="3:4">
      <c r="C1731" s="14"/>
      <c r="D1731" s="14"/>
    </row>
    <row r="1732" spans="3:4">
      <c r="C1732" s="14"/>
      <c r="D1732" s="14"/>
    </row>
    <row r="1733" spans="3:4">
      <c r="C1733" s="14"/>
      <c r="D1733" s="14"/>
    </row>
    <row r="1734" spans="3:4">
      <c r="C1734" s="14"/>
      <c r="D1734" s="14"/>
    </row>
    <row r="1735" spans="3:4">
      <c r="C1735" s="14"/>
      <c r="D1735" s="14"/>
    </row>
    <row r="1736" spans="3:4">
      <c r="C1736" s="14"/>
      <c r="D1736" s="14"/>
    </row>
    <row r="1737" spans="3:4">
      <c r="C1737" s="14"/>
      <c r="D1737" s="14"/>
    </row>
    <row r="1738" spans="3:4">
      <c r="C1738" s="14"/>
      <c r="D1738" s="14"/>
    </row>
    <row r="1739" spans="3:4">
      <c r="C1739" s="14"/>
      <c r="D1739" s="14"/>
    </row>
    <row r="1740" spans="3:4">
      <c r="C1740" s="14"/>
      <c r="D1740" s="14"/>
    </row>
    <row r="1741" spans="3:4">
      <c r="C1741" s="14"/>
      <c r="D1741" s="14"/>
    </row>
    <row r="1742" spans="3:4">
      <c r="C1742" s="14"/>
      <c r="D1742" s="14"/>
    </row>
    <row r="1743" spans="3:4">
      <c r="C1743" s="14"/>
      <c r="D1743" s="14"/>
    </row>
    <row r="1744" spans="3:4">
      <c r="C1744" s="14"/>
      <c r="D1744" s="14"/>
    </row>
    <row r="1745" spans="3:4">
      <c r="C1745" s="14"/>
      <c r="D1745" s="14"/>
    </row>
    <row r="1746" spans="3:4">
      <c r="C1746" s="14"/>
      <c r="D1746" s="14"/>
    </row>
    <row r="1747" spans="3:4">
      <c r="C1747" s="14"/>
      <c r="D1747" s="14"/>
    </row>
    <row r="1748" spans="3:4">
      <c r="C1748" s="14"/>
      <c r="D1748" s="14"/>
    </row>
    <row r="1749" spans="3:4">
      <c r="C1749" s="14"/>
      <c r="D1749" s="14"/>
    </row>
    <row r="1750" spans="3:4">
      <c r="C1750" s="14"/>
      <c r="D1750" s="14"/>
    </row>
    <row r="1751" spans="3:4">
      <c r="C1751" s="14"/>
      <c r="D1751" s="14"/>
    </row>
    <row r="1752" spans="3:4">
      <c r="C1752" s="14"/>
      <c r="D1752" s="14"/>
    </row>
    <row r="1753" spans="3:4">
      <c r="C1753" s="14"/>
      <c r="D1753" s="14"/>
    </row>
    <row r="1754" spans="3:4">
      <c r="C1754" s="14"/>
      <c r="D1754" s="14"/>
    </row>
    <row r="1755" spans="3:4">
      <c r="C1755" s="14"/>
      <c r="D1755" s="14"/>
    </row>
    <row r="1756" spans="3:4">
      <c r="C1756" s="14"/>
      <c r="D1756" s="14"/>
    </row>
    <row r="1757" spans="3:4">
      <c r="C1757" s="14"/>
      <c r="D1757" s="14"/>
    </row>
    <row r="1758" spans="3:4">
      <c r="C1758" s="14"/>
      <c r="D1758" s="14"/>
    </row>
    <row r="1759" spans="3:4">
      <c r="C1759" s="14"/>
      <c r="D1759" s="14"/>
    </row>
    <row r="1760" spans="3:4">
      <c r="C1760" s="14"/>
      <c r="D1760" s="14"/>
    </row>
    <row r="1761" spans="3:4">
      <c r="C1761" s="14"/>
      <c r="D1761" s="14"/>
    </row>
    <row r="1762" spans="3:4">
      <c r="C1762" s="14"/>
      <c r="D1762" s="14"/>
    </row>
    <row r="1763" spans="3:4">
      <c r="C1763" s="14"/>
      <c r="D1763" s="14"/>
    </row>
    <row r="1764" spans="3:4">
      <c r="C1764" s="14"/>
      <c r="D1764" s="14"/>
    </row>
    <row r="1765" spans="3:4">
      <c r="C1765" s="14"/>
      <c r="D1765" s="14"/>
    </row>
    <row r="1766" spans="3:4">
      <c r="C1766" s="14"/>
      <c r="D1766" s="14"/>
    </row>
    <row r="1767" spans="3:4">
      <c r="C1767" s="14"/>
      <c r="D1767" s="14"/>
    </row>
    <row r="1768" spans="3:4">
      <c r="C1768" s="14"/>
      <c r="D1768" s="14"/>
    </row>
    <row r="1769" spans="3:4">
      <c r="C1769" s="14"/>
      <c r="D1769" s="14"/>
    </row>
    <row r="1770" spans="3:4">
      <c r="C1770" s="14"/>
      <c r="D1770" s="14"/>
    </row>
    <row r="1771" spans="3:4">
      <c r="C1771" s="14"/>
      <c r="D1771" s="14"/>
    </row>
    <row r="1772" spans="3:4">
      <c r="C1772" s="14"/>
      <c r="D1772" s="14"/>
    </row>
    <row r="1773" spans="3:4">
      <c r="C1773" s="14"/>
      <c r="D1773" s="14"/>
    </row>
    <row r="1774" spans="3:4">
      <c r="C1774" s="14"/>
      <c r="D1774" s="14"/>
    </row>
    <row r="1775" spans="3:4">
      <c r="C1775" s="14"/>
      <c r="D1775" s="14"/>
    </row>
    <row r="1776" spans="3:4">
      <c r="C1776" s="14"/>
      <c r="D1776" s="14"/>
    </row>
    <row r="1777" spans="3:4">
      <c r="C1777" s="14"/>
      <c r="D1777" s="14"/>
    </row>
    <row r="1778" spans="3:4">
      <c r="C1778" s="14"/>
      <c r="D1778" s="14"/>
    </row>
    <row r="1779" spans="3:4">
      <c r="C1779" s="14"/>
      <c r="D1779" s="14"/>
    </row>
    <row r="1780" spans="3:4">
      <c r="C1780" s="14"/>
      <c r="D1780" s="14"/>
    </row>
    <row r="1781" spans="3:4">
      <c r="C1781" s="14"/>
      <c r="D1781" s="14"/>
    </row>
    <row r="1782" spans="3:4">
      <c r="C1782" s="14"/>
      <c r="D1782" s="14"/>
    </row>
    <row r="1783" spans="3:4">
      <c r="C1783" s="14"/>
      <c r="D1783" s="14"/>
    </row>
    <row r="1784" spans="3:4">
      <c r="C1784" s="14"/>
      <c r="D1784" s="14"/>
    </row>
    <row r="1785" spans="3:4">
      <c r="C1785" s="14"/>
      <c r="D1785" s="14"/>
    </row>
    <row r="1786" spans="3:4">
      <c r="C1786" s="14"/>
      <c r="D1786" s="14"/>
    </row>
    <row r="1787" spans="3:4">
      <c r="C1787" s="14"/>
      <c r="D1787" s="14"/>
    </row>
    <row r="1788" spans="3:4">
      <c r="C1788" s="14"/>
      <c r="D1788" s="14"/>
    </row>
    <row r="1789" spans="3:4">
      <c r="C1789" s="14"/>
      <c r="D1789" s="14"/>
    </row>
    <row r="1790" spans="3:4">
      <c r="C1790" s="14"/>
      <c r="D1790" s="14"/>
    </row>
    <row r="1791" spans="3:4">
      <c r="C1791" s="14"/>
      <c r="D1791" s="14"/>
    </row>
    <row r="1792" spans="3:4">
      <c r="C1792" s="14"/>
      <c r="D1792" s="14"/>
    </row>
    <row r="1793" spans="3:4">
      <c r="C1793" s="14"/>
      <c r="D1793" s="14"/>
    </row>
    <row r="1794" spans="3:4">
      <c r="C1794" s="14"/>
      <c r="D1794" s="14"/>
    </row>
    <row r="1795" spans="3:4">
      <c r="C1795" s="14"/>
      <c r="D1795" s="14"/>
    </row>
    <row r="1796" spans="3:4">
      <c r="C1796" s="14"/>
      <c r="D1796" s="14"/>
    </row>
    <row r="1797" spans="3:4">
      <c r="C1797" s="14"/>
      <c r="D1797" s="14"/>
    </row>
    <row r="1798" spans="3:4">
      <c r="C1798" s="14"/>
      <c r="D1798" s="14"/>
    </row>
    <row r="1799" spans="3:4">
      <c r="C1799" s="14"/>
      <c r="D1799" s="14"/>
    </row>
    <row r="1800" spans="3:4">
      <c r="C1800" s="14"/>
      <c r="D1800" s="14"/>
    </row>
    <row r="1801" spans="3:4">
      <c r="C1801" s="14"/>
      <c r="D1801" s="14"/>
    </row>
    <row r="1802" spans="3:4">
      <c r="C1802" s="14"/>
      <c r="D1802" s="14"/>
    </row>
    <row r="1803" spans="3:4">
      <c r="C1803" s="14"/>
      <c r="D1803" s="14"/>
    </row>
    <row r="1804" spans="3:4">
      <c r="C1804" s="14"/>
      <c r="D1804" s="14"/>
    </row>
    <row r="1805" spans="3:4">
      <c r="C1805" s="14"/>
      <c r="D1805" s="14"/>
    </row>
    <row r="1806" spans="3:4">
      <c r="C1806" s="14"/>
      <c r="D1806" s="14"/>
    </row>
    <row r="1807" spans="3:4">
      <c r="C1807" s="14"/>
      <c r="D1807" s="14"/>
    </row>
    <row r="1808" spans="3:4">
      <c r="C1808" s="14"/>
      <c r="D1808" s="14"/>
    </row>
    <row r="1809" spans="3:4">
      <c r="C1809" s="14"/>
      <c r="D1809" s="14"/>
    </row>
    <row r="1810" spans="3:4">
      <c r="C1810" s="14"/>
      <c r="D1810" s="14"/>
    </row>
    <row r="1811" spans="3:4">
      <c r="C1811" s="14"/>
      <c r="D1811" s="14"/>
    </row>
    <row r="1812" spans="3:4">
      <c r="C1812" s="14"/>
      <c r="D1812" s="14"/>
    </row>
    <row r="1813" spans="3:4">
      <c r="C1813" s="14"/>
      <c r="D1813" s="14"/>
    </row>
    <row r="1814" spans="3:4">
      <c r="C1814" s="14"/>
      <c r="D1814" s="14"/>
    </row>
    <row r="1815" spans="3:4">
      <c r="C1815" s="14"/>
      <c r="D1815" s="14"/>
    </row>
    <row r="1816" spans="3:4">
      <c r="C1816" s="14"/>
      <c r="D1816" s="14"/>
    </row>
    <row r="1817" spans="3:4">
      <c r="C1817" s="14"/>
      <c r="D1817" s="14"/>
    </row>
    <row r="1818" spans="3:4">
      <c r="C1818" s="14"/>
      <c r="D1818" s="14"/>
    </row>
    <row r="1819" spans="3:4">
      <c r="C1819" s="14"/>
      <c r="D1819" s="14"/>
    </row>
    <row r="1820" spans="3:4">
      <c r="C1820" s="14"/>
      <c r="D1820" s="14"/>
    </row>
    <row r="1821" spans="3:4">
      <c r="C1821" s="14"/>
      <c r="D1821" s="14"/>
    </row>
    <row r="1822" spans="3:4">
      <c r="C1822" s="14"/>
      <c r="D1822" s="14"/>
    </row>
    <row r="1823" spans="3:4">
      <c r="C1823" s="14"/>
      <c r="D1823" s="14"/>
    </row>
    <row r="1824" spans="3:4">
      <c r="C1824" s="14"/>
      <c r="D1824" s="14"/>
    </row>
    <row r="1825" spans="3:4">
      <c r="C1825" s="14"/>
      <c r="D1825" s="14"/>
    </row>
    <row r="1826" spans="3:4">
      <c r="C1826" s="14"/>
      <c r="D1826" s="14"/>
    </row>
    <row r="1827" spans="3:4">
      <c r="C1827" s="14"/>
      <c r="D1827" s="14"/>
    </row>
    <row r="1828" spans="3:4">
      <c r="C1828" s="14"/>
      <c r="D1828" s="14"/>
    </row>
    <row r="1829" spans="3:4">
      <c r="C1829" s="14"/>
      <c r="D1829" s="14"/>
    </row>
    <row r="1830" spans="3:4">
      <c r="C1830" s="14"/>
      <c r="D1830" s="14"/>
    </row>
    <row r="1831" spans="3:4">
      <c r="C1831" s="14"/>
      <c r="D1831" s="14"/>
    </row>
    <row r="1832" spans="3:4">
      <c r="C1832" s="14"/>
      <c r="D1832" s="14"/>
    </row>
    <row r="1833" spans="3:4">
      <c r="C1833" s="14"/>
      <c r="D1833" s="14"/>
    </row>
    <row r="1834" spans="3:4">
      <c r="C1834" s="14"/>
      <c r="D1834" s="14"/>
    </row>
    <row r="1835" spans="3:4">
      <c r="C1835" s="14"/>
      <c r="D1835" s="14"/>
    </row>
    <row r="1836" spans="3:4">
      <c r="C1836" s="14"/>
      <c r="D1836" s="14"/>
    </row>
    <row r="1837" spans="3:4">
      <c r="C1837" s="14"/>
      <c r="D1837" s="14"/>
    </row>
    <row r="1838" spans="3:4">
      <c r="C1838" s="14"/>
      <c r="D1838" s="14"/>
    </row>
    <row r="1839" spans="3:4">
      <c r="C1839" s="14"/>
      <c r="D1839" s="14"/>
    </row>
    <row r="1840" spans="3:4">
      <c r="C1840" s="14"/>
      <c r="D1840" s="14"/>
    </row>
    <row r="1841" spans="3:4">
      <c r="C1841" s="14"/>
      <c r="D1841" s="14"/>
    </row>
    <row r="1842" spans="3:4">
      <c r="C1842" s="14"/>
      <c r="D1842" s="14"/>
    </row>
    <row r="1843" spans="3:4">
      <c r="C1843" s="14"/>
      <c r="D1843" s="14"/>
    </row>
    <row r="1844" spans="3:4">
      <c r="C1844" s="14"/>
      <c r="D1844" s="14"/>
    </row>
    <row r="1845" spans="3:4">
      <c r="C1845" s="14"/>
      <c r="D1845" s="14"/>
    </row>
    <row r="1846" spans="3:4">
      <c r="C1846" s="14"/>
      <c r="D1846" s="14"/>
    </row>
    <row r="1847" spans="3:4">
      <c r="C1847" s="14"/>
      <c r="D1847" s="14"/>
    </row>
    <row r="1848" spans="3:4">
      <c r="C1848" s="14"/>
      <c r="D1848" s="14"/>
    </row>
    <row r="1849" spans="3:4">
      <c r="C1849" s="14"/>
      <c r="D1849" s="14"/>
    </row>
    <row r="1850" spans="3:4">
      <c r="C1850" s="14"/>
      <c r="D1850" s="14"/>
    </row>
    <row r="1851" spans="3:4">
      <c r="C1851" s="14"/>
      <c r="D1851" s="14"/>
    </row>
    <row r="1852" spans="3:4">
      <c r="C1852" s="14"/>
      <c r="D1852" s="14"/>
    </row>
    <row r="1853" spans="3:4">
      <c r="C1853" s="14"/>
      <c r="D1853" s="14"/>
    </row>
    <row r="1854" spans="3:4">
      <c r="C1854" s="14"/>
      <c r="D1854" s="14"/>
    </row>
    <row r="1855" spans="3:4">
      <c r="C1855" s="14"/>
      <c r="D1855" s="14"/>
    </row>
    <row r="1856" spans="3:4">
      <c r="C1856" s="14"/>
      <c r="D1856" s="14"/>
    </row>
    <row r="1857" spans="3:4">
      <c r="C1857" s="14"/>
      <c r="D1857" s="14"/>
    </row>
    <row r="1858" spans="3:4">
      <c r="C1858" s="14"/>
      <c r="D1858" s="14"/>
    </row>
    <row r="1859" spans="3:4">
      <c r="C1859" s="14"/>
      <c r="D1859" s="14"/>
    </row>
    <row r="1860" spans="3:4">
      <c r="C1860" s="14"/>
      <c r="D1860" s="14"/>
    </row>
    <row r="1861" spans="3:4">
      <c r="C1861" s="14"/>
      <c r="D1861" s="14"/>
    </row>
    <row r="1862" spans="3:4">
      <c r="C1862" s="14"/>
      <c r="D1862" s="14"/>
    </row>
    <row r="1863" spans="3:4">
      <c r="C1863" s="14"/>
      <c r="D1863" s="14"/>
    </row>
    <row r="1864" spans="3:4">
      <c r="C1864" s="14"/>
      <c r="D1864" s="14"/>
    </row>
    <row r="1865" spans="3:4">
      <c r="C1865" s="14"/>
      <c r="D1865" s="14"/>
    </row>
    <row r="1866" spans="3:4">
      <c r="C1866" s="14"/>
      <c r="D1866" s="14"/>
    </row>
    <row r="1867" spans="3:4">
      <c r="C1867" s="14"/>
      <c r="D1867" s="14"/>
    </row>
    <row r="1868" spans="3:4">
      <c r="C1868" s="14"/>
      <c r="D1868" s="14"/>
    </row>
    <row r="1869" spans="3:4">
      <c r="C1869" s="14"/>
      <c r="D1869" s="14"/>
    </row>
    <row r="1870" spans="3:4">
      <c r="C1870" s="14"/>
      <c r="D1870" s="14"/>
    </row>
    <row r="1871" spans="3:4">
      <c r="C1871" s="14"/>
      <c r="D1871" s="14"/>
    </row>
    <row r="1872" spans="3:4">
      <c r="C1872" s="14"/>
      <c r="D1872" s="14"/>
    </row>
    <row r="1873" spans="3:4">
      <c r="C1873" s="14"/>
      <c r="D1873" s="14"/>
    </row>
    <row r="1874" spans="3:4">
      <c r="C1874" s="14"/>
      <c r="D1874" s="14"/>
    </row>
    <row r="1875" spans="3:4">
      <c r="C1875" s="14"/>
      <c r="D1875" s="14"/>
    </row>
    <row r="1876" spans="3:4">
      <c r="C1876" s="14"/>
      <c r="D1876" s="14"/>
    </row>
    <row r="1877" spans="3:4">
      <c r="C1877" s="14"/>
      <c r="D1877" s="14"/>
    </row>
    <row r="1878" spans="3:4">
      <c r="C1878" s="14"/>
      <c r="D1878" s="14"/>
    </row>
    <row r="1879" spans="3:4">
      <c r="C1879" s="14"/>
      <c r="D1879" s="14"/>
    </row>
    <row r="1880" spans="3:4">
      <c r="C1880" s="14"/>
      <c r="D1880" s="14"/>
    </row>
    <row r="1881" spans="3:4">
      <c r="C1881" s="14"/>
      <c r="D1881" s="14"/>
    </row>
    <row r="1882" spans="3:4">
      <c r="C1882" s="14"/>
      <c r="D1882" s="14"/>
    </row>
    <row r="1883" spans="3:4">
      <c r="C1883" s="14"/>
      <c r="D1883" s="14"/>
    </row>
    <row r="1884" spans="3:4">
      <c r="C1884" s="14"/>
      <c r="D1884" s="14"/>
    </row>
    <row r="1885" spans="3:4">
      <c r="C1885" s="14"/>
      <c r="D1885" s="14"/>
    </row>
    <row r="1886" spans="3:4">
      <c r="C1886" s="14"/>
      <c r="D1886" s="14"/>
    </row>
    <row r="1887" spans="3:4">
      <c r="C1887" s="14"/>
      <c r="D1887" s="14"/>
    </row>
    <row r="1888" spans="3:4">
      <c r="C1888" s="14"/>
      <c r="D1888" s="14"/>
    </row>
    <row r="1889" spans="3:4">
      <c r="C1889" s="14"/>
      <c r="D1889" s="14"/>
    </row>
    <row r="1890" spans="3:4">
      <c r="C1890" s="14"/>
      <c r="D1890" s="14"/>
    </row>
    <row r="1891" spans="3:4">
      <c r="C1891" s="14"/>
      <c r="D1891" s="14"/>
    </row>
    <row r="1892" spans="3:4">
      <c r="C1892" s="14"/>
      <c r="D1892" s="14"/>
    </row>
    <row r="1893" spans="3:4">
      <c r="C1893" s="14"/>
      <c r="D1893" s="14"/>
    </row>
    <row r="1894" spans="3:4">
      <c r="C1894" s="14"/>
      <c r="D1894" s="14"/>
    </row>
    <row r="1895" spans="3:4">
      <c r="C1895" s="14"/>
      <c r="D1895" s="14"/>
    </row>
    <row r="1896" spans="3:4">
      <c r="C1896" s="14"/>
      <c r="D1896" s="14"/>
    </row>
    <row r="1897" spans="3:4">
      <c r="C1897" s="14"/>
      <c r="D1897" s="14"/>
    </row>
    <row r="1898" spans="3:4">
      <c r="C1898" s="14"/>
      <c r="D1898" s="14"/>
    </row>
    <row r="1899" spans="3:4">
      <c r="C1899" s="14"/>
      <c r="D1899" s="14"/>
    </row>
    <row r="1900" spans="3:4">
      <c r="C1900" s="14"/>
      <c r="D1900" s="14"/>
    </row>
    <row r="1901" spans="3:4">
      <c r="C1901" s="14"/>
      <c r="D1901" s="14"/>
    </row>
    <row r="1902" spans="3:4">
      <c r="C1902" s="14"/>
      <c r="D1902" s="14"/>
    </row>
    <row r="1903" spans="3:4">
      <c r="C1903" s="14"/>
      <c r="D1903" s="14"/>
    </row>
    <row r="1904" spans="3:4">
      <c r="C1904" s="14"/>
      <c r="D1904" s="14"/>
    </row>
    <row r="1905" spans="3:4">
      <c r="C1905" s="14"/>
      <c r="D1905" s="14"/>
    </row>
    <row r="1906" spans="3:4">
      <c r="C1906" s="14"/>
      <c r="D1906" s="14"/>
    </row>
    <row r="1907" spans="3:4">
      <c r="C1907" s="14"/>
      <c r="D1907" s="14"/>
    </row>
    <row r="1908" spans="3:4">
      <c r="C1908" s="14"/>
      <c r="D1908" s="14"/>
    </row>
    <row r="1909" spans="3:4">
      <c r="C1909" s="14"/>
      <c r="D1909" s="14"/>
    </row>
    <row r="1910" spans="3:4">
      <c r="C1910" s="14"/>
      <c r="D1910" s="14"/>
    </row>
    <row r="1911" spans="3:4">
      <c r="C1911" s="14"/>
      <c r="D1911" s="14"/>
    </row>
    <row r="1912" spans="3:4">
      <c r="C1912" s="14"/>
      <c r="D1912" s="14"/>
    </row>
    <row r="1913" spans="3:4">
      <c r="C1913" s="14"/>
      <c r="D1913" s="14"/>
    </row>
    <row r="1914" spans="3:4">
      <c r="C1914" s="14"/>
      <c r="D1914" s="14"/>
    </row>
    <row r="1915" spans="3:4">
      <c r="C1915" s="14"/>
      <c r="D1915" s="14"/>
    </row>
    <row r="1916" spans="3:4">
      <c r="C1916" s="14"/>
      <c r="D1916" s="14"/>
    </row>
    <row r="1917" spans="3:4">
      <c r="C1917" s="14"/>
      <c r="D1917" s="14"/>
    </row>
    <row r="1918" spans="3:4">
      <c r="C1918" s="14"/>
      <c r="D1918" s="14"/>
    </row>
    <row r="1919" spans="3:4">
      <c r="C1919" s="14"/>
      <c r="D1919" s="14"/>
    </row>
    <row r="1920" spans="3:4">
      <c r="C1920" s="14"/>
      <c r="D1920" s="14"/>
    </row>
    <row r="1921" spans="3:4">
      <c r="C1921" s="14"/>
      <c r="D1921" s="14"/>
    </row>
    <row r="1922" spans="3:4">
      <c r="C1922" s="14"/>
      <c r="D1922" s="14"/>
    </row>
    <row r="1923" spans="3:4">
      <c r="C1923" s="14"/>
      <c r="D1923" s="14"/>
    </row>
    <row r="1924" spans="3:4">
      <c r="C1924" s="14"/>
      <c r="D1924" s="14"/>
    </row>
    <row r="1925" spans="3:4">
      <c r="C1925" s="14"/>
      <c r="D1925" s="14"/>
    </row>
    <row r="1926" spans="3:4">
      <c r="C1926" s="14"/>
      <c r="D1926" s="14"/>
    </row>
    <row r="1927" spans="3:4">
      <c r="C1927" s="14"/>
      <c r="D1927" s="14"/>
    </row>
    <row r="1928" spans="3:4">
      <c r="C1928" s="14"/>
      <c r="D1928" s="14"/>
    </row>
    <row r="1929" spans="3:4">
      <c r="C1929" s="14"/>
      <c r="D1929" s="14"/>
    </row>
    <row r="1930" spans="3:4">
      <c r="C1930" s="14"/>
      <c r="D1930" s="14"/>
    </row>
    <row r="1931" spans="3:4">
      <c r="C1931" s="14"/>
      <c r="D1931" s="14"/>
    </row>
    <row r="1932" spans="3:4">
      <c r="C1932" s="14"/>
      <c r="D1932" s="14"/>
    </row>
    <row r="1933" spans="3:4">
      <c r="C1933" s="14"/>
      <c r="D1933" s="14"/>
    </row>
    <row r="1934" spans="3:4">
      <c r="C1934" s="14"/>
      <c r="D1934" s="14"/>
    </row>
    <row r="1935" spans="3:4">
      <c r="C1935" s="14"/>
      <c r="D1935" s="14"/>
    </row>
    <row r="1936" spans="3:4">
      <c r="C1936" s="14"/>
      <c r="D1936" s="14"/>
    </row>
    <row r="1937" spans="3:4">
      <c r="C1937" s="14"/>
      <c r="D1937" s="14"/>
    </row>
    <row r="1938" spans="3:4">
      <c r="C1938" s="14"/>
      <c r="D1938" s="14"/>
    </row>
    <row r="1939" spans="3:4">
      <c r="C1939" s="14"/>
      <c r="D1939" s="14"/>
    </row>
    <row r="1940" spans="3:4">
      <c r="C1940" s="14"/>
      <c r="D1940" s="14"/>
    </row>
    <row r="1941" spans="3:4">
      <c r="C1941" s="14"/>
      <c r="D1941" s="14"/>
    </row>
    <row r="1942" spans="3:4">
      <c r="C1942" s="14"/>
      <c r="D1942" s="14"/>
    </row>
    <row r="1943" spans="3:4">
      <c r="C1943" s="14"/>
      <c r="D1943" s="14"/>
    </row>
    <row r="1944" spans="3:4">
      <c r="C1944" s="14"/>
      <c r="D1944" s="14"/>
    </row>
    <row r="1945" spans="3:4">
      <c r="C1945" s="14"/>
      <c r="D1945" s="14"/>
    </row>
    <row r="1946" spans="3:4">
      <c r="C1946" s="14"/>
      <c r="D1946" s="14"/>
    </row>
    <row r="1947" spans="3:4">
      <c r="C1947" s="14"/>
      <c r="D1947" s="14"/>
    </row>
    <row r="1948" spans="3:4">
      <c r="C1948" s="14"/>
      <c r="D1948" s="14"/>
    </row>
    <row r="1949" spans="3:4">
      <c r="C1949" s="14"/>
      <c r="D1949" s="14"/>
    </row>
    <row r="1950" spans="3:4">
      <c r="C1950" s="14"/>
      <c r="D1950" s="14"/>
    </row>
    <row r="1951" spans="3:4">
      <c r="C1951" s="14"/>
      <c r="D1951" s="14"/>
    </row>
    <row r="1952" spans="3:4">
      <c r="C1952" s="14"/>
      <c r="D1952" s="14"/>
    </row>
    <row r="1953" spans="3:4">
      <c r="C1953" s="14"/>
      <c r="D1953" s="14"/>
    </row>
    <row r="1954" spans="3:4">
      <c r="C1954" s="14"/>
      <c r="D1954" s="14"/>
    </row>
    <row r="1955" spans="3:4">
      <c r="C1955" s="14"/>
      <c r="D1955" s="14"/>
    </row>
    <row r="1956" spans="3:4">
      <c r="C1956" s="14"/>
      <c r="D1956" s="14"/>
    </row>
    <row r="1957" spans="3:4">
      <c r="C1957" s="14"/>
      <c r="D1957" s="14"/>
    </row>
    <row r="1958" spans="3:4">
      <c r="C1958" s="14"/>
      <c r="D1958" s="14"/>
    </row>
    <row r="1959" spans="3:4">
      <c r="C1959" s="14"/>
      <c r="D1959" s="14"/>
    </row>
    <row r="1960" spans="3:4">
      <c r="C1960" s="14"/>
      <c r="D1960" s="14"/>
    </row>
    <row r="1961" spans="3:4">
      <c r="C1961" s="14"/>
      <c r="D1961" s="14"/>
    </row>
    <row r="1962" spans="3:4">
      <c r="C1962" s="14"/>
      <c r="D1962" s="14"/>
    </row>
    <row r="1963" spans="3:4">
      <c r="C1963" s="14"/>
      <c r="D1963" s="14"/>
    </row>
    <row r="1964" spans="3:4">
      <c r="C1964" s="14"/>
      <c r="D1964" s="14"/>
    </row>
    <row r="1965" spans="3:4">
      <c r="C1965" s="14"/>
      <c r="D1965" s="14"/>
    </row>
    <row r="1966" spans="3:4">
      <c r="C1966" s="14"/>
      <c r="D1966" s="14"/>
    </row>
    <row r="1967" spans="3:4">
      <c r="C1967" s="14"/>
      <c r="D1967" s="14"/>
    </row>
    <row r="1968" spans="3:4">
      <c r="C1968" s="14"/>
      <c r="D1968" s="14"/>
    </row>
    <row r="1969" spans="3:4">
      <c r="C1969" s="14"/>
      <c r="D1969" s="14"/>
    </row>
    <row r="1970" spans="3:4">
      <c r="C1970" s="14"/>
      <c r="D1970" s="14"/>
    </row>
    <row r="1971" spans="3:4">
      <c r="C1971" s="14"/>
      <c r="D1971" s="14"/>
    </row>
    <row r="1972" spans="3:4">
      <c r="C1972" s="14"/>
      <c r="D1972" s="14"/>
    </row>
    <row r="1973" spans="3:4">
      <c r="C1973" s="14"/>
      <c r="D1973" s="14"/>
    </row>
    <row r="1974" spans="3:4">
      <c r="C1974" s="14"/>
      <c r="D1974" s="14"/>
    </row>
    <row r="1975" spans="3:4">
      <c r="C1975" s="14"/>
      <c r="D1975" s="14"/>
    </row>
    <row r="1976" spans="3:4">
      <c r="C1976" s="14"/>
      <c r="D1976" s="14"/>
    </row>
    <row r="1977" spans="3:4">
      <c r="C1977" s="14"/>
      <c r="D1977" s="14"/>
    </row>
    <row r="1978" spans="3:4">
      <c r="C1978" s="14"/>
      <c r="D1978" s="14"/>
    </row>
    <row r="1979" spans="3:4">
      <c r="C1979" s="14"/>
      <c r="D1979" s="14"/>
    </row>
    <row r="1980" spans="3:4">
      <c r="C1980" s="14"/>
      <c r="D1980" s="14"/>
    </row>
    <row r="1981" spans="3:4">
      <c r="C1981" s="14"/>
      <c r="D1981" s="14"/>
    </row>
    <row r="1982" spans="3:4">
      <c r="C1982" s="14"/>
      <c r="D1982" s="14"/>
    </row>
    <row r="1983" spans="3:4">
      <c r="C1983" s="14"/>
      <c r="D1983" s="14"/>
    </row>
    <row r="1984" spans="3:4">
      <c r="C1984" s="14"/>
      <c r="D1984" s="14"/>
    </row>
    <row r="1985" spans="3:4">
      <c r="C1985" s="14"/>
      <c r="D1985" s="14"/>
    </row>
    <row r="1986" spans="3:4">
      <c r="C1986" s="14"/>
      <c r="D1986" s="14"/>
    </row>
    <row r="1987" spans="3:4">
      <c r="C1987" s="14"/>
      <c r="D1987" s="14"/>
    </row>
    <row r="1988" spans="3:4">
      <c r="C1988" s="14"/>
      <c r="D1988" s="14"/>
    </row>
    <row r="1989" spans="3:4">
      <c r="C1989" s="14"/>
      <c r="D1989" s="14"/>
    </row>
    <row r="1990" spans="3:4">
      <c r="C1990" s="14"/>
      <c r="D1990" s="14"/>
    </row>
    <row r="1991" spans="3:4">
      <c r="C1991" s="14"/>
      <c r="D1991" s="14"/>
    </row>
    <row r="1992" spans="3:4">
      <c r="C1992" s="14"/>
      <c r="D1992" s="14"/>
    </row>
    <row r="1993" spans="3:4">
      <c r="C1993" s="14"/>
      <c r="D1993" s="14"/>
    </row>
    <row r="1994" spans="3:4">
      <c r="C1994" s="14"/>
      <c r="D1994" s="14"/>
    </row>
    <row r="1995" spans="3:4">
      <c r="C1995" s="14"/>
      <c r="D1995" s="14"/>
    </row>
    <row r="1996" spans="3:4">
      <c r="C1996" s="14"/>
      <c r="D1996" s="14"/>
    </row>
    <row r="1997" spans="3:4">
      <c r="C1997" s="14"/>
      <c r="D1997" s="14"/>
    </row>
    <row r="1998" spans="3:4">
      <c r="C1998" s="14"/>
      <c r="D1998" s="14"/>
    </row>
    <row r="1999" spans="3:4">
      <c r="C1999" s="14"/>
      <c r="D1999" s="14"/>
    </row>
    <row r="2000" spans="3:4">
      <c r="C2000" s="14"/>
      <c r="D2000" s="14"/>
    </row>
    <row r="2001" spans="3:4">
      <c r="C2001" s="14"/>
      <c r="D2001" s="14"/>
    </row>
    <row r="2002" spans="3:4">
      <c r="C2002" s="14"/>
      <c r="D2002" s="14"/>
    </row>
    <row r="2003" spans="3:4">
      <c r="C2003" s="14"/>
      <c r="D2003" s="14"/>
    </row>
    <row r="2004" spans="3:4">
      <c r="C2004" s="14"/>
      <c r="D2004" s="14"/>
    </row>
    <row r="2005" spans="3:4">
      <c r="C2005" s="14"/>
      <c r="D2005" s="14"/>
    </row>
    <row r="2006" spans="3:4">
      <c r="C2006" s="14"/>
      <c r="D2006" s="14"/>
    </row>
    <row r="2007" spans="3:4">
      <c r="C2007" s="14"/>
      <c r="D2007" s="14"/>
    </row>
    <row r="2008" spans="3:4">
      <c r="C2008" s="14"/>
      <c r="D2008" s="14"/>
    </row>
    <row r="2009" spans="3:4">
      <c r="C2009" s="14"/>
      <c r="D2009" s="14"/>
    </row>
    <row r="2010" spans="3:4">
      <c r="C2010" s="14"/>
      <c r="D2010" s="14"/>
    </row>
    <row r="2011" spans="3:4">
      <c r="C2011" s="14"/>
      <c r="D2011" s="14"/>
    </row>
    <row r="2012" spans="3:4">
      <c r="C2012" s="14"/>
      <c r="D2012" s="14"/>
    </row>
    <row r="2013" spans="3:4">
      <c r="C2013" s="14"/>
      <c r="D2013" s="14"/>
    </row>
    <row r="2014" spans="3:4">
      <c r="C2014" s="14"/>
      <c r="D2014" s="14"/>
    </row>
    <row r="2015" spans="3:4">
      <c r="C2015" s="14"/>
      <c r="D2015" s="14"/>
    </row>
    <row r="2016" spans="3:4">
      <c r="C2016" s="14"/>
      <c r="D2016" s="14"/>
    </row>
    <row r="2017" spans="3:4">
      <c r="C2017" s="14"/>
      <c r="D2017" s="14"/>
    </row>
    <row r="2018" spans="3:4">
      <c r="C2018" s="14"/>
      <c r="D2018" s="14"/>
    </row>
    <row r="2019" spans="3:4">
      <c r="C2019" s="14"/>
      <c r="D2019" s="14"/>
    </row>
    <row r="2020" spans="3:4">
      <c r="C2020" s="14"/>
      <c r="D2020" s="14"/>
    </row>
    <row r="2021" spans="3:4">
      <c r="C2021" s="14"/>
      <c r="D2021" s="14"/>
    </row>
    <row r="2022" spans="3:4">
      <c r="C2022" s="14"/>
      <c r="D2022" s="14"/>
    </row>
    <row r="2023" spans="3:4">
      <c r="C2023" s="14"/>
      <c r="D2023" s="14"/>
    </row>
    <row r="2024" spans="3:4">
      <c r="C2024" s="14"/>
      <c r="D2024" s="14"/>
    </row>
    <row r="2025" spans="3:4">
      <c r="C2025" s="14"/>
      <c r="D2025" s="14"/>
    </row>
    <row r="2026" spans="3:4">
      <c r="C2026" s="14"/>
      <c r="D2026" s="14"/>
    </row>
    <row r="2027" spans="3:4">
      <c r="C2027" s="14"/>
      <c r="D2027" s="14"/>
    </row>
    <row r="2028" spans="3:4">
      <c r="C2028" s="14"/>
      <c r="D2028" s="14"/>
    </row>
    <row r="2029" spans="3:4">
      <c r="C2029" s="14"/>
      <c r="D2029" s="14"/>
    </row>
    <row r="2030" spans="3:4">
      <c r="C2030" s="14"/>
      <c r="D2030" s="14"/>
    </row>
    <row r="2031" spans="3:4">
      <c r="C2031" s="14"/>
      <c r="D2031" s="14"/>
    </row>
    <row r="2032" spans="3:4">
      <c r="C2032" s="14"/>
      <c r="D2032" s="14"/>
    </row>
    <row r="2033" spans="3:4">
      <c r="C2033" s="14"/>
      <c r="D2033" s="14"/>
    </row>
    <row r="2034" spans="3:4">
      <c r="C2034" s="14"/>
      <c r="D2034" s="14"/>
    </row>
    <row r="2035" spans="3:4">
      <c r="C2035" s="14"/>
      <c r="D2035" s="14"/>
    </row>
    <row r="2036" spans="3:4">
      <c r="C2036" s="14"/>
      <c r="D2036" s="14"/>
    </row>
    <row r="2037" spans="3:4">
      <c r="C2037" s="14"/>
      <c r="D2037" s="14"/>
    </row>
    <row r="2038" spans="3:4">
      <c r="C2038" s="14"/>
      <c r="D2038" s="14"/>
    </row>
    <row r="2039" spans="3:4">
      <c r="C2039" s="14"/>
      <c r="D2039" s="14"/>
    </row>
    <row r="2040" spans="3:4">
      <c r="C2040" s="14"/>
      <c r="D2040" s="14"/>
    </row>
    <row r="2041" spans="3:4">
      <c r="C2041" s="14"/>
      <c r="D2041" s="14"/>
    </row>
    <row r="2042" spans="3:4">
      <c r="C2042" s="14"/>
      <c r="D2042" s="14"/>
    </row>
    <row r="2043" spans="3:4">
      <c r="C2043" s="14"/>
      <c r="D2043" s="14"/>
    </row>
    <row r="2044" spans="3:4">
      <c r="C2044" s="14"/>
      <c r="D2044" s="14"/>
    </row>
    <row r="2045" spans="3:4">
      <c r="C2045" s="14"/>
      <c r="D2045" s="14"/>
    </row>
    <row r="2046" spans="3:4">
      <c r="C2046" s="14"/>
      <c r="D2046" s="14"/>
    </row>
    <row r="2047" spans="3:4">
      <c r="C2047" s="14"/>
      <c r="D2047" s="14"/>
    </row>
    <row r="2048" spans="3:4">
      <c r="C2048" s="14"/>
      <c r="D2048" s="14"/>
    </row>
    <row r="2049" spans="3:4">
      <c r="C2049" s="14"/>
      <c r="D2049" s="14"/>
    </row>
    <row r="2050" spans="3:4">
      <c r="C2050" s="14"/>
      <c r="D2050" s="14"/>
    </row>
    <row r="2051" spans="3:4">
      <c r="C2051" s="14"/>
      <c r="D2051" s="14"/>
    </row>
    <row r="2052" spans="3:4">
      <c r="C2052" s="14"/>
      <c r="D2052" s="14"/>
    </row>
    <row r="2053" spans="3:4">
      <c r="C2053" s="14"/>
      <c r="D2053" s="14"/>
    </row>
    <row r="2054" spans="3:4">
      <c r="C2054" s="14"/>
      <c r="D2054" s="14"/>
    </row>
    <row r="2055" spans="3:4">
      <c r="C2055" s="14"/>
      <c r="D2055" s="14"/>
    </row>
    <row r="2056" spans="3:4">
      <c r="C2056" s="14"/>
      <c r="D2056" s="14"/>
    </row>
    <row r="2057" spans="3:4">
      <c r="C2057" s="14"/>
      <c r="D2057" s="14"/>
    </row>
    <row r="2058" spans="3:4">
      <c r="C2058" s="14"/>
      <c r="D2058" s="14"/>
    </row>
    <row r="2059" spans="3:4">
      <c r="C2059" s="14"/>
      <c r="D2059" s="14"/>
    </row>
    <row r="2060" spans="3:4">
      <c r="C2060" s="14"/>
      <c r="D2060" s="14"/>
    </row>
    <row r="2061" spans="3:4">
      <c r="C2061" s="14"/>
      <c r="D2061" s="14"/>
    </row>
    <row r="2062" spans="3:4">
      <c r="C2062" s="14"/>
      <c r="D2062" s="14"/>
    </row>
    <row r="2063" spans="3:4">
      <c r="C2063" s="14"/>
      <c r="D2063" s="14"/>
    </row>
    <row r="2064" spans="3:4">
      <c r="C2064" s="14"/>
      <c r="D2064" s="14"/>
    </row>
    <row r="2065" spans="3:4">
      <c r="C2065" s="14"/>
      <c r="D2065" s="14"/>
    </row>
    <row r="2066" spans="3:4">
      <c r="C2066" s="14"/>
      <c r="D2066" s="14"/>
    </row>
    <row r="2067" spans="3:4">
      <c r="C2067" s="14"/>
      <c r="D2067" s="14"/>
    </row>
    <row r="2068" spans="3:4">
      <c r="C2068" s="14"/>
      <c r="D2068" s="14"/>
    </row>
    <row r="2069" spans="3:4">
      <c r="C2069" s="14"/>
      <c r="D2069" s="14"/>
    </row>
    <row r="2070" spans="3:4">
      <c r="C2070" s="14"/>
      <c r="D2070" s="14"/>
    </row>
    <row r="2071" spans="3:4">
      <c r="C2071" s="14"/>
      <c r="D2071" s="14"/>
    </row>
    <row r="2072" spans="3:4">
      <c r="C2072" s="14"/>
      <c r="D2072" s="14"/>
    </row>
    <row r="2073" spans="3:4">
      <c r="C2073" s="14"/>
      <c r="D2073" s="14"/>
    </row>
    <row r="2074" spans="3:4">
      <c r="C2074" s="14"/>
      <c r="D2074" s="14"/>
    </row>
    <row r="2075" spans="3:4">
      <c r="C2075" s="14"/>
      <c r="D2075" s="14"/>
    </row>
    <row r="2076" spans="3:4">
      <c r="C2076" s="14"/>
      <c r="D2076" s="14"/>
    </row>
    <row r="2077" spans="3:4">
      <c r="C2077" s="14"/>
      <c r="D2077" s="14"/>
    </row>
    <row r="2078" spans="3:4">
      <c r="C2078" s="14"/>
      <c r="D2078" s="14"/>
    </row>
    <row r="2079" spans="3:4">
      <c r="C2079" s="14"/>
      <c r="D2079" s="14"/>
    </row>
    <row r="2080" spans="3:4">
      <c r="C2080" s="14"/>
      <c r="D2080" s="14"/>
    </row>
    <row r="2081" spans="3:4">
      <c r="C2081" s="14"/>
      <c r="D2081" s="14"/>
    </row>
    <row r="2082" spans="3:4">
      <c r="C2082" s="14"/>
      <c r="D2082" s="14"/>
    </row>
    <row r="2083" spans="3:4">
      <c r="C2083" s="14"/>
      <c r="D2083" s="14"/>
    </row>
    <row r="2084" spans="3:4">
      <c r="C2084" s="14"/>
      <c r="D2084" s="14"/>
    </row>
    <row r="2085" spans="3:4">
      <c r="C2085" s="14"/>
      <c r="D2085" s="14"/>
    </row>
    <row r="2086" spans="3:4">
      <c r="C2086" s="14"/>
      <c r="D2086" s="14"/>
    </row>
    <row r="2087" spans="3:4">
      <c r="C2087" s="14"/>
      <c r="D2087" s="14"/>
    </row>
    <row r="2088" spans="3:4">
      <c r="C2088" s="14"/>
      <c r="D2088" s="14"/>
    </row>
    <row r="2089" spans="3:4">
      <c r="C2089" s="14"/>
      <c r="D2089" s="14"/>
    </row>
    <row r="2090" spans="3:4">
      <c r="C2090" s="14"/>
      <c r="D2090" s="14"/>
    </row>
    <row r="2091" spans="3:4">
      <c r="C2091" s="14"/>
      <c r="D2091" s="14"/>
    </row>
    <row r="2092" spans="3:4">
      <c r="C2092" s="14"/>
      <c r="D2092" s="14"/>
    </row>
    <row r="2093" spans="3:4">
      <c r="C2093" s="14"/>
      <c r="D2093" s="14"/>
    </row>
    <row r="2094" spans="3:4">
      <c r="C2094" s="14"/>
      <c r="D2094" s="14"/>
    </row>
    <row r="2095" spans="3:4">
      <c r="C2095" s="14"/>
      <c r="D2095" s="14"/>
    </row>
    <row r="2096" spans="3:4">
      <c r="C2096" s="14"/>
      <c r="D2096" s="14"/>
    </row>
    <row r="2097" spans="3:4">
      <c r="C2097" s="14"/>
      <c r="D2097" s="14"/>
    </row>
    <row r="2098" spans="3:4">
      <c r="C2098" s="14"/>
      <c r="D2098" s="14"/>
    </row>
    <row r="2099" spans="3:4">
      <c r="C2099" s="14"/>
      <c r="D2099" s="14"/>
    </row>
    <row r="2100" spans="3:4">
      <c r="C2100" s="14"/>
      <c r="D2100" s="14"/>
    </row>
    <row r="2101" spans="3:4">
      <c r="C2101" s="14"/>
      <c r="D2101" s="14"/>
    </row>
    <row r="2102" spans="3:4">
      <c r="C2102" s="14"/>
      <c r="D2102" s="14"/>
    </row>
    <row r="2103" spans="3:4">
      <c r="C2103" s="14"/>
      <c r="D2103" s="14"/>
    </row>
    <row r="2104" spans="3:4">
      <c r="C2104" s="14"/>
      <c r="D2104" s="14"/>
    </row>
    <row r="2105" spans="3:4">
      <c r="C2105" s="14"/>
      <c r="D2105" s="14"/>
    </row>
    <row r="2106" spans="3:4">
      <c r="C2106" s="14"/>
      <c r="D2106" s="14"/>
    </row>
    <row r="2107" spans="3:4">
      <c r="C2107" s="14"/>
      <c r="D2107" s="14"/>
    </row>
    <row r="2108" spans="3:4">
      <c r="C2108" s="14"/>
      <c r="D2108" s="14"/>
    </row>
    <row r="2109" spans="3:4">
      <c r="C2109" s="14"/>
      <c r="D2109" s="14"/>
    </row>
    <row r="2110" spans="3:4">
      <c r="C2110" s="14"/>
      <c r="D2110" s="14"/>
    </row>
    <row r="2111" spans="3:4">
      <c r="C2111" s="14"/>
      <c r="D2111" s="14"/>
    </row>
    <row r="2112" spans="3:4">
      <c r="C2112" s="14"/>
      <c r="D2112" s="14"/>
    </row>
    <row r="2113" spans="3:4">
      <c r="C2113" s="14"/>
      <c r="D2113" s="14"/>
    </row>
    <row r="2114" spans="3:4">
      <c r="C2114" s="14"/>
      <c r="D2114" s="14"/>
    </row>
    <row r="2115" spans="3:4">
      <c r="C2115" s="14"/>
      <c r="D2115" s="14"/>
    </row>
    <row r="2116" spans="3:4">
      <c r="C2116" s="14"/>
      <c r="D2116" s="14"/>
    </row>
    <row r="2117" spans="3:4">
      <c r="C2117" s="14"/>
      <c r="D2117" s="14"/>
    </row>
    <row r="2118" spans="3:4">
      <c r="C2118" s="14"/>
      <c r="D2118" s="14"/>
    </row>
    <row r="2119" spans="3:4">
      <c r="C2119" s="14"/>
      <c r="D2119" s="14"/>
    </row>
    <row r="2120" spans="3:4">
      <c r="C2120" s="14"/>
      <c r="D2120" s="14"/>
    </row>
    <row r="2121" spans="3:4">
      <c r="C2121" s="14"/>
      <c r="D2121" s="14"/>
    </row>
    <row r="2122" spans="3:4">
      <c r="C2122" s="14"/>
      <c r="D2122" s="14"/>
    </row>
    <row r="2123" spans="3:4">
      <c r="C2123" s="14"/>
      <c r="D2123" s="14"/>
    </row>
    <row r="2124" spans="3:4">
      <c r="C2124" s="14"/>
      <c r="D2124" s="14"/>
    </row>
    <row r="2125" spans="3:4">
      <c r="C2125" s="14"/>
      <c r="D2125" s="14"/>
    </row>
    <row r="2126" spans="3:4">
      <c r="C2126" s="14"/>
      <c r="D2126" s="14"/>
    </row>
    <row r="2127" spans="3:4">
      <c r="C2127" s="14"/>
      <c r="D2127" s="14"/>
    </row>
    <row r="2128" spans="3:4">
      <c r="C2128" s="14"/>
      <c r="D2128" s="14"/>
    </row>
    <row r="2129" spans="3:4">
      <c r="C2129" s="14"/>
      <c r="D2129" s="14"/>
    </row>
    <row r="2130" spans="3:4">
      <c r="C2130" s="14"/>
      <c r="D2130" s="14"/>
    </row>
    <row r="2131" spans="3:4">
      <c r="C2131" s="14"/>
      <c r="D2131" s="14"/>
    </row>
    <row r="2132" spans="3:4">
      <c r="C2132" s="14"/>
      <c r="D2132" s="14"/>
    </row>
    <row r="2133" spans="3:4">
      <c r="C2133" s="14"/>
      <c r="D2133" s="14"/>
    </row>
    <row r="2134" spans="3:4">
      <c r="C2134" s="14"/>
      <c r="D2134" s="14"/>
    </row>
    <row r="2135" spans="3:4">
      <c r="C2135" s="14"/>
      <c r="D2135" s="14"/>
    </row>
    <row r="2136" spans="3:4">
      <c r="C2136" s="14"/>
      <c r="D2136" s="14"/>
    </row>
    <row r="2137" spans="3:4">
      <c r="C2137" s="14"/>
      <c r="D2137" s="14"/>
    </row>
    <row r="2138" spans="3:4">
      <c r="C2138" s="14"/>
      <c r="D2138" s="14"/>
    </row>
    <row r="2139" spans="3:4">
      <c r="C2139" s="14"/>
      <c r="D2139" s="14"/>
    </row>
    <row r="2140" spans="3:4">
      <c r="C2140" s="14"/>
      <c r="D2140" s="14"/>
    </row>
    <row r="2141" spans="3:4">
      <c r="C2141" s="14"/>
      <c r="D2141" s="14"/>
    </row>
    <row r="2142" spans="3:4">
      <c r="C2142" s="14"/>
      <c r="D2142" s="14"/>
    </row>
    <row r="2143" spans="3:4">
      <c r="C2143" s="14"/>
      <c r="D2143" s="14"/>
    </row>
    <row r="2144" spans="3:4">
      <c r="C2144" s="14"/>
      <c r="D2144" s="14"/>
    </row>
    <row r="2145" spans="3:4">
      <c r="C2145" s="14"/>
      <c r="D2145" s="14"/>
    </row>
    <row r="2146" spans="3:4">
      <c r="C2146" s="14"/>
      <c r="D2146" s="14"/>
    </row>
    <row r="2147" spans="3:4">
      <c r="C2147" s="14"/>
      <c r="D2147" s="14"/>
    </row>
    <row r="2148" spans="3:4">
      <c r="C2148" s="14"/>
      <c r="D2148" s="14"/>
    </row>
    <row r="2149" spans="3:4">
      <c r="C2149" s="14"/>
      <c r="D2149" s="14"/>
    </row>
    <row r="2150" spans="3:4">
      <c r="C2150" s="14"/>
      <c r="D2150" s="14"/>
    </row>
    <row r="2151" spans="3:4">
      <c r="C2151" s="14"/>
      <c r="D2151" s="14"/>
    </row>
    <row r="2152" spans="3:4">
      <c r="C2152" s="14"/>
      <c r="D2152" s="14"/>
    </row>
    <row r="2153" spans="3:4">
      <c r="C2153" s="14"/>
      <c r="D2153" s="14"/>
    </row>
    <row r="2154" spans="3:4">
      <c r="C2154" s="14"/>
      <c r="D2154" s="14"/>
    </row>
    <row r="2155" spans="3:4">
      <c r="C2155" s="14"/>
      <c r="D2155" s="14"/>
    </row>
    <row r="2156" spans="3:4">
      <c r="C2156" s="14"/>
      <c r="D2156" s="14"/>
    </row>
    <row r="2157" spans="3:4">
      <c r="C2157" s="14"/>
      <c r="D2157" s="14"/>
    </row>
    <row r="2158" spans="3:4">
      <c r="C2158" s="14"/>
      <c r="D2158" s="14"/>
    </row>
    <row r="2159" spans="3:4">
      <c r="C2159" s="14"/>
      <c r="D2159" s="14"/>
    </row>
    <row r="2160" spans="3:4">
      <c r="C2160" s="14"/>
      <c r="D2160" s="14"/>
    </row>
    <row r="2161" spans="3:4">
      <c r="C2161" s="14"/>
      <c r="D2161" s="14"/>
    </row>
    <row r="2162" spans="3:4">
      <c r="C2162" s="14"/>
      <c r="D2162" s="14"/>
    </row>
    <row r="2163" spans="3:4">
      <c r="C2163" s="14"/>
      <c r="D2163" s="14"/>
    </row>
    <row r="2164" spans="3:4">
      <c r="C2164" s="14"/>
      <c r="D2164" s="14"/>
    </row>
    <row r="2165" spans="3:4">
      <c r="C2165" s="14"/>
      <c r="D2165" s="14"/>
    </row>
    <row r="2166" spans="3:4">
      <c r="C2166" s="14"/>
      <c r="D2166" s="14"/>
    </row>
    <row r="2167" spans="3:4">
      <c r="C2167" s="14"/>
      <c r="D2167" s="14"/>
    </row>
    <row r="2168" spans="3:4">
      <c r="C2168" s="14"/>
      <c r="D2168" s="14"/>
    </row>
    <row r="2169" spans="3:4">
      <c r="C2169" s="14"/>
      <c r="D2169" s="14"/>
    </row>
    <row r="2170" spans="3:4">
      <c r="C2170" s="14"/>
      <c r="D2170" s="14"/>
    </row>
    <row r="2171" spans="3:4">
      <c r="C2171" s="14"/>
      <c r="D2171" s="14"/>
    </row>
    <row r="2172" spans="3:4">
      <c r="C2172" s="14"/>
      <c r="D2172" s="14"/>
    </row>
    <row r="2173" spans="3:4">
      <c r="C2173" s="14"/>
      <c r="D2173" s="14"/>
    </row>
    <row r="2174" spans="3:4">
      <c r="C2174" s="14"/>
      <c r="D2174" s="14"/>
    </row>
    <row r="2175" spans="3:4">
      <c r="C2175" s="14"/>
      <c r="D2175" s="14"/>
    </row>
    <row r="2176" spans="3:4">
      <c r="C2176" s="14"/>
      <c r="D2176" s="14"/>
    </row>
    <row r="2177" spans="3:4">
      <c r="C2177" s="14"/>
      <c r="D2177" s="14"/>
    </row>
    <row r="2178" spans="3:4">
      <c r="C2178" s="14"/>
      <c r="D2178" s="14"/>
    </row>
    <row r="2179" spans="3:4">
      <c r="C2179" s="14"/>
      <c r="D2179" s="14"/>
    </row>
    <row r="2180" spans="3:4">
      <c r="C2180" s="14"/>
      <c r="D2180" s="14"/>
    </row>
    <row r="2181" spans="3:4">
      <c r="C2181" s="14"/>
      <c r="D2181" s="14"/>
    </row>
    <row r="2182" spans="3:4">
      <c r="C2182" s="14"/>
      <c r="D2182" s="14"/>
    </row>
    <row r="2183" spans="3:4">
      <c r="C2183" s="14"/>
      <c r="D2183" s="14"/>
    </row>
    <row r="2184" spans="3:4">
      <c r="C2184" s="14"/>
      <c r="D2184" s="14"/>
    </row>
    <row r="2185" spans="3:4">
      <c r="C2185" s="14"/>
      <c r="D2185" s="14"/>
    </row>
    <row r="2186" spans="3:4">
      <c r="C2186" s="14"/>
      <c r="D2186" s="14"/>
    </row>
    <row r="2187" spans="3:4">
      <c r="C2187" s="14"/>
      <c r="D2187" s="14"/>
    </row>
    <row r="2188" spans="3:4">
      <c r="C2188" s="14"/>
      <c r="D2188" s="14"/>
    </row>
    <row r="2189" spans="3:4">
      <c r="C2189" s="14"/>
      <c r="D2189" s="14"/>
    </row>
    <row r="2190" spans="3:4">
      <c r="C2190" s="14"/>
      <c r="D2190" s="14"/>
    </row>
    <row r="2191" spans="3:4">
      <c r="C2191" s="14"/>
      <c r="D2191" s="14"/>
    </row>
    <row r="2192" spans="3:4">
      <c r="C2192" s="14"/>
      <c r="D2192" s="14"/>
    </row>
    <row r="2193" spans="3:4">
      <c r="C2193" s="14"/>
      <c r="D2193" s="14"/>
    </row>
    <row r="2194" spans="3:4">
      <c r="C2194" s="14"/>
      <c r="D2194" s="14"/>
    </row>
    <row r="2195" spans="3:4">
      <c r="C2195" s="14"/>
      <c r="D2195" s="14"/>
    </row>
    <row r="2196" spans="3:4">
      <c r="C2196" s="14"/>
      <c r="D2196" s="14"/>
    </row>
    <row r="2197" spans="3:4">
      <c r="C2197" s="14"/>
      <c r="D2197" s="14"/>
    </row>
    <row r="2198" spans="3:4">
      <c r="C2198" s="14"/>
      <c r="D2198" s="14"/>
    </row>
    <row r="2199" spans="3:4">
      <c r="C2199" s="14"/>
      <c r="D2199" s="14"/>
    </row>
    <row r="2200" spans="3:4">
      <c r="C2200" s="14"/>
      <c r="D2200" s="14"/>
    </row>
    <row r="2201" spans="3:4">
      <c r="C2201" s="14"/>
      <c r="D2201" s="14"/>
    </row>
    <row r="2202" spans="3:4">
      <c r="C2202" s="14"/>
      <c r="D2202" s="14"/>
    </row>
    <row r="2203" spans="3:4">
      <c r="C2203" s="14"/>
      <c r="D2203" s="14"/>
    </row>
    <row r="2204" spans="3:4">
      <c r="C2204" s="14"/>
      <c r="D2204" s="14"/>
    </row>
    <row r="2205" spans="3:4">
      <c r="C2205" s="14"/>
      <c r="D2205" s="14"/>
    </row>
    <row r="2206" spans="3:4">
      <c r="C2206" s="14"/>
      <c r="D2206" s="14"/>
    </row>
    <row r="2207" spans="3:4">
      <c r="C2207" s="14"/>
      <c r="D2207" s="14"/>
    </row>
    <row r="2208" spans="3:4">
      <c r="C2208" s="14"/>
      <c r="D2208" s="14"/>
    </row>
    <row r="2209" spans="3:4">
      <c r="C2209" s="14"/>
      <c r="D2209" s="14"/>
    </row>
    <row r="2210" spans="3:4">
      <c r="C2210" s="14"/>
      <c r="D2210" s="14"/>
    </row>
    <row r="2211" spans="3:4">
      <c r="C2211" s="14"/>
      <c r="D2211" s="14"/>
    </row>
    <row r="2212" spans="3:4">
      <c r="C2212" s="14"/>
      <c r="D2212" s="14"/>
    </row>
    <row r="2213" spans="3:4">
      <c r="C2213" s="14"/>
      <c r="D2213" s="14"/>
    </row>
    <row r="2214" spans="3:4">
      <c r="C2214" s="14"/>
      <c r="D2214" s="14"/>
    </row>
    <row r="2215" spans="3:4">
      <c r="C2215" s="14"/>
      <c r="D2215" s="14"/>
    </row>
    <row r="2216" spans="3:4">
      <c r="C2216" s="14"/>
      <c r="D2216" s="14"/>
    </row>
    <row r="2217" spans="3:4">
      <c r="C2217" s="14"/>
      <c r="D2217" s="14"/>
    </row>
    <row r="2218" spans="3:4">
      <c r="C2218" s="14"/>
      <c r="D2218" s="14"/>
    </row>
    <row r="2219" spans="3:4">
      <c r="C2219" s="14"/>
      <c r="D2219" s="14"/>
    </row>
    <row r="2220" spans="3:4">
      <c r="C2220" s="14"/>
      <c r="D2220" s="14"/>
    </row>
    <row r="2221" spans="3:4">
      <c r="C2221" s="14"/>
      <c r="D2221" s="14"/>
    </row>
    <row r="2222" spans="3:4">
      <c r="C2222" s="14"/>
      <c r="D2222" s="14"/>
    </row>
    <row r="2223" spans="3:4">
      <c r="C2223" s="14"/>
      <c r="D2223" s="14"/>
    </row>
    <row r="2224" spans="3:4">
      <c r="C2224" s="14"/>
      <c r="D2224" s="14"/>
    </row>
    <row r="2225" spans="3:4">
      <c r="C2225" s="14"/>
      <c r="D2225" s="14"/>
    </row>
    <row r="2226" spans="3:4">
      <c r="C2226" s="14"/>
      <c r="D2226" s="14"/>
    </row>
    <row r="2227" spans="3:4">
      <c r="C2227" s="14"/>
      <c r="D2227" s="14"/>
    </row>
    <row r="2228" spans="3:4">
      <c r="C2228" s="14"/>
      <c r="D2228" s="14"/>
    </row>
    <row r="2229" spans="3:4">
      <c r="C2229" s="14"/>
      <c r="D2229" s="14"/>
    </row>
    <row r="2230" spans="3:4">
      <c r="C2230" s="14"/>
      <c r="D2230" s="14"/>
    </row>
    <row r="2231" spans="3:4">
      <c r="C2231" s="14"/>
      <c r="D2231" s="14"/>
    </row>
    <row r="2232" spans="3:4">
      <c r="C2232" s="14"/>
      <c r="D2232" s="14"/>
    </row>
    <row r="2233" spans="3:4">
      <c r="C2233" s="14"/>
      <c r="D2233" s="14"/>
    </row>
    <row r="2234" spans="3:4">
      <c r="C2234" s="14"/>
      <c r="D2234" s="14"/>
    </row>
    <row r="2235" spans="3:4">
      <c r="C2235" s="14"/>
      <c r="D2235" s="14"/>
    </row>
    <row r="2236" spans="3:4">
      <c r="C2236" s="14"/>
      <c r="D2236" s="14"/>
    </row>
    <row r="2237" spans="3:4">
      <c r="C2237" s="14"/>
      <c r="D2237" s="14"/>
    </row>
    <row r="2238" spans="3:4">
      <c r="C2238" s="14"/>
      <c r="D2238" s="14"/>
    </row>
    <row r="2239" spans="3:4">
      <c r="C2239" s="14"/>
      <c r="D2239" s="14"/>
    </row>
    <row r="2240" spans="3:4">
      <c r="C2240" s="14"/>
      <c r="D2240" s="14"/>
    </row>
    <row r="2241" spans="3:4">
      <c r="C2241" s="14"/>
      <c r="D2241" s="14"/>
    </row>
    <row r="2242" spans="3:4">
      <c r="C2242" s="14"/>
      <c r="D2242" s="14"/>
    </row>
    <row r="2243" spans="3:4">
      <c r="C2243" s="14"/>
      <c r="D2243" s="14"/>
    </row>
    <row r="2244" spans="3:4">
      <c r="C2244" s="14"/>
      <c r="D2244" s="14"/>
    </row>
    <row r="2245" spans="3:4">
      <c r="C2245" s="14"/>
      <c r="D2245" s="14"/>
    </row>
    <row r="2246" spans="3:4">
      <c r="C2246" s="14"/>
      <c r="D2246" s="14"/>
    </row>
    <row r="2247" spans="3:4">
      <c r="C2247" s="14"/>
      <c r="D2247" s="14"/>
    </row>
    <row r="2248" spans="3:4">
      <c r="C2248" s="14"/>
      <c r="D2248" s="14"/>
    </row>
    <row r="2249" spans="3:4">
      <c r="C2249" s="14"/>
      <c r="D2249" s="14"/>
    </row>
    <row r="2250" spans="3:4">
      <c r="C2250" s="14"/>
      <c r="D2250" s="14"/>
    </row>
    <row r="2251" spans="3:4">
      <c r="C2251" s="14"/>
      <c r="D2251" s="14"/>
    </row>
    <row r="2252" spans="3:4">
      <c r="C2252" s="14"/>
      <c r="D2252" s="14"/>
    </row>
    <row r="2253" spans="3:4">
      <c r="C2253" s="14"/>
      <c r="D2253" s="14"/>
    </row>
    <row r="2254" spans="3:4">
      <c r="C2254" s="14"/>
      <c r="D2254" s="14"/>
    </row>
    <row r="2255" spans="3:4">
      <c r="C2255" s="14"/>
      <c r="D2255" s="14"/>
    </row>
    <row r="2256" spans="3:4">
      <c r="C2256" s="14"/>
      <c r="D2256" s="14"/>
    </row>
    <row r="2257" spans="3:4">
      <c r="C2257" s="14"/>
      <c r="D2257" s="14"/>
    </row>
    <row r="2258" spans="3:4">
      <c r="C2258" s="14"/>
      <c r="D2258" s="14"/>
    </row>
    <row r="2259" spans="3:4">
      <c r="C2259" s="14"/>
      <c r="D2259" s="14"/>
    </row>
    <row r="2260" spans="3:4">
      <c r="C2260" s="14"/>
      <c r="D2260" s="14"/>
    </row>
    <row r="2261" spans="3:4">
      <c r="C2261" s="14"/>
      <c r="D2261" s="14"/>
    </row>
    <row r="2262" spans="3:4">
      <c r="C2262" s="14"/>
      <c r="D2262" s="14"/>
    </row>
    <row r="2263" spans="3:4">
      <c r="C2263" s="14"/>
      <c r="D2263" s="14"/>
    </row>
    <row r="2264" spans="3:4">
      <c r="C2264" s="14"/>
      <c r="D2264" s="14"/>
    </row>
    <row r="2265" spans="3:4">
      <c r="C2265" s="14"/>
      <c r="D2265" s="14"/>
    </row>
    <row r="2266" spans="3:4">
      <c r="C2266" s="14"/>
      <c r="D2266" s="14"/>
    </row>
    <row r="2267" spans="3:4">
      <c r="C2267" s="14"/>
      <c r="D2267" s="14"/>
    </row>
    <row r="2268" spans="3:4">
      <c r="C2268" s="14"/>
      <c r="D2268" s="14"/>
    </row>
    <row r="2269" spans="3:4">
      <c r="C2269" s="14"/>
      <c r="D2269" s="14"/>
    </row>
    <row r="2270" spans="3:4">
      <c r="C2270" s="14"/>
      <c r="D2270" s="14"/>
    </row>
    <row r="2271" spans="3:4">
      <c r="C2271" s="14"/>
      <c r="D2271" s="14"/>
    </row>
    <row r="2272" spans="3:4">
      <c r="C2272" s="14"/>
      <c r="D2272" s="14"/>
    </row>
    <row r="2273" spans="3:4">
      <c r="C2273" s="14"/>
      <c r="D2273" s="14"/>
    </row>
    <row r="2274" spans="3:4">
      <c r="C2274" s="14"/>
      <c r="D2274" s="14"/>
    </row>
    <row r="2275" spans="3:4">
      <c r="C2275" s="14"/>
      <c r="D2275" s="14"/>
    </row>
    <row r="2276" spans="3:4">
      <c r="C2276" s="14"/>
      <c r="D2276" s="14"/>
    </row>
    <row r="2277" spans="3:4">
      <c r="C2277" s="14"/>
      <c r="D2277" s="14"/>
    </row>
    <row r="2278" spans="3:4">
      <c r="C2278" s="14"/>
      <c r="D2278" s="14"/>
    </row>
    <row r="2279" spans="3:4">
      <c r="C2279" s="14"/>
      <c r="D2279" s="14"/>
    </row>
    <row r="2280" spans="3:4">
      <c r="C2280" s="14"/>
      <c r="D2280" s="14"/>
    </row>
    <row r="2281" spans="3:4">
      <c r="C2281" s="14"/>
      <c r="D2281" s="14"/>
    </row>
    <row r="2282" spans="3:4">
      <c r="C2282" s="14"/>
      <c r="D2282" s="14"/>
    </row>
    <row r="2283" spans="3:4">
      <c r="C2283" s="14"/>
      <c r="D2283" s="14"/>
    </row>
    <row r="2284" spans="3:4">
      <c r="C2284" s="14"/>
      <c r="D2284" s="14"/>
    </row>
    <row r="2285" spans="3:4">
      <c r="C2285" s="14"/>
      <c r="D2285" s="14"/>
    </row>
    <row r="2286" spans="3:4">
      <c r="C2286" s="14"/>
      <c r="D2286" s="14"/>
    </row>
    <row r="2287" spans="3:4">
      <c r="C2287" s="14"/>
      <c r="D2287" s="14"/>
    </row>
    <row r="2288" spans="3:4">
      <c r="C2288" s="14"/>
      <c r="D2288" s="14"/>
    </row>
    <row r="2289" spans="3:4">
      <c r="C2289" s="14"/>
      <c r="D2289" s="14"/>
    </row>
    <row r="2290" spans="3:4">
      <c r="C2290" s="14"/>
      <c r="D2290" s="14"/>
    </row>
    <row r="2291" spans="3:4">
      <c r="C2291" s="14"/>
      <c r="D2291" s="14"/>
    </row>
    <row r="2292" spans="3:4">
      <c r="C2292" s="14"/>
      <c r="D2292" s="14"/>
    </row>
    <row r="2293" spans="3:4">
      <c r="C2293" s="14"/>
      <c r="D2293" s="14"/>
    </row>
    <row r="2294" spans="3:4">
      <c r="C2294" s="14"/>
      <c r="D2294" s="14"/>
    </row>
    <row r="2295" spans="3:4">
      <c r="C2295" s="14"/>
      <c r="D2295" s="14"/>
    </row>
    <row r="2296" spans="3:4">
      <c r="C2296" s="14"/>
      <c r="D2296" s="14"/>
    </row>
    <row r="2297" spans="3:4">
      <c r="C2297" s="14"/>
      <c r="D2297" s="14"/>
    </row>
    <row r="2298" spans="3:4">
      <c r="C2298" s="14"/>
      <c r="D2298" s="14"/>
    </row>
    <row r="2299" spans="3:4">
      <c r="C2299" s="14"/>
      <c r="D2299" s="14"/>
    </row>
    <row r="2300" spans="3:4">
      <c r="C2300" s="14"/>
      <c r="D2300" s="14"/>
    </row>
    <row r="2301" spans="3:4">
      <c r="C2301" s="14"/>
      <c r="D2301" s="14"/>
    </row>
    <row r="2302" spans="3:4">
      <c r="C2302" s="14"/>
      <c r="D2302" s="14"/>
    </row>
    <row r="2303" spans="3:4">
      <c r="C2303" s="14"/>
      <c r="D2303" s="14"/>
    </row>
    <row r="2304" spans="3:4">
      <c r="C2304" s="14"/>
      <c r="D2304" s="14"/>
    </row>
    <row r="2305" spans="3:4">
      <c r="C2305" s="14"/>
      <c r="D2305" s="14"/>
    </row>
    <row r="2306" spans="3:4">
      <c r="C2306" s="14"/>
      <c r="D2306" s="14"/>
    </row>
    <row r="2307" spans="3:4">
      <c r="C2307" s="14"/>
      <c r="D2307" s="14"/>
    </row>
    <row r="2308" spans="3:4">
      <c r="C2308" s="14"/>
      <c r="D2308" s="14"/>
    </row>
    <row r="2309" spans="3:4">
      <c r="C2309" s="14"/>
      <c r="D2309" s="14"/>
    </row>
    <row r="2310" spans="3:4">
      <c r="C2310" s="14"/>
      <c r="D2310" s="14"/>
    </row>
    <row r="2311" spans="3:4">
      <c r="C2311" s="14"/>
      <c r="D2311" s="14"/>
    </row>
    <row r="2312" spans="3:4">
      <c r="C2312" s="14"/>
      <c r="D2312" s="14"/>
    </row>
    <row r="2313" spans="3:4">
      <c r="C2313" s="14"/>
      <c r="D2313" s="14"/>
    </row>
    <row r="2314" spans="3:4">
      <c r="C2314" s="14"/>
      <c r="D2314" s="14"/>
    </row>
    <row r="2315" spans="3:4">
      <c r="C2315" s="14"/>
      <c r="D2315" s="14"/>
    </row>
    <row r="2316" spans="3:4">
      <c r="C2316" s="14"/>
      <c r="D2316" s="14"/>
    </row>
    <row r="2317" spans="3:4">
      <c r="C2317" s="14"/>
      <c r="D2317" s="14"/>
    </row>
    <row r="2318" spans="3:4">
      <c r="C2318" s="14"/>
      <c r="D2318" s="14"/>
    </row>
    <row r="2319" spans="3:4">
      <c r="C2319" s="14"/>
      <c r="D2319" s="14"/>
    </row>
    <row r="2320" spans="3:4">
      <c r="C2320" s="14"/>
      <c r="D2320" s="14"/>
    </row>
    <row r="2321" spans="3:4">
      <c r="C2321" s="14"/>
      <c r="D2321" s="14"/>
    </row>
    <row r="2322" spans="3:4">
      <c r="C2322" s="14"/>
      <c r="D2322" s="14"/>
    </row>
    <row r="2323" spans="3:4">
      <c r="C2323" s="14"/>
      <c r="D2323" s="14"/>
    </row>
    <row r="2324" spans="3:4">
      <c r="C2324" s="14"/>
      <c r="D2324" s="14"/>
    </row>
    <row r="2325" spans="3:4">
      <c r="C2325" s="14"/>
      <c r="D2325" s="14"/>
    </row>
    <row r="2326" spans="3:4">
      <c r="C2326" s="14"/>
      <c r="D2326" s="14"/>
    </row>
    <row r="2327" spans="3:4">
      <c r="C2327" s="14"/>
      <c r="D2327" s="14"/>
    </row>
    <row r="2328" spans="3:4">
      <c r="C2328" s="14"/>
      <c r="D2328" s="14"/>
    </row>
    <row r="2329" spans="3:4">
      <c r="C2329" s="14"/>
      <c r="D2329" s="14"/>
    </row>
    <row r="2330" spans="3:4">
      <c r="C2330" s="14"/>
      <c r="D2330" s="14"/>
    </row>
    <row r="2331" spans="3:4">
      <c r="C2331" s="14"/>
      <c r="D2331" s="14"/>
    </row>
    <row r="2332" spans="3:4">
      <c r="C2332" s="14"/>
      <c r="D2332" s="14"/>
    </row>
    <row r="2333" spans="3:4">
      <c r="C2333" s="14"/>
      <c r="D2333" s="14"/>
    </row>
    <row r="2334" spans="3:4">
      <c r="C2334" s="14"/>
      <c r="D2334" s="14"/>
    </row>
    <row r="2335" spans="3:4">
      <c r="C2335" s="14"/>
      <c r="D2335" s="14"/>
    </row>
    <row r="2336" spans="3:4">
      <c r="C2336" s="14"/>
      <c r="D2336" s="14"/>
    </row>
    <row r="2337" spans="3:4">
      <c r="C2337" s="14"/>
      <c r="D2337" s="14"/>
    </row>
    <row r="2338" spans="3:4">
      <c r="C2338" s="14"/>
      <c r="D2338" s="14"/>
    </row>
    <row r="2339" spans="3:4">
      <c r="C2339" s="14"/>
      <c r="D2339" s="14"/>
    </row>
    <row r="2340" spans="3:4">
      <c r="C2340" s="14"/>
      <c r="D2340" s="14"/>
    </row>
    <row r="2341" spans="3:4">
      <c r="C2341" s="14"/>
      <c r="D2341" s="14"/>
    </row>
    <row r="2342" spans="3:4">
      <c r="C2342" s="14"/>
      <c r="D2342" s="14"/>
    </row>
    <row r="2343" spans="3:4">
      <c r="C2343" s="14"/>
      <c r="D2343" s="14"/>
    </row>
    <row r="2344" spans="3:4">
      <c r="C2344" s="14"/>
      <c r="D2344" s="14"/>
    </row>
    <row r="2345" spans="3:4">
      <c r="C2345" s="14"/>
      <c r="D2345" s="14"/>
    </row>
    <row r="2346" spans="3:4">
      <c r="C2346" s="14"/>
      <c r="D2346" s="14"/>
    </row>
    <row r="2347" spans="3:4">
      <c r="C2347" s="14"/>
      <c r="D2347" s="14"/>
    </row>
    <row r="2348" spans="3:4">
      <c r="C2348" s="14"/>
      <c r="D2348" s="14"/>
    </row>
    <row r="2349" spans="3:4">
      <c r="C2349" s="14"/>
      <c r="D2349" s="14"/>
    </row>
    <row r="2350" spans="3:4">
      <c r="C2350" s="14"/>
      <c r="D2350" s="14"/>
    </row>
    <row r="2351" spans="3:4">
      <c r="C2351" s="14"/>
      <c r="D2351" s="14"/>
    </row>
    <row r="2352" spans="3:4">
      <c r="C2352" s="14"/>
      <c r="D2352" s="14"/>
    </row>
    <row r="2353" spans="3:4">
      <c r="C2353" s="14"/>
      <c r="D2353" s="14"/>
    </row>
    <row r="2354" spans="3:4">
      <c r="C2354" s="14"/>
      <c r="D2354" s="14"/>
    </row>
    <row r="2355" spans="3:4">
      <c r="C2355" s="14"/>
      <c r="D2355" s="14"/>
    </row>
    <row r="2356" spans="3:4">
      <c r="C2356" s="14"/>
      <c r="D2356" s="14"/>
    </row>
    <row r="2357" spans="3:4">
      <c r="C2357" s="14"/>
      <c r="D2357" s="14"/>
    </row>
    <row r="2358" spans="3:4">
      <c r="C2358" s="14"/>
      <c r="D2358" s="14"/>
    </row>
    <row r="2359" spans="3:4">
      <c r="C2359" s="14"/>
      <c r="D2359" s="14"/>
    </row>
    <row r="2360" spans="3:4">
      <c r="C2360" s="14"/>
      <c r="D2360" s="14"/>
    </row>
    <row r="2361" spans="3:4">
      <c r="C2361" s="14"/>
      <c r="D2361" s="14"/>
    </row>
    <row r="2362" spans="3:4">
      <c r="C2362" s="14"/>
      <c r="D2362" s="14"/>
    </row>
    <row r="2363" spans="3:4">
      <c r="C2363" s="14"/>
      <c r="D2363" s="14"/>
    </row>
    <row r="2364" spans="3:4">
      <c r="C2364" s="14"/>
      <c r="D2364" s="14"/>
    </row>
    <row r="2365" spans="3:4">
      <c r="C2365" s="14"/>
      <c r="D2365" s="14"/>
    </row>
    <row r="2366" spans="3:4">
      <c r="C2366" s="14"/>
      <c r="D2366" s="14"/>
    </row>
    <row r="2367" spans="3:4">
      <c r="C2367" s="14"/>
      <c r="D2367" s="14"/>
    </row>
    <row r="2368" spans="3:4">
      <c r="C2368" s="14"/>
      <c r="D2368" s="14"/>
    </row>
    <row r="2369" spans="3:4">
      <c r="C2369" s="14"/>
      <c r="D2369" s="14"/>
    </row>
    <row r="2370" spans="3:4">
      <c r="C2370" s="14"/>
      <c r="D2370" s="14"/>
    </row>
    <row r="2371" spans="3:4">
      <c r="C2371" s="14"/>
      <c r="D2371" s="14"/>
    </row>
    <row r="2372" spans="3:4">
      <c r="C2372" s="14"/>
      <c r="D2372" s="14"/>
    </row>
    <row r="2373" spans="3:4">
      <c r="C2373" s="14"/>
      <c r="D2373" s="14"/>
    </row>
    <row r="2374" spans="3:4">
      <c r="C2374" s="14"/>
      <c r="D2374" s="14"/>
    </row>
    <row r="2375" spans="3:4">
      <c r="C2375" s="14"/>
      <c r="D2375" s="14"/>
    </row>
    <row r="2376" spans="3:4">
      <c r="C2376" s="14"/>
      <c r="D2376" s="14"/>
    </row>
    <row r="2377" spans="3:4">
      <c r="C2377" s="14"/>
      <c r="D2377" s="14"/>
    </row>
    <row r="2378" spans="3:4">
      <c r="C2378" s="14"/>
      <c r="D2378" s="14"/>
    </row>
    <row r="2379" spans="3:4">
      <c r="C2379" s="14"/>
      <c r="D2379" s="14"/>
    </row>
    <row r="2380" spans="3:4">
      <c r="C2380" s="14"/>
      <c r="D2380" s="14"/>
    </row>
    <row r="2381" spans="3:4">
      <c r="C2381" s="14"/>
      <c r="D2381" s="14"/>
    </row>
    <row r="2382" spans="3:4">
      <c r="C2382" s="14"/>
      <c r="D2382" s="14"/>
    </row>
    <row r="2383" spans="3:4">
      <c r="C2383" s="14"/>
      <c r="D2383" s="14"/>
    </row>
    <row r="2384" spans="3:4">
      <c r="C2384" s="14"/>
      <c r="D2384" s="14"/>
    </row>
    <row r="2385" spans="3:4">
      <c r="C2385" s="14"/>
      <c r="D2385" s="14"/>
    </row>
    <row r="2386" spans="3:4">
      <c r="C2386" s="14"/>
      <c r="D2386" s="14"/>
    </row>
    <row r="2387" spans="3:4">
      <c r="C2387" s="14"/>
      <c r="D2387" s="14"/>
    </row>
    <row r="2388" spans="3:4">
      <c r="C2388" s="14"/>
      <c r="D2388" s="14"/>
    </row>
    <row r="2389" spans="3:4">
      <c r="C2389" s="14"/>
      <c r="D2389" s="14"/>
    </row>
    <row r="2390" spans="3:4">
      <c r="C2390" s="14"/>
      <c r="D2390" s="14"/>
    </row>
    <row r="2391" spans="3:4">
      <c r="C2391" s="14"/>
      <c r="D2391" s="14"/>
    </row>
    <row r="2392" spans="3:4">
      <c r="C2392" s="14"/>
      <c r="D2392" s="14"/>
    </row>
    <row r="2393" spans="3:4">
      <c r="C2393" s="14"/>
      <c r="D2393" s="14"/>
    </row>
    <row r="2394" spans="3:4">
      <c r="C2394" s="14"/>
      <c r="D2394" s="14"/>
    </row>
    <row r="2395" spans="3:4">
      <c r="C2395" s="14"/>
      <c r="D2395" s="14"/>
    </row>
    <row r="2396" spans="3:4">
      <c r="C2396" s="14"/>
      <c r="D2396" s="14"/>
    </row>
    <row r="2397" spans="3:4">
      <c r="C2397" s="14"/>
      <c r="D2397" s="14"/>
    </row>
    <row r="2398" spans="3:4">
      <c r="C2398" s="14"/>
      <c r="D2398" s="14"/>
    </row>
    <row r="2399" spans="3:4">
      <c r="C2399" s="14"/>
      <c r="D2399" s="14"/>
    </row>
    <row r="2400" spans="3:4">
      <c r="C2400" s="14"/>
      <c r="D2400" s="14"/>
    </row>
    <row r="2401" spans="3:4">
      <c r="C2401" s="14"/>
      <c r="D2401" s="14"/>
    </row>
    <row r="2402" spans="3:4">
      <c r="C2402" s="14"/>
      <c r="D2402" s="14"/>
    </row>
    <row r="2403" spans="3:4">
      <c r="C2403" s="14"/>
      <c r="D2403" s="14"/>
    </row>
    <row r="2404" spans="3:4">
      <c r="C2404" s="14"/>
      <c r="D2404" s="14"/>
    </row>
    <row r="2405" spans="3:4">
      <c r="C2405" s="14"/>
      <c r="D2405" s="14"/>
    </row>
    <row r="2406" spans="3:4">
      <c r="C2406" s="14"/>
      <c r="D2406" s="14"/>
    </row>
    <row r="2407" spans="3:4">
      <c r="C2407" s="14"/>
      <c r="D2407" s="14"/>
    </row>
    <row r="2408" spans="3:4">
      <c r="C2408" s="14"/>
      <c r="D2408" s="14"/>
    </row>
    <row r="2409" spans="3:4">
      <c r="C2409" s="14"/>
      <c r="D2409" s="14"/>
    </row>
    <row r="2410" spans="3:4">
      <c r="C2410" s="14"/>
      <c r="D2410" s="14"/>
    </row>
    <row r="2411" spans="3:4">
      <c r="C2411" s="14"/>
      <c r="D2411" s="14"/>
    </row>
    <row r="2412" spans="3:4">
      <c r="C2412" s="14"/>
      <c r="D2412" s="14"/>
    </row>
    <row r="2413" spans="3:4">
      <c r="C2413" s="14"/>
      <c r="D2413" s="14"/>
    </row>
    <row r="2414" spans="3:4">
      <c r="C2414" s="14"/>
      <c r="D2414" s="14"/>
    </row>
    <row r="2415" spans="3:4">
      <c r="C2415" s="14"/>
      <c r="D2415" s="14"/>
    </row>
    <row r="2416" spans="3:4">
      <c r="C2416" s="14"/>
      <c r="D2416" s="14"/>
    </row>
    <row r="2417" spans="3:4">
      <c r="C2417" s="14"/>
      <c r="D2417" s="14"/>
    </row>
    <row r="2418" spans="3:4">
      <c r="C2418" s="14"/>
      <c r="D2418" s="14"/>
    </row>
    <row r="2419" spans="3:4">
      <c r="C2419" s="14"/>
      <c r="D2419" s="14"/>
    </row>
    <row r="2420" spans="3:4">
      <c r="C2420" s="14"/>
      <c r="D2420" s="14"/>
    </row>
    <row r="2421" spans="3:4">
      <c r="C2421" s="14"/>
      <c r="D2421" s="14"/>
    </row>
    <row r="2422" spans="3:4">
      <c r="C2422" s="14"/>
      <c r="D2422" s="14"/>
    </row>
    <row r="2423" spans="3:4">
      <c r="C2423" s="14"/>
      <c r="D2423" s="14"/>
    </row>
    <row r="2424" spans="3:4">
      <c r="C2424" s="14"/>
      <c r="D2424" s="14"/>
    </row>
    <row r="2425" spans="3:4">
      <c r="C2425" s="14"/>
      <c r="D2425" s="14"/>
    </row>
    <row r="2426" spans="3:4">
      <c r="C2426" s="14"/>
      <c r="D2426" s="14"/>
    </row>
    <row r="2427" spans="3:4">
      <c r="C2427" s="14"/>
      <c r="D2427" s="14"/>
    </row>
    <row r="2428" spans="3:4">
      <c r="C2428" s="14"/>
      <c r="D2428" s="14"/>
    </row>
    <row r="2429" spans="3:4">
      <c r="C2429" s="14"/>
      <c r="D2429" s="14"/>
    </row>
    <row r="2430" spans="3:4">
      <c r="C2430" s="14"/>
      <c r="D2430" s="14"/>
    </row>
    <row r="2431" spans="3:4">
      <c r="C2431" s="14"/>
      <c r="D2431" s="14"/>
    </row>
    <row r="2432" spans="3:4">
      <c r="C2432" s="14"/>
      <c r="D2432" s="14"/>
    </row>
    <row r="2433" spans="3:4">
      <c r="C2433" s="14"/>
      <c r="D2433" s="14"/>
    </row>
    <row r="2434" spans="3:4">
      <c r="C2434" s="14"/>
      <c r="D2434" s="14"/>
    </row>
    <row r="2435" spans="3:4">
      <c r="C2435" s="14"/>
      <c r="D2435" s="14"/>
    </row>
    <row r="2436" spans="3:4">
      <c r="C2436" s="14"/>
      <c r="D2436" s="14"/>
    </row>
    <row r="2437" spans="3:4">
      <c r="C2437" s="14"/>
      <c r="D2437" s="14"/>
    </row>
    <row r="2438" spans="3:4">
      <c r="C2438" s="14"/>
      <c r="D2438" s="14"/>
    </row>
    <row r="2439" spans="3:4">
      <c r="C2439" s="14"/>
      <c r="D2439" s="14"/>
    </row>
    <row r="2440" spans="3:4">
      <c r="C2440" s="14"/>
      <c r="D2440" s="14"/>
    </row>
    <row r="2441" spans="3:4">
      <c r="C2441" s="14"/>
      <c r="D2441" s="14"/>
    </row>
    <row r="2442" spans="3:4">
      <c r="C2442" s="14"/>
      <c r="D2442" s="14"/>
    </row>
    <row r="2443" spans="3:4">
      <c r="C2443" s="14"/>
      <c r="D2443" s="14"/>
    </row>
    <row r="2444" spans="3:4">
      <c r="C2444" s="14"/>
      <c r="D2444" s="14"/>
    </row>
    <row r="2445" spans="3:4">
      <c r="C2445" s="14"/>
      <c r="D2445" s="14"/>
    </row>
    <row r="2446" spans="3:4">
      <c r="C2446" s="14"/>
      <c r="D2446" s="14"/>
    </row>
    <row r="2447" spans="3:4">
      <c r="C2447" s="14"/>
      <c r="D2447" s="14"/>
    </row>
    <row r="2448" spans="3:4">
      <c r="C2448" s="14"/>
      <c r="D2448" s="14"/>
    </row>
    <row r="2449" spans="3:4">
      <c r="C2449" s="14"/>
      <c r="D2449" s="14"/>
    </row>
    <row r="2450" spans="3:4">
      <c r="C2450" s="14"/>
      <c r="D2450" s="14"/>
    </row>
    <row r="2451" spans="3:4">
      <c r="C2451" s="14"/>
      <c r="D2451" s="14"/>
    </row>
    <row r="2452" spans="3:4">
      <c r="C2452" s="14"/>
      <c r="D2452" s="14"/>
    </row>
    <row r="2453" spans="3:4">
      <c r="C2453" s="14"/>
      <c r="D2453" s="14"/>
    </row>
    <row r="2454" spans="3:4">
      <c r="C2454" s="14"/>
      <c r="D2454" s="14"/>
    </row>
    <row r="2455" spans="3:4">
      <c r="C2455" s="14"/>
      <c r="D2455" s="14"/>
    </row>
    <row r="2456" spans="3:4">
      <c r="C2456" s="14"/>
      <c r="D2456" s="14"/>
    </row>
    <row r="2457" spans="3:4">
      <c r="C2457" s="14"/>
      <c r="D2457" s="14"/>
    </row>
    <row r="2458" spans="3:4">
      <c r="C2458" s="14"/>
      <c r="D2458" s="14"/>
    </row>
    <row r="2459" spans="3:4">
      <c r="C2459" s="14"/>
      <c r="D2459" s="14"/>
    </row>
    <row r="2460" spans="3:4">
      <c r="C2460" s="14"/>
      <c r="D2460" s="14"/>
    </row>
    <row r="2461" spans="3:4">
      <c r="C2461" s="14"/>
      <c r="D2461" s="14"/>
    </row>
    <row r="2462" spans="3:4">
      <c r="C2462" s="14"/>
      <c r="D2462" s="14"/>
    </row>
    <row r="2463" spans="3:4">
      <c r="C2463" s="14"/>
      <c r="D2463" s="14"/>
    </row>
    <row r="2464" spans="3:4">
      <c r="C2464" s="14"/>
      <c r="D2464" s="14"/>
    </row>
    <row r="2465" spans="3:4">
      <c r="C2465" s="14"/>
      <c r="D2465" s="14"/>
    </row>
    <row r="2466" spans="3:4">
      <c r="C2466" s="14"/>
      <c r="D2466" s="14"/>
    </row>
    <row r="2467" spans="3:4">
      <c r="C2467" s="14"/>
      <c r="D2467" s="14"/>
    </row>
    <row r="2468" spans="3:4">
      <c r="C2468" s="14"/>
      <c r="D2468" s="14"/>
    </row>
    <row r="2469" spans="3:4">
      <c r="C2469" s="14"/>
      <c r="D2469" s="14"/>
    </row>
    <row r="2470" spans="3:4">
      <c r="C2470" s="14"/>
      <c r="D2470" s="14"/>
    </row>
    <row r="2471" spans="3:4">
      <c r="C2471" s="14"/>
      <c r="D2471" s="14"/>
    </row>
    <row r="2472" spans="3:4">
      <c r="C2472" s="14"/>
      <c r="D2472" s="14"/>
    </row>
    <row r="2473" spans="3:4">
      <c r="C2473" s="14"/>
      <c r="D2473" s="14"/>
    </row>
    <row r="2474" spans="3:4">
      <c r="C2474" s="14"/>
      <c r="D2474" s="14"/>
    </row>
    <row r="2475" spans="3:4">
      <c r="C2475" s="14"/>
      <c r="D2475" s="14"/>
    </row>
    <row r="2476" spans="3:4">
      <c r="C2476" s="14"/>
      <c r="D2476" s="14"/>
    </row>
    <row r="2477" spans="3:4">
      <c r="C2477" s="14"/>
      <c r="D2477" s="14"/>
    </row>
    <row r="2478" spans="3:4">
      <c r="C2478" s="14"/>
      <c r="D2478" s="14"/>
    </row>
    <row r="2479" spans="3:4">
      <c r="C2479" s="14"/>
      <c r="D2479" s="14"/>
    </row>
    <row r="2480" spans="3:4">
      <c r="C2480" s="14"/>
      <c r="D2480" s="14"/>
    </row>
    <row r="2481" spans="3:4">
      <c r="C2481" s="14"/>
      <c r="D2481" s="14"/>
    </row>
    <row r="2482" spans="3:4">
      <c r="C2482" s="14"/>
      <c r="D2482" s="14"/>
    </row>
    <row r="2483" spans="3:4">
      <c r="C2483" s="14"/>
      <c r="D2483" s="14"/>
    </row>
    <row r="2484" spans="3:4">
      <c r="C2484" s="14"/>
      <c r="D2484" s="14"/>
    </row>
    <row r="2485" spans="3:4">
      <c r="C2485" s="14"/>
      <c r="D2485" s="14"/>
    </row>
    <row r="2486" spans="3:4">
      <c r="C2486" s="14"/>
      <c r="D2486" s="14"/>
    </row>
    <row r="2487" spans="3:4">
      <c r="C2487" s="14"/>
      <c r="D2487" s="14"/>
    </row>
    <row r="2488" spans="3:4">
      <c r="C2488" s="14"/>
      <c r="D2488" s="14"/>
    </row>
    <row r="2489" spans="3:4">
      <c r="C2489" s="14"/>
      <c r="D2489" s="14"/>
    </row>
    <row r="2490" spans="3:4">
      <c r="C2490" s="14"/>
      <c r="D2490" s="14"/>
    </row>
    <row r="2491" spans="3:4">
      <c r="C2491" s="14"/>
      <c r="D2491" s="14"/>
    </row>
    <row r="2492" spans="3:4">
      <c r="C2492" s="14"/>
      <c r="D2492" s="14"/>
    </row>
    <row r="2493" spans="3:4">
      <c r="C2493" s="14"/>
      <c r="D2493" s="14"/>
    </row>
    <row r="2494" spans="3:4">
      <c r="C2494" s="14"/>
      <c r="D2494" s="14"/>
    </row>
    <row r="2495" spans="3:4">
      <c r="C2495" s="14"/>
      <c r="D2495" s="14"/>
    </row>
    <row r="2496" spans="3:4">
      <c r="C2496" s="14"/>
      <c r="D2496" s="14"/>
    </row>
    <row r="2497" spans="3:4">
      <c r="C2497" s="14"/>
      <c r="D2497" s="14"/>
    </row>
    <row r="2498" spans="3:4">
      <c r="C2498" s="14"/>
      <c r="D2498" s="14"/>
    </row>
    <row r="2499" spans="3:4">
      <c r="C2499" s="14"/>
      <c r="D2499" s="14"/>
    </row>
    <row r="2500" spans="3:4">
      <c r="C2500" s="14"/>
      <c r="D2500" s="14"/>
    </row>
    <row r="2501" spans="3:4">
      <c r="C2501" s="14"/>
      <c r="D2501" s="14"/>
    </row>
    <row r="2502" spans="3:4">
      <c r="C2502" s="14"/>
      <c r="D2502" s="14"/>
    </row>
    <row r="2503" spans="3:4">
      <c r="C2503" s="14"/>
      <c r="D2503" s="14"/>
    </row>
    <row r="2504" spans="3:4">
      <c r="C2504" s="14"/>
      <c r="D2504" s="14"/>
    </row>
    <row r="2505" spans="3:4">
      <c r="C2505" s="14"/>
      <c r="D2505" s="14"/>
    </row>
    <row r="2506" spans="3:4">
      <c r="C2506" s="14"/>
      <c r="D2506" s="14"/>
    </row>
    <row r="2507" spans="3:4">
      <c r="C2507" s="14"/>
      <c r="D2507" s="14"/>
    </row>
    <row r="2508" spans="3:4">
      <c r="C2508" s="14"/>
      <c r="D2508" s="14"/>
    </row>
    <row r="2509" spans="3:4">
      <c r="C2509" s="14"/>
      <c r="D2509" s="14"/>
    </row>
    <row r="2510" spans="3:4">
      <c r="C2510" s="14"/>
      <c r="D2510" s="14"/>
    </row>
    <row r="2511" spans="3:4">
      <c r="C2511" s="14"/>
      <c r="D2511" s="14"/>
    </row>
    <row r="2512" spans="3:4">
      <c r="C2512" s="14"/>
      <c r="D2512" s="14"/>
    </row>
    <row r="2513" spans="3:4">
      <c r="C2513" s="14"/>
      <c r="D2513" s="14"/>
    </row>
    <row r="2514" spans="3:4">
      <c r="C2514" s="14"/>
      <c r="D2514" s="14"/>
    </row>
    <row r="2515" spans="3:4">
      <c r="C2515" s="14"/>
      <c r="D2515" s="14"/>
    </row>
    <row r="2516" spans="3:4">
      <c r="C2516" s="14"/>
      <c r="D2516" s="14"/>
    </row>
    <row r="2517" spans="3:4">
      <c r="C2517" s="14"/>
      <c r="D2517" s="14"/>
    </row>
    <row r="2518" spans="3:4">
      <c r="C2518" s="14"/>
      <c r="D2518" s="14"/>
    </row>
    <row r="2519" spans="3:4">
      <c r="C2519" s="14"/>
      <c r="D2519" s="14"/>
    </row>
    <row r="2520" spans="3:4">
      <c r="C2520" s="14"/>
      <c r="D2520" s="14"/>
    </row>
    <row r="2521" spans="3:4">
      <c r="C2521" s="14"/>
      <c r="D2521" s="14"/>
    </row>
    <row r="2522" spans="3:4">
      <c r="C2522" s="14"/>
      <c r="D2522" s="14"/>
    </row>
    <row r="2523" spans="3:4">
      <c r="C2523" s="14"/>
      <c r="D2523" s="14"/>
    </row>
    <row r="2524" spans="3:4">
      <c r="C2524" s="14"/>
      <c r="D2524" s="14"/>
    </row>
    <row r="2525" spans="3:4">
      <c r="C2525" s="14"/>
      <c r="D2525" s="14"/>
    </row>
    <row r="2526" spans="3:4">
      <c r="C2526" s="14"/>
      <c r="D2526" s="14"/>
    </row>
    <row r="2527" spans="3:4">
      <c r="C2527" s="14"/>
      <c r="D2527" s="14"/>
    </row>
    <row r="2528" spans="3:4">
      <c r="C2528" s="14"/>
      <c r="D2528" s="14"/>
    </row>
    <row r="2529" spans="3:4">
      <c r="C2529" s="14"/>
      <c r="D2529" s="14"/>
    </row>
    <row r="2530" spans="3:4">
      <c r="C2530" s="14"/>
      <c r="D2530" s="14"/>
    </row>
    <row r="2531" spans="3:4">
      <c r="C2531" s="14"/>
      <c r="D2531" s="14"/>
    </row>
    <row r="2532" spans="3:4">
      <c r="C2532" s="14"/>
      <c r="D2532" s="14"/>
    </row>
    <row r="2533" spans="3:4">
      <c r="C2533" s="14"/>
      <c r="D2533" s="14"/>
    </row>
    <row r="2534" spans="3:4">
      <c r="C2534" s="14"/>
      <c r="D2534" s="14"/>
    </row>
    <row r="2535" spans="3:4">
      <c r="C2535" s="14"/>
      <c r="D2535" s="14"/>
    </row>
    <row r="2536" spans="3:4">
      <c r="C2536" s="14"/>
      <c r="D2536" s="14"/>
    </row>
    <row r="2537" spans="3:4">
      <c r="C2537" s="14"/>
      <c r="D2537" s="14"/>
    </row>
    <row r="2538" spans="3:4">
      <c r="C2538" s="14"/>
      <c r="D2538" s="14"/>
    </row>
    <row r="2539" spans="3:4">
      <c r="C2539" s="14"/>
      <c r="D2539" s="14"/>
    </row>
    <row r="2540" spans="3:4">
      <c r="C2540" s="14"/>
      <c r="D2540" s="14"/>
    </row>
    <row r="2541" spans="3:4">
      <c r="C2541" s="14"/>
      <c r="D2541" s="14"/>
    </row>
  </sheetData>
  <sheetProtection sheet="1"/>
  <phoneticPr fontId="8" type="noConversion"/>
  <pageMargins left="0.75" right="0.75" top="1" bottom="1" header="0.5" footer="0.5"/>
  <pageSetup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342"/>
  <sheetViews>
    <sheetView workbookViewId="0">
      <selection activeCell="E9" sqref="E9:G9"/>
    </sheetView>
  </sheetViews>
  <sheetFormatPr defaultRowHeight="12.75"/>
  <cols>
    <col min="1" max="1" width="9.140625" style="16"/>
    <col min="2" max="2" width="10.7109375" style="16" customWidth="1"/>
    <col min="3" max="4" width="9.140625" style="16"/>
    <col min="5" max="5" width="12.5703125" style="16" customWidth="1"/>
    <col min="6" max="6" width="9.140625" style="16"/>
    <col min="7" max="7" width="10.7109375" style="16" customWidth="1"/>
    <col min="8" max="13" width="9.140625" style="16"/>
    <col min="14" max="14" width="12.140625" style="16" customWidth="1"/>
    <col min="15" max="15" width="11" style="16" customWidth="1"/>
    <col min="16" max="16384" width="9.140625" style="16"/>
  </cols>
  <sheetData>
    <row r="1" spans="1:28" ht="18.75" thickBot="1">
      <c r="A1" s="42" t="s">
        <v>51</v>
      </c>
      <c r="D1" s="22" t="s">
        <v>52</v>
      </c>
      <c r="M1" s="43" t="s">
        <v>53</v>
      </c>
      <c r="N1" s="16" t="s">
        <v>54</v>
      </c>
      <c r="O1" s="16">
        <f ca="1">H18*J18-I18*I18</f>
        <v>66229.8499843748</v>
      </c>
      <c r="P1" s="16" t="s">
        <v>168</v>
      </c>
      <c r="U1" s="7" t="s">
        <v>111</v>
      </c>
      <c r="V1" s="70" t="s">
        <v>113</v>
      </c>
      <c r="AA1" s="16">
        <v>1</v>
      </c>
      <c r="AB1" s="16" t="s">
        <v>55</v>
      </c>
    </row>
    <row r="2" spans="1:28">
      <c r="M2" s="43" t="s">
        <v>56</v>
      </c>
      <c r="N2" s="16" t="s">
        <v>57</v>
      </c>
      <c r="O2" s="16">
        <f ca="1">+F18*J18-H18*I18</f>
        <v>4728.1890908087953</v>
      </c>
      <c r="P2" s="16" t="s">
        <v>169</v>
      </c>
      <c r="U2" s="16">
        <v>-6.5</v>
      </c>
      <c r="V2" s="16">
        <f t="shared" ref="V2:V18" ca="1" si="0">+E$4+E$5*U2+E$6*U2^2</f>
        <v>-0.19443598040276355</v>
      </c>
      <c r="AA2" s="16">
        <v>2</v>
      </c>
      <c r="AB2" s="16" t="s">
        <v>58</v>
      </c>
    </row>
    <row r="3" spans="1:28" ht="13.5" thickBot="1">
      <c r="A3" s="16" t="s">
        <v>59</v>
      </c>
      <c r="B3" s="16" t="s">
        <v>60</v>
      </c>
      <c r="E3" s="44" t="s">
        <v>61</v>
      </c>
      <c r="F3" s="44" t="s">
        <v>62</v>
      </c>
      <c r="G3" s="44" t="s">
        <v>63</v>
      </c>
      <c r="H3" s="44" t="s">
        <v>64</v>
      </c>
      <c r="M3" s="43" t="s">
        <v>65</v>
      </c>
      <c r="N3" s="16" t="s">
        <v>66</v>
      </c>
      <c r="O3" s="16">
        <f ca="1">+F18*I18-H18*H18</f>
        <v>-4137.5564181769623</v>
      </c>
      <c r="P3" s="16" t="s">
        <v>170</v>
      </c>
      <c r="U3" s="16">
        <v>-6</v>
      </c>
      <c r="V3" s="16">
        <f t="shared" ca="1" si="0"/>
        <v>-0.12580457991187866</v>
      </c>
      <c r="AA3" s="16">
        <v>3</v>
      </c>
      <c r="AB3" s="16" t="s">
        <v>67</v>
      </c>
    </row>
    <row r="4" spans="1:28">
      <c r="A4" s="16" t="s">
        <v>68</v>
      </c>
      <c r="B4" s="16" t="s">
        <v>69</v>
      </c>
      <c r="D4" s="45" t="s">
        <v>70</v>
      </c>
      <c r="E4" s="46">
        <f ca="1">(G18*O1-K18*O2+L18*O3)/O7</f>
        <v>7.4214468061546803E-3</v>
      </c>
      <c r="F4" s="47">
        <f ca="1">+E7/O7*O18</f>
        <v>9.218053901158572E-4</v>
      </c>
      <c r="G4" s="48">
        <f>+B18</f>
        <v>1</v>
      </c>
      <c r="H4" s="49">
        <f ca="1">ABS(F4/E4)</f>
        <v>0.12420831331047132</v>
      </c>
      <c r="M4" s="43" t="s">
        <v>71</v>
      </c>
      <c r="N4" s="16" t="s">
        <v>72</v>
      </c>
      <c r="O4" s="16">
        <f ca="1">+C18*J18-H18*H18</f>
        <v>78498.371431455045</v>
      </c>
      <c r="P4" s="16" t="s">
        <v>171</v>
      </c>
      <c r="U4" s="16">
        <v>-5.5</v>
      </c>
      <c r="V4" s="16">
        <f t="shared" ca="1" si="0"/>
        <v>-6.6023830436026831E-2</v>
      </c>
      <c r="AA4" s="16">
        <v>4</v>
      </c>
      <c r="AB4" s="16" t="s">
        <v>73</v>
      </c>
    </row>
    <row r="5" spans="1:28">
      <c r="A5" s="16" t="s">
        <v>74</v>
      </c>
      <c r="B5" s="50">
        <v>40323</v>
      </c>
      <c r="D5" s="51" t="s">
        <v>75</v>
      </c>
      <c r="E5" s="52">
        <f ca="1">+(-G18*O2+K18*O4-L18*O5)/O7</f>
        <v>-8.4003474394058933E-2</v>
      </c>
      <c r="F5" s="53">
        <f ca="1">P18*E7/O7</f>
        <v>1.0310201112634951E-3</v>
      </c>
      <c r="G5" s="54">
        <f>+B18/A18</f>
        <v>1E-4</v>
      </c>
      <c r="H5" s="49">
        <f ca="1">ABS(F5/E5)</f>
        <v>1.2273541287435285E-2</v>
      </c>
      <c r="M5" s="43" t="s">
        <v>76</v>
      </c>
      <c r="N5" s="16" t="s">
        <v>77</v>
      </c>
      <c r="O5" s="16">
        <f ca="1">+C18*I18-F18*H18</f>
        <v>-14928.212832010391</v>
      </c>
      <c r="P5" s="16" t="s">
        <v>172</v>
      </c>
      <c r="U5" s="16">
        <v>-5</v>
      </c>
      <c r="V5" s="16">
        <f t="shared" ca="1" si="0"/>
        <v>-1.5093731975208191E-2</v>
      </c>
      <c r="AA5" s="16">
        <v>5</v>
      </c>
      <c r="AB5" s="16" t="s">
        <v>78</v>
      </c>
    </row>
    <row r="6" spans="1:28" ht="13.5" thickBot="1">
      <c r="D6" s="55" t="s">
        <v>79</v>
      </c>
      <c r="E6" s="56">
        <f ca="1">+(G18*O3-K18*O5+L18*O6)/O7</f>
        <v>-1.7701302030066302E-2</v>
      </c>
      <c r="F6" s="57">
        <f ca="1">Q18*E7/O7</f>
        <v>1.7932018176398975E-4</v>
      </c>
      <c r="G6" s="58">
        <f>+B18/A18^2</f>
        <v>1E-8</v>
      </c>
      <c r="H6" s="49">
        <f ca="1">ABS(F6/E6)</f>
        <v>1.0130338517438317E-2</v>
      </c>
      <c r="M6" s="59" t="s">
        <v>80</v>
      </c>
      <c r="N6" s="60" t="s">
        <v>81</v>
      </c>
      <c r="O6" s="60">
        <f ca="1">+C18*H18-F18*F18</f>
        <v>4096.753965963725</v>
      </c>
      <c r="P6" s="16" t="s">
        <v>173</v>
      </c>
      <c r="U6" s="16">
        <v>-4.5</v>
      </c>
      <c r="V6" s="16">
        <f t="shared" ca="1" si="0"/>
        <v>2.6985715470577321E-2</v>
      </c>
      <c r="AA6" s="16">
        <v>6</v>
      </c>
      <c r="AB6" s="16" t="s">
        <v>82</v>
      </c>
    </row>
    <row r="7" spans="1:28">
      <c r="D7" s="22" t="s">
        <v>83</v>
      </c>
      <c r="E7" s="61">
        <f ca="1">SQRT(N18/(B15-3))</f>
        <v>5.9498746743619803E-3</v>
      </c>
      <c r="G7" s="62">
        <f>+B22</f>
        <v>-0.17782625000108965</v>
      </c>
      <c r="M7" s="43" t="s">
        <v>84</v>
      </c>
      <c r="N7" s="16" t="s">
        <v>85</v>
      </c>
      <c r="O7" s="16">
        <f ca="1">+C18*O1-F18*O2+H18*O3</f>
        <v>2384951.1141475188</v>
      </c>
      <c r="U7" s="16">
        <v>-4</v>
      </c>
      <c r="V7" s="16">
        <f t="shared" ca="1" si="0"/>
        <v>6.0214511901329593E-2</v>
      </c>
      <c r="AA7" s="16">
        <v>7</v>
      </c>
      <c r="AB7" s="16" t="s">
        <v>86</v>
      </c>
    </row>
    <row r="8" spans="1:28">
      <c r="A8" s="32">
        <v>21</v>
      </c>
      <c r="B8" s="16" t="s">
        <v>91</v>
      </c>
      <c r="C8" s="119">
        <v>21</v>
      </c>
      <c r="D8" s="22" t="s">
        <v>87</v>
      </c>
      <c r="F8" s="120">
        <f ca="1">CORREL(INDIRECT(E12):INDIRECT(E13),INDIRECT(M12):INDIRECT(M13))</f>
        <v>0.98857852688258907</v>
      </c>
      <c r="G8" s="61"/>
      <c r="K8" s="62"/>
      <c r="U8" s="16">
        <v>-3.5</v>
      </c>
      <c r="V8" s="16">
        <f t="shared" ca="1" si="0"/>
        <v>8.4592657317048736E-2</v>
      </c>
      <c r="AA8" s="16">
        <v>8</v>
      </c>
      <c r="AB8" s="16" t="s">
        <v>88</v>
      </c>
    </row>
    <row r="9" spans="1:28">
      <c r="A9" s="32">
        <f>20+COUNT(A21:A1449)</f>
        <v>87</v>
      </c>
      <c r="B9" s="16" t="s">
        <v>93</v>
      </c>
      <c r="C9" s="119">
        <f>A9</f>
        <v>87</v>
      </c>
      <c r="E9" s="63">
        <f ca="1">E6*G6</f>
        <v>-1.7701302030066302E-10</v>
      </c>
      <c r="F9" s="64">
        <f ca="1">H6</f>
        <v>1.0130338517438317E-2</v>
      </c>
      <c r="G9" s="65">
        <f ca="1">F8</f>
        <v>0.98857852688258907</v>
      </c>
      <c r="K9" s="62"/>
      <c r="U9" s="16">
        <v>-3</v>
      </c>
      <c r="V9" s="16">
        <f t="shared" ca="1" si="0"/>
        <v>0.10012015171773478</v>
      </c>
      <c r="AA9" s="16">
        <v>9</v>
      </c>
      <c r="AB9" s="16" t="s">
        <v>39</v>
      </c>
    </row>
    <row r="10" spans="1:28">
      <c r="A10" s="99" t="s">
        <v>6</v>
      </c>
      <c r="B10" s="100">
        <f>'Active 1'!C8</f>
        <v>0.35825796999999998</v>
      </c>
      <c r="D10" s="16" t="s">
        <v>162</v>
      </c>
      <c r="E10" s="16">
        <f ca="1">2*E9*365.2422/B10</f>
        <v>-3.6092776924548994E-7</v>
      </c>
      <c r="F10" s="16" t="s">
        <v>163</v>
      </c>
      <c r="U10" s="16">
        <v>-2.5</v>
      </c>
      <c r="V10" s="16">
        <f t="shared" ca="1" si="0"/>
        <v>0.10679699510338761</v>
      </c>
      <c r="AA10" s="16">
        <v>10</v>
      </c>
      <c r="AB10" s="16" t="s">
        <v>89</v>
      </c>
    </row>
    <row r="11" spans="1:28">
      <c r="U11" s="16">
        <v>-2</v>
      </c>
      <c r="V11" s="16">
        <f t="shared" ca="1" si="0"/>
        <v>0.10462318747400733</v>
      </c>
      <c r="AA11" s="16">
        <v>11</v>
      </c>
      <c r="AB11" s="16" t="s">
        <v>90</v>
      </c>
    </row>
    <row r="12" spans="1:28">
      <c r="C12" s="4" t="str">
        <f t="shared" ref="C12:F13" si="1">C$15&amp;$C8</f>
        <v>C21</v>
      </c>
      <c r="D12" s="4" t="str">
        <f t="shared" si="1"/>
        <v>D21</v>
      </c>
      <c r="E12" s="4" t="str">
        <f t="shared" si="1"/>
        <v>E21</v>
      </c>
      <c r="F12" s="4" t="str">
        <f t="shared" si="1"/>
        <v>F21</v>
      </c>
      <c r="G12" s="4" t="str">
        <f t="shared" ref="G12:Q12" si="2">G15&amp;$C8</f>
        <v>G21</v>
      </c>
      <c r="H12" s="4" t="str">
        <f t="shared" si="2"/>
        <v>H21</v>
      </c>
      <c r="I12" s="4" t="str">
        <f t="shared" si="2"/>
        <v>I21</v>
      </c>
      <c r="J12" s="4" t="str">
        <f t="shared" si="2"/>
        <v>J21</v>
      </c>
      <c r="K12" s="4" t="str">
        <f t="shared" si="2"/>
        <v>K21</v>
      </c>
      <c r="L12" s="4" t="str">
        <f t="shared" si="2"/>
        <v>L21</v>
      </c>
      <c r="M12" s="4" t="str">
        <f t="shared" si="2"/>
        <v>M21</v>
      </c>
      <c r="N12" s="4" t="str">
        <f t="shared" si="2"/>
        <v>N21</v>
      </c>
      <c r="O12" s="4" t="str">
        <f t="shared" si="2"/>
        <v>O21</v>
      </c>
      <c r="P12" s="4" t="str">
        <f t="shared" si="2"/>
        <v>P21</v>
      </c>
      <c r="Q12" s="4" t="str">
        <f t="shared" si="2"/>
        <v>Q21</v>
      </c>
      <c r="U12" s="16">
        <v>-1.5</v>
      </c>
      <c r="V12" s="16">
        <f t="shared" ca="1" si="0"/>
        <v>9.3598728829593886E-2</v>
      </c>
      <c r="AA12" s="16">
        <v>12</v>
      </c>
      <c r="AB12" s="16" t="s">
        <v>92</v>
      </c>
    </row>
    <row r="13" spans="1:28">
      <c r="C13" s="4" t="str">
        <f t="shared" si="1"/>
        <v>C87</v>
      </c>
      <c r="D13" s="4" t="str">
        <f t="shared" si="1"/>
        <v>D87</v>
      </c>
      <c r="E13" s="4" t="str">
        <f t="shared" si="1"/>
        <v>E87</v>
      </c>
      <c r="F13" s="4" t="str">
        <f t="shared" si="1"/>
        <v>F87</v>
      </c>
      <c r="G13" s="4" t="str">
        <f t="shared" ref="G13:Q13" si="3">G$15&amp;$C9</f>
        <v>G87</v>
      </c>
      <c r="H13" s="4" t="str">
        <f t="shared" si="3"/>
        <v>H87</v>
      </c>
      <c r="I13" s="4" t="str">
        <f t="shared" si="3"/>
        <v>I87</v>
      </c>
      <c r="J13" s="4" t="str">
        <f t="shared" si="3"/>
        <v>J87</v>
      </c>
      <c r="K13" s="4" t="str">
        <f t="shared" si="3"/>
        <v>K87</v>
      </c>
      <c r="L13" s="4" t="str">
        <f t="shared" si="3"/>
        <v>L87</v>
      </c>
      <c r="M13" s="4" t="str">
        <f t="shared" si="3"/>
        <v>M87</v>
      </c>
      <c r="N13" s="4" t="str">
        <f t="shared" si="3"/>
        <v>N87</v>
      </c>
      <c r="O13" s="4" t="str">
        <f t="shared" si="3"/>
        <v>O87</v>
      </c>
      <c r="P13" s="4" t="str">
        <f t="shared" si="3"/>
        <v>P87</v>
      </c>
      <c r="Q13" s="4" t="str">
        <f t="shared" si="3"/>
        <v>Q87</v>
      </c>
      <c r="U13" s="16">
        <v>-1</v>
      </c>
      <c r="V13" s="16">
        <f t="shared" ca="1" si="0"/>
        <v>7.3723619170147317E-2</v>
      </c>
      <c r="AA13" s="16">
        <v>13</v>
      </c>
      <c r="AB13" s="16" t="s">
        <v>94</v>
      </c>
    </row>
    <row r="14" spans="1:28">
      <c r="U14" s="16">
        <v>-0.5</v>
      </c>
      <c r="V14" s="16">
        <f t="shared" ca="1" si="0"/>
        <v>4.4997858495667571E-2</v>
      </c>
      <c r="AA14" s="16">
        <v>14</v>
      </c>
      <c r="AB14" s="16" t="s">
        <v>95</v>
      </c>
    </row>
    <row r="15" spans="1:28">
      <c r="A15" s="22" t="s">
        <v>99</v>
      </c>
      <c r="B15" s="22">
        <f>C9-C8+1</f>
        <v>67</v>
      </c>
      <c r="C15" s="4" t="str">
        <f t="shared" ref="C15:Q15" si="4">VLOOKUP(C16,$AA1:$AB26,2,FALSE)</f>
        <v>C</v>
      </c>
      <c r="D15" s="4" t="str">
        <f t="shared" si="4"/>
        <v>D</v>
      </c>
      <c r="E15" s="4" t="str">
        <f t="shared" si="4"/>
        <v>E</v>
      </c>
      <c r="F15" s="4" t="str">
        <f t="shared" si="4"/>
        <v>F</v>
      </c>
      <c r="G15" s="4" t="str">
        <f t="shared" si="4"/>
        <v>G</v>
      </c>
      <c r="H15" s="4" t="str">
        <f t="shared" si="4"/>
        <v>H</v>
      </c>
      <c r="I15" s="4" t="str">
        <f t="shared" si="4"/>
        <v>I</v>
      </c>
      <c r="J15" s="4" t="str">
        <f t="shared" si="4"/>
        <v>J</v>
      </c>
      <c r="K15" s="4" t="str">
        <f t="shared" si="4"/>
        <v>K</v>
      </c>
      <c r="L15" s="4" t="str">
        <f t="shared" si="4"/>
        <v>L</v>
      </c>
      <c r="M15" s="4" t="str">
        <f t="shared" si="4"/>
        <v>M</v>
      </c>
      <c r="N15" s="4" t="str">
        <f t="shared" si="4"/>
        <v>N</v>
      </c>
      <c r="O15" s="4" t="str">
        <f t="shared" si="4"/>
        <v>O</v>
      </c>
      <c r="P15" s="4" t="str">
        <f t="shared" si="4"/>
        <v>P</v>
      </c>
      <c r="Q15" s="4" t="str">
        <f t="shared" si="4"/>
        <v>Q</v>
      </c>
      <c r="U15" s="16">
        <v>0</v>
      </c>
      <c r="V15" s="16">
        <f t="shared" ca="1" si="0"/>
        <v>7.4214468061546803E-3</v>
      </c>
      <c r="AA15" s="16">
        <v>15</v>
      </c>
      <c r="AB15" s="16" t="s">
        <v>96</v>
      </c>
    </row>
    <row r="16" spans="1:28">
      <c r="A16" s="4"/>
      <c r="C16" s="4">
        <f>COLUMN()</f>
        <v>3</v>
      </c>
      <c r="D16" s="4">
        <f>COLUMN()</f>
        <v>4</v>
      </c>
      <c r="E16" s="4">
        <f>COLUMN()</f>
        <v>5</v>
      </c>
      <c r="F16" s="4">
        <f>COLUMN()</f>
        <v>6</v>
      </c>
      <c r="G16" s="4">
        <f>COLUMN()</f>
        <v>7</v>
      </c>
      <c r="H16" s="4">
        <f>COLUMN()</f>
        <v>8</v>
      </c>
      <c r="I16" s="4">
        <f>COLUMN()</f>
        <v>9</v>
      </c>
      <c r="J16" s="4">
        <f>COLUMN()</f>
        <v>10</v>
      </c>
      <c r="K16" s="4">
        <f>COLUMN()</f>
        <v>11</v>
      </c>
      <c r="L16" s="4">
        <f>COLUMN()</f>
        <v>12</v>
      </c>
      <c r="M16" s="4">
        <f>COLUMN()</f>
        <v>13</v>
      </c>
      <c r="N16" s="4">
        <f>COLUMN()</f>
        <v>14</v>
      </c>
      <c r="O16" s="4">
        <f>COLUMN()</f>
        <v>15</v>
      </c>
      <c r="P16" s="4">
        <f>COLUMN()</f>
        <v>16</v>
      </c>
      <c r="Q16" s="4">
        <f>COLUMN()</f>
        <v>17</v>
      </c>
      <c r="U16" s="16">
        <v>0.5</v>
      </c>
      <c r="V16" s="16">
        <f t="shared" ca="1" si="0"/>
        <v>-3.9005615898391362E-2</v>
      </c>
      <c r="AA16" s="16">
        <v>16</v>
      </c>
      <c r="AB16" s="16" t="s">
        <v>97</v>
      </c>
    </row>
    <row r="17" spans="1:28">
      <c r="A17" s="22" t="s">
        <v>98</v>
      </c>
      <c r="U17" s="16">
        <v>1</v>
      </c>
      <c r="V17" s="16">
        <f t="shared" ca="1" si="0"/>
        <v>-9.4283329617970549E-2</v>
      </c>
      <c r="AA17" s="16">
        <v>17</v>
      </c>
      <c r="AB17" s="16" t="s">
        <v>100</v>
      </c>
    </row>
    <row r="18" spans="1:28">
      <c r="A18" s="66">
        <v>10000</v>
      </c>
      <c r="B18" s="66">
        <v>1</v>
      </c>
      <c r="C18" s="16">
        <f ca="1">SUM(INDIRECT(C12):INDIRECT(C13))</f>
        <v>41.399999999999991</v>
      </c>
      <c r="D18" s="121">
        <f ca="1">SUM(INDIRECT(D12):INDIRECT(D13))</f>
        <v>-96.520800000000008</v>
      </c>
      <c r="E18" s="121">
        <f ca="1">SUM(INDIRECT(E12):INDIRECT(E13))</f>
        <v>-1.898148294963903</v>
      </c>
      <c r="F18" s="22">
        <f ca="1">SUM(INDIRECT(F12):INDIRECT(F13))</f>
        <v>-17.776505000000007</v>
      </c>
      <c r="G18" s="22">
        <f ca="1">SUM(INDIRECT(G12):INDIRECT(G13))</f>
        <v>-8.6216669461646411E-2</v>
      </c>
      <c r="H18" s="22">
        <f ca="1">SUM(INDIRECT(H12):INDIRECT(H13))</f>
        <v>106.58835980625003</v>
      </c>
      <c r="I18" s="22">
        <f ca="1">SUM(INDIRECT(I12):INDIRECT(I13))</f>
        <v>-406.35220635381643</v>
      </c>
      <c r="J18" s="22">
        <f ca="1">SUM(INDIRECT(J12):INDIRECT(J13))</f>
        <v>2170.5181129865141</v>
      </c>
      <c r="K18" s="22">
        <f ca="1">SUM(INDIRECT(K12):INDIRECT(K13))</f>
        <v>-1.8927568046931742</v>
      </c>
      <c r="L18" s="22">
        <f ca="1">SUM(INDIRECT(L12):INDIRECT(L13))</f>
        <v>-3.4949596758343375</v>
      </c>
      <c r="N18" s="16">
        <f ca="1">SUM(INDIRECT(N12):INDIRECT(N13))</f>
        <v>2.265664552999301E-3</v>
      </c>
      <c r="O18" s="16">
        <f ca="1">SQRT(SUM(INDIRECT(O12):INDIRECT(O13)))</f>
        <v>369496.99153448944</v>
      </c>
      <c r="P18" s="16">
        <f ca="1">SQRT(SUM(INDIRECT(P12):INDIRECT(P13)))</f>
        <v>413274.68184530264</v>
      </c>
      <c r="Q18" s="16">
        <f ca="1">SQRT(SUM(INDIRECT(Q12):INDIRECT(Q13)))</f>
        <v>71878.802612430314</v>
      </c>
      <c r="U18" s="16">
        <v>1.5</v>
      </c>
      <c r="V18" s="16">
        <f t="shared" ca="1" si="0"/>
        <v>-0.1584116943525829</v>
      </c>
      <c r="AA18" s="16">
        <v>18</v>
      </c>
      <c r="AB18" s="16" t="s">
        <v>101</v>
      </c>
    </row>
    <row r="19" spans="1:28">
      <c r="A19" s="67" t="s">
        <v>102</v>
      </c>
      <c r="F19" s="68" t="s">
        <v>103</v>
      </c>
      <c r="G19" s="68" t="s">
        <v>104</v>
      </c>
      <c r="H19" s="68" t="s">
        <v>105</v>
      </c>
      <c r="I19" s="68" t="s">
        <v>106</v>
      </c>
      <c r="J19" s="68" t="s">
        <v>107</v>
      </c>
      <c r="K19" s="68" t="s">
        <v>108</v>
      </c>
      <c r="L19" s="68" t="s">
        <v>109</v>
      </c>
      <c r="M19" s="69"/>
      <c r="N19" s="69"/>
      <c r="O19" s="69"/>
      <c r="P19" s="69"/>
      <c r="Q19" s="69"/>
      <c r="AA19" s="16">
        <v>19</v>
      </c>
      <c r="AB19" s="16" t="s">
        <v>110</v>
      </c>
    </row>
    <row r="20" spans="1:28" ht="15" thickBot="1">
      <c r="A20" s="7" t="s">
        <v>111</v>
      </c>
      <c r="B20" s="7" t="s">
        <v>112</v>
      </c>
      <c r="C20" s="7" t="s">
        <v>164</v>
      </c>
      <c r="D20" s="7" t="s">
        <v>111</v>
      </c>
      <c r="E20" s="7" t="s">
        <v>112</v>
      </c>
      <c r="F20" s="7" t="s">
        <v>165</v>
      </c>
      <c r="G20" s="7" t="s">
        <v>166</v>
      </c>
      <c r="H20" s="7" t="s">
        <v>174</v>
      </c>
      <c r="I20" s="7" t="s">
        <v>175</v>
      </c>
      <c r="J20" s="7" t="s">
        <v>176</v>
      </c>
      <c r="K20" s="7" t="s">
        <v>167</v>
      </c>
      <c r="L20" s="7" t="s">
        <v>177</v>
      </c>
      <c r="M20" s="70" t="s">
        <v>113</v>
      </c>
      <c r="N20" s="7" t="s">
        <v>114</v>
      </c>
      <c r="O20" s="7" t="s">
        <v>115</v>
      </c>
      <c r="P20" s="7" t="s">
        <v>116</v>
      </c>
      <c r="Q20" s="7" t="s">
        <v>117</v>
      </c>
      <c r="R20" s="44" t="s">
        <v>118</v>
      </c>
      <c r="AA20" s="16">
        <v>20</v>
      </c>
      <c r="AB20" s="16" t="s">
        <v>119</v>
      </c>
    </row>
    <row r="21" spans="1:28">
      <c r="A21" s="71">
        <v>-64995.5</v>
      </c>
      <c r="B21" s="71">
        <v>-0.16869457999928272</v>
      </c>
      <c r="C21" s="80">
        <v>0.1</v>
      </c>
      <c r="D21" s="72">
        <f t="shared" ref="D21:D84" si="5">A21/A$18</f>
        <v>-6.4995500000000002</v>
      </c>
      <c r="E21" s="72">
        <f t="shared" ref="E21:E84" si="6">B21/B$18</f>
        <v>-0.16869457999928272</v>
      </c>
      <c r="F21" s="32">
        <f t="shared" ref="F21:F84" si="7">$C21*D21</f>
        <v>-0.64995500000000006</v>
      </c>
      <c r="G21" s="32">
        <f t="shared" ref="G21:G84" si="8">$C21*E21</f>
        <v>-1.6869457999928273E-2</v>
      </c>
      <c r="H21" s="32">
        <f t="shared" ref="H21:H84" si="9">C21*D21*D21</f>
        <v>4.2244150202500004</v>
      </c>
      <c r="I21" s="32">
        <f t="shared" ref="I21:I84" si="10">C21*D21*D21*D21</f>
        <v>-27.456796644865889</v>
      </c>
      <c r="J21" s="32">
        <f t="shared" ref="J21:J84" si="11">C21*D21*D21*D21*D21</f>
        <v>178.4568226331381</v>
      </c>
      <c r="K21" s="32">
        <f t="shared" ref="K21:K84" si="12">C21*E21*D21</f>
        <v>0.10964388574343381</v>
      </c>
      <c r="L21" s="32">
        <f t="shared" ref="L21:L84" si="13">C21*E21*D21*D21</f>
        <v>-0.71263591758373523</v>
      </c>
      <c r="M21" s="32">
        <f t="shared" ref="M21:M84" ca="1" si="14">+E$4+E$5*D21+E$6*D21^2</f>
        <v>-0.19437023293387867</v>
      </c>
      <c r="N21" s="32">
        <f t="shared" ref="N21:N84" ca="1" si="15">C21*(M21-E21)^2</f>
        <v>6.5923915361782559E-5</v>
      </c>
      <c r="O21" s="122">
        <f t="shared" ref="O21:O84" ca="1" si="16">(C21*O$1-O$2*F21+O$3*H21)^2</f>
        <v>60569801.98531118</v>
      </c>
      <c r="P21" s="32">
        <f t="shared" ref="P21:P84" ca="1" si="17">(-C21*O$2+O$4*F21-O$5*H21)^2</f>
        <v>133858851.27744944</v>
      </c>
      <c r="Q21" s="32">
        <f t="shared" ref="Q21:Q84" ca="1" si="18">+(C21*O$3-F21*O$5+H21*O$6)^2</f>
        <v>51695622.226163432</v>
      </c>
      <c r="R21" s="16">
        <f t="shared" ref="R21:R84" ca="1" si="19">+E21-M21</f>
        <v>2.5675652934595949E-2</v>
      </c>
      <c r="AA21" s="16">
        <v>21</v>
      </c>
      <c r="AB21" s="16" t="s">
        <v>120</v>
      </c>
    </row>
    <row r="22" spans="1:28">
      <c r="A22" s="71">
        <v>-64995</v>
      </c>
      <c r="B22" s="71">
        <v>-0.17782625000108965</v>
      </c>
      <c r="C22" s="71">
        <v>0.1</v>
      </c>
      <c r="D22" s="72">
        <f t="shared" si="5"/>
        <v>-6.4995000000000003</v>
      </c>
      <c r="E22" s="72">
        <f t="shared" si="6"/>
        <v>-0.17782625000108965</v>
      </c>
      <c r="F22" s="32">
        <f t="shared" si="7"/>
        <v>-0.64995000000000003</v>
      </c>
      <c r="G22" s="32">
        <f t="shared" si="8"/>
        <v>-1.7782625000108965E-2</v>
      </c>
      <c r="H22" s="32">
        <f t="shared" si="9"/>
        <v>4.2243500250000006</v>
      </c>
      <c r="I22" s="32">
        <f t="shared" si="10"/>
        <v>-27.456162987487506</v>
      </c>
      <c r="J22" s="32">
        <f t="shared" si="11"/>
        <v>178.45133133717505</v>
      </c>
      <c r="K22" s="32">
        <f t="shared" si="12"/>
        <v>0.11557817118820822</v>
      </c>
      <c r="L22" s="32">
        <f t="shared" si="13"/>
        <v>-0.75120032363775935</v>
      </c>
      <c r="M22" s="32">
        <f t="shared" ca="1" si="14"/>
        <v>-0.19436292810209066</v>
      </c>
      <c r="N22" s="32">
        <f t="shared" ca="1" si="15"/>
        <v>2.7346172261612647E-5</v>
      </c>
      <c r="O22" s="122">
        <f t="shared" ca="1" si="16"/>
        <v>60565984.174770504</v>
      </c>
      <c r="P22" s="32">
        <f t="shared" ca="1" si="17"/>
        <v>133845482.29081586</v>
      </c>
      <c r="Q22" s="32">
        <f t="shared" ca="1" si="18"/>
        <v>51692866.658018023</v>
      </c>
      <c r="R22" s="16">
        <f t="shared" ca="1" si="19"/>
        <v>1.6536678101001012E-2</v>
      </c>
      <c r="AA22" s="16">
        <v>22</v>
      </c>
      <c r="AB22" s="16" t="s">
        <v>121</v>
      </c>
    </row>
    <row r="23" spans="1:28">
      <c r="A23" s="71">
        <v>-64116.5</v>
      </c>
      <c r="B23" s="71">
        <v>-0.1751704400012386</v>
      </c>
      <c r="C23" s="71">
        <v>0.1</v>
      </c>
      <c r="D23" s="72">
        <f t="shared" si="5"/>
        <v>-6.4116499999999998</v>
      </c>
      <c r="E23" s="72">
        <f t="shared" si="6"/>
        <v>-0.1751704400012386</v>
      </c>
      <c r="F23" s="32">
        <f t="shared" si="7"/>
        <v>-0.64116499999999998</v>
      </c>
      <c r="G23" s="32">
        <f t="shared" si="8"/>
        <v>-1.7517044000123862E-2</v>
      </c>
      <c r="H23" s="32">
        <f t="shared" si="9"/>
        <v>4.1109255722500002</v>
      </c>
      <c r="I23" s="32">
        <f t="shared" si="10"/>
        <v>-26.357815945316712</v>
      </c>
      <c r="J23" s="32">
        <f t="shared" si="11"/>
        <v>168.99709060578991</v>
      </c>
      <c r="K23" s="32">
        <f t="shared" si="12"/>
        <v>0.11231315516339416</v>
      </c>
      <c r="L23" s="32">
        <f t="shared" si="13"/>
        <v>-0.72011264130337616</v>
      </c>
      <c r="M23" s="32">
        <f t="shared" ca="1" si="14"/>
        <v>-0.18166502837038134</v>
      </c>
      <c r="N23" s="32">
        <f t="shared" ca="1" si="15"/>
        <v>4.2179678084604151E-6</v>
      </c>
      <c r="O23" s="122">
        <f t="shared" ca="1" si="16"/>
        <v>54090907.942500561</v>
      </c>
      <c r="P23" s="32">
        <f t="shared" ca="1" si="17"/>
        <v>111630733.7759168</v>
      </c>
      <c r="Q23" s="32">
        <f t="shared" ca="1" si="18"/>
        <v>47008128.679364681</v>
      </c>
      <c r="R23" s="16">
        <f t="shared" ca="1" si="19"/>
        <v>6.4945883691427397E-3</v>
      </c>
      <c r="AA23" s="16">
        <v>23</v>
      </c>
      <c r="AB23" s="16" t="s">
        <v>122</v>
      </c>
    </row>
    <row r="24" spans="1:28">
      <c r="A24" s="71">
        <v>-64116</v>
      </c>
      <c r="B24" s="71">
        <v>-0.16430211000260897</v>
      </c>
      <c r="C24" s="71">
        <v>0.1</v>
      </c>
      <c r="D24" s="72">
        <f t="shared" si="5"/>
        <v>-6.4116</v>
      </c>
      <c r="E24" s="72">
        <f t="shared" si="6"/>
        <v>-0.16430211000260897</v>
      </c>
      <c r="F24" s="32">
        <f t="shared" si="7"/>
        <v>-0.64116000000000006</v>
      </c>
      <c r="G24" s="32">
        <f t="shared" si="8"/>
        <v>-1.6430211000260899E-2</v>
      </c>
      <c r="H24" s="32">
        <f t="shared" si="9"/>
        <v>4.1108614560000003</v>
      </c>
      <c r="I24" s="32">
        <f t="shared" si="10"/>
        <v>-26.357199311289602</v>
      </c>
      <c r="J24" s="32">
        <f t="shared" si="11"/>
        <v>168.99181910426441</v>
      </c>
      <c r="K24" s="32">
        <f t="shared" si="12"/>
        <v>0.10534394084927277</v>
      </c>
      <c r="L24" s="32">
        <f t="shared" si="13"/>
        <v>-0.67542321114919734</v>
      </c>
      <c r="M24" s="32">
        <f t="shared" ca="1" si="14"/>
        <v>-0.18165787913303821</v>
      </c>
      <c r="N24" s="32">
        <f t="shared" ca="1" si="15"/>
        <v>3.0122272210876067E-5</v>
      </c>
      <c r="O24" s="122">
        <f t="shared" ca="1" si="16"/>
        <v>54087353.590830386</v>
      </c>
      <c r="P24" s="32">
        <f t="shared" ca="1" si="17"/>
        <v>111618802.44273426</v>
      </c>
      <c r="Q24" s="32">
        <f t="shared" ca="1" si="18"/>
        <v>47005550.389455229</v>
      </c>
      <c r="R24" s="16">
        <f t="shared" ca="1" si="19"/>
        <v>1.7355769130429244E-2</v>
      </c>
      <c r="AA24" s="16">
        <v>24</v>
      </c>
      <c r="AB24" s="16" t="s">
        <v>111</v>
      </c>
    </row>
    <row r="25" spans="1:28">
      <c r="A25" s="71">
        <v>-63215</v>
      </c>
      <c r="B25" s="71">
        <v>-0.18057145000057062</v>
      </c>
      <c r="C25" s="71">
        <v>0.1</v>
      </c>
      <c r="D25" s="72">
        <f t="shared" si="5"/>
        <v>-6.3215000000000003</v>
      </c>
      <c r="E25" s="72">
        <f t="shared" si="6"/>
        <v>-0.18057145000057062</v>
      </c>
      <c r="F25" s="32">
        <f t="shared" si="7"/>
        <v>-0.6321500000000001</v>
      </c>
      <c r="G25" s="32">
        <f t="shared" si="8"/>
        <v>-1.8057145000057062E-2</v>
      </c>
      <c r="H25" s="32">
        <f t="shared" si="9"/>
        <v>3.9961362250000008</v>
      </c>
      <c r="I25" s="32">
        <f t="shared" si="10"/>
        <v>-25.261575146337506</v>
      </c>
      <c r="J25" s="32">
        <f t="shared" si="11"/>
        <v>159.69104728757256</v>
      </c>
      <c r="K25" s="32">
        <f t="shared" si="12"/>
        <v>0.11414824211786072</v>
      </c>
      <c r="L25" s="32">
        <f t="shared" si="13"/>
        <v>-0.72158811254805655</v>
      </c>
      <c r="M25" s="32">
        <f t="shared" ca="1" si="14"/>
        <v>-0.16891873253194178</v>
      </c>
      <c r="N25" s="32">
        <f t="shared" ca="1" si="15"/>
        <v>1.3578582440368767E-5</v>
      </c>
      <c r="O25" s="122">
        <f t="shared" ca="1" si="16"/>
        <v>47918643.677856311</v>
      </c>
      <c r="P25" s="32">
        <f t="shared" ca="1" si="17"/>
        <v>91386098.671088219</v>
      </c>
      <c r="Q25" s="32">
        <f t="shared" ca="1" si="18"/>
        <v>42517722.858572505</v>
      </c>
      <c r="R25" s="16">
        <f t="shared" ca="1" si="19"/>
        <v>-1.1652717468628837E-2</v>
      </c>
      <c r="AA25" s="16">
        <v>25</v>
      </c>
      <c r="AB25" s="16" t="s">
        <v>112</v>
      </c>
    </row>
    <row r="26" spans="1:28">
      <c r="A26" s="71">
        <v>-62445</v>
      </c>
      <c r="B26" s="71">
        <v>-0.21734325000215904</v>
      </c>
      <c r="C26" s="71">
        <v>0.1</v>
      </c>
      <c r="D26" s="72">
        <f t="shared" si="5"/>
        <v>-6.2445000000000004</v>
      </c>
      <c r="E26" s="72">
        <f t="shared" si="6"/>
        <v>-0.21734325000215904</v>
      </c>
      <c r="F26" s="32">
        <f t="shared" si="7"/>
        <v>-0.62445000000000006</v>
      </c>
      <c r="G26" s="32">
        <f t="shared" si="8"/>
        <v>-2.1734325000215906E-2</v>
      </c>
      <c r="H26" s="32">
        <f t="shared" si="9"/>
        <v>3.8993780250000007</v>
      </c>
      <c r="I26" s="32">
        <f t="shared" si="10"/>
        <v>-24.349666077112506</v>
      </c>
      <c r="J26" s="32">
        <f t="shared" si="11"/>
        <v>152.05148981852906</v>
      </c>
      <c r="K26" s="32">
        <f t="shared" si="12"/>
        <v>0.13571999246384822</v>
      </c>
      <c r="L26" s="32">
        <f t="shared" si="13"/>
        <v>-0.84750349294050031</v>
      </c>
      <c r="M26" s="32">
        <f t="shared" ca="1" si="14"/>
        <v>-0.15825953883942878</v>
      </c>
      <c r="N26" s="32">
        <f t="shared" ca="1" si="15"/>
        <v>3.490884924760936E-4</v>
      </c>
      <c r="O26" s="122">
        <f t="shared" ca="1" si="16"/>
        <v>43012530.521899819</v>
      </c>
      <c r="P26" s="32">
        <f t="shared" ca="1" si="17"/>
        <v>76031740.162318259</v>
      </c>
      <c r="Q26" s="32">
        <f t="shared" ca="1" si="18"/>
        <v>38926546.548984468</v>
      </c>
      <c r="R26" s="16">
        <f t="shared" ca="1" si="19"/>
        <v>-5.9083711162730257E-2</v>
      </c>
      <c r="AA26" s="16">
        <v>26</v>
      </c>
      <c r="AB26" s="16" t="s">
        <v>123</v>
      </c>
    </row>
    <row r="27" spans="1:28">
      <c r="A27" s="71">
        <v>-62445</v>
      </c>
      <c r="B27" s="71">
        <v>-0.21734325000215904</v>
      </c>
      <c r="C27" s="71">
        <v>0.1</v>
      </c>
      <c r="D27" s="72">
        <f t="shared" si="5"/>
        <v>-6.2445000000000004</v>
      </c>
      <c r="E27" s="72">
        <f t="shared" si="6"/>
        <v>-0.21734325000215904</v>
      </c>
      <c r="F27" s="32">
        <f t="shared" si="7"/>
        <v>-0.62445000000000006</v>
      </c>
      <c r="G27" s="32">
        <f t="shared" si="8"/>
        <v>-2.1734325000215906E-2</v>
      </c>
      <c r="H27" s="32">
        <f t="shared" si="9"/>
        <v>3.8993780250000007</v>
      </c>
      <c r="I27" s="32">
        <f t="shared" si="10"/>
        <v>-24.349666077112506</v>
      </c>
      <c r="J27" s="32">
        <f t="shared" si="11"/>
        <v>152.05148981852906</v>
      </c>
      <c r="K27" s="32">
        <f t="shared" si="12"/>
        <v>0.13571999246384822</v>
      </c>
      <c r="L27" s="32">
        <f t="shared" si="13"/>
        <v>-0.84750349294050031</v>
      </c>
      <c r="M27" s="32">
        <f t="shared" ca="1" si="14"/>
        <v>-0.15825953883942878</v>
      </c>
      <c r="N27" s="32">
        <f t="shared" ca="1" si="15"/>
        <v>3.490884924760936E-4</v>
      </c>
      <c r="O27" s="122">
        <f t="shared" ca="1" si="16"/>
        <v>43012530.521899819</v>
      </c>
      <c r="P27" s="32">
        <f t="shared" ca="1" si="17"/>
        <v>76031740.162318259</v>
      </c>
      <c r="Q27" s="32">
        <f t="shared" ca="1" si="18"/>
        <v>38926546.548984468</v>
      </c>
      <c r="R27" s="16">
        <f t="shared" ca="1" si="19"/>
        <v>-5.9083711162730257E-2</v>
      </c>
    </row>
    <row r="28" spans="1:28">
      <c r="A28" s="71">
        <v>-60077.5</v>
      </c>
      <c r="B28" s="71">
        <v>-0.12980070000048727</v>
      </c>
      <c r="C28" s="71">
        <v>0.1</v>
      </c>
      <c r="D28" s="72">
        <f t="shared" si="5"/>
        <v>-6.0077499999999997</v>
      </c>
      <c r="E28" s="72">
        <f t="shared" si="6"/>
        <v>-0.12980070000048727</v>
      </c>
      <c r="F28" s="32">
        <f t="shared" si="7"/>
        <v>-0.60077500000000006</v>
      </c>
      <c r="G28" s="32">
        <f t="shared" si="8"/>
        <v>-1.2980070000048728E-2</v>
      </c>
      <c r="H28" s="32">
        <f t="shared" si="9"/>
        <v>3.6093060062500002</v>
      </c>
      <c r="I28" s="32">
        <f t="shared" si="10"/>
        <v>-21.683808159048439</v>
      </c>
      <c r="J28" s="32">
        <f t="shared" si="11"/>
        <v>130.27089846752327</v>
      </c>
      <c r="K28" s="32">
        <f t="shared" si="12"/>
        <v>7.7981015542792742E-2</v>
      </c>
      <c r="L28" s="32">
        <f t="shared" si="13"/>
        <v>-0.46849044612721308</v>
      </c>
      <c r="M28" s="32">
        <f t="shared" ca="1" si="14"/>
        <v>-0.12680083725857394</v>
      </c>
      <c r="N28" s="32">
        <f t="shared" ca="1" si="15"/>
        <v>8.999176470319753E-7</v>
      </c>
      <c r="O28" s="122">
        <f t="shared" ca="1" si="16"/>
        <v>29922480.105367538</v>
      </c>
      <c r="P28" s="32">
        <f t="shared" ca="1" si="17"/>
        <v>39035132.68683853</v>
      </c>
      <c r="Q28" s="32">
        <f t="shared" ca="1" si="18"/>
        <v>29205226.209244732</v>
      </c>
      <c r="R28" s="16">
        <f t="shared" ca="1" si="19"/>
        <v>-2.9998627419133284E-3</v>
      </c>
    </row>
    <row r="29" spans="1:28">
      <c r="A29" s="71">
        <v>-60077</v>
      </c>
      <c r="B29" s="71">
        <v>-0.12193236999883084</v>
      </c>
      <c r="C29" s="71">
        <v>0.1</v>
      </c>
      <c r="D29" s="72">
        <f t="shared" si="5"/>
        <v>-6.0076999999999998</v>
      </c>
      <c r="E29" s="72">
        <f t="shared" si="6"/>
        <v>-0.12193236999883084</v>
      </c>
      <c r="F29" s="32">
        <f t="shared" si="7"/>
        <v>-0.60077000000000003</v>
      </c>
      <c r="G29" s="32">
        <f t="shared" si="8"/>
        <v>-1.2193236999883084E-2</v>
      </c>
      <c r="H29" s="32">
        <f t="shared" si="9"/>
        <v>3.6092459290000001</v>
      </c>
      <c r="I29" s="32">
        <f t="shared" si="10"/>
        <v>-21.683266767653301</v>
      </c>
      <c r="J29" s="32">
        <f t="shared" si="11"/>
        <v>130.26656176003073</v>
      </c>
      <c r="K29" s="32">
        <f t="shared" si="12"/>
        <v>7.3253309924197596E-2</v>
      </c>
      <c r="L29" s="32">
        <f t="shared" si="13"/>
        <v>-0.44008391003160191</v>
      </c>
      <c r="M29" s="32">
        <f t="shared" ca="1" si="14"/>
        <v>-0.12679440297681988</v>
      </c>
      <c r="N29" s="32">
        <f t="shared" ca="1" si="15"/>
        <v>2.3639364679052967E-6</v>
      </c>
      <c r="O29" s="122">
        <f t="shared" ca="1" si="16"/>
        <v>29920019.33418664</v>
      </c>
      <c r="P29" s="32">
        <f t="shared" ca="1" si="17"/>
        <v>39028830.723584212</v>
      </c>
      <c r="Q29" s="32">
        <f t="shared" ca="1" si="18"/>
        <v>29203372.812019128</v>
      </c>
      <c r="R29" s="16">
        <f t="shared" ca="1" si="19"/>
        <v>4.8620329779890392E-3</v>
      </c>
    </row>
    <row r="30" spans="1:28">
      <c r="A30" s="71">
        <v>-58944.5</v>
      </c>
      <c r="B30" s="71">
        <v>-0.10816491999867139</v>
      </c>
      <c r="C30" s="71">
        <v>0.1</v>
      </c>
      <c r="D30" s="72">
        <f t="shared" si="5"/>
        <v>-5.89445</v>
      </c>
      <c r="E30" s="72">
        <f t="shared" si="6"/>
        <v>-0.10816491999867139</v>
      </c>
      <c r="F30" s="32">
        <f t="shared" si="7"/>
        <v>-0.589445</v>
      </c>
      <c r="G30" s="32">
        <f t="shared" si="8"/>
        <v>-1.081649199986714E-2</v>
      </c>
      <c r="H30" s="32">
        <f t="shared" si="9"/>
        <v>3.4744540802500001</v>
      </c>
      <c r="I30" s="32">
        <f t="shared" si="10"/>
        <v>-20.479995853329612</v>
      </c>
      <c r="J30" s="32">
        <f t="shared" si="11"/>
        <v>120.71831155765874</v>
      </c>
      <c r="K30" s="32">
        <f t="shared" si="12"/>
        <v>6.3757271268616855E-2</v>
      </c>
      <c r="L30" s="32">
        <f t="shared" si="13"/>
        <v>-0.3758140476292986</v>
      </c>
      <c r="M30" s="32">
        <f t="shared" ca="1" si="14"/>
        <v>-0.11244788419279927</v>
      </c>
      <c r="N30" s="32">
        <f t="shared" ca="1" si="15"/>
        <v>1.8343782288181487E-6</v>
      </c>
      <c r="O30" s="122">
        <f t="shared" ca="1" si="16"/>
        <v>24658746.181537107</v>
      </c>
      <c r="P30" s="32">
        <f t="shared" ca="1" si="17"/>
        <v>26256385.719773717</v>
      </c>
      <c r="Q30" s="32">
        <f t="shared" ca="1" si="18"/>
        <v>25209110.234057881</v>
      </c>
      <c r="R30" s="16">
        <f t="shared" ca="1" si="19"/>
        <v>4.2829641941278807E-3</v>
      </c>
    </row>
    <row r="31" spans="1:28">
      <c r="A31" s="71">
        <v>-58944</v>
      </c>
      <c r="B31" s="71">
        <v>-0.10829658999864478</v>
      </c>
      <c r="C31" s="71">
        <v>0.1</v>
      </c>
      <c r="D31" s="72">
        <f t="shared" si="5"/>
        <v>-5.8944000000000001</v>
      </c>
      <c r="E31" s="72">
        <f t="shared" si="6"/>
        <v>-0.10829658999864478</v>
      </c>
      <c r="F31" s="32">
        <f t="shared" si="7"/>
        <v>-0.58944000000000007</v>
      </c>
      <c r="G31" s="32">
        <f t="shared" si="8"/>
        <v>-1.0829658999864478E-2</v>
      </c>
      <c r="H31" s="32">
        <f t="shared" si="9"/>
        <v>3.4743951360000005</v>
      </c>
      <c r="I31" s="32">
        <f t="shared" si="10"/>
        <v>-20.479474689638405</v>
      </c>
      <c r="J31" s="32">
        <f t="shared" si="11"/>
        <v>120.71421561060461</v>
      </c>
      <c r="K31" s="32">
        <f t="shared" si="12"/>
        <v>6.3834342008801184E-2</v>
      </c>
      <c r="L31" s="32">
        <f t="shared" si="13"/>
        <v>-0.37626514553667773</v>
      </c>
      <c r="M31" s="32">
        <f t="shared" ca="1" si="14"/>
        <v>-0.11244165046679733</v>
      </c>
      <c r="N31" s="32">
        <f t="shared" ca="1" si="15"/>
        <v>1.7181526284641042E-6</v>
      </c>
      <c r="O31" s="122">
        <f t="shared" ca="1" si="16"/>
        <v>24656558.871385824</v>
      </c>
      <c r="P31" s="32">
        <f t="shared" ca="1" si="17"/>
        <v>26251390.571566604</v>
      </c>
      <c r="Q31" s="32">
        <f t="shared" ca="1" si="18"/>
        <v>25207434.908615679</v>
      </c>
      <c r="R31" s="16">
        <f t="shared" ca="1" si="19"/>
        <v>4.1450604681525505E-3</v>
      </c>
    </row>
    <row r="32" spans="1:28">
      <c r="A32" s="71">
        <v>-57948</v>
      </c>
      <c r="B32" s="71">
        <v>-9.758322999914526E-2</v>
      </c>
      <c r="C32" s="71">
        <v>0.1</v>
      </c>
      <c r="D32" s="72">
        <f t="shared" si="5"/>
        <v>-5.7948000000000004</v>
      </c>
      <c r="E32" s="72">
        <f t="shared" si="6"/>
        <v>-9.758322999914526E-2</v>
      </c>
      <c r="F32" s="32">
        <f t="shared" si="7"/>
        <v>-0.57948000000000011</v>
      </c>
      <c r="G32" s="32">
        <f t="shared" si="8"/>
        <v>-9.758322999914526E-3</v>
      </c>
      <c r="H32" s="32">
        <f t="shared" si="9"/>
        <v>3.3579707040000009</v>
      </c>
      <c r="I32" s="32">
        <f t="shared" si="10"/>
        <v>-19.458768635539208</v>
      </c>
      <c r="J32" s="32">
        <f t="shared" si="11"/>
        <v>112.75967248922261</v>
      </c>
      <c r="K32" s="32">
        <f t="shared" si="12"/>
        <v>5.6547530119904696E-2</v>
      </c>
      <c r="L32" s="32">
        <f t="shared" si="13"/>
        <v>-0.32768162753882374</v>
      </c>
      <c r="M32" s="32">
        <f t="shared" ca="1" si="14"/>
        <v>-0.10019975617133631</v>
      </c>
      <c r="N32" s="32">
        <f t="shared" ca="1" si="15"/>
        <v>6.8462092097607339E-7</v>
      </c>
      <c r="O32" s="122">
        <f t="shared" ca="1" si="16"/>
        <v>20529210.905293677</v>
      </c>
      <c r="P32" s="32">
        <f t="shared" ca="1" si="17"/>
        <v>17367607.553070374</v>
      </c>
      <c r="Q32" s="32">
        <f t="shared" ca="1" si="18"/>
        <v>22018837.228702135</v>
      </c>
      <c r="R32" s="16">
        <f t="shared" ca="1" si="19"/>
        <v>2.6165261721910471E-3</v>
      </c>
    </row>
    <row r="33" spans="1:18">
      <c r="A33" s="71">
        <v>-57947.5</v>
      </c>
      <c r="B33" s="71">
        <v>-9.0714900001330534E-2</v>
      </c>
      <c r="C33" s="71">
        <v>0.1</v>
      </c>
      <c r="D33" s="72">
        <f t="shared" si="5"/>
        <v>-5.7947499999999996</v>
      </c>
      <c r="E33" s="72">
        <f t="shared" si="6"/>
        <v>-9.0714900001330534E-2</v>
      </c>
      <c r="F33" s="32">
        <f t="shared" si="7"/>
        <v>-0.57947499999999996</v>
      </c>
      <c r="G33" s="32">
        <f t="shared" si="8"/>
        <v>-9.0714900001330531E-3</v>
      </c>
      <c r="H33" s="32">
        <f t="shared" si="9"/>
        <v>3.3579127562499997</v>
      </c>
      <c r="I33" s="32">
        <f t="shared" si="10"/>
        <v>-19.458264944279684</v>
      </c>
      <c r="J33" s="32">
        <f t="shared" si="11"/>
        <v>112.75578078586469</v>
      </c>
      <c r="K33" s="32">
        <f t="shared" si="12"/>
        <v>5.2567016678271003E-2</v>
      </c>
      <c r="L33" s="32">
        <f t="shared" si="13"/>
        <v>-0.30461271989641087</v>
      </c>
      <c r="M33" s="32">
        <f t="shared" ca="1" si="14"/>
        <v>-0.10019369883880891</v>
      </c>
      <c r="N33" s="32">
        <f t="shared" ca="1" si="15"/>
        <v>8.9847627401381382E-6</v>
      </c>
      <c r="O33" s="122">
        <f t="shared" ca="1" si="16"/>
        <v>20527252.498014618</v>
      </c>
      <c r="P33" s="32">
        <f t="shared" ca="1" si="17"/>
        <v>17363669.002259526</v>
      </c>
      <c r="Q33" s="32">
        <f t="shared" ca="1" si="18"/>
        <v>22017309.809341583</v>
      </c>
      <c r="R33" s="16">
        <f t="shared" ca="1" si="19"/>
        <v>9.4787988374783749E-3</v>
      </c>
    </row>
    <row r="34" spans="1:18">
      <c r="A34" s="71">
        <v>-54929.5</v>
      </c>
      <c r="B34" s="71">
        <v>-7.7475019999837968E-2</v>
      </c>
      <c r="C34" s="71">
        <v>0.1</v>
      </c>
      <c r="D34" s="72">
        <f t="shared" si="5"/>
        <v>-5.4929500000000004</v>
      </c>
      <c r="E34" s="72">
        <f t="shared" si="6"/>
        <v>-7.7475019999837968E-2</v>
      </c>
      <c r="F34" s="32">
        <f t="shared" si="7"/>
        <v>-0.54929500000000009</v>
      </c>
      <c r="G34" s="32">
        <f t="shared" si="8"/>
        <v>-7.7475019999837975E-3</v>
      </c>
      <c r="H34" s="32">
        <f t="shared" si="9"/>
        <v>3.0172499702500009</v>
      </c>
      <c r="I34" s="32">
        <f t="shared" si="10"/>
        <v>-16.573603224084742</v>
      </c>
      <c r="J34" s="32">
        <f t="shared" si="11"/>
        <v>91.037973829736288</v>
      </c>
      <c r="K34" s="32">
        <f t="shared" si="12"/>
        <v>4.2556641110811005E-2</v>
      </c>
      <c r="L34" s="32">
        <f t="shared" si="13"/>
        <v>-0.23376150178962934</v>
      </c>
      <c r="M34" s="32">
        <f t="shared" ca="1" si="14"/>
        <v>-6.5244198757037464E-2</v>
      </c>
      <c r="N34" s="32">
        <f t="shared" ca="1" si="15"/>
        <v>1.4959298827334009E-5</v>
      </c>
      <c r="O34" s="122">
        <f t="shared" ca="1" si="16"/>
        <v>10652954.135605967</v>
      </c>
      <c r="P34" s="32">
        <f t="shared" ca="1" si="17"/>
        <v>2104147.1708527049</v>
      </c>
      <c r="Q34" s="32">
        <f t="shared" ca="1" si="18"/>
        <v>14041376.482576778</v>
      </c>
      <c r="R34" s="16">
        <f t="shared" ca="1" si="19"/>
        <v>-1.2230821242800505E-2</v>
      </c>
    </row>
    <row r="35" spans="1:18">
      <c r="A35" s="71">
        <v>-21354</v>
      </c>
      <c r="B35" s="71">
        <v>0.10965281000244431</v>
      </c>
      <c r="C35" s="71">
        <v>1</v>
      </c>
      <c r="D35" s="72">
        <f t="shared" si="5"/>
        <v>-2.1354000000000002</v>
      </c>
      <c r="E35" s="72">
        <f t="shared" si="6"/>
        <v>0.10965281000244431</v>
      </c>
      <c r="F35" s="32">
        <f t="shared" si="7"/>
        <v>-2.1354000000000002</v>
      </c>
      <c r="G35" s="32">
        <f t="shared" si="8"/>
        <v>0.10965281000244431</v>
      </c>
      <c r="H35" s="32">
        <f t="shared" si="9"/>
        <v>4.5599331600000008</v>
      </c>
      <c r="I35" s="32">
        <f t="shared" si="10"/>
        <v>-9.7372812698640026</v>
      </c>
      <c r="J35" s="32">
        <f t="shared" si="11"/>
        <v>20.792990423667593</v>
      </c>
      <c r="K35" s="32">
        <f t="shared" si="12"/>
        <v>-0.23415261047921959</v>
      </c>
      <c r="L35" s="32">
        <f t="shared" si="13"/>
        <v>0.50000948441732551</v>
      </c>
      <c r="M35" s="32">
        <f t="shared" ca="1" si="14"/>
        <v>0.10608571192515347</v>
      </c>
      <c r="N35" s="32">
        <f t="shared" ca="1" si="15"/>
        <v>1.2724188693012044E-5</v>
      </c>
      <c r="O35" s="122">
        <f t="shared" ca="1" si="16"/>
        <v>3301587734.2396235</v>
      </c>
      <c r="P35" s="32">
        <f t="shared" ca="1" si="17"/>
        <v>10874726917.257065</v>
      </c>
      <c r="Q35" s="32">
        <f t="shared" ca="1" si="18"/>
        <v>300479268.41686463</v>
      </c>
      <c r="R35" s="16">
        <f t="shared" ca="1" si="19"/>
        <v>3.567098077290845E-3</v>
      </c>
    </row>
    <row r="36" spans="1:18">
      <c r="A36" s="71">
        <v>-21354</v>
      </c>
      <c r="B36" s="71">
        <v>0.10995281000214163</v>
      </c>
      <c r="C36" s="71">
        <v>1</v>
      </c>
      <c r="D36" s="72">
        <f t="shared" si="5"/>
        <v>-2.1354000000000002</v>
      </c>
      <c r="E36" s="72">
        <f t="shared" si="6"/>
        <v>0.10995281000214163</v>
      </c>
      <c r="F36" s="32">
        <f t="shared" si="7"/>
        <v>-2.1354000000000002</v>
      </c>
      <c r="G36" s="32">
        <f t="shared" si="8"/>
        <v>0.10995281000214163</v>
      </c>
      <c r="H36" s="32">
        <f t="shared" si="9"/>
        <v>4.5599331600000008</v>
      </c>
      <c r="I36" s="32">
        <f t="shared" si="10"/>
        <v>-9.7372812698640026</v>
      </c>
      <c r="J36" s="32">
        <f t="shared" si="11"/>
        <v>20.792990423667593</v>
      </c>
      <c r="K36" s="32">
        <f t="shared" si="12"/>
        <v>-0.23479323047857326</v>
      </c>
      <c r="L36" s="32">
        <f t="shared" si="13"/>
        <v>0.50137746436394537</v>
      </c>
      <c r="M36" s="32">
        <f t="shared" ca="1" si="14"/>
        <v>0.10608571192515347</v>
      </c>
      <c r="N36" s="32">
        <f t="shared" ca="1" si="15"/>
        <v>1.4954447537045566E-5</v>
      </c>
      <c r="O36" s="122">
        <f t="shared" ca="1" si="16"/>
        <v>3301587734.2396235</v>
      </c>
      <c r="P36" s="32">
        <f t="shared" ca="1" si="17"/>
        <v>10874726917.257065</v>
      </c>
      <c r="Q36" s="32">
        <f t="shared" ca="1" si="18"/>
        <v>300479268.41686463</v>
      </c>
      <c r="R36" s="16">
        <f t="shared" ca="1" si="19"/>
        <v>3.8670980769881652E-3</v>
      </c>
    </row>
    <row r="37" spans="1:18">
      <c r="A37" s="71">
        <v>-21237</v>
      </c>
      <c r="B37" s="71">
        <v>0.10834203000558773</v>
      </c>
      <c r="C37" s="71">
        <v>1</v>
      </c>
      <c r="D37" s="72">
        <f t="shared" si="5"/>
        <v>-2.1236999999999999</v>
      </c>
      <c r="E37" s="72">
        <f t="shared" si="6"/>
        <v>0.10834203000558773</v>
      </c>
      <c r="F37" s="32">
        <f t="shared" si="7"/>
        <v>-2.1236999999999999</v>
      </c>
      <c r="G37" s="32">
        <f t="shared" si="8"/>
        <v>0.10834203000558773</v>
      </c>
      <c r="H37" s="32">
        <f t="shared" si="9"/>
        <v>4.5101016899999999</v>
      </c>
      <c r="I37" s="32">
        <f t="shared" si="10"/>
        <v>-9.578102959053</v>
      </c>
      <c r="J37" s="32">
        <f t="shared" si="11"/>
        <v>20.341017254140855</v>
      </c>
      <c r="K37" s="32">
        <f t="shared" si="12"/>
        <v>-0.23008596912286666</v>
      </c>
      <c r="L37" s="32">
        <f t="shared" si="13"/>
        <v>0.48863357262623192</v>
      </c>
      <c r="M37" s="32">
        <f t="shared" ca="1" si="14"/>
        <v>0.10598495317581516</v>
      </c>
      <c r="N37" s="32">
        <f t="shared" ca="1" si="15"/>
        <v>5.555811181450708E-6</v>
      </c>
      <c r="O37" s="122">
        <f t="shared" ca="1" si="16"/>
        <v>3318947237.8647842</v>
      </c>
      <c r="P37" s="32">
        <f t="shared" ca="1" si="17"/>
        <v>10838355435.721851</v>
      </c>
      <c r="Q37" s="32">
        <f t="shared" ca="1" si="18"/>
        <v>301502419.46791673</v>
      </c>
      <c r="R37" s="16">
        <f t="shared" ca="1" si="19"/>
        <v>2.3570768297725697E-3</v>
      </c>
    </row>
    <row r="38" spans="1:18">
      <c r="A38" s="71">
        <v>-20427</v>
      </c>
      <c r="B38" s="71">
        <v>0.10893663000024389</v>
      </c>
      <c r="C38" s="71">
        <v>1</v>
      </c>
      <c r="D38" s="72">
        <f t="shared" si="5"/>
        <v>-2.0427</v>
      </c>
      <c r="E38" s="72">
        <f t="shared" si="6"/>
        <v>0.10893663000024389</v>
      </c>
      <c r="F38" s="32">
        <f t="shared" si="7"/>
        <v>-2.0427</v>
      </c>
      <c r="G38" s="32">
        <f t="shared" si="8"/>
        <v>0.10893663000024389</v>
      </c>
      <c r="H38" s="32">
        <f t="shared" si="9"/>
        <v>4.1726232899999998</v>
      </c>
      <c r="I38" s="32">
        <f t="shared" si="10"/>
        <v>-8.523417594483</v>
      </c>
      <c r="J38" s="32">
        <f t="shared" si="11"/>
        <v>17.410785120250424</v>
      </c>
      <c r="K38" s="32">
        <f t="shared" si="12"/>
        <v>-0.22252485410149819</v>
      </c>
      <c r="L38" s="32">
        <f t="shared" si="13"/>
        <v>0.45455151947313033</v>
      </c>
      <c r="M38" s="32">
        <f t="shared" ca="1" si="14"/>
        <v>0.10515447883691992</v>
      </c>
      <c r="N38" s="32">
        <f t="shared" ca="1" si="15"/>
        <v>1.4304667422232911E-5</v>
      </c>
      <c r="O38" s="122">
        <f t="shared" ca="1" si="16"/>
        <v>3436733226.415132</v>
      </c>
      <c r="P38" s="32">
        <f t="shared" ca="1" si="17"/>
        <v>10565168165.171385</v>
      </c>
      <c r="Q38" s="32">
        <f t="shared" ca="1" si="18"/>
        <v>307553585.81051093</v>
      </c>
      <c r="R38" s="16">
        <f t="shared" ca="1" si="19"/>
        <v>3.7821511633239768E-3</v>
      </c>
    </row>
    <row r="39" spans="1:18">
      <c r="A39" s="71">
        <v>-20427</v>
      </c>
      <c r="B39" s="71">
        <v>0.11003663000155939</v>
      </c>
      <c r="C39" s="71">
        <v>1</v>
      </c>
      <c r="D39" s="72">
        <f t="shared" si="5"/>
        <v>-2.0427</v>
      </c>
      <c r="E39" s="72">
        <f t="shared" si="6"/>
        <v>0.11003663000155939</v>
      </c>
      <c r="F39" s="32">
        <f t="shared" si="7"/>
        <v>-2.0427</v>
      </c>
      <c r="G39" s="32">
        <f t="shared" si="8"/>
        <v>0.11003663000155939</v>
      </c>
      <c r="H39" s="32">
        <f t="shared" si="9"/>
        <v>4.1726232899999998</v>
      </c>
      <c r="I39" s="32">
        <f t="shared" si="10"/>
        <v>-8.523417594483</v>
      </c>
      <c r="J39" s="32">
        <f t="shared" si="11"/>
        <v>17.410785120250424</v>
      </c>
      <c r="K39" s="32">
        <f t="shared" si="12"/>
        <v>-0.22477182410418536</v>
      </c>
      <c r="L39" s="32">
        <f t="shared" si="13"/>
        <v>0.45914140509761941</v>
      </c>
      <c r="M39" s="32">
        <f t="shared" ca="1" si="14"/>
        <v>0.10515447883691992</v>
      </c>
      <c r="N39" s="32">
        <f t="shared" ca="1" si="15"/>
        <v>2.3835399994390533E-5</v>
      </c>
      <c r="O39" s="122">
        <f t="shared" ca="1" si="16"/>
        <v>3436733226.415132</v>
      </c>
      <c r="P39" s="32">
        <f t="shared" ca="1" si="17"/>
        <v>10565168165.171385</v>
      </c>
      <c r="Q39" s="32">
        <f t="shared" ca="1" si="18"/>
        <v>307553585.81051093</v>
      </c>
      <c r="R39" s="16">
        <f t="shared" ca="1" si="19"/>
        <v>4.88215116463947E-3</v>
      </c>
    </row>
    <row r="40" spans="1:18">
      <c r="A40" s="71">
        <v>-20179.5</v>
      </c>
      <c r="B40" s="71">
        <v>0.10815998000180116</v>
      </c>
      <c r="C40" s="71">
        <v>1</v>
      </c>
      <c r="D40" s="72">
        <f t="shared" si="5"/>
        <v>-2.0179499999999999</v>
      </c>
      <c r="E40" s="72">
        <f t="shared" si="6"/>
        <v>0.10815998000180116</v>
      </c>
      <c r="F40" s="32">
        <f t="shared" si="7"/>
        <v>-2.0179499999999999</v>
      </c>
      <c r="G40" s="32">
        <f t="shared" si="8"/>
        <v>0.10815998000180116</v>
      </c>
      <c r="H40" s="32">
        <f t="shared" si="9"/>
        <v>4.0721222024999992</v>
      </c>
      <c r="I40" s="32">
        <f t="shared" si="10"/>
        <v>-8.2173389985348724</v>
      </c>
      <c r="J40" s="32">
        <f t="shared" si="11"/>
        <v>16.582179232093445</v>
      </c>
      <c r="K40" s="32">
        <f t="shared" si="12"/>
        <v>-0.21826143164463463</v>
      </c>
      <c r="L40" s="32">
        <f t="shared" si="13"/>
        <v>0.44044065598729043</v>
      </c>
      <c r="M40" s="32">
        <f t="shared" ca="1" si="14"/>
        <v>0.10485439294985457</v>
      </c>
      <c r="N40" s="32">
        <f t="shared" ca="1" si="15"/>
        <v>1.0926905757996912E-5</v>
      </c>
      <c r="O40" s="122">
        <f t="shared" ca="1" si="16"/>
        <v>3471856740.9243202</v>
      </c>
      <c r="P40" s="32">
        <f t="shared" ca="1" si="17"/>
        <v>10474390704.15871</v>
      </c>
      <c r="Q40" s="32">
        <f t="shared" ca="1" si="18"/>
        <v>309037439.19025499</v>
      </c>
      <c r="R40" s="16">
        <f t="shared" ca="1" si="19"/>
        <v>3.3055870519465846E-3</v>
      </c>
    </row>
    <row r="41" spans="1:18">
      <c r="A41" s="71">
        <v>-20176.5</v>
      </c>
      <c r="B41" s="71">
        <v>0.10856996000075014</v>
      </c>
      <c r="C41" s="71">
        <v>1</v>
      </c>
      <c r="D41" s="72">
        <f t="shared" si="5"/>
        <v>-2.0176500000000002</v>
      </c>
      <c r="E41" s="72">
        <f t="shared" si="6"/>
        <v>0.10856996000075014</v>
      </c>
      <c r="F41" s="32">
        <f t="shared" si="7"/>
        <v>-2.0176500000000002</v>
      </c>
      <c r="G41" s="32">
        <f t="shared" si="8"/>
        <v>0.10856996000075014</v>
      </c>
      <c r="H41" s="32">
        <f t="shared" si="9"/>
        <v>4.0709115225000003</v>
      </c>
      <c r="I41" s="32">
        <f t="shared" si="10"/>
        <v>-8.2136746333721256</v>
      </c>
      <c r="J41" s="32">
        <f t="shared" si="11"/>
        <v>16.57232062402327</v>
      </c>
      <c r="K41" s="32">
        <f t="shared" si="12"/>
        <v>-0.21905617979551353</v>
      </c>
      <c r="L41" s="32">
        <f t="shared" si="13"/>
        <v>0.4419787011644179</v>
      </c>
      <c r="M41" s="32">
        <f t="shared" ca="1" si="14"/>
        <v>0.10485062251987814</v>
      </c>
      <c r="N41" s="32">
        <f t="shared" ca="1" si="15"/>
        <v>1.3833471296619261E-5</v>
      </c>
      <c r="O41" s="122">
        <f t="shared" ca="1" si="16"/>
        <v>3472279911.3933177</v>
      </c>
      <c r="P41" s="32">
        <f t="shared" ca="1" si="17"/>
        <v>10473269811.915573</v>
      </c>
      <c r="Q41" s="32">
        <f t="shared" ca="1" si="18"/>
        <v>309054364.72432768</v>
      </c>
      <c r="R41" s="16">
        <f t="shared" ca="1" si="19"/>
        <v>3.7193374808719981E-3</v>
      </c>
    </row>
    <row r="42" spans="1:18">
      <c r="A42" s="71">
        <v>-20176.5</v>
      </c>
      <c r="B42" s="71">
        <v>0.10876996000297368</v>
      </c>
      <c r="C42" s="71">
        <v>0.4</v>
      </c>
      <c r="D42" s="72">
        <f t="shared" si="5"/>
        <v>-2.0176500000000002</v>
      </c>
      <c r="E42" s="72">
        <f t="shared" si="6"/>
        <v>0.10876996000297368</v>
      </c>
      <c r="F42" s="32">
        <f t="shared" si="7"/>
        <v>-0.80706000000000011</v>
      </c>
      <c r="G42" s="32">
        <f t="shared" si="8"/>
        <v>4.3507984001189472E-2</v>
      </c>
      <c r="H42" s="32">
        <f t="shared" si="9"/>
        <v>1.6283646090000004</v>
      </c>
      <c r="I42" s="32">
        <f t="shared" si="10"/>
        <v>-3.2854698533488511</v>
      </c>
      <c r="J42" s="32">
        <f t="shared" si="11"/>
        <v>6.6289282496093103</v>
      </c>
      <c r="K42" s="32">
        <f t="shared" si="12"/>
        <v>-8.7783883919999944E-2</v>
      </c>
      <c r="L42" s="32">
        <f t="shared" si="13"/>
        <v>0.17711715339118791</v>
      </c>
      <c r="M42" s="32">
        <f t="shared" ca="1" si="14"/>
        <v>0.10485062251987814</v>
      </c>
      <c r="N42" s="32">
        <f t="shared" ca="1" si="15"/>
        <v>6.1444825225590436E-6</v>
      </c>
      <c r="O42" s="122">
        <f t="shared" ca="1" si="16"/>
        <v>555564785.82293105</v>
      </c>
      <c r="P42" s="32">
        <f t="shared" ca="1" si="17"/>
        <v>1675723169.9064915</v>
      </c>
      <c r="Q42" s="32">
        <f t="shared" ca="1" si="18"/>
        <v>49448698.355892457</v>
      </c>
      <c r="R42" s="16">
        <f t="shared" ca="1" si="19"/>
        <v>3.9193374830955308E-3</v>
      </c>
    </row>
    <row r="43" spans="1:18">
      <c r="A43" s="71">
        <v>-20173.5</v>
      </c>
      <c r="B43" s="71">
        <v>0.10837994000030449</v>
      </c>
      <c r="C43" s="71">
        <v>1</v>
      </c>
      <c r="D43" s="72">
        <f t="shared" si="5"/>
        <v>-2.01735</v>
      </c>
      <c r="E43" s="72">
        <f t="shared" si="6"/>
        <v>0.10837994000030449</v>
      </c>
      <c r="F43" s="32">
        <f t="shared" si="7"/>
        <v>-2.01735</v>
      </c>
      <c r="G43" s="32">
        <f t="shared" si="8"/>
        <v>0.10837994000030449</v>
      </c>
      <c r="H43" s="32">
        <f t="shared" si="9"/>
        <v>4.0697010225000003</v>
      </c>
      <c r="I43" s="32">
        <f t="shared" si="10"/>
        <v>-8.2100113577403757</v>
      </c>
      <c r="J43" s="32">
        <f t="shared" si="11"/>
        <v>16.562466412537546</v>
      </c>
      <c r="K43" s="32">
        <f t="shared" si="12"/>
        <v>-0.21864027195961425</v>
      </c>
      <c r="L43" s="32">
        <f t="shared" si="13"/>
        <v>0.44107395263772781</v>
      </c>
      <c r="M43" s="32">
        <f t="shared" ca="1" si="14"/>
        <v>0.1048468489036673</v>
      </c>
      <c r="N43" s="32">
        <f t="shared" ca="1" si="15"/>
        <v>1.2482732697136956E-5</v>
      </c>
      <c r="O43" s="122">
        <f t="shared" ca="1" si="16"/>
        <v>3472703019.8731046</v>
      </c>
      <c r="P43" s="32">
        <f t="shared" ca="1" si="17"/>
        <v>10472148429.694117</v>
      </c>
      <c r="Q43" s="32">
        <f t="shared" ca="1" si="18"/>
        <v>309071264.79372078</v>
      </c>
      <c r="R43" s="16">
        <f t="shared" ca="1" si="19"/>
        <v>3.5330910966371865E-3</v>
      </c>
    </row>
    <row r="44" spans="1:18">
      <c r="A44" s="71">
        <v>-20171</v>
      </c>
      <c r="B44" s="71">
        <v>0.10802159000013489</v>
      </c>
      <c r="C44" s="71">
        <v>1</v>
      </c>
      <c r="D44" s="72">
        <f t="shared" si="5"/>
        <v>-2.0171000000000001</v>
      </c>
      <c r="E44" s="72">
        <f t="shared" si="6"/>
        <v>0.10802159000013489</v>
      </c>
      <c r="F44" s="32">
        <f t="shared" si="7"/>
        <v>-2.0171000000000001</v>
      </c>
      <c r="G44" s="32">
        <f t="shared" si="8"/>
        <v>0.10802159000013489</v>
      </c>
      <c r="H44" s="32">
        <f t="shared" si="9"/>
        <v>4.0686924100000006</v>
      </c>
      <c r="I44" s="32">
        <f t="shared" si="10"/>
        <v>-8.2069594602110012</v>
      </c>
      <c r="J44" s="32">
        <f t="shared" si="11"/>
        <v>16.55425792719161</v>
      </c>
      <c r="K44" s="32">
        <f t="shared" si="12"/>
        <v>-0.21789034918927211</v>
      </c>
      <c r="L44" s="32">
        <f t="shared" si="13"/>
        <v>0.43950662334968077</v>
      </c>
      <c r="M44" s="32">
        <f t="shared" ca="1" si="14"/>
        <v>0.10484370178956258</v>
      </c>
      <c r="N44" s="32">
        <f t="shared" ca="1" si="15"/>
        <v>1.0098973478894499E-5</v>
      </c>
      <c r="O44" s="122">
        <f t="shared" ca="1" si="16"/>
        <v>3473055562.9084821</v>
      </c>
      <c r="P44" s="32">
        <f t="shared" ca="1" si="17"/>
        <v>10471213570.284302</v>
      </c>
      <c r="Q44" s="32">
        <f t="shared" ca="1" si="18"/>
        <v>309085328.73116159</v>
      </c>
      <c r="R44" s="16">
        <f t="shared" ca="1" si="19"/>
        <v>3.1778882105723133E-3</v>
      </c>
    </row>
    <row r="45" spans="1:18">
      <c r="A45" s="71">
        <v>-20171</v>
      </c>
      <c r="B45" s="71">
        <v>0.10852158999477979</v>
      </c>
      <c r="C45" s="71">
        <v>1</v>
      </c>
      <c r="D45" s="72">
        <f t="shared" si="5"/>
        <v>-2.0171000000000001</v>
      </c>
      <c r="E45" s="72">
        <f t="shared" si="6"/>
        <v>0.10852158999477979</v>
      </c>
      <c r="F45" s="32">
        <f t="shared" si="7"/>
        <v>-2.0171000000000001</v>
      </c>
      <c r="G45" s="32">
        <f t="shared" si="8"/>
        <v>0.10852158999477979</v>
      </c>
      <c r="H45" s="32">
        <f t="shared" si="9"/>
        <v>4.0686924100000006</v>
      </c>
      <c r="I45" s="32">
        <f t="shared" si="10"/>
        <v>-8.2069594602110012</v>
      </c>
      <c r="J45" s="32">
        <f t="shared" si="11"/>
        <v>16.55425792719161</v>
      </c>
      <c r="K45" s="32">
        <f t="shared" si="12"/>
        <v>-0.21889889917847033</v>
      </c>
      <c r="L45" s="32">
        <f t="shared" si="13"/>
        <v>0.44154096953289251</v>
      </c>
      <c r="M45" s="32">
        <f t="shared" ca="1" si="14"/>
        <v>0.10484370178956258</v>
      </c>
      <c r="N45" s="32">
        <f t="shared" ca="1" si="15"/>
        <v>1.352686165007586E-5</v>
      </c>
      <c r="O45" s="122">
        <f t="shared" ca="1" si="16"/>
        <v>3473055562.9084821</v>
      </c>
      <c r="P45" s="32">
        <f t="shared" ca="1" si="17"/>
        <v>10471213570.284302</v>
      </c>
      <c r="Q45" s="32">
        <f t="shared" ca="1" si="18"/>
        <v>309085328.73116159</v>
      </c>
      <c r="R45" s="16">
        <f t="shared" ca="1" si="19"/>
        <v>3.6778882052172085E-3</v>
      </c>
    </row>
    <row r="46" spans="1:18">
      <c r="A46" s="71">
        <v>-10974</v>
      </c>
      <c r="B46" s="71">
        <v>6.0283610000624321E-2</v>
      </c>
      <c r="C46" s="71">
        <v>0.1</v>
      </c>
      <c r="D46" s="72">
        <f t="shared" si="5"/>
        <v>-1.0973999999999999</v>
      </c>
      <c r="E46" s="72">
        <f t="shared" si="6"/>
        <v>6.0283610000624321E-2</v>
      </c>
      <c r="F46" s="32">
        <f t="shared" si="7"/>
        <v>-0.10974</v>
      </c>
      <c r="G46" s="32">
        <f t="shared" si="8"/>
        <v>6.0283610000624321E-3</v>
      </c>
      <c r="H46" s="32">
        <f t="shared" si="9"/>
        <v>0.120428676</v>
      </c>
      <c r="I46" s="32">
        <f t="shared" si="10"/>
        <v>-0.13215842904239999</v>
      </c>
      <c r="J46" s="32">
        <f t="shared" si="11"/>
        <v>0.14503066003112974</v>
      </c>
      <c r="K46" s="32">
        <f t="shared" si="12"/>
        <v>-6.615523361468513E-3</v>
      </c>
      <c r="L46" s="32">
        <f t="shared" si="13"/>
        <v>7.2598753368755455E-3</v>
      </c>
      <c r="M46" s="32">
        <f t="shared" ca="1" si="14"/>
        <v>7.8289415936624973E-2</v>
      </c>
      <c r="N46" s="32">
        <f t="shared" ca="1" si="15"/>
        <v>3.242090474049163E-5</v>
      </c>
      <c r="O46" s="122">
        <f t="shared" ca="1" si="16"/>
        <v>44137102.439105183</v>
      </c>
      <c r="P46" s="32">
        <f t="shared" ca="1" si="17"/>
        <v>53136012.542066649</v>
      </c>
      <c r="Q46" s="32">
        <f t="shared" ca="1" si="18"/>
        <v>2429268.442538132</v>
      </c>
      <c r="R46" s="16">
        <f t="shared" ca="1" si="19"/>
        <v>-1.8005805936000652E-2</v>
      </c>
    </row>
    <row r="47" spans="1:18">
      <c r="A47" s="71">
        <v>-10949</v>
      </c>
      <c r="B47" s="71">
        <v>6.1700109996309038E-2</v>
      </c>
      <c r="C47" s="71">
        <v>0.1</v>
      </c>
      <c r="D47" s="72">
        <f t="shared" si="5"/>
        <v>-1.0949</v>
      </c>
      <c r="E47" s="72">
        <f t="shared" si="6"/>
        <v>6.1700109996309038E-2</v>
      </c>
      <c r="F47" s="32">
        <f t="shared" si="7"/>
        <v>-0.10949</v>
      </c>
      <c r="G47" s="32">
        <f t="shared" si="8"/>
        <v>6.1700109996309042E-3</v>
      </c>
      <c r="H47" s="32">
        <f t="shared" si="9"/>
        <v>0.119880601</v>
      </c>
      <c r="I47" s="32">
        <f t="shared" si="10"/>
        <v>-0.13125727003490001</v>
      </c>
      <c r="J47" s="32">
        <f t="shared" si="11"/>
        <v>0.143713584961212</v>
      </c>
      <c r="K47" s="32">
        <f t="shared" si="12"/>
        <v>-6.755545043495877E-3</v>
      </c>
      <c r="L47" s="32">
        <f t="shared" si="13"/>
        <v>7.3966462681236359E-3</v>
      </c>
      <c r="M47" s="32">
        <f t="shared" ca="1" si="14"/>
        <v>7.8176423661741129E-2</v>
      </c>
      <c r="N47" s="32">
        <f t="shared" ca="1" si="15"/>
        <v>2.7146891200170428E-5</v>
      </c>
      <c r="O47" s="122">
        <f t="shared" ca="1" si="16"/>
        <v>44151528.734118879</v>
      </c>
      <c r="P47" s="32">
        <f t="shared" ca="1" si="17"/>
        <v>52969319.967206337</v>
      </c>
      <c r="Q47" s="32">
        <f t="shared" ca="1" si="18"/>
        <v>2424636.2015181324</v>
      </c>
      <c r="R47" s="16">
        <f t="shared" ca="1" si="19"/>
        <v>-1.6476313665432091E-2</v>
      </c>
    </row>
    <row r="48" spans="1:18">
      <c r="A48" s="71">
        <v>-10871</v>
      </c>
      <c r="B48" s="71">
        <v>6.0159590000694152E-2</v>
      </c>
      <c r="C48" s="71">
        <v>0.1</v>
      </c>
      <c r="D48" s="72">
        <f t="shared" si="5"/>
        <v>-1.0871</v>
      </c>
      <c r="E48" s="72">
        <f t="shared" si="6"/>
        <v>6.0159590000694152E-2</v>
      </c>
      <c r="F48" s="32">
        <f t="shared" si="7"/>
        <v>-0.10871</v>
      </c>
      <c r="G48" s="32">
        <f t="shared" si="8"/>
        <v>6.0159590000694154E-3</v>
      </c>
      <c r="H48" s="32">
        <f t="shared" si="9"/>
        <v>0.118178641</v>
      </c>
      <c r="I48" s="32">
        <f t="shared" si="10"/>
        <v>-0.12847200063110001</v>
      </c>
      <c r="J48" s="32">
        <f t="shared" si="11"/>
        <v>0.1396619118860688</v>
      </c>
      <c r="K48" s="32">
        <f t="shared" si="12"/>
        <v>-6.5399490289754615E-3</v>
      </c>
      <c r="L48" s="32">
        <f t="shared" si="13"/>
        <v>7.1095785893992239E-3</v>
      </c>
      <c r="M48" s="32">
        <f t="shared" ca="1" si="14"/>
        <v>7.7822465641498376E-2</v>
      </c>
      <c r="N48" s="32">
        <f t="shared" ca="1" si="15"/>
        <v>3.1197717590251522E-5</v>
      </c>
      <c r="O48" s="122">
        <f t="shared" ca="1" si="16"/>
        <v>44196111.948864564</v>
      </c>
      <c r="P48" s="32">
        <f t="shared" ca="1" si="17"/>
        <v>52449185.091404609</v>
      </c>
      <c r="Q48" s="32">
        <f t="shared" ca="1" si="18"/>
        <v>2410109.8284241422</v>
      </c>
      <c r="R48" s="16">
        <f t="shared" ca="1" si="19"/>
        <v>-1.7662875640804224E-2</v>
      </c>
    </row>
    <row r="49" spans="1:18">
      <c r="A49" s="71">
        <v>-9816</v>
      </c>
      <c r="B49" s="71">
        <v>6.8335889998706989E-2</v>
      </c>
      <c r="C49" s="71">
        <v>1</v>
      </c>
      <c r="D49" s="72">
        <f t="shared" si="5"/>
        <v>-0.98160000000000003</v>
      </c>
      <c r="E49" s="72">
        <f t="shared" si="6"/>
        <v>6.8335889998706989E-2</v>
      </c>
      <c r="F49" s="32">
        <f t="shared" si="7"/>
        <v>-0.98160000000000003</v>
      </c>
      <c r="G49" s="32">
        <f t="shared" si="8"/>
        <v>6.8335889998706989E-2</v>
      </c>
      <c r="H49" s="32">
        <f t="shared" si="9"/>
        <v>0.96353856000000004</v>
      </c>
      <c r="I49" s="32">
        <f t="shared" si="10"/>
        <v>-0.94580945049600007</v>
      </c>
      <c r="J49" s="32">
        <f t="shared" si="11"/>
        <v>0.92840655660687366</v>
      </c>
      <c r="K49" s="32">
        <f t="shared" si="12"/>
        <v>-6.7078509622730778E-2</v>
      </c>
      <c r="L49" s="32">
        <f t="shared" si="13"/>
        <v>6.5844265045672534E-2</v>
      </c>
      <c r="M49" s="32">
        <f t="shared" ca="1" si="14"/>
        <v>7.2823370203187771E-2</v>
      </c>
      <c r="N49" s="32">
        <f t="shared" ca="1" si="15"/>
        <v>2.0137478585606878E-5</v>
      </c>
      <c r="O49" s="122">
        <f t="shared" ca="1" si="16"/>
        <v>4473515638.5612364</v>
      </c>
      <c r="P49" s="32">
        <f t="shared" ca="1" si="17"/>
        <v>4542528388.5672512</v>
      </c>
      <c r="Q49" s="32">
        <f t="shared" ca="1" si="18"/>
        <v>220335718.1637294</v>
      </c>
      <c r="R49" s="16">
        <f t="shared" ca="1" si="19"/>
        <v>-4.4874802044807816E-3</v>
      </c>
    </row>
    <row r="50" spans="1:18">
      <c r="A50" s="71">
        <v>-1960.5</v>
      </c>
      <c r="B50" s="71">
        <v>8.6685200003557838E-3</v>
      </c>
      <c r="C50" s="71">
        <v>0.4</v>
      </c>
      <c r="D50" s="72">
        <f t="shared" si="5"/>
        <v>-0.19605</v>
      </c>
      <c r="E50" s="72">
        <f t="shared" si="6"/>
        <v>8.6685200003557838E-3</v>
      </c>
      <c r="F50" s="32">
        <f t="shared" si="7"/>
        <v>-7.8420000000000004E-2</v>
      </c>
      <c r="G50" s="32">
        <f t="shared" si="8"/>
        <v>3.4674080001423136E-3</v>
      </c>
      <c r="H50" s="32">
        <f t="shared" si="9"/>
        <v>1.5374241E-2</v>
      </c>
      <c r="I50" s="32">
        <f t="shared" si="10"/>
        <v>-3.01411994805E-3</v>
      </c>
      <c r="J50" s="32">
        <f t="shared" si="11"/>
        <v>5.9091821581520247E-4</v>
      </c>
      <c r="K50" s="32">
        <f t="shared" si="12"/>
        <v>-6.7978533842790064E-4</v>
      </c>
      <c r="L50" s="32">
        <f t="shared" si="13"/>
        <v>1.3327191559878992E-4</v>
      </c>
      <c r="M50" s="32">
        <f t="shared" ca="1" si="14"/>
        <v>2.3209967752549864E-2</v>
      </c>
      <c r="N50" s="32">
        <f t="shared" ca="1" si="15"/>
        <v>8.458148109191611E-5</v>
      </c>
      <c r="O50" s="122">
        <f t="shared" ca="1" si="16"/>
        <v>718192446.47730386</v>
      </c>
      <c r="P50" s="32">
        <f t="shared" ca="1" si="17"/>
        <v>61114994.563350946</v>
      </c>
      <c r="Q50" s="32">
        <f t="shared" ca="1" si="18"/>
        <v>7632558.4480722556</v>
      </c>
      <c r="R50" s="16">
        <f t="shared" ca="1" si="19"/>
        <v>-1.454144775219408E-2</v>
      </c>
    </row>
    <row r="51" spans="1:18">
      <c r="A51" s="71">
        <v>-1893</v>
      </c>
      <c r="B51" s="71">
        <v>1.4712854994286317E-2</v>
      </c>
      <c r="C51" s="71">
        <v>0.1</v>
      </c>
      <c r="D51" s="72">
        <f t="shared" si="5"/>
        <v>-0.1893</v>
      </c>
      <c r="E51" s="72">
        <f t="shared" si="6"/>
        <v>1.4712854994286317E-2</v>
      </c>
      <c r="F51" s="32">
        <f t="shared" si="7"/>
        <v>-1.8930000000000002E-2</v>
      </c>
      <c r="G51" s="32">
        <f t="shared" si="8"/>
        <v>1.4712854994286318E-3</v>
      </c>
      <c r="H51" s="32">
        <f t="shared" si="9"/>
        <v>3.5834490000000003E-3</v>
      </c>
      <c r="I51" s="32">
        <f t="shared" si="10"/>
        <v>-6.7834689570000009E-4</v>
      </c>
      <c r="J51" s="32">
        <f t="shared" si="11"/>
        <v>1.2841106735601003E-4</v>
      </c>
      <c r="K51" s="32">
        <f t="shared" si="12"/>
        <v>-2.7851434504183999E-4</v>
      </c>
      <c r="L51" s="32">
        <f t="shared" si="13"/>
        <v>5.2722765516420308E-5</v>
      </c>
      <c r="M51" s="32">
        <f t="shared" ca="1" si="14"/>
        <v>2.2688987378366644E-2</v>
      </c>
      <c r="N51" s="32">
        <f t="shared" ca="1" si="15"/>
        <v>6.3618687808374927E-6</v>
      </c>
      <c r="O51" s="122">
        <f t="shared" ca="1" si="16"/>
        <v>44858688.261989601</v>
      </c>
      <c r="P51" s="32">
        <f t="shared" ca="1" si="17"/>
        <v>3630162.7206138242</v>
      </c>
      <c r="Q51" s="32">
        <f t="shared" ca="1" si="18"/>
        <v>464668.81071062287</v>
      </c>
      <c r="R51" s="16">
        <f t="shared" ca="1" si="19"/>
        <v>-7.9761323840803269E-3</v>
      </c>
    </row>
    <row r="52" spans="1:18">
      <c r="A52" s="71">
        <v>-1121.5</v>
      </c>
      <c r="B52" s="71">
        <v>1.1726260003342759E-2</v>
      </c>
      <c r="C52" s="71">
        <v>0.4</v>
      </c>
      <c r="D52" s="72">
        <f t="shared" si="5"/>
        <v>-0.11215</v>
      </c>
      <c r="E52" s="72">
        <f t="shared" si="6"/>
        <v>1.1726260003342759E-2</v>
      </c>
      <c r="F52" s="32">
        <f t="shared" si="7"/>
        <v>-4.4860000000000004E-2</v>
      </c>
      <c r="G52" s="32">
        <f t="shared" si="8"/>
        <v>4.6905040013371039E-3</v>
      </c>
      <c r="H52" s="32">
        <f t="shared" si="9"/>
        <v>5.0310490000000001E-3</v>
      </c>
      <c r="I52" s="32">
        <f t="shared" si="10"/>
        <v>-5.6423214535000006E-4</v>
      </c>
      <c r="J52" s="32">
        <f t="shared" si="11"/>
        <v>6.3278635101002509E-5</v>
      </c>
      <c r="K52" s="32">
        <f t="shared" si="12"/>
        <v>-5.2604002374995618E-4</v>
      </c>
      <c r="L52" s="32">
        <f t="shared" si="13"/>
        <v>5.8995388663557583E-5</v>
      </c>
      <c r="M52" s="32">
        <f t="shared" ca="1" si="14"/>
        <v>1.6619796164755729E-2</v>
      </c>
      <c r="N52" s="32">
        <f t="shared" ca="1" si="15"/>
        <v>9.5786784652225566E-6</v>
      </c>
      <c r="O52" s="122">
        <f t="shared" ca="1" si="16"/>
        <v>711994779.63153243</v>
      </c>
      <c r="P52" s="32">
        <f t="shared" ca="1" si="17"/>
        <v>28490059.252385389</v>
      </c>
      <c r="Q52" s="32">
        <f t="shared" ca="1" si="18"/>
        <v>5308836.3729886543</v>
      </c>
      <c r="R52" s="16">
        <f t="shared" ca="1" si="19"/>
        <v>-4.8935361614129702E-3</v>
      </c>
    </row>
    <row r="53" spans="1:18">
      <c r="A53" s="71">
        <v>0</v>
      </c>
      <c r="B53" s="71">
        <v>0</v>
      </c>
      <c r="C53" s="71">
        <v>0.1</v>
      </c>
      <c r="D53" s="72">
        <f t="shared" si="5"/>
        <v>0</v>
      </c>
      <c r="E53" s="72">
        <f t="shared" si="6"/>
        <v>0</v>
      </c>
      <c r="F53" s="32">
        <f t="shared" si="7"/>
        <v>0</v>
      </c>
      <c r="G53" s="32">
        <f t="shared" si="8"/>
        <v>0</v>
      </c>
      <c r="H53" s="32">
        <f t="shared" si="9"/>
        <v>0</v>
      </c>
      <c r="I53" s="32">
        <f t="shared" si="10"/>
        <v>0</v>
      </c>
      <c r="J53" s="32">
        <f t="shared" si="11"/>
        <v>0</v>
      </c>
      <c r="K53" s="32">
        <f t="shared" si="12"/>
        <v>0</v>
      </c>
      <c r="L53" s="32">
        <f t="shared" si="13"/>
        <v>0</v>
      </c>
      <c r="M53" s="32">
        <f t="shared" ca="1" si="14"/>
        <v>7.4214468061546803E-3</v>
      </c>
      <c r="N53" s="32">
        <f t="shared" ca="1" si="15"/>
        <v>5.5077872696583507E-6</v>
      </c>
      <c r="O53" s="122">
        <f t="shared" ca="1" si="16"/>
        <v>43863930.289527915</v>
      </c>
      <c r="P53" s="32">
        <f t="shared" ca="1" si="17"/>
        <v>223557.72078443307</v>
      </c>
      <c r="Q53" s="32">
        <f t="shared" ca="1" si="18"/>
        <v>171193.73113597374</v>
      </c>
      <c r="R53" s="16">
        <f t="shared" ca="1" si="19"/>
        <v>-7.4214468061546803E-3</v>
      </c>
    </row>
    <row r="54" spans="1:18">
      <c r="A54" s="71">
        <v>49.5</v>
      </c>
      <c r="B54" s="71">
        <v>-4.6448799985228106E-3</v>
      </c>
      <c r="C54" s="71">
        <v>0.4</v>
      </c>
      <c r="D54" s="72">
        <f t="shared" si="5"/>
        <v>4.9500000000000004E-3</v>
      </c>
      <c r="E54" s="72">
        <f t="shared" si="6"/>
        <v>-4.6448799985228106E-3</v>
      </c>
      <c r="F54" s="32">
        <f t="shared" si="7"/>
        <v>1.9800000000000004E-3</v>
      </c>
      <c r="G54" s="32">
        <f t="shared" si="8"/>
        <v>-1.8579519994091243E-3</v>
      </c>
      <c r="H54" s="32">
        <f t="shared" si="9"/>
        <v>9.8010000000000032E-6</v>
      </c>
      <c r="I54" s="32">
        <f t="shared" si="10"/>
        <v>4.8514950000000018E-8</v>
      </c>
      <c r="J54" s="32">
        <f t="shared" si="11"/>
        <v>2.401490025000001E-10</v>
      </c>
      <c r="K54" s="32">
        <f t="shared" si="12"/>
        <v>-9.1968623970751656E-6</v>
      </c>
      <c r="L54" s="32">
        <f t="shared" si="13"/>
        <v>-4.552446886552207E-8</v>
      </c>
      <c r="M54" s="32">
        <f t="shared" ca="1" si="14"/>
        <v>7.0051958817510963E-3</v>
      </c>
      <c r="N54" s="32">
        <f t="shared" ca="1" si="15"/>
        <v>5.4289707206455941E-5</v>
      </c>
      <c r="O54" s="122">
        <f t="shared" ca="1" si="16"/>
        <v>701324799.17392743</v>
      </c>
      <c r="P54" s="32">
        <f t="shared" ca="1" si="17"/>
        <v>3012663.3402549545</v>
      </c>
      <c r="Q54" s="32">
        <f t="shared" ca="1" si="18"/>
        <v>2642004.9793735379</v>
      </c>
      <c r="R54" s="16">
        <f t="shared" ca="1" si="19"/>
        <v>-1.1650075880273907E-2</v>
      </c>
    </row>
    <row r="55" spans="1:18">
      <c r="A55" s="71">
        <v>1278.5</v>
      </c>
      <c r="B55" s="71">
        <v>-9.2897399954381399E-3</v>
      </c>
      <c r="C55" s="71">
        <v>0.4</v>
      </c>
      <c r="D55" s="72">
        <f t="shared" si="5"/>
        <v>0.12784999999999999</v>
      </c>
      <c r="E55" s="72">
        <f t="shared" si="6"/>
        <v>-9.2897399954381399E-3</v>
      </c>
      <c r="F55" s="32">
        <f t="shared" si="7"/>
        <v>5.1139999999999998E-2</v>
      </c>
      <c r="G55" s="32">
        <f t="shared" si="8"/>
        <v>-3.7158959981752563E-3</v>
      </c>
      <c r="H55" s="32">
        <f t="shared" si="9"/>
        <v>6.5382489999999995E-3</v>
      </c>
      <c r="I55" s="32">
        <f t="shared" si="10"/>
        <v>8.3591513464999993E-4</v>
      </c>
      <c r="J55" s="32">
        <f t="shared" si="11"/>
        <v>1.0687174996500248E-4</v>
      </c>
      <c r="K55" s="32">
        <f t="shared" si="12"/>
        <v>-4.750773033667065E-4</v>
      </c>
      <c r="L55" s="32">
        <f t="shared" si="13"/>
        <v>-6.0738633235433423E-5</v>
      </c>
      <c r="M55" s="32">
        <f t="shared" ca="1" si="14"/>
        <v>-3.6077361958677004E-3</v>
      </c>
      <c r="N55" s="32">
        <f t="shared" ca="1" si="15"/>
        <v>1.2914066871333163E-5</v>
      </c>
      <c r="O55" s="122">
        <f t="shared" ca="1" si="16"/>
        <v>687650345.80460405</v>
      </c>
      <c r="P55" s="32">
        <f t="shared" ca="1" si="17"/>
        <v>4931665.9446684839</v>
      </c>
      <c r="Q55" s="32">
        <f t="shared" ca="1" si="18"/>
        <v>747893.16315104533</v>
      </c>
      <c r="R55" s="16">
        <f t="shared" ca="1" si="19"/>
        <v>-5.6820037995704391E-3</v>
      </c>
    </row>
    <row r="56" spans="1:18">
      <c r="A56" s="71">
        <v>1977.5</v>
      </c>
      <c r="B56" s="71">
        <v>-1.2864399992395192E-2</v>
      </c>
      <c r="C56" s="71">
        <v>1</v>
      </c>
      <c r="D56" s="72">
        <f t="shared" si="5"/>
        <v>0.19775000000000001</v>
      </c>
      <c r="E56" s="72">
        <f t="shared" si="6"/>
        <v>-1.2864399992395192E-2</v>
      </c>
      <c r="F56" s="32">
        <f t="shared" si="7"/>
        <v>0.19775000000000001</v>
      </c>
      <c r="G56" s="32">
        <f t="shared" si="8"/>
        <v>-1.2864399992395192E-2</v>
      </c>
      <c r="H56" s="32">
        <f t="shared" si="9"/>
        <v>3.9105062500000003E-2</v>
      </c>
      <c r="I56" s="32">
        <f t="shared" si="10"/>
        <v>7.7330261093750009E-3</v>
      </c>
      <c r="J56" s="32">
        <f t="shared" si="11"/>
        <v>1.5292059131289065E-3</v>
      </c>
      <c r="K56" s="32">
        <f t="shared" si="12"/>
        <v>-2.5439350984961494E-3</v>
      </c>
      <c r="L56" s="32">
        <f t="shared" si="13"/>
        <v>-5.0306316572761359E-4</v>
      </c>
      <c r="M56" s="32">
        <f t="shared" ca="1" si="14"/>
        <v>-9.8824507774875926E-3</v>
      </c>
      <c r="N56" s="32">
        <f t="shared" ca="1" si="15"/>
        <v>8.8920211202880498E-6</v>
      </c>
      <c r="O56" s="122">
        <f t="shared" ca="1" si="16"/>
        <v>4242314357.23283</v>
      </c>
      <c r="P56" s="32">
        <f t="shared" ca="1" si="17"/>
        <v>129473278.83468907</v>
      </c>
      <c r="Q56" s="32">
        <f t="shared" ca="1" si="18"/>
        <v>1051237.0361682591</v>
      </c>
      <c r="R56" s="16">
        <f t="shared" ca="1" si="19"/>
        <v>-2.9819492149075998E-3</v>
      </c>
    </row>
    <row r="57" spans="1:18">
      <c r="A57" s="71">
        <v>1978</v>
      </c>
      <c r="B57" s="71">
        <v>-1.2996069999644533E-2</v>
      </c>
      <c r="C57" s="71">
        <v>1</v>
      </c>
      <c r="D57" s="72">
        <f t="shared" si="5"/>
        <v>0.1978</v>
      </c>
      <c r="E57" s="72">
        <f t="shared" si="6"/>
        <v>-1.2996069999644533E-2</v>
      </c>
      <c r="F57" s="32">
        <f t="shared" si="7"/>
        <v>0.1978</v>
      </c>
      <c r="G57" s="32">
        <f t="shared" si="8"/>
        <v>-1.2996069999644533E-2</v>
      </c>
      <c r="H57" s="32">
        <f t="shared" si="9"/>
        <v>3.9124840000000001E-2</v>
      </c>
      <c r="I57" s="32">
        <f t="shared" si="10"/>
        <v>7.7388933520000005E-3</v>
      </c>
      <c r="J57" s="32">
        <f t="shared" si="11"/>
        <v>1.5307531050256001E-3</v>
      </c>
      <c r="K57" s="32">
        <f t="shared" si="12"/>
        <v>-2.5706226459296885E-3</v>
      </c>
      <c r="L57" s="32">
        <f t="shared" si="13"/>
        <v>-5.0846915936489238E-4</v>
      </c>
      <c r="M57" s="32">
        <f t="shared" ca="1" si="14"/>
        <v>-9.8870010387081975E-3</v>
      </c>
      <c r="N57" s="32">
        <f t="shared" ca="1" si="15"/>
        <v>9.6663098038577439E-6</v>
      </c>
      <c r="O57" s="122">
        <f t="shared" ca="1" si="16"/>
        <v>4242272901.4527335</v>
      </c>
      <c r="P57" s="32">
        <f t="shared" ca="1" si="17"/>
        <v>129569335.97398585</v>
      </c>
      <c r="Q57" s="32">
        <f t="shared" ca="1" si="18"/>
        <v>1049540.9867235993</v>
      </c>
      <c r="R57" s="16">
        <f t="shared" ca="1" si="19"/>
        <v>-3.1090689609363353E-3</v>
      </c>
    </row>
    <row r="58" spans="1:18">
      <c r="A58" s="71">
        <v>1980.5</v>
      </c>
      <c r="B58" s="71">
        <v>-1.2454419993446209E-2</v>
      </c>
      <c r="C58" s="71">
        <v>1</v>
      </c>
      <c r="D58" s="72">
        <f t="shared" si="5"/>
        <v>0.19805</v>
      </c>
      <c r="E58" s="72">
        <f t="shared" si="6"/>
        <v>-1.2454419993446209E-2</v>
      </c>
      <c r="F58" s="32">
        <f t="shared" si="7"/>
        <v>0.19805</v>
      </c>
      <c r="G58" s="32">
        <f t="shared" si="8"/>
        <v>-1.2454419993446209E-2</v>
      </c>
      <c r="H58" s="32">
        <f t="shared" si="9"/>
        <v>3.9223802500000002E-2</v>
      </c>
      <c r="I58" s="32">
        <f t="shared" si="10"/>
        <v>7.7682740851250003E-3</v>
      </c>
      <c r="J58" s="32">
        <f t="shared" si="11"/>
        <v>1.5385066825590063E-3</v>
      </c>
      <c r="K58" s="32">
        <f t="shared" si="12"/>
        <v>-2.4665978797020218E-3</v>
      </c>
      <c r="L58" s="32">
        <f t="shared" si="13"/>
        <v>-4.8850971007498539E-4</v>
      </c>
      <c r="M58" s="32">
        <f t="shared" ca="1" si="14"/>
        <v>-9.9097536724088615E-3</v>
      </c>
      <c r="N58" s="32">
        <f t="shared" ca="1" si="15"/>
        <v>6.475326685421746E-6</v>
      </c>
      <c r="O58" s="122">
        <f t="shared" ca="1" si="16"/>
        <v>4242065585.1679869</v>
      </c>
      <c r="P58" s="32">
        <f t="shared" ca="1" si="17"/>
        <v>130050181.49941006</v>
      </c>
      <c r="Q58" s="32">
        <f t="shared" ca="1" si="18"/>
        <v>1041080.6519121691</v>
      </c>
      <c r="R58" s="16">
        <f t="shared" ca="1" si="19"/>
        <v>-2.544666321037347E-3</v>
      </c>
    </row>
    <row r="59" spans="1:18">
      <c r="A59" s="71">
        <v>1983</v>
      </c>
      <c r="B59" s="71">
        <v>-1.311277000058908E-2</v>
      </c>
      <c r="C59" s="71">
        <v>1</v>
      </c>
      <c r="D59" s="72">
        <f t="shared" si="5"/>
        <v>0.1983</v>
      </c>
      <c r="E59" s="72">
        <f t="shared" si="6"/>
        <v>-1.311277000058908E-2</v>
      </c>
      <c r="F59" s="32">
        <f t="shared" si="7"/>
        <v>0.1983</v>
      </c>
      <c r="G59" s="32">
        <f t="shared" si="8"/>
        <v>-1.311277000058908E-2</v>
      </c>
      <c r="H59" s="32">
        <f t="shared" si="9"/>
        <v>3.9322889999999999E-2</v>
      </c>
      <c r="I59" s="32">
        <f t="shared" si="10"/>
        <v>7.7977290869999999E-3</v>
      </c>
      <c r="J59" s="32">
        <f t="shared" si="11"/>
        <v>1.5462896779521E-3</v>
      </c>
      <c r="K59" s="32">
        <f t="shared" si="12"/>
        <v>-2.6002622911168146E-3</v>
      </c>
      <c r="L59" s="32">
        <f t="shared" si="13"/>
        <v>-5.1563201232846434E-4</v>
      </c>
      <c r="M59" s="32">
        <f t="shared" ca="1" si="14"/>
        <v>-9.9325085187722817E-3</v>
      </c>
      <c r="N59" s="32">
        <f t="shared" ca="1" si="15"/>
        <v>1.0114063092727579E-5</v>
      </c>
      <c r="O59" s="122">
        <f t="shared" ca="1" si="16"/>
        <v>4241858206.5797539</v>
      </c>
      <c r="P59" s="32">
        <f t="shared" ca="1" si="17"/>
        <v>130531960.24632877</v>
      </c>
      <c r="Q59" s="32">
        <f t="shared" ca="1" si="18"/>
        <v>1032653.5137767107</v>
      </c>
      <c r="R59" s="16">
        <f t="shared" ca="1" si="19"/>
        <v>-3.1802614818167985E-3</v>
      </c>
    </row>
    <row r="60" spans="1:18">
      <c r="A60" s="71">
        <v>1983</v>
      </c>
      <c r="B60" s="71">
        <v>-1.281277000089176E-2</v>
      </c>
      <c r="C60" s="71">
        <v>1</v>
      </c>
      <c r="D60" s="72">
        <f t="shared" si="5"/>
        <v>0.1983</v>
      </c>
      <c r="E60" s="72">
        <f t="shared" si="6"/>
        <v>-1.281277000089176E-2</v>
      </c>
      <c r="F60" s="32">
        <f t="shared" si="7"/>
        <v>0.1983</v>
      </c>
      <c r="G60" s="32">
        <f t="shared" si="8"/>
        <v>-1.281277000089176E-2</v>
      </c>
      <c r="H60" s="32">
        <f t="shared" si="9"/>
        <v>3.9322889999999999E-2</v>
      </c>
      <c r="I60" s="32">
        <f t="shared" si="10"/>
        <v>7.7977290869999999E-3</v>
      </c>
      <c r="J60" s="32">
        <f t="shared" si="11"/>
        <v>1.5462896779521E-3</v>
      </c>
      <c r="K60" s="32">
        <f t="shared" si="12"/>
        <v>-2.5407722911768359E-3</v>
      </c>
      <c r="L60" s="32">
        <f t="shared" si="13"/>
        <v>-5.0383514534036659E-4</v>
      </c>
      <c r="M60" s="32">
        <f t="shared" ca="1" si="14"/>
        <v>-9.9325085187722817E-3</v>
      </c>
      <c r="N60" s="32">
        <f t="shared" ca="1" si="15"/>
        <v>8.2959062053810945E-6</v>
      </c>
      <c r="O60" s="122">
        <f t="shared" ca="1" si="16"/>
        <v>4241858206.5797539</v>
      </c>
      <c r="P60" s="32">
        <f t="shared" ca="1" si="17"/>
        <v>130531960.24632877</v>
      </c>
      <c r="Q60" s="32">
        <f t="shared" ca="1" si="18"/>
        <v>1032653.5137767107</v>
      </c>
      <c r="R60" s="16">
        <f t="shared" ca="1" si="19"/>
        <v>-2.8802614821194783E-3</v>
      </c>
    </row>
    <row r="61" spans="1:18">
      <c r="A61" s="71">
        <v>1983.5</v>
      </c>
      <c r="B61" s="71">
        <v>-1.2244439996720757E-2</v>
      </c>
      <c r="C61" s="71">
        <v>1</v>
      </c>
      <c r="D61" s="72">
        <f t="shared" si="5"/>
        <v>0.19835</v>
      </c>
      <c r="E61" s="72">
        <f t="shared" si="6"/>
        <v>-1.2244439996720757E-2</v>
      </c>
      <c r="F61" s="32">
        <f t="shared" si="7"/>
        <v>0.19835</v>
      </c>
      <c r="G61" s="32">
        <f t="shared" si="8"/>
        <v>-1.2244439996720757E-2</v>
      </c>
      <c r="H61" s="32">
        <f t="shared" si="9"/>
        <v>3.9342722499999996E-2</v>
      </c>
      <c r="I61" s="32">
        <f t="shared" si="10"/>
        <v>7.8036290078749996E-3</v>
      </c>
      <c r="J61" s="32">
        <f t="shared" si="11"/>
        <v>1.5478498137120062E-3</v>
      </c>
      <c r="K61" s="32">
        <f t="shared" si="12"/>
        <v>-2.4286846733495623E-3</v>
      </c>
      <c r="L61" s="32">
        <f t="shared" si="13"/>
        <v>-4.8172960495888569E-4</v>
      </c>
      <c r="M61" s="32">
        <f t="shared" ca="1" si="14"/>
        <v>-9.9370597535644936E-3</v>
      </c>
      <c r="N61" s="32">
        <f t="shared" ca="1" si="15"/>
        <v>5.3240035865078584E-6</v>
      </c>
      <c r="O61" s="122">
        <f t="shared" ca="1" si="16"/>
        <v>4241816723.3861227</v>
      </c>
      <c r="P61" s="32">
        <f t="shared" ca="1" si="17"/>
        <v>130628428.00308427</v>
      </c>
      <c r="Q61" s="32">
        <f t="shared" ca="1" si="18"/>
        <v>1030972.0708695616</v>
      </c>
      <c r="R61" s="16">
        <f t="shared" ca="1" si="19"/>
        <v>-2.3073802431562637E-3</v>
      </c>
    </row>
    <row r="62" spans="1:18">
      <c r="A62" s="71">
        <v>1992</v>
      </c>
      <c r="B62" s="71">
        <v>-1.1782829998992383E-2</v>
      </c>
      <c r="C62" s="71">
        <v>1</v>
      </c>
      <c r="D62" s="72">
        <f t="shared" si="5"/>
        <v>0.19919999999999999</v>
      </c>
      <c r="E62" s="72">
        <f t="shared" si="6"/>
        <v>-1.1782829998992383E-2</v>
      </c>
      <c r="F62" s="32">
        <f t="shared" si="7"/>
        <v>0.19919999999999999</v>
      </c>
      <c r="G62" s="32">
        <f t="shared" si="8"/>
        <v>-1.1782829998992383E-2</v>
      </c>
      <c r="H62" s="32">
        <f t="shared" si="9"/>
        <v>3.9680639999999996E-2</v>
      </c>
      <c r="I62" s="32">
        <f t="shared" si="10"/>
        <v>7.904383487999999E-3</v>
      </c>
      <c r="J62" s="32">
        <f t="shared" si="11"/>
        <v>1.5745531908095997E-3</v>
      </c>
      <c r="K62" s="32">
        <f t="shared" si="12"/>
        <v>-2.3471397357992824E-3</v>
      </c>
      <c r="L62" s="32">
        <f t="shared" si="13"/>
        <v>-4.6755023537121704E-4</v>
      </c>
      <c r="M62" s="32">
        <f t="shared" ca="1" si="14"/>
        <v>-1.0014444286528189E-2</v>
      </c>
      <c r="N62" s="32">
        <f t="shared" ca="1" si="15"/>
        <v>3.1271880280474962E-6</v>
      </c>
      <c r="O62" s="122">
        <f t="shared" ca="1" si="16"/>
        <v>4241111127.8656125</v>
      </c>
      <c r="P62" s="32">
        <f t="shared" ca="1" si="17"/>
        <v>132274094.46138594</v>
      </c>
      <c r="Q62" s="32">
        <f t="shared" ca="1" si="18"/>
        <v>1002590.8814933035</v>
      </c>
      <c r="R62" s="16">
        <f t="shared" ca="1" si="19"/>
        <v>-1.7683857124641943E-3</v>
      </c>
    </row>
    <row r="63" spans="1:18">
      <c r="A63" s="71">
        <v>2112.5</v>
      </c>
      <c r="B63" s="71">
        <v>-1.3915299998188857E-2</v>
      </c>
      <c r="C63" s="71">
        <v>0.4</v>
      </c>
      <c r="D63" s="72">
        <f t="shared" si="5"/>
        <v>0.21124999999999999</v>
      </c>
      <c r="E63" s="72">
        <f t="shared" si="6"/>
        <v>-1.3915299998188857E-2</v>
      </c>
      <c r="F63" s="32">
        <f t="shared" si="7"/>
        <v>8.4500000000000006E-2</v>
      </c>
      <c r="G63" s="32">
        <f t="shared" si="8"/>
        <v>-5.566119999275543E-3</v>
      </c>
      <c r="H63" s="32">
        <f t="shared" si="9"/>
        <v>1.7850625000000002E-2</v>
      </c>
      <c r="I63" s="32">
        <f t="shared" si="10"/>
        <v>3.7709445312500002E-3</v>
      </c>
      <c r="J63" s="32">
        <f t="shared" si="11"/>
        <v>7.9661203222656249E-4</v>
      </c>
      <c r="K63" s="32">
        <f t="shared" si="12"/>
        <v>-1.1758428498469585E-3</v>
      </c>
      <c r="L63" s="32">
        <f t="shared" si="13"/>
        <v>-2.4839680203016999E-4</v>
      </c>
      <c r="M63" s="32">
        <f t="shared" ca="1" si="14"/>
        <v>-1.1114235420966401E-2</v>
      </c>
      <c r="N63" s="32">
        <f t="shared" ca="1" si="15"/>
        <v>3.138385106308167E-6</v>
      </c>
      <c r="O63" s="122">
        <f t="shared" ca="1" si="16"/>
        <v>676964946.5763104</v>
      </c>
      <c r="P63" s="32">
        <f t="shared" ca="1" si="17"/>
        <v>25083215.922072247</v>
      </c>
      <c r="Q63" s="32">
        <f t="shared" ca="1" si="18"/>
        <v>102693.94773756336</v>
      </c>
      <c r="R63" s="16">
        <f t="shared" ca="1" si="19"/>
        <v>-2.8010645772224563E-3</v>
      </c>
    </row>
    <row r="64" spans="1:18">
      <c r="A64" s="71">
        <v>3114.5</v>
      </c>
      <c r="B64" s="71">
        <v>-2.9781980003463104E-2</v>
      </c>
      <c r="C64" s="71">
        <v>0.4</v>
      </c>
      <c r="D64" s="72">
        <f t="shared" si="5"/>
        <v>0.31145</v>
      </c>
      <c r="E64" s="72">
        <f t="shared" si="6"/>
        <v>-2.9781980003463104E-2</v>
      </c>
      <c r="F64" s="32">
        <f t="shared" si="7"/>
        <v>0.12458000000000001</v>
      </c>
      <c r="G64" s="32">
        <f t="shared" si="8"/>
        <v>-1.1912792001385243E-2</v>
      </c>
      <c r="H64" s="32">
        <f t="shared" si="9"/>
        <v>3.8800441000000005E-2</v>
      </c>
      <c r="I64" s="32">
        <f t="shared" si="10"/>
        <v>1.2084397349450002E-2</v>
      </c>
      <c r="J64" s="32">
        <f t="shared" si="11"/>
        <v>3.7636855544862032E-3</v>
      </c>
      <c r="K64" s="32">
        <f t="shared" si="12"/>
        <v>-3.7102390688314338E-3</v>
      </c>
      <c r="L64" s="32">
        <f t="shared" si="13"/>
        <v>-1.1555539579875501E-3</v>
      </c>
      <c r="M64" s="32">
        <f t="shared" ca="1" si="14"/>
        <v>-2.0458481106476897E-2</v>
      </c>
      <c r="N64" s="32">
        <f t="shared" ca="1" si="15"/>
        <v>3.477105267284121E-5</v>
      </c>
      <c r="O64" s="122">
        <f t="shared" ca="1" si="16"/>
        <v>662669262.2521317</v>
      </c>
      <c r="P64" s="32">
        <f t="shared" ca="1" si="17"/>
        <v>71694707.278125405</v>
      </c>
      <c r="Q64" s="32">
        <f t="shared" ca="1" si="18"/>
        <v>132270.4509334749</v>
      </c>
      <c r="R64" s="16">
        <f t="shared" ca="1" si="19"/>
        <v>-9.323498896986207E-3</v>
      </c>
    </row>
    <row r="65" spans="1:18">
      <c r="A65" s="71">
        <v>3271.5</v>
      </c>
      <c r="B65" s="71">
        <v>-2.9926360002718866E-2</v>
      </c>
      <c r="C65" s="71">
        <v>1</v>
      </c>
      <c r="D65" s="72">
        <f t="shared" si="5"/>
        <v>0.32715</v>
      </c>
      <c r="E65" s="72">
        <f t="shared" si="6"/>
        <v>-2.9926360002718866E-2</v>
      </c>
      <c r="F65" s="32">
        <f t="shared" si="7"/>
        <v>0.32715</v>
      </c>
      <c r="G65" s="32">
        <f t="shared" si="8"/>
        <v>-2.9926360002718866E-2</v>
      </c>
      <c r="H65" s="32">
        <f t="shared" si="9"/>
        <v>0.1070271225</v>
      </c>
      <c r="I65" s="32">
        <f t="shared" si="10"/>
        <v>3.5013923125875E-2</v>
      </c>
      <c r="J65" s="32">
        <f t="shared" si="11"/>
        <v>1.1454804950630006E-2</v>
      </c>
      <c r="K65" s="32">
        <f t="shared" si="12"/>
        <v>-9.7904086748894763E-3</v>
      </c>
      <c r="L65" s="32">
        <f t="shared" si="13"/>
        <v>-3.2029321979900921E-3</v>
      </c>
      <c r="M65" s="32">
        <f t="shared" ca="1" si="14"/>
        <v>-2.1954809262643104E-2</v>
      </c>
      <c r="N65" s="32">
        <f t="shared" ca="1" si="15"/>
        <v>6.3545621201602435E-5</v>
      </c>
      <c r="O65" s="122">
        <f t="shared" ca="1" si="16"/>
        <v>4126802289.4857831</v>
      </c>
      <c r="P65" s="32">
        <f t="shared" ca="1" si="17"/>
        <v>508514983.14637935</v>
      </c>
      <c r="Q65" s="32">
        <f t="shared" ca="1" si="18"/>
        <v>1403448.2176211306</v>
      </c>
      <c r="R65" s="16">
        <f t="shared" ca="1" si="19"/>
        <v>-7.9715507400757619E-3</v>
      </c>
    </row>
    <row r="66" spans="1:18">
      <c r="A66" s="71">
        <v>3277</v>
      </c>
      <c r="B66" s="71">
        <v>-3.2974729998386465E-2</v>
      </c>
      <c r="C66" s="71">
        <v>1</v>
      </c>
      <c r="D66" s="72">
        <f t="shared" si="5"/>
        <v>0.32769999999999999</v>
      </c>
      <c r="E66" s="72">
        <f t="shared" si="6"/>
        <v>-3.2974729998386465E-2</v>
      </c>
      <c r="F66" s="32">
        <f t="shared" si="7"/>
        <v>0.32769999999999999</v>
      </c>
      <c r="G66" s="32">
        <f t="shared" si="8"/>
        <v>-3.2974729998386465E-2</v>
      </c>
      <c r="H66" s="32">
        <f t="shared" si="9"/>
        <v>0.10738729</v>
      </c>
      <c r="I66" s="32">
        <f t="shared" si="10"/>
        <v>3.5190814932999998E-2</v>
      </c>
      <c r="J66" s="32">
        <f t="shared" si="11"/>
        <v>1.1532030053544098E-2</v>
      </c>
      <c r="K66" s="32">
        <f t="shared" si="12"/>
        <v>-1.0805819020471244E-2</v>
      </c>
      <c r="L66" s="32">
        <f t="shared" si="13"/>
        <v>-3.5410668930084266E-3</v>
      </c>
      <c r="M66" s="32">
        <f t="shared" ca="1" si="14"/>
        <v>-2.2007386607258751E-2</v>
      </c>
      <c r="N66" s="32">
        <f t="shared" ca="1" si="15"/>
        <v>1.2028262105891275E-4</v>
      </c>
      <c r="O66" s="122">
        <f t="shared" ca="1" si="16"/>
        <v>4126276729.28228</v>
      </c>
      <c r="P66" s="32">
        <f t="shared" ca="1" si="17"/>
        <v>510707006.53754723</v>
      </c>
      <c r="Q66" s="32">
        <f t="shared" ca="1" si="18"/>
        <v>1426491.5889126956</v>
      </c>
      <c r="R66" s="16">
        <f t="shared" ca="1" si="19"/>
        <v>-1.0967343391127714E-2</v>
      </c>
    </row>
    <row r="67" spans="1:18">
      <c r="A67" s="71">
        <v>3969</v>
      </c>
      <c r="B67" s="71">
        <v>-3.3606010001676623E-2</v>
      </c>
      <c r="C67" s="71">
        <v>1</v>
      </c>
      <c r="D67" s="72">
        <f t="shared" si="5"/>
        <v>0.39689999999999998</v>
      </c>
      <c r="E67" s="72">
        <f t="shared" si="6"/>
        <v>-3.3606010001676623E-2</v>
      </c>
      <c r="F67" s="32">
        <f t="shared" si="7"/>
        <v>0.39689999999999998</v>
      </c>
      <c r="G67" s="32">
        <f t="shared" si="8"/>
        <v>-3.3606010001676623E-2</v>
      </c>
      <c r="H67" s="32">
        <f t="shared" si="9"/>
        <v>0.15752960999999999</v>
      </c>
      <c r="I67" s="32">
        <f t="shared" si="10"/>
        <v>6.2523502208999993E-2</v>
      </c>
      <c r="J67" s="32">
        <f t="shared" si="11"/>
        <v>2.4815578026752095E-2</v>
      </c>
      <c r="K67" s="32">
        <f t="shared" si="12"/>
        <v>-1.3338225369665451E-2</v>
      </c>
      <c r="L67" s="32">
        <f t="shared" si="13"/>
        <v>-5.2939416492202174E-3</v>
      </c>
      <c r="M67" s="32">
        <f t="shared" ca="1" si="14"/>
        <v>-2.8708011386135861E-2</v>
      </c>
      <c r="N67" s="32">
        <f t="shared" ca="1" si="15"/>
        <v>2.3990390437839214E-5</v>
      </c>
      <c r="O67" s="122">
        <f t="shared" ca="1" si="16"/>
        <v>4057873978.5557075</v>
      </c>
      <c r="P67" s="32">
        <f t="shared" ca="1" si="17"/>
        <v>828256746.66312206</v>
      </c>
      <c r="Q67" s="32">
        <f t="shared" ca="1" si="18"/>
        <v>5918570.8670091825</v>
      </c>
      <c r="R67" s="16">
        <f t="shared" ca="1" si="19"/>
        <v>-4.8979986155407614E-3</v>
      </c>
    </row>
    <row r="68" spans="1:18">
      <c r="A68" s="71">
        <v>4001.5</v>
      </c>
      <c r="B68" s="71">
        <v>-3.3664560003671795E-2</v>
      </c>
      <c r="C68" s="71">
        <v>1</v>
      </c>
      <c r="D68" s="72">
        <f t="shared" si="5"/>
        <v>0.40015000000000001</v>
      </c>
      <c r="E68" s="72">
        <f t="shared" si="6"/>
        <v>-3.3664560003671795E-2</v>
      </c>
      <c r="F68" s="32">
        <f t="shared" si="7"/>
        <v>0.40015000000000001</v>
      </c>
      <c r="G68" s="32">
        <f t="shared" si="8"/>
        <v>-3.3664560003671795E-2</v>
      </c>
      <c r="H68" s="32">
        <f t="shared" si="9"/>
        <v>0.16012002250000001</v>
      </c>
      <c r="I68" s="32">
        <f t="shared" si="10"/>
        <v>6.4072027003375012E-2</v>
      </c>
      <c r="J68" s="32">
        <f t="shared" si="11"/>
        <v>2.5638421605400512E-2</v>
      </c>
      <c r="K68" s="32">
        <f t="shared" si="12"/>
        <v>-1.3470873685469269E-2</v>
      </c>
      <c r="L68" s="32">
        <f t="shared" si="13"/>
        <v>-5.3903701052405283E-3</v>
      </c>
      <c r="M68" s="32">
        <f t="shared" ca="1" si="14"/>
        <v>-2.9026876351961516E-2</v>
      </c>
      <c r="N68" s="32">
        <f t="shared" ca="1" si="15"/>
        <v>2.1508109653340795E-5</v>
      </c>
      <c r="O68" s="122">
        <f t="shared" ca="1" si="16"/>
        <v>4054551406.5518517</v>
      </c>
      <c r="P68" s="32">
        <f t="shared" ca="1" si="17"/>
        <v>845253284.79734838</v>
      </c>
      <c r="Q68" s="32">
        <f t="shared" ca="1" si="18"/>
        <v>6209766.3778212415</v>
      </c>
      <c r="R68" s="16">
        <f t="shared" ca="1" si="19"/>
        <v>-4.6376836517102796E-3</v>
      </c>
    </row>
    <row r="69" spans="1:18">
      <c r="A69" s="71">
        <v>4167</v>
      </c>
      <c r="B69" s="71">
        <v>-3.5247329993580934E-2</v>
      </c>
      <c r="C69" s="71">
        <v>1</v>
      </c>
      <c r="D69" s="72">
        <f t="shared" si="5"/>
        <v>0.41670000000000001</v>
      </c>
      <c r="E69" s="72">
        <f t="shared" si="6"/>
        <v>-3.5247329993580934E-2</v>
      </c>
      <c r="F69" s="32">
        <f t="shared" si="7"/>
        <v>0.41670000000000001</v>
      </c>
      <c r="G69" s="32">
        <f t="shared" si="8"/>
        <v>-3.5247329993580934E-2</v>
      </c>
      <c r="H69" s="32">
        <f t="shared" si="9"/>
        <v>0.17363889000000002</v>
      </c>
      <c r="I69" s="32">
        <f t="shared" si="10"/>
        <v>7.2355325463000011E-2</v>
      </c>
      <c r="J69" s="32">
        <f t="shared" si="11"/>
        <v>3.0150464120432107E-2</v>
      </c>
      <c r="K69" s="32">
        <f t="shared" si="12"/>
        <v>-1.4687562408325175E-2</v>
      </c>
      <c r="L69" s="32">
        <f t="shared" si="13"/>
        <v>-6.1203072555491012E-3</v>
      </c>
      <c r="M69" s="32">
        <f t="shared" ca="1" si="14"/>
        <v>-3.065643540990514E-2</v>
      </c>
      <c r="N69" s="32">
        <f t="shared" ca="1" si="15"/>
        <v>2.1076313078423737E-5</v>
      </c>
      <c r="O69" s="122">
        <f t="shared" ca="1" si="16"/>
        <v>4037480651.7882895</v>
      </c>
      <c r="P69" s="32">
        <f t="shared" ca="1" si="17"/>
        <v>934781741.74889874</v>
      </c>
      <c r="Q69" s="32">
        <f t="shared" ca="1" si="18"/>
        <v>7808591.3295660187</v>
      </c>
      <c r="R69" s="16">
        <f t="shared" ca="1" si="19"/>
        <v>-4.5908945836757933E-3</v>
      </c>
    </row>
    <row r="70" spans="1:18">
      <c r="A70" s="71">
        <v>4172</v>
      </c>
      <c r="B70" s="71">
        <v>-3.5864029996446334E-2</v>
      </c>
      <c r="C70" s="71">
        <v>0.5</v>
      </c>
      <c r="D70" s="72">
        <f t="shared" si="5"/>
        <v>0.41720000000000002</v>
      </c>
      <c r="E70" s="72">
        <f t="shared" si="6"/>
        <v>-3.5864029996446334E-2</v>
      </c>
      <c r="F70" s="32">
        <f t="shared" si="7"/>
        <v>0.20860000000000001</v>
      </c>
      <c r="G70" s="32">
        <f t="shared" si="8"/>
        <v>-1.7932014998223167E-2</v>
      </c>
      <c r="H70" s="32">
        <f t="shared" si="9"/>
        <v>8.7027920000000009E-2</v>
      </c>
      <c r="I70" s="32">
        <f t="shared" si="10"/>
        <v>3.6308048224000002E-2</v>
      </c>
      <c r="J70" s="32">
        <f t="shared" si="11"/>
        <v>1.5147717719052801E-2</v>
      </c>
      <c r="K70" s="32">
        <f t="shared" si="12"/>
        <v>-7.4812366572587054E-3</v>
      </c>
      <c r="L70" s="32">
        <f t="shared" si="13"/>
        <v>-3.1211719334083318E-3</v>
      </c>
      <c r="M70" s="32">
        <f t="shared" ca="1" si="14"/>
        <v>-3.0705817704983603E-2</v>
      </c>
      <c r="N70" s="32">
        <f t="shared" ca="1" si="15"/>
        <v>1.33035770218986E-5</v>
      </c>
      <c r="O70" s="122">
        <f t="shared" ca="1" si="16"/>
        <v>1009240249.2984416</v>
      </c>
      <c r="P70" s="32">
        <f t="shared" ca="1" si="17"/>
        <v>234391110.41439885</v>
      </c>
      <c r="Q70" s="32">
        <f t="shared" ca="1" si="18"/>
        <v>1964984.2641328815</v>
      </c>
      <c r="R70" s="16">
        <f t="shared" ca="1" si="19"/>
        <v>-5.1582122914627312E-3</v>
      </c>
    </row>
    <row r="71" spans="1:18">
      <c r="A71" s="71">
        <v>4172.5</v>
      </c>
      <c r="B71" s="71">
        <v>-3.6895700002787635E-2</v>
      </c>
      <c r="C71" s="71">
        <v>0.4</v>
      </c>
      <c r="D71" s="72">
        <f t="shared" si="5"/>
        <v>0.41725000000000001</v>
      </c>
      <c r="E71" s="72">
        <f t="shared" si="6"/>
        <v>-3.6895700002787635E-2</v>
      </c>
      <c r="F71" s="32">
        <f t="shared" si="7"/>
        <v>0.16690000000000002</v>
      </c>
      <c r="G71" s="32">
        <f t="shared" si="8"/>
        <v>-1.4758280001115055E-2</v>
      </c>
      <c r="H71" s="32">
        <f t="shared" si="9"/>
        <v>6.9639025000000007E-2</v>
      </c>
      <c r="I71" s="32">
        <f t="shared" si="10"/>
        <v>2.9056883181250003E-2</v>
      </c>
      <c r="J71" s="32">
        <f t="shared" si="11"/>
        <v>1.2123984507376563E-2</v>
      </c>
      <c r="K71" s="32">
        <f t="shared" si="12"/>
        <v>-6.1578923304652566E-3</v>
      </c>
      <c r="L71" s="32">
        <f t="shared" si="13"/>
        <v>-2.5693805748866283E-3</v>
      </c>
      <c r="M71" s="32">
        <f t="shared" ca="1" si="14"/>
        <v>-3.0710756421277255E-2</v>
      </c>
      <c r="N71" s="32">
        <f t="shared" ca="1" si="15"/>
        <v>1.530141084258658E-5</v>
      </c>
      <c r="O71" s="122">
        <f t="shared" ca="1" si="16"/>
        <v>645905443.05839503</v>
      </c>
      <c r="P71" s="32">
        <f t="shared" ca="1" si="17"/>
        <v>150054874.28078198</v>
      </c>
      <c r="Q71" s="32">
        <f t="shared" ca="1" si="18"/>
        <v>1258413.0424721895</v>
      </c>
      <c r="R71" s="16">
        <f t="shared" ca="1" si="19"/>
        <v>-6.1849435815103798E-3</v>
      </c>
    </row>
    <row r="72" spans="1:18">
      <c r="A72" s="71">
        <v>4189</v>
      </c>
      <c r="B72" s="71">
        <v>-3.5440809995634481E-2</v>
      </c>
      <c r="C72" s="71">
        <v>0.5</v>
      </c>
      <c r="D72" s="72">
        <f t="shared" si="5"/>
        <v>0.41889999999999999</v>
      </c>
      <c r="E72" s="72">
        <f t="shared" si="6"/>
        <v>-3.5440809995634481E-2</v>
      </c>
      <c r="F72" s="32">
        <f t="shared" si="7"/>
        <v>0.20945</v>
      </c>
      <c r="G72" s="32">
        <f t="shared" si="8"/>
        <v>-1.7720404997817241E-2</v>
      </c>
      <c r="H72" s="32">
        <f t="shared" si="9"/>
        <v>8.7738604999999997E-2</v>
      </c>
      <c r="I72" s="32">
        <f t="shared" si="10"/>
        <v>3.6753701634500001E-2</v>
      </c>
      <c r="J72" s="32">
        <f t="shared" si="11"/>
        <v>1.5396125614692051E-2</v>
      </c>
      <c r="K72" s="32">
        <f t="shared" si="12"/>
        <v>-7.4230776535856424E-3</v>
      </c>
      <c r="L72" s="32">
        <f t="shared" si="13"/>
        <v>-3.1095272290870253E-3</v>
      </c>
      <c r="M72" s="32">
        <f t="shared" ca="1" si="14"/>
        <v>-3.0873783711119981E-2</v>
      </c>
      <c r="N72" s="32">
        <f t="shared" ca="1" si="15"/>
        <v>1.0428864541723161E-5</v>
      </c>
      <c r="O72" s="122">
        <f t="shared" ca="1" si="16"/>
        <v>1008798113.9397807</v>
      </c>
      <c r="P72" s="32">
        <f t="shared" ca="1" si="17"/>
        <v>236764998.14503103</v>
      </c>
      <c r="Q72" s="32">
        <f t="shared" ca="1" si="18"/>
        <v>2008964.4955816716</v>
      </c>
      <c r="R72" s="16">
        <f t="shared" ca="1" si="19"/>
        <v>-4.5670262845145006E-3</v>
      </c>
    </row>
    <row r="73" spans="1:18">
      <c r="A73" s="71">
        <v>4199.5</v>
      </c>
      <c r="B73" s="71">
        <v>-3.3505879997392185E-2</v>
      </c>
      <c r="C73" s="71">
        <v>0.4</v>
      </c>
      <c r="D73" s="72">
        <f t="shared" si="5"/>
        <v>0.41994999999999999</v>
      </c>
      <c r="E73" s="72">
        <f t="shared" si="6"/>
        <v>-3.3505879997392185E-2</v>
      </c>
      <c r="F73" s="32">
        <f t="shared" si="7"/>
        <v>0.16798000000000002</v>
      </c>
      <c r="G73" s="32">
        <f t="shared" si="8"/>
        <v>-1.3402351998956875E-2</v>
      </c>
      <c r="H73" s="32">
        <f t="shared" si="9"/>
        <v>7.0543201E-2</v>
      </c>
      <c r="I73" s="32">
        <f t="shared" si="10"/>
        <v>2.9624617259949998E-2</v>
      </c>
      <c r="J73" s="32">
        <f t="shared" si="11"/>
        <v>1.2440858018316001E-2</v>
      </c>
      <c r="K73" s="32">
        <f t="shared" si="12"/>
        <v>-5.6283177219619398E-3</v>
      </c>
      <c r="L73" s="32">
        <f t="shared" si="13"/>
        <v>-2.3636120273379164E-3</v>
      </c>
      <c r="M73" s="32">
        <f t="shared" ca="1" si="14"/>
        <v>-3.0977578533302057E-2</v>
      </c>
      <c r="N73" s="32">
        <f t="shared" ca="1" si="15"/>
        <v>2.5569233173281133E-6</v>
      </c>
      <c r="O73" s="122">
        <f t="shared" ca="1" si="16"/>
        <v>645455807.5633198</v>
      </c>
      <c r="P73" s="32">
        <f t="shared" ca="1" si="17"/>
        <v>152472232.60564083</v>
      </c>
      <c r="Q73" s="32">
        <f t="shared" ca="1" si="18"/>
        <v>1303288.8329206603</v>
      </c>
      <c r="R73" s="16">
        <f t="shared" ca="1" si="19"/>
        <v>-2.5283014640901276E-3</v>
      </c>
    </row>
    <row r="74" spans="1:18">
      <c r="A74" s="71">
        <v>5994</v>
      </c>
      <c r="B74" s="71">
        <v>-4.7069510001165327E-2</v>
      </c>
      <c r="C74" s="71">
        <v>1</v>
      </c>
      <c r="D74" s="72">
        <f t="shared" si="5"/>
        <v>0.59940000000000004</v>
      </c>
      <c r="E74" s="72">
        <f t="shared" si="6"/>
        <v>-4.7069510001165327E-2</v>
      </c>
      <c r="F74" s="32">
        <f t="shared" si="7"/>
        <v>0.59940000000000004</v>
      </c>
      <c r="G74" s="32">
        <f t="shared" si="8"/>
        <v>-4.7069510001165327E-2</v>
      </c>
      <c r="H74" s="32">
        <f t="shared" si="9"/>
        <v>0.35928036000000008</v>
      </c>
      <c r="I74" s="32">
        <f t="shared" si="10"/>
        <v>0.21535264778400007</v>
      </c>
      <c r="J74" s="32">
        <f t="shared" si="11"/>
        <v>0.12908237708172965</v>
      </c>
      <c r="K74" s="32">
        <f t="shared" si="12"/>
        <v>-2.8213464294698499E-2</v>
      </c>
      <c r="L74" s="32">
        <f t="shared" si="13"/>
        <v>-1.6911150498242281E-2</v>
      </c>
      <c r="M74" s="32">
        <f t="shared" ca="1" si="14"/>
        <v>-4.9289965911475199E-2</v>
      </c>
      <c r="N74" s="32">
        <f t="shared" ca="1" si="15"/>
        <v>4.9304244496300438E-6</v>
      </c>
      <c r="O74" s="122">
        <f t="shared" ca="1" si="16"/>
        <v>3832752843.872479</v>
      </c>
      <c r="P74" s="32">
        <f t="shared" ca="1" si="17"/>
        <v>2274064124.9696565</v>
      </c>
      <c r="Q74" s="32">
        <f t="shared" ca="1" si="18"/>
        <v>39467263.047678791</v>
      </c>
      <c r="R74" s="16">
        <f t="shared" ca="1" si="19"/>
        <v>2.2204559103098723E-3</v>
      </c>
    </row>
    <row r="75" spans="1:18">
      <c r="A75" s="71">
        <v>6187</v>
      </c>
      <c r="B75" s="71">
        <v>-5.4894130000320729E-2</v>
      </c>
      <c r="C75" s="71">
        <v>0.5</v>
      </c>
      <c r="D75" s="72">
        <f t="shared" si="5"/>
        <v>0.61870000000000003</v>
      </c>
      <c r="E75" s="72">
        <f t="shared" si="6"/>
        <v>-5.4894130000320729E-2</v>
      </c>
      <c r="F75" s="32">
        <f t="shared" si="7"/>
        <v>0.30935000000000001</v>
      </c>
      <c r="G75" s="32">
        <f t="shared" si="8"/>
        <v>-2.7447065000160364E-2</v>
      </c>
      <c r="H75" s="32">
        <f t="shared" si="9"/>
        <v>0.19139484500000001</v>
      </c>
      <c r="I75" s="32">
        <f t="shared" si="10"/>
        <v>0.11841599060150002</v>
      </c>
      <c r="J75" s="32">
        <f t="shared" si="11"/>
        <v>7.3263973385148062E-2</v>
      </c>
      <c r="K75" s="32">
        <f t="shared" si="12"/>
        <v>-1.6981499115599218E-2</v>
      </c>
      <c r="L75" s="32">
        <f t="shared" si="13"/>
        <v>-1.0506453502821237E-2</v>
      </c>
      <c r="M75" s="32">
        <f t="shared" ca="1" si="14"/>
        <v>-5.132737871813503E-2</v>
      </c>
      <c r="N75" s="32">
        <f t="shared" ca="1" si="15"/>
        <v>6.3608573544866616E-6</v>
      </c>
      <c r="O75" s="122">
        <f t="shared" ca="1" si="16"/>
        <v>952361370.47250366</v>
      </c>
      <c r="P75" s="32">
        <f t="shared" ca="1" si="17"/>
        <v>613877907.49665225</v>
      </c>
      <c r="Q75" s="32">
        <f t="shared" ca="1" si="18"/>
        <v>11111302.3617965</v>
      </c>
      <c r="R75" s="16">
        <f t="shared" ca="1" si="19"/>
        <v>-3.5667512821856984E-3</v>
      </c>
    </row>
    <row r="76" spans="1:18">
      <c r="A76" s="71">
        <v>6376.5</v>
      </c>
      <c r="B76" s="71">
        <v>-5.7297059996926691E-2</v>
      </c>
      <c r="C76" s="71">
        <v>0.4</v>
      </c>
      <c r="D76" s="72">
        <f t="shared" si="5"/>
        <v>0.63765000000000005</v>
      </c>
      <c r="E76" s="72">
        <f t="shared" si="6"/>
        <v>-5.7297059996926691E-2</v>
      </c>
      <c r="F76" s="32">
        <f t="shared" si="7"/>
        <v>0.25506000000000001</v>
      </c>
      <c r="G76" s="32">
        <f t="shared" si="8"/>
        <v>-2.2918823998770679E-2</v>
      </c>
      <c r="H76" s="32">
        <f t="shared" si="9"/>
        <v>0.16263900900000003</v>
      </c>
      <c r="I76" s="32">
        <f t="shared" si="10"/>
        <v>0.10370676408885003</v>
      </c>
      <c r="J76" s="32">
        <f t="shared" si="11"/>
        <v>6.6128618121255228E-2</v>
      </c>
      <c r="K76" s="32">
        <f t="shared" si="12"/>
        <v>-1.4614188122816124E-2</v>
      </c>
      <c r="L76" s="32">
        <f t="shared" si="13"/>
        <v>-9.3187370565137023E-3</v>
      </c>
      <c r="M76" s="32">
        <f t="shared" ca="1" si="14"/>
        <v>-5.3340674191666181E-2</v>
      </c>
      <c r="N76" s="32">
        <f t="shared" ca="1" si="15"/>
        <v>6.261195456026745E-6</v>
      </c>
      <c r="O76" s="122">
        <f t="shared" ca="1" si="16"/>
        <v>605801738.47057271</v>
      </c>
      <c r="P76" s="32">
        <f t="shared" ca="1" si="17"/>
        <v>422648991.52259803</v>
      </c>
      <c r="Q76" s="32">
        <f t="shared" ca="1" si="18"/>
        <v>7945968.3327705795</v>
      </c>
      <c r="R76" s="16">
        <f t="shared" ca="1" si="19"/>
        <v>-3.9563858052605108E-3</v>
      </c>
    </row>
    <row r="77" spans="1:18">
      <c r="A77" s="71">
        <v>7041.5</v>
      </c>
      <c r="B77" s="71">
        <v>-5.9418159995402675E-2</v>
      </c>
      <c r="C77" s="71">
        <v>1</v>
      </c>
      <c r="D77" s="72">
        <f t="shared" si="5"/>
        <v>0.70415000000000005</v>
      </c>
      <c r="E77" s="72">
        <f t="shared" si="6"/>
        <v>-5.9418159995402675E-2</v>
      </c>
      <c r="F77" s="32">
        <f t="shared" si="7"/>
        <v>0.70415000000000005</v>
      </c>
      <c r="G77" s="32">
        <f t="shared" si="8"/>
        <v>-5.9418159995402675E-2</v>
      </c>
      <c r="H77" s="32">
        <f t="shared" si="9"/>
        <v>0.49582722250000005</v>
      </c>
      <c r="I77" s="32">
        <f t="shared" si="10"/>
        <v>0.34913673872337508</v>
      </c>
      <c r="J77" s="32">
        <f t="shared" si="11"/>
        <v>0.2458446345720646</v>
      </c>
      <c r="K77" s="32">
        <f t="shared" si="12"/>
        <v>-4.1839297360762799E-2</v>
      </c>
      <c r="L77" s="32">
        <f t="shared" si="13"/>
        <v>-2.9461141236581126E-2</v>
      </c>
      <c r="M77" s="32">
        <f t="shared" ca="1" si="14"/>
        <v>-6.0506387108623307E-2</v>
      </c>
      <c r="N77" s="32">
        <f t="shared" ca="1" si="15"/>
        <v>1.1842382499485089E-6</v>
      </c>
      <c r="O77" s="122">
        <f t="shared" ca="1" si="16"/>
        <v>3702598674.8534975</v>
      </c>
      <c r="P77" s="32">
        <f t="shared" ca="1" si="17"/>
        <v>3358000078.836648</v>
      </c>
      <c r="Q77" s="32">
        <f t="shared" ca="1" si="18"/>
        <v>70651199.483263865</v>
      </c>
      <c r="R77" s="16">
        <f t="shared" ca="1" si="19"/>
        <v>1.0882271132206314E-3</v>
      </c>
    </row>
    <row r="78" spans="1:18">
      <c r="A78" s="71">
        <v>7334</v>
      </c>
      <c r="B78" s="71">
        <v>-6.0945110002649017E-2</v>
      </c>
      <c r="C78" s="71">
        <v>0.5</v>
      </c>
      <c r="D78" s="72">
        <f t="shared" si="5"/>
        <v>0.73340000000000005</v>
      </c>
      <c r="E78" s="72">
        <f t="shared" si="6"/>
        <v>-6.0945110002649017E-2</v>
      </c>
      <c r="F78" s="32">
        <f t="shared" si="7"/>
        <v>0.36670000000000003</v>
      </c>
      <c r="G78" s="32">
        <f t="shared" si="8"/>
        <v>-3.0472555001324508E-2</v>
      </c>
      <c r="H78" s="32">
        <f t="shared" si="9"/>
        <v>0.26893778000000002</v>
      </c>
      <c r="I78" s="32">
        <f t="shared" si="10"/>
        <v>0.19723896785200001</v>
      </c>
      <c r="J78" s="32">
        <f t="shared" si="11"/>
        <v>0.14465505902265682</v>
      </c>
      <c r="K78" s="32">
        <f t="shared" si="12"/>
        <v>-2.2348571837971395E-2</v>
      </c>
      <c r="L78" s="32">
        <f t="shared" si="13"/>
        <v>-1.6390442585968223E-2</v>
      </c>
      <c r="M78" s="32">
        <f t="shared" ca="1" si="14"/>
        <v>-6.3707799056599193E-2</v>
      </c>
      <c r="N78" s="32">
        <f t="shared" ca="1" si="15"/>
        <v>3.8162254044080601E-6</v>
      </c>
      <c r="O78" s="122">
        <f t="shared" ca="1" si="16"/>
        <v>916173182.1247555</v>
      </c>
      <c r="P78" s="32">
        <f t="shared" ca="1" si="17"/>
        <v>926351232.90173519</v>
      </c>
      <c r="Q78" s="32">
        <f t="shared" ca="1" si="18"/>
        <v>20314575.578625504</v>
      </c>
      <c r="R78" s="16">
        <f t="shared" ca="1" si="19"/>
        <v>2.7626890539501764E-3</v>
      </c>
    </row>
    <row r="79" spans="1:18">
      <c r="A79" s="71">
        <v>7339.5</v>
      </c>
      <c r="B79" s="71">
        <v>-6.0393480001948774E-2</v>
      </c>
      <c r="C79" s="71">
        <v>1</v>
      </c>
      <c r="D79" s="72">
        <f t="shared" si="5"/>
        <v>0.73394999999999999</v>
      </c>
      <c r="E79" s="72">
        <f t="shared" si="6"/>
        <v>-6.0393480001948774E-2</v>
      </c>
      <c r="F79" s="32">
        <f t="shared" si="7"/>
        <v>0.73394999999999999</v>
      </c>
      <c r="G79" s="32">
        <f t="shared" si="8"/>
        <v>-6.0393480001948774E-2</v>
      </c>
      <c r="H79" s="32">
        <f t="shared" si="9"/>
        <v>0.5386826025</v>
      </c>
      <c r="I79" s="32">
        <f t="shared" si="10"/>
        <v>0.395366096104875</v>
      </c>
      <c r="J79" s="32">
        <f t="shared" si="11"/>
        <v>0.29017894623617302</v>
      </c>
      <c r="K79" s="32">
        <f t="shared" si="12"/>
        <v>-4.4325794647430306E-2</v>
      </c>
      <c r="L79" s="32">
        <f t="shared" si="13"/>
        <v>-3.2532916981481474E-2</v>
      </c>
      <c r="M79" s="32">
        <f t="shared" ca="1" si="14"/>
        <v>-6.3768286670559518E-2</v>
      </c>
      <c r="N79" s="32">
        <f t="shared" ca="1" si="15"/>
        <v>1.138932005049955E-5</v>
      </c>
      <c r="O79" s="122">
        <f t="shared" ca="1" si="16"/>
        <v>3663973625.5060039</v>
      </c>
      <c r="P79" s="32">
        <f t="shared" ca="1" si="17"/>
        <v>3712130908.7898808</v>
      </c>
      <c r="Q79" s="32">
        <f t="shared" ca="1" si="18"/>
        <v>81466067.110908732</v>
      </c>
      <c r="R79" s="16">
        <f t="shared" ca="1" si="19"/>
        <v>3.3748066686107442E-3</v>
      </c>
    </row>
    <row r="80" spans="1:18">
      <c r="A80" s="71">
        <v>7367.5</v>
      </c>
      <c r="B80" s="71">
        <v>-6.0267000000749249E-2</v>
      </c>
      <c r="C80" s="71">
        <v>0.5</v>
      </c>
      <c r="D80" s="72">
        <f t="shared" si="5"/>
        <v>0.73675000000000002</v>
      </c>
      <c r="E80" s="72">
        <f t="shared" si="6"/>
        <v>-6.0267000000749249E-2</v>
      </c>
      <c r="F80" s="32">
        <f t="shared" si="7"/>
        <v>0.36837500000000001</v>
      </c>
      <c r="G80" s="32">
        <f t="shared" si="8"/>
        <v>-3.0133500000374625E-2</v>
      </c>
      <c r="H80" s="32">
        <f t="shared" si="9"/>
        <v>0.27140028124999999</v>
      </c>
      <c r="I80" s="32">
        <f t="shared" si="10"/>
        <v>0.19995415721093748</v>
      </c>
      <c r="J80" s="32">
        <f t="shared" si="11"/>
        <v>0.1473162253251582</v>
      </c>
      <c r="K80" s="32">
        <f t="shared" si="12"/>
        <v>-2.2200856125276006E-2</v>
      </c>
      <c r="L80" s="32">
        <f t="shared" si="13"/>
        <v>-1.6356480750297098E-2</v>
      </c>
      <c r="M80" s="32">
        <f t="shared" ca="1" si="14"/>
        <v>-6.407638965257062E-2</v>
      </c>
      <c r="N80" s="32">
        <f t="shared" ca="1" si="15"/>
        <v>7.2557247597018731E-6</v>
      </c>
      <c r="O80" s="122">
        <f t="shared" ca="1" si="16"/>
        <v>915077283.85663617</v>
      </c>
      <c r="P80" s="32">
        <f t="shared" ca="1" si="17"/>
        <v>936620986.72304225</v>
      </c>
      <c r="Q80" s="32">
        <f t="shared" ca="1" si="18"/>
        <v>20632147.451344535</v>
      </c>
      <c r="R80" s="16">
        <f t="shared" ca="1" si="19"/>
        <v>3.809389651821371E-3</v>
      </c>
    </row>
    <row r="81" spans="1:18">
      <c r="A81" s="71">
        <v>7398</v>
      </c>
      <c r="B81" s="71">
        <v>-6.1598870001034811E-2</v>
      </c>
      <c r="C81" s="71">
        <v>1</v>
      </c>
      <c r="D81" s="72">
        <f t="shared" si="5"/>
        <v>0.73980000000000001</v>
      </c>
      <c r="E81" s="72">
        <f t="shared" si="6"/>
        <v>-6.1598870001034811E-2</v>
      </c>
      <c r="F81" s="32">
        <f t="shared" si="7"/>
        <v>0.73980000000000001</v>
      </c>
      <c r="G81" s="32">
        <f t="shared" si="8"/>
        <v>-6.1598870001034811E-2</v>
      </c>
      <c r="H81" s="32">
        <f t="shared" si="9"/>
        <v>0.54730403999999999</v>
      </c>
      <c r="I81" s="32">
        <f t="shared" si="10"/>
        <v>0.40489552879200003</v>
      </c>
      <c r="J81" s="32">
        <f t="shared" si="11"/>
        <v>0.29954171220032161</v>
      </c>
      <c r="K81" s="32">
        <f t="shared" si="12"/>
        <v>-4.5570844026765554E-2</v>
      </c>
      <c r="L81" s="32">
        <f t="shared" si="13"/>
        <v>-3.371331041100116E-2</v>
      </c>
      <c r="M81" s="32">
        <f t="shared" ca="1" si="14"/>
        <v>-6.4412317664885602E-2</v>
      </c>
      <c r="N81" s="32">
        <f t="shared" ca="1" si="15"/>
        <v>7.9154877572274701E-6</v>
      </c>
      <c r="O81" s="122">
        <f t="shared" ca="1" si="16"/>
        <v>3656310617.0648475</v>
      </c>
      <c r="P81" s="32">
        <f t="shared" ca="1" si="17"/>
        <v>3784117036.6659002</v>
      </c>
      <c r="Q81" s="32">
        <f t="shared" ca="1" si="18"/>
        <v>83695151.628397286</v>
      </c>
      <c r="R81" s="16">
        <f t="shared" ca="1" si="19"/>
        <v>2.8134476638507905E-3</v>
      </c>
    </row>
    <row r="82" spans="1:18">
      <c r="A82" s="71">
        <v>7398</v>
      </c>
      <c r="B82" s="71">
        <v>-6.1598870001034811E-2</v>
      </c>
      <c r="C82" s="71">
        <v>1</v>
      </c>
      <c r="D82" s="72">
        <f t="shared" si="5"/>
        <v>0.73980000000000001</v>
      </c>
      <c r="E82" s="72">
        <f t="shared" si="6"/>
        <v>-6.1598870001034811E-2</v>
      </c>
      <c r="F82" s="32">
        <f t="shared" si="7"/>
        <v>0.73980000000000001</v>
      </c>
      <c r="G82" s="32">
        <f t="shared" si="8"/>
        <v>-6.1598870001034811E-2</v>
      </c>
      <c r="H82" s="32">
        <f t="shared" si="9"/>
        <v>0.54730403999999999</v>
      </c>
      <c r="I82" s="32">
        <f t="shared" si="10"/>
        <v>0.40489552879200003</v>
      </c>
      <c r="J82" s="32">
        <f t="shared" si="11"/>
        <v>0.29954171220032161</v>
      </c>
      <c r="K82" s="32">
        <f t="shared" si="12"/>
        <v>-4.5570844026765554E-2</v>
      </c>
      <c r="L82" s="32">
        <f t="shared" si="13"/>
        <v>-3.371331041100116E-2</v>
      </c>
      <c r="M82" s="32">
        <f t="shared" ca="1" si="14"/>
        <v>-6.4412317664885602E-2</v>
      </c>
      <c r="N82" s="32">
        <f t="shared" ca="1" si="15"/>
        <v>7.9154877572274701E-6</v>
      </c>
      <c r="O82" s="122">
        <f t="shared" ca="1" si="16"/>
        <v>3656310617.0648475</v>
      </c>
      <c r="P82" s="32">
        <f t="shared" ca="1" si="17"/>
        <v>3784117036.6659002</v>
      </c>
      <c r="Q82" s="32">
        <f t="shared" ca="1" si="18"/>
        <v>83695151.628397286</v>
      </c>
      <c r="R82" s="16">
        <f t="shared" ca="1" si="19"/>
        <v>2.8134476638507905E-3</v>
      </c>
    </row>
    <row r="83" spans="1:18">
      <c r="A83" s="71">
        <v>7398</v>
      </c>
      <c r="B83" s="71">
        <v>-6.0698870001942851E-2</v>
      </c>
      <c r="C83" s="71">
        <v>1</v>
      </c>
      <c r="D83" s="72">
        <f t="shared" si="5"/>
        <v>0.73980000000000001</v>
      </c>
      <c r="E83" s="72">
        <f t="shared" si="6"/>
        <v>-6.0698870001942851E-2</v>
      </c>
      <c r="F83" s="32">
        <f t="shared" si="7"/>
        <v>0.73980000000000001</v>
      </c>
      <c r="G83" s="32">
        <f t="shared" si="8"/>
        <v>-6.0698870001942851E-2</v>
      </c>
      <c r="H83" s="32">
        <f t="shared" si="9"/>
        <v>0.54730403999999999</v>
      </c>
      <c r="I83" s="32">
        <f t="shared" si="10"/>
        <v>0.40489552879200003</v>
      </c>
      <c r="J83" s="32">
        <f t="shared" si="11"/>
        <v>0.29954171220032161</v>
      </c>
      <c r="K83" s="32">
        <f t="shared" si="12"/>
        <v>-4.4905024027437325E-2</v>
      </c>
      <c r="L83" s="32">
        <f t="shared" si="13"/>
        <v>-3.3220736775498132E-2</v>
      </c>
      <c r="M83" s="32">
        <f t="shared" ca="1" si="14"/>
        <v>-6.4412317664885602E-2</v>
      </c>
      <c r="N83" s="32">
        <f t="shared" ca="1" si="15"/>
        <v>1.3789693545414979E-5</v>
      </c>
      <c r="O83" s="122">
        <f t="shared" ca="1" si="16"/>
        <v>3656310617.0648475</v>
      </c>
      <c r="P83" s="32">
        <f t="shared" ca="1" si="17"/>
        <v>3784117036.6659002</v>
      </c>
      <c r="Q83" s="32">
        <f t="shared" ca="1" si="18"/>
        <v>83695151.628397286</v>
      </c>
      <c r="R83" s="16">
        <f t="shared" ca="1" si="19"/>
        <v>3.713447662942751E-3</v>
      </c>
    </row>
    <row r="84" spans="1:18">
      <c r="A84" s="71">
        <v>8032.5</v>
      </c>
      <c r="B84" s="71">
        <v>-6.3288099998317193E-2</v>
      </c>
      <c r="C84" s="71">
        <v>1</v>
      </c>
      <c r="D84" s="72">
        <f t="shared" si="5"/>
        <v>0.80325000000000002</v>
      </c>
      <c r="E84" s="72">
        <f t="shared" si="6"/>
        <v>-6.3288099998317193E-2</v>
      </c>
      <c r="F84" s="32">
        <f t="shared" si="7"/>
        <v>0.80325000000000002</v>
      </c>
      <c r="G84" s="32">
        <f t="shared" si="8"/>
        <v>-6.3288099998317193E-2</v>
      </c>
      <c r="H84" s="32">
        <f t="shared" si="9"/>
        <v>0.64521056250000008</v>
      </c>
      <c r="I84" s="32">
        <f t="shared" si="10"/>
        <v>0.51826538432812508</v>
      </c>
      <c r="J84" s="32">
        <f t="shared" si="11"/>
        <v>0.4162966699615665</v>
      </c>
      <c r="K84" s="32">
        <f t="shared" si="12"/>
        <v>-5.0836166323648284E-2</v>
      </c>
      <c r="L84" s="32">
        <f t="shared" si="13"/>
        <v>-4.0834150599470487E-2</v>
      </c>
      <c r="M84" s="32">
        <f t="shared" ca="1" si="14"/>
        <v>-7.1475411040674633E-2</v>
      </c>
      <c r="N84" s="32">
        <f t="shared" ca="1" si="15"/>
        <v>6.703206210430807E-5</v>
      </c>
      <c r="O84" s="122">
        <f t="shared" ca="1" si="16"/>
        <v>3571536922.8930078</v>
      </c>
      <c r="P84" s="32">
        <f t="shared" ca="1" si="17"/>
        <v>4618217505.8961344</v>
      </c>
      <c r="Q84" s="32">
        <f t="shared" ca="1" si="18"/>
        <v>110182799.11211053</v>
      </c>
      <c r="R84" s="16">
        <f t="shared" ca="1" si="19"/>
        <v>8.1873110423574397E-3</v>
      </c>
    </row>
    <row r="85" spans="1:18">
      <c r="A85" s="71">
        <v>8247</v>
      </c>
      <c r="B85" s="71">
        <v>-6.5374529993277974E-2</v>
      </c>
      <c r="C85" s="71">
        <v>1</v>
      </c>
      <c r="D85" s="72">
        <f t="shared" ref="D85:D148" si="20">A85/A$18</f>
        <v>0.82469999999999999</v>
      </c>
      <c r="E85" s="72">
        <f t="shared" ref="E85:E148" si="21">B85/B$18</f>
        <v>-6.5374529993277974E-2</v>
      </c>
      <c r="F85" s="32">
        <f t="shared" ref="F85:F148" si="22">$C85*D85</f>
        <v>0.82469999999999999</v>
      </c>
      <c r="G85" s="32">
        <f t="shared" ref="G85:G148" si="23">$C85*E85</f>
        <v>-6.5374529993277974E-2</v>
      </c>
      <c r="H85" s="32">
        <f t="shared" ref="H85:H148" si="24">C85*D85*D85</f>
        <v>0.68013009000000002</v>
      </c>
      <c r="I85" s="32">
        <f t="shared" ref="I85:I148" si="25">C85*D85*D85*D85</f>
        <v>0.56090328522300004</v>
      </c>
      <c r="J85" s="32">
        <f t="shared" ref="J85:J148" si="26">C85*D85*D85*D85*D85</f>
        <v>0.4625769393234081</v>
      </c>
      <c r="K85" s="32">
        <f t="shared" ref="K85:K148" si="27">C85*E85*D85</f>
        <v>-5.3914374885456348E-2</v>
      </c>
      <c r="L85" s="32">
        <f t="shared" ref="L85:L148" si="28">C85*E85*D85*D85</f>
        <v>-4.4463184968035849E-2</v>
      </c>
      <c r="M85" s="32">
        <f t="shared" ref="M85:M148" ca="1" si="29">+E$4+E$5*D85+E$6*D85^2</f>
        <v>-7.3895406669451894E-2</v>
      </c>
      <c r="N85" s="32">
        <f t="shared" ref="N85:N148" ca="1" si="30">C85*(M85-E85)^2</f>
        <v>7.2605339330564692E-5</v>
      </c>
      <c r="O85" s="122">
        <f t="shared" ref="O85:O148" ca="1" si="31">(C85*O$1-O$2*F85+O$3*H85)^2</f>
        <v>3542206132.96734</v>
      </c>
      <c r="P85" s="32">
        <f t="shared" ref="P85:P148" ca="1" si="32">(-C85*O$2+O$4*F85-O$5*H85)^2</f>
        <v>4922782659.9319534</v>
      </c>
      <c r="Q85" s="32">
        <f t="shared" ref="Q85:Q148" ca="1" si="33">+(C85*O$3-F85*O$5+H85*O$6)^2</f>
        <v>120123054.35170217</v>
      </c>
      <c r="R85" s="16">
        <f t="shared" ref="R85:R148" ca="1" si="34">+E85-M85</f>
        <v>8.5208766761739191E-3</v>
      </c>
    </row>
    <row r="86" spans="1:18">
      <c r="A86" s="71">
        <v>10149</v>
      </c>
      <c r="B86" s="71">
        <v>-8.714721000433201E-2</v>
      </c>
      <c r="C86" s="71">
        <v>1</v>
      </c>
      <c r="D86" s="72">
        <f t="shared" si="20"/>
        <v>1.0148999999999999</v>
      </c>
      <c r="E86" s="72">
        <f t="shared" si="21"/>
        <v>-8.714721000433201E-2</v>
      </c>
      <c r="F86" s="32">
        <f t="shared" si="22"/>
        <v>1.0148999999999999</v>
      </c>
      <c r="G86" s="32">
        <f t="shared" si="23"/>
        <v>-8.714721000433201E-2</v>
      </c>
      <c r="H86" s="32">
        <f t="shared" si="24"/>
        <v>1.0300220099999999</v>
      </c>
      <c r="I86" s="32">
        <f t="shared" si="25"/>
        <v>1.0453693379489999</v>
      </c>
      <c r="J86" s="32">
        <f t="shared" si="26"/>
        <v>1.0609453410844398</v>
      </c>
      <c r="K86" s="32">
        <f t="shared" si="27"/>
        <v>-8.8445703433396555E-2</v>
      </c>
      <c r="L86" s="32">
        <f t="shared" si="28"/>
        <v>-8.9763544414554156E-2</v>
      </c>
      <c r="M86" s="32">
        <f t="shared" ca="1" si="29"/>
        <v>-9.6066410053001691E-2</v>
      </c>
      <c r="N86" s="32">
        <f t="shared" ca="1" si="30"/>
        <v>7.9552129508189248E-5</v>
      </c>
      <c r="O86" s="122">
        <f t="shared" ca="1" si="31"/>
        <v>3268344492.3407793</v>
      </c>
      <c r="P86" s="32">
        <f t="shared" ca="1" si="32"/>
        <v>8157015234.9668999</v>
      </c>
      <c r="Q86" s="32">
        <f t="shared" ca="1" si="33"/>
        <v>232039217.64296329</v>
      </c>
      <c r="R86" s="16">
        <f t="shared" ca="1" si="34"/>
        <v>8.9192000486696815E-3</v>
      </c>
    </row>
    <row r="87" spans="1:18">
      <c r="A87" s="71">
        <v>11306</v>
      </c>
      <c r="B87" s="71">
        <v>-9.2844089995196555E-2</v>
      </c>
      <c r="C87" s="71">
        <v>1</v>
      </c>
      <c r="D87" s="72">
        <f t="shared" si="20"/>
        <v>1.1306</v>
      </c>
      <c r="E87" s="72">
        <f t="shared" si="21"/>
        <v>-9.2844089995196555E-2</v>
      </c>
      <c r="F87" s="32">
        <f t="shared" si="22"/>
        <v>1.1306</v>
      </c>
      <c r="G87" s="32">
        <f t="shared" si="23"/>
        <v>-9.2844089995196555E-2</v>
      </c>
      <c r="H87" s="32">
        <f t="shared" si="24"/>
        <v>1.2782563600000001</v>
      </c>
      <c r="I87" s="32">
        <f t="shared" si="25"/>
        <v>1.4451966406160002</v>
      </c>
      <c r="J87" s="32">
        <f t="shared" si="26"/>
        <v>1.6339393218804499</v>
      </c>
      <c r="K87" s="32">
        <f t="shared" si="27"/>
        <v>-0.10496952814856923</v>
      </c>
      <c r="L87" s="32">
        <f t="shared" si="28"/>
        <v>-0.11867854852477237</v>
      </c>
      <c r="M87" s="32">
        <f t="shared" ca="1" si="29"/>
        <v>-0.1101796832439815</v>
      </c>
      <c r="N87" s="32">
        <f t="shared" ca="1" si="30"/>
        <v>3.0052279328731822E-4</v>
      </c>
      <c r="O87" s="122">
        <f t="shared" ca="1" si="31"/>
        <v>3090837559.0957475</v>
      </c>
      <c r="P87" s="32">
        <f t="shared" ca="1" si="32"/>
        <v>10630466292.755882</v>
      </c>
      <c r="Q87" s="32">
        <f t="shared" ca="1" si="33"/>
        <v>323171911.38400555</v>
      </c>
      <c r="R87" s="16">
        <f t="shared" ca="1" si="34"/>
        <v>1.7335593248784947E-2</v>
      </c>
    </row>
    <row r="88" spans="1:18">
      <c r="A88" s="71"/>
      <c r="B88" s="71"/>
      <c r="C88" s="71"/>
      <c r="D88" s="72">
        <f t="shared" si="20"/>
        <v>0</v>
      </c>
      <c r="E88" s="72">
        <f t="shared" si="21"/>
        <v>0</v>
      </c>
      <c r="F88" s="32">
        <f t="shared" si="22"/>
        <v>0</v>
      </c>
      <c r="G88" s="32">
        <f t="shared" si="23"/>
        <v>0</v>
      </c>
      <c r="H88" s="32">
        <f t="shared" si="24"/>
        <v>0</v>
      </c>
      <c r="I88" s="32">
        <f t="shared" si="25"/>
        <v>0</v>
      </c>
      <c r="J88" s="32">
        <f t="shared" si="26"/>
        <v>0</v>
      </c>
      <c r="K88" s="32">
        <f t="shared" si="27"/>
        <v>0</v>
      </c>
      <c r="L88" s="32">
        <f t="shared" si="28"/>
        <v>0</v>
      </c>
      <c r="M88" s="32">
        <f t="shared" ca="1" si="29"/>
        <v>7.4214468061546803E-3</v>
      </c>
      <c r="N88" s="32">
        <f t="shared" ca="1" si="30"/>
        <v>0</v>
      </c>
      <c r="O88" s="122">
        <f t="shared" ca="1" si="31"/>
        <v>0</v>
      </c>
      <c r="P88" s="32">
        <f t="shared" ca="1" si="32"/>
        <v>0</v>
      </c>
      <c r="Q88" s="32">
        <f t="shared" ca="1" si="33"/>
        <v>0</v>
      </c>
      <c r="R88" s="16">
        <f t="shared" ca="1" si="34"/>
        <v>-7.4214468061546803E-3</v>
      </c>
    </row>
    <row r="89" spans="1:18">
      <c r="A89" s="71"/>
      <c r="B89" s="71"/>
      <c r="C89" s="71"/>
      <c r="D89" s="72">
        <f t="shared" si="20"/>
        <v>0</v>
      </c>
      <c r="E89" s="72">
        <f t="shared" si="21"/>
        <v>0</v>
      </c>
      <c r="F89" s="32">
        <f t="shared" si="22"/>
        <v>0</v>
      </c>
      <c r="G89" s="32">
        <f t="shared" si="23"/>
        <v>0</v>
      </c>
      <c r="H89" s="32">
        <f t="shared" si="24"/>
        <v>0</v>
      </c>
      <c r="I89" s="32">
        <f t="shared" si="25"/>
        <v>0</v>
      </c>
      <c r="J89" s="32">
        <f t="shared" si="26"/>
        <v>0</v>
      </c>
      <c r="K89" s="32">
        <f t="shared" si="27"/>
        <v>0</v>
      </c>
      <c r="L89" s="32">
        <f t="shared" si="28"/>
        <v>0</v>
      </c>
      <c r="M89" s="32">
        <f t="shared" ca="1" si="29"/>
        <v>7.4214468061546803E-3</v>
      </c>
      <c r="N89" s="32">
        <f t="shared" ca="1" si="30"/>
        <v>0</v>
      </c>
      <c r="O89" s="122">
        <f t="shared" ca="1" si="31"/>
        <v>0</v>
      </c>
      <c r="P89" s="32">
        <f t="shared" ca="1" si="32"/>
        <v>0</v>
      </c>
      <c r="Q89" s="32">
        <f t="shared" ca="1" si="33"/>
        <v>0</v>
      </c>
      <c r="R89" s="16">
        <f t="shared" ca="1" si="34"/>
        <v>-7.4214468061546803E-3</v>
      </c>
    </row>
    <row r="90" spans="1:18">
      <c r="A90" s="71"/>
      <c r="B90" s="71"/>
      <c r="C90" s="71"/>
      <c r="D90" s="72">
        <f t="shared" si="20"/>
        <v>0</v>
      </c>
      <c r="E90" s="72">
        <f t="shared" si="21"/>
        <v>0</v>
      </c>
      <c r="F90" s="32">
        <f t="shared" si="22"/>
        <v>0</v>
      </c>
      <c r="G90" s="32">
        <f t="shared" si="23"/>
        <v>0</v>
      </c>
      <c r="H90" s="32">
        <f t="shared" si="24"/>
        <v>0</v>
      </c>
      <c r="I90" s="32">
        <f t="shared" si="25"/>
        <v>0</v>
      </c>
      <c r="J90" s="32">
        <f t="shared" si="26"/>
        <v>0</v>
      </c>
      <c r="K90" s="32">
        <f t="shared" si="27"/>
        <v>0</v>
      </c>
      <c r="L90" s="32">
        <f t="shared" si="28"/>
        <v>0</v>
      </c>
      <c r="M90" s="32">
        <f t="shared" ca="1" si="29"/>
        <v>7.4214468061546803E-3</v>
      </c>
      <c r="N90" s="32">
        <f t="shared" ca="1" si="30"/>
        <v>0</v>
      </c>
      <c r="O90" s="122">
        <f t="shared" ca="1" si="31"/>
        <v>0</v>
      </c>
      <c r="P90" s="32">
        <f t="shared" ca="1" si="32"/>
        <v>0</v>
      </c>
      <c r="Q90" s="32">
        <f t="shared" ca="1" si="33"/>
        <v>0</v>
      </c>
      <c r="R90" s="16">
        <f t="shared" ca="1" si="34"/>
        <v>-7.4214468061546803E-3</v>
      </c>
    </row>
    <row r="91" spans="1:18">
      <c r="A91" s="71"/>
      <c r="B91" s="71"/>
      <c r="C91" s="71"/>
      <c r="D91" s="72">
        <f t="shared" si="20"/>
        <v>0</v>
      </c>
      <c r="E91" s="72">
        <f t="shared" si="21"/>
        <v>0</v>
      </c>
      <c r="F91" s="32">
        <f t="shared" si="22"/>
        <v>0</v>
      </c>
      <c r="G91" s="32">
        <f t="shared" si="23"/>
        <v>0</v>
      </c>
      <c r="H91" s="32">
        <f t="shared" si="24"/>
        <v>0</v>
      </c>
      <c r="I91" s="32">
        <f t="shared" si="25"/>
        <v>0</v>
      </c>
      <c r="J91" s="32">
        <f t="shared" si="26"/>
        <v>0</v>
      </c>
      <c r="K91" s="32">
        <f t="shared" si="27"/>
        <v>0</v>
      </c>
      <c r="L91" s="32">
        <f t="shared" si="28"/>
        <v>0</v>
      </c>
      <c r="M91" s="32">
        <f t="shared" ca="1" si="29"/>
        <v>7.4214468061546803E-3</v>
      </c>
      <c r="N91" s="32">
        <f t="shared" ca="1" si="30"/>
        <v>0</v>
      </c>
      <c r="O91" s="122">
        <f t="shared" ca="1" si="31"/>
        <v>0</v>
      </c>
      <c r="P91" s="32">
        <f t="shared" ca="1" si="32"/>
        <v>0</v>
      </c>
      <c r="Q91" s="32">
        <f t="shared" ca="1" si="33"/>
        <v>0</v>
      </c>
      <c r="R91" s="16">
        <f t="shared" ca="1" si="34"/>
        <v>-7.4214468061546803E-3</v>
      </c>
    </row>
    <row r="92" spans="1:18">
      <c r="A92" s="71"/>
      <c r="B92" s="71"/>
      <c r="C92" s="71"/>
      <c r="D92" s="72">
        <f t="shared" si="20"/>
        <v>0</v>
      </c>
      <c r="E92" s="72">
        <f t="shared" si="21"/>
        <v>0</v>
      </c>
      <c r="F92" s="32">
        <f t="shared" si="22"/>
        <v>0</v>
      </c>
      <c r="G92" s="32">
        <f t="shared" si="23"/>
        <v>0</v>
      </c>
      <c r="H92" s="32">
        <f t="shared" si="24"/>
        <v>0</v>
      </c>
      <c r="I92" s="32">
        <f t="shared" si="25"/>
        <v>0</v>
      </c>
      <c r="J92" s="32">
        <f t="shared" si="26"/>
        <v>0</v>
      </c>
      <c r="K92" s="32">
        <f t="shared" si="27"/>
        <v>0</v>
      </c>
      <c r="L92" s="32">
        <f t="shared" si="28"/>
        <v>0</v>
      </c>
      <c r="M92" s="32">
        <f t="shared" ca="1" si="29"/>
        <v>7.4214468061546803E-3</v>
      </c>
      <c r="N92" s="32">
        <f t="shared" ca="1" si="30"/>
        <v>0</v>
      </c>
      <c r="O92" s="122">
        <f t="shared" ca="1" si="31"/>
        <v>0</v>
      </c>
      <c r="P92" s="32">
        <f t="shared" ca="1" si="32"/>
        <v>0</v>
      </c>
      <c r="Q92" s="32">
        <f t="shared" ca="1" si="33"/>
        <v>0</v>
      </c>
      <c r="R92" s="16">
        <f t="shared" ca="1" si="34"/>
        <v>-7.4214468061546803E-3</v>
      </c>
    </row>
    <row r="93" spans="1:18">
      <c r="A93" s="71"/>
      <c r="B93" s="71"/>
      <c r="C93" s="71"/>
      <c r="D93" s="72">
        <f t="shared" si="20"/>
        <v>0</v>
      </c>
      <c r="E93" s="72">
        <f t="shared" si="21"/>
        <v>0</v>
      </c>
      <c r="F93" s="32">
        <f t="shared" si="22"/>
        <v>0</v>
      </c>
      <c r="G93" s="32">
        <f t="shared" si="23"/>
        <v>0</v>
      </c>
      <c r="H93" s="32">
        <f t="shared" si="24"/>
        <v>0</v>
      </c>
      <c r="I93" s="32">
        <f t="shared" si="25"/>
        <v>0</v>
      </c>
      <c r="J93" s="32">
        <f t="shared" si="26"/>
        <v>0</v>
      </c>
      <c r="K93" s="32">
        <f t="shared" si="27"/>
        <v>0</v>
      </c>
      <c r="L93" s="32">
        <f t="shared" si="28"/>
        <v>0</v>
      </c>
      <c r="M93" s="32">
        <f t="shared" ca="1" si="29"/>
        <v>7.4214468061546803E-3</v>
      </c>
      <c r="N93" s="32">
        <f t="shared" ca="1" si="30"/>
        <v>0</v>
      </c>
      <c r="O93" s="122">
        <f t="shared" ca="1" si="31"/>
        <v>0</v>
      </c>
      <c r="P93" s="32">
        <f t="shared" ca="1" si="32"/>
        <v>0</v>
      </c>
      <c r="Q93" s="32">
        <f t="shared" ca="1" si="33"/>
        <v>0</v>
      </c>
      <c r="R93" s="16">
        <f t="shared" ca="1" si="34"/>
        <v>-7.4214468061546803E-3</v>
      </c>
    </row>
    <row r="94" spans="1:18">
      <c r="A94" s="71"/>
      <c r="B94" s="71"/>
      <c r="C94" s="71"/>
      <c r="D94" s="72">
        <f t="shared" si="20"/>
        <v>0</v>
      </c>
      <c r="E94" s="72">
        <f t="shared" si="21"/>
        <v>0</v>
      </c>
      <c r="F94" s="32">
        <f t="shared" si="22"/>
        <v>0</v>
      </c>
      <c r="G94" s="32">
        <f t="shared" si="23"/>
        <v>0</v>
      </c>
      <c r="H94" s="32">
        <f t="shared" si="24"/>
        <v>0</v>
      </c>
      <c r="I94" s="32">
        <f t="shared" si="25"/>
        <v>0</v>
      </c>
      <c r="J94" s="32">
        <f t="shared" si="26"/>
        <v>0</v>
      </c>
      <c r="K94" s="32">
        <f t="shared" si="27"/>
        <v>0</v>
      </c>
      <c r="L94" s="32">
        <f t="shared" si="28"/>
        <v>0</v>
      </c>
      <c r="M94" s="32">
        <f t="shared" ca="1" si="29"/>
        <v>7.4214468061546803E-3</v>
      </c>
      <c r="N94" s="32">
        <f t="shared" ca="1" si="30"/>
        <v>0</v>
      </c>
      <c r="O94" s="122">
        <f t="shared" ca="1" si="31"/>
        <v>0</v>
      </c>
      <c r="P94" s="32">
        <f t="shared" ca="1" si="32"/>
        <v>0</v>
      </c>
      <c r="Q94" s="32">
        <f t="shared" ca="1" si="33"/>
        <v>0</v>
      </c>
      <c r="R94" s="16">
        <f t="shared" ca="1" si="34"/>
        <v>-7.4214468061546803E-3</v>
      </c>
    </row>
    <row r="95" spans="1:18">
      <c r="A95" s="71"/>
      <c r="B95" s="71"/>
      <c r="C95" s="71"/>
      <c r="D95" s="72">
        <f t="shared" si="20"/>
        <v>0</v>
      </c>
      <c r="E95" s="72">
        <f t="shared" si="21"/>
        <v>0</v>
      </c>
      <c r="F95" s="32">
        <f t="shared" si="22"/>
        <v>0</v>
      </c>
      <c r="G95" s="32">
        <f t="shared" si="23"/>
        <v>0</v>
      </c>
      <c r="H95" s="32">
        <f t="shared" si="24"/>
        <v>0</v>
      </c>
      <c r="I95" s="32">
        <f t="shared" si="25"/>
        <v>0</v>
      </c>
      <c r="J95" s="32">
        <f t="shared" si="26"/>
        <v>0</v>
      </c>
      <c r="K95" s="32">
        <f t="shared" si="27"/>
        <v>0</v>
      </c>
      <c r="L95" s="32">
        <f t="shared" si="28"/>
        <v>0</v>
      </c>
      <c r="M95" s="32">
        <f t="shared" ca="1" si="29"/>
        <v>7.4214468061546803E-3</v>
      </c>
      <c r="N95" s="32">
        <f t="shared" ca="1" si="30"/>
        <v>0</v>
      </c>
      <c r="O95" s="122">
        <f t="shared" ca="1" si="31"/>
        <v>0</v>
      </c>
      <c r="P95" s="32">
        <f t="shared" ca="1" si="32"/>
        <v>0</v>
      </c>
      <c r="Q95" s="32">
        <f t="shared" ca="1" si="33"/>
        <v>0</v>
      </c>
      <c r="R95" s="16">
        <f t="shared" ca="1" si="34"/>
        <v>-7.4214468061546803E-3</v>
      </c>
    </row>
    <row r="96" spans="1:18">
      <c r="A96" s="71"/>
      <c r="B96" s="71"/>
      <c r="C96" s="71"/>
      <c r="D96" s="72">
        <f t="shared" si="20"/>
        <v>0</v>
      </c>
      <c r="E96" s="72">
        <f t="shared" si="21"/>
        <v>0</v>
      </c>
      <c r="F96" s="32">
        <f t="shared" si="22"/>
        <v>0</v>
      </c>
      <c r="G96" s="32">
        <f t="shared" si="23"/>
        <v>0</v>
      </c>
      <c r="H96" s="32">
        <f t="shared" si="24"/>
        <v>0</v>
      </c>
      <c r="I96" s="32">
        <f t="shared" si="25"/>
        <v>0</v>
      </c>
      <c r="J96" s="32">
        <f t="shared" si="26"/>
        <v>0</v>
      </c>
      <c r="K96" s="32">
        <f t="shared" si="27"/>
        <v>0</v>
      </c>
      <c r="L96" s="32">
        <f t="shared" si="28"/>
        <v>0</v>
      </c>
      <c r="M96" s="32">
        <f t="shared" ca="1" si="29"/>
        <v>7.4214468061546803E-3</v>
      </c>
      <c r="N96" s="32">
        <f t="shared" ca="1" si="30"/>
        <v>0</v>
      </c>
      <c r="O96" s="122">
        <f t="shared" ca="1" si="31"/>
        <v>0</v>
      </c>
      <c r="P96" s="32">
        <f t="shared" ca="1" si="32"/>
        <v>0</v>
      </c>
      <c r="Q96" s="32">
        <f t="shared" ca="1" si="33"/>
        <v>0</v>
      </c>
      <c r="R96" s="16">
        <f t="shared" ca="1" si="34"/>
        <v>-7.4214468061546803E-3</v>
      </c>
    </row>
    <row r="97" spans="1:18">
      <c r="A97" s="71"/>
      <c r="B97" s="71"/>
      <c r="C97" s="71"/>
      <c r="D97" s="72">
        <f t="shared" si="20"/>
        <v>0</v>
      </c>
      <c r="E97" s="72">
        <f t="shared" si="21"/>
        <v>0</v>
      </c>
      <c r="F97" s="32">
        <f t="shared" si="22"/>
        <v>0</v>
      </c>
      <c r="G97" s="32">
        <f t="shared" si="23"/>
        <v>0</v>
      </c>
      <c r="H97" s="32">
        <f t="shared" si="24"/>
        <v>0</v>
      </c>
      <c r="I97" s="32">
        <f t="shared" si="25"/>
        <v>0</v>
      </c>
      <c r="J97" s="32">
        <f t="shared" si="26"/>
        <v>0</v>
      </c>
      <c r="K97" s="32">
        <f t="shared" si="27"/>
        <v>0</v>
      </c>
      <c r="L97" s="32">
        <f t="shared" si="28"/>
        <v>0</v>
      </c>
      <c r="M97" s="32">
        <f t="shared" ca="1" si="29"/>
        <v>7.4214468061546803E-3</v>
      </c>
      <c r="N97" s="32">
        <f t="shared" ca="1" si="30"/>
        <v>0</v>
      </c>
      <c r="O97" s="122">
        <f t="shared" ca="1" si="31"/>
        <v>0</v>
      </c>
      <c r="P97" s="32">
        <f t="shared" ca="1" si="32"/>
        <v>0</v>
      </c>
      <c r="Q97" s="32">
        <f t="shared" ca="1" si="33"/>
        <v>0</v>
      </c>
      <c r="R97" s="16">
        <f t="shared" ca="1" si="34"/>
        <v>-7.4214468061546803E-3</v>
      </c>
    </row>
    <row r="98" spans="1:18">
      <c r="A98" s="71"/>
      <c r="B98" s="71"/>
      <c r="C98" s="71"/>
      <c r="D98" s="72">
        <f t="shared" si="20"/>
        <v>0</v>
      </c>
      <c r="E98" s="72">
        <f t="shared" si="21"/>
        <v>0</v>
      </c>
      <c r="F98" s="32">
        <f t="shared" si="22"/>
        <v>0</v>
      </c>
      <c r="G98" s="32">
        <f t="shared" si="23"/>
        <v>0</v>
      </c>
      <c r="H98" s="32">
        <f t="shared" si="24"/>
        <v>0</v>
      </c>
      <c r="I98" s="32">
        <f t="shared" si="25"/>
        <v>0</v>
      </c>
      <c r="J98" s="32">
        <f t="shared" si="26"/>
        <v>0</v>
      </c>
      <c r="K98" s="32">
        <f t="shared" si="27"/>
        <v>0</v>
      </c>
      <c r="L98" s="32">
        <f t="shared" si="28"/>
        <v>0</v>
      </c>
      <c r="M98" s="32">
        <f t="shared" ca="1" si="29"/>
        <v>7.4214468061546803E-3</v>
      </c>
      <c r="N98" s="32">
        <f t="shared" ca="1" si="30"/>
        <v>0</v>
      </c>
      <c r="O98" s="122">
        <f t="shared" ca="1" si="31"/>
        <v>0</v>
      </c>
      <c r="P98" s="32">
        <f t="shared" ca="1" si="32"/>
        <v>0</v>
      </c>
      <c r="Q98" s="32">
        <f t="shared" ca="1" si="33"/>
        <v>0</v>
      </c>
      <c r="R98" s="16">
        <f t="shared" ca="1" si="34"/>
        <v>-7.4214468061546803E-3</v>
      </c>
    </row>
    <row r="99" spans="1:18">
      <c r="A99" s="71"/>
      <c r="B99" s="71"/>
      <c r="C99" s="71"/>
      <c r="D99" s="72">
        <f t="shared" si="20"/>
        <v>0</v>
      </c>
      <c r="E99" s="72">
        <f t="shared" si="21"/>
        <v>0</v>
      </c>
      <c r="F99" s="32">
        <f t="shared" si="22"/>
        <v>0</v>
      </c>
      <c r="G99" s="32">
        <f t="shared" si="23"/>
        <v>0</v>
      </c>
      <c r="H99" s="32">
        <f t="shared" si="24"/>
        <v>0</v>
      </c>
      <c r="I99" s="32">
        <f t="shared" si="25"/>
        <v>0</v>
      </c>
      <c r="J99" s="32">
        <f t="shared" si="26"/>
        <v>0</v>
      </c>
      <c r="K99" s="32">
        <f t="shared" si="27"/>
        <v>0</v>
      </c>
      <c r="L99" s="32">
        <f t="shared" si="28"/>
        <v>0</v>
      </c>
      <c r="M99" s="32">
        <f t="shared" ca="1" si="29"/>
        <v>7.4214468061546803E-3</v>
      </c>
      <c r="N99" s="32">
        <f t="shared" ca="1" si="30"/>
        <v>0</v>
      </c>
      <c r="O99" s="122">
        <f t="shared" ca="1" si="31"/>
        <v>0</v>
      </c>
      <c r="P99" s="32">
        <f t="shared" ca="1" si="32"/>
        <v>0</v>
      </c>
      <c r="Q99" s="32">
        <f t="shared" ca="1" si="33"/>
        <v>0</v>
      </c>
      <c r="R99" s="16">
        <f t="shared" ca="1" si="34"/>
        <v>-7.4214468061546803E-3</v>
      </c>
    </row>
    <row r="100" spans="1:18">
      <c r="A100" s="71"/>
      <c r="B100" s="71"/>
      <c r="C100" s="71"/>
      <c r="D100" s="72">
        <f t="shared" si="20"/>
        <v>0</v>
      </c>
      <c r="E100" s="72">
        <f t="shared" si="21"/>
        <v>0</v>
      </c>
      <c r="F100" s="32">
        <f t="shared" si="22"/>
        <v>0</v>
      </c>
      <c r="G100" s="32">
        <f t="shared" si="23"/>
        <v>0</v>
      </c>
      <c r="H100" s="32">
        <f t="shared" si="24"/>
        <v>0</v>
      </c>
      <c r="I100" s="32">
        <f t="shared" si="25"/>
        <v>0</v>
      </c>
      <c r="J100" s="32">
        <f t="shared" si="26"/>
        <v>0</v>
      </c>
      <c r="K100" s="32">
        <f t="shared" si="27"/>
        <v>0</v>
      </c>
      <c r="L100" s="32">
        <f t="shared" si="28"/>
        <v>0</v>
      </c>
      <c r="M100" s="32">
        <f t="shared" ca="1" si="29"/>
        <v>7.4214468061546803E-3</v>
      </c>
      <c r="N100" s="32">
        <f t="shared" ca="1" si="30"/>
        <v>0</v>
      </c>
      <c r="O100" s="122">
        <f t="shared" ca="1" si="31"/>
        <v>0</v>
      </c>
      <c r="P100" s="32">
        <f t="shared" ca="1" si="32"/>
        <v>0</v>
      </c>
      <c r="Q100" s="32">
        <f t="shared" ca="1" si="33"/>
        <v>0</v>
      </c>
      <c r="R100" s="16">
        <f t="shared" ca="1" si="34"/>
        <v>-7.4214468061546803E-3</v>
      </c>
    </row>
    <row r="101" spans="1:18">
      <c r="A101" s="71"/>
      <c r="B101" s="71"/>
      <c r="C101" s="71"/>
      <c r="D101" s="72">
        <f t="shared" si="20"/>
        <v>0</v>
      </c>
      <c r="E101" s="72">
        <f t="shared" si="21"/>
        <v>0</v>
      </c>
      <c r="F101" s="32">
        <f t="shared" si="22"/>
        <v>0</v>
      </c>
      <c r="G101" s="32">
        <f t="shared" si="23"/>
        <v>0</v>
      </c>
      <c r="H101" s="32">
        <f t="shared" si="24"/>
        <v>0</v>
      </c>
      <c r="I101" s="32">
        <f t="shared" si="25"/>
        <v>0</v>
      </c>
      <c r="J101" s="32">
        <f t="shared" si="26"/>
        <v>0</v>
      </c>
      <c r="K101" s="32">
        <f t="shared" si="27"/>
        <v>0</v>
      </c>
      <c r="L101" s="32">
        <f t="shared" si="28"/>
        <v>0</v>
      </c>
      <c r="M101" s="32">
        <f t="shared" ca="1" si="29"/>
        <v>7.4214468061546803E-3</v>
      </c>
      <c r="N101" s="32">
        <f t="shared" ca="1" si="30"/>
        <v>0</v>
      </c>
      <c r="O101" s="122">
        <f t="shared" ca="1" si="31"/>
        <v>0</v>
      </c>
      <c r="P101" s="32">
        <f t="shared" ca="1" si="32"/>
        <v>0</v>
      </c>
      <c r="Q101" s="32">
        <f t="shared" ca="1" si="33"/>
        <v>0</v>
      </c>
      <c r="R101" s="16">
        <f t="shared" ca="1" si="34"/>
        <v>-7.4214468061546803E-3</v>
      </c>
    </row>
    <row r="102" spans="1:18">
      <c r="A102" s="71"/>
      <c r="B102" s="71"/>
      <c r="C102" s="71"/>
      <c r="D102" s="72">
        <f t="shared" si="20"/>
        <v>0</v>
      </c>
      <c r="E102" s="72">
        <f t="shared" si="21"/>
        <v>0</v>
      </c>
      <c r="F102" s="32">
        <f t="shared" si="22"/>
        <v>0</v>
      </c>
      <c r="G102" s="32">
        <f t="shared" si="23"/>
        <v>0</v>
      </c>
      <c r="H102" s="32">
        <f t="shared" si="24"/>
        <v>0</v>
      </c>
      <c r="I102" s="32">
        <f t="shared" si="25"/>
        <v>0</v>
      </c>
      <c r="J102" s="32">
        <f t="shared" si="26"/>
        <v>0</v>
      </c>
      <c r="K102" s="32">
        <f t="shared" si="27"/>
        <v>0</v>
      </c>
      <c r="L102" s="32">
        <f t="shared" si="28"/>
        <v>0</v>
      </c>
      <c r="M102" s="32">
        <f t="shared" ca="1" si="29"/>
        <v>7.4214468061546803E-3</v>
      </c>
      <c r="N102" s="32">
        <f t="shared" ca="1" si="30"/>
        <v>0</v>
      </c>
      <c r="O102" s="122">
        <f t="shared" ca="1" si="31"/>
        <v>0</v>
      </c>
      <c r="P102" s="32">
        <f t="shared" ca="1" si="32"/>
        <v>0</v>
      </c>
      <c r="Q102" s="32">
        <f t="shared" ca="1" si="33"/>
        <v>0</v>
      </c>
      <c r="R102" s="16">
        <f t="shared" ca="1" si="34"/>
        <v>-7.4214468061546803E-3</v>
      </c>
    </row>
    <row r="103" spans="1:18">
      <c r="A103" s="71"/>
      <c r="B103" s="71"/>
      <c r="C103" s="71"/>
      <c r="D103" s="72">
        <f t="shared" si="20"/>
        <v>0</v>
      </c>
      <c r="E103" s="72">
        <f t="shared" si="21"/>
        <v>0</v>
      </c>
      <c r="F103" s="32">
        <f t="shared" si="22"/>
        <v>0</v>
      </c>
      <c r="G103" s="32">
        <f t="shared" si="23"/>
        <v>0</v>
      </c>
      <c r="H103" s="32">
        <f t="shared" si="24"/>
        <v>0</v>
      </c>
      <c r="I103" s="32">
        <f t="shared" si="25"/>
        <v>0</v>
      </c>
      <c r="J103" s="32">
        <f t="shared" si="26"/>
        <v>0</v>
      </c>
      <c r="K103" s="32">
        <f t="shared" si="27"/>
        <v>0</v>
      </c>
      <c r="L103" s="32">
        <f t="shared" si="28"/>
        <v>0</v>
      </c>
      <c r="M103" s="32">
        <f t="shared" ca="1" si="29"/>
        <v>7.4214468061546803E-3</v>
      </c>
      <c r="N103" s="32">
        <f t="shared" ca="1" si="30"/>
        <v>0</v>
      </c>
      <c r="O103" s="122">
        <f t="shared" ca="1" si="31"/>
        <v>0</v>
      </c>
      <c r="P103" s="32">
        <f t="shared" ca="1" si="32"/>
        <v>0</v>
      </c>
      <c r="Q103" s="32">
        <f t="shared" ca="1" si="33"/>
        <v>0</v>
      </c>
      <c r="R103" s="16">
        <f t="shared" ca="1" si="34"/>
        <v>-7.4214468061546803E-3</v>
      </c>
    </row>
    <row r="104" spans="1:18">
      <c r="A104" s="71"/>
      <c r="B104" s="71"/>
      <c r="C104" s="71"/>
      <c r="D104" s="72">
        <f t="shared" si="20"/>
        <v>0</v>
      </c>
      <c r="E104" s="72">
        <f t="shared" si="21"/>
        <v>0</v>
      </c>
      <c r="F104" s="32">
        <f t="shared" si="22"/>
        <v>0</v>
      </c>
      <c r="G104" s="32">
        <f t="shared" si="23"/>
        <v>0</v>
      </c>
      <c r="H104" s="32">
        <f t="shared" si="24"/>
        <v>0</v>
      </c>
      <c r="I104" s="32">
        <f t="shared" si="25"/>
        <v>0</v>
      </c>
      <c r="J104" s="32">
        <f t="shared" si="26"/>
        <v>0</v>
      </c>
      <c r="K104" s="32">
        <f t="shared" si="27"/>
        <v>0</v>
      </c>
      <c r="L104" s="32">
        <f t="shared" si="28"/>
        <v>0</v>
      </c>
      <c r="M104" s="32">
        <f t="shared" ca="1" si="29"/>
        <v>7.4214468061546803E-3</v>
      </c>
      <c r="N104" s="32">
        <f t="shared" ca="1" si="30"/>
        <v>0</v>
      </c>
      <c r="O104" s="122">
        <f t="shared" ca="1" si="31"/>
        <v>0</v>
      </c>
      <c r="P104" s="32">
        <f t="shared" ca="1" si="32"/>
        <v>0</v>
      </c>
      <c r="Q104" s="32">
        <f t="shared" ca="1" si="33"/>
        <v>0</v>
      </c>
      <c r="R104" s="16">
        <f t="shared" ca="1" si="34"/>
        <v>-7.4214468061546803E-3</v>
      </c>
    </row>
    <row r="105" spans="1:18">
      <c r="A105" s="71"/>
      <c r="B105" s="71"/>
      <c r="C105" s="71"/>
      <c r="D105" s="72">
        <f t="shared" si="20"/>
        <v>0</v>
      </c>
      <c r="E105" s="72">
        <f t="shared" si="21"/>
        <v>0</v>
      </c>
      <c r="F105" s="32">
        <f t="shared" si="22"/>
        <v>0</v>
      </c>
      <c r="G105" s="32">
        <f t="shared" si="23"/>
        <v>0</v>
      </c>
      <c r="H105" s="32">
        <f t="shared" si="24"/>
        <v>0</v>
      </c>
      <c r="I105" s="32">
        <f t="shared" si="25"/>
        <v>0</v>
      </c>
      <c r="J105" s="32">
        <f t="shared" si="26"/>
        <v>0</v>
      </c>
      <c r="K105" s="32">
        <f t="shared" si="27"/>
        <v>0</v>
      </c>
      <c r="L105" s="32">
        <f t="shared" si="28"/>
        <v>0</v>
      </c>
      <c r="M105" s="32">
        <f t="shared" ca="1" si="29"/>
        <v>7.4214468061546803E-3</v>
      </c>
      <c r="N105" s="32">
        <f t="shared" ca="1" si="30"/>
        <v>0</v>
      </c>
      <c r="O105" s="122">
        <f t="shared" ca="1" si="31"/>
        <v>0</v>
      </c>
      <c r="P105" s="32">
        <f t="shared" ca="1" si="32"/>
        <v>0</v>
      </c>
      <c r="Q105" s="32">
        <f t="shared" ca="1" si="33"/>
        <v>0</v>
      </c>
      <c r="R105" s="16">
        <f t="shared" ca="1" si="34"/>
        <v>-7.4214468061546803E-3</v>
      </c>
    </row>
    <row r="106" spans="1:18">
      <c r="A106" s="71"/>
      <c r="B106" s="71"/>
      <c r="C106" s="71"/>
      <c r="D106" s="72">
        <f t="shared" si="20"/>
        <v>0</v>
      </c>
      <c r="E106" s="72">
        <f t="shared" si="21"/>
        <v>0</v>
      </c>
      <c r="F106" s="32">
        <f t="shared" si="22"/>
        <v>0</v>
      </c>
      <c r="G106" s="32">
        <f t="shared" si="23"/>
        <v>0</v>
      </c>
      <c r="H106" s="32">
        <f t="shared" si="24"/>
        <v>0</v>
      </c>
      <c r="I106" s="32">
        <f t="shared" si="25"/>
        <v>0</v>
      </c>
      <c r="J106" s="32">
        <f t="shared" si="26"/>
        <v>0</v>
      </c>
      <c r="K106" s="32">
        <f t="shared" si="27"/>
        <v>0</v>
      </c>
      <c r="L106" s="32">
        <f t="shared" si="28"/>
        <v>0</v>
      </c>
      <c r="M106" s="32">
        <f t="shared" ca="1" si="29"/>
        <v>7.4214468061546803E-3</v>
      </c>
      <c r="N106" s="32">
        <f t="shared" ca="1" si="30"/>
        <v>0</v>
      </c>
      <c r="O106" s="122">
        <f t="shared" ca="1" si="31"/>
        <v>0</v>
      </c>
      <c r="P106" s="32">
        <f t="shared" ca="1" si="32"/>
        <v>0</v>
      </c>
      <c r="Q106" s="32">
        <f t="shared" ca="1" si="33"/>
        <v>0</v>
      </c>
      <c r="R106" s="16">
        <f t="shared" ca="1" si="34"/>
        <v>-7.4214468061546803E-3</v>
      </c>
    </row>
    <row r="107" spans="1:18">
      <c r="A107" s="71"/>
      <c r="B107" s="71"/>
      <c r="C107" s="71"/>
      <c r="D107" s="72">
        <f t="shared" si="20"/>
        <v>0</v>
      </c>
      <c r="E107" s="72">
        <f t="shared" si="21"/>
        <v>0</v>
      </c>
      <c r="F107" s="32">
        <f t="shared" si="22"/>
        <v>0</v>
      </c>
      <c r="G107" s="32">
        <f t="shared" si="23"/>
        <v>0</v>
      </c>
      <c r="H107" s="32">
        <f t="shared" si="24"/>
        <v>0</v>
      </c>
      <c r="I107" s="32">
        <f t="shared" si="25"/>
        <v>0</v>
      </c>
      <c r="J107" s="32">
        <f t="shared" si="26"/>
        <v>0</v>
      </c>
      <c r="K107" s="32">
        <f t="shared" si="27"/>
        <v>0</v>
      </c>
      <c r="L107" s="32">
        <f t="shared" si="28"/>
        <v>0</v>
      </c>
      <c r="M107" s="32">
        <f t="shared" ca="1" si="29"/>
        <v>7.4214468061546803E-3</v>
      </c>
      <c r="N107" s="32">
        <f t="shared" ca="1" si="30"/>
        <v>0</v>
      </c>
      <c r="O107" s="122">
        <f t="shared" ca="1" si="31"/>
        <v>0</v>
      </c>
      <c r="P107" s="32">
        <f t="shared" ca="1" si="32"/>
        <v>0</v>
      </c>
      <c r="Q107" s="32">
        <f t="shared" ca="1" si="33"/>
        <v>0</v>
      </c>
      <c r="R107" s="16">
        <f t="shared" ca="1" si="34"/>
        <v>-7.4214468061546803E-3</v>
      </c>
    </row>
    <row r="108" spans="1:18">
      <c r="A108" s="71"/>
      <c r="B108" s="71"/>
      <c r="C108" s="71"/>
      <c r="D108" s="72">
        <f t="shared" si="20"/>
        <v>0</v>
      </c>
      <c r="E108" s="72">
        <f t="shared" si="21"/>
        <v>0</v>
      </c>
      <c r="F108" s="32">
        <f t="shared" si="22"/>
        <v>0</v>
      </c>
      <c r="G108" s="32">
        <f t="shared" si="23"/>
        <v>0</v>
      </c>
      <c r="H108" s="32">
        <f t="shared" si="24"/>
        <v>0</v>
      </c>
      <c r="I108" s="32">
        <f t="shared" si="25"/>
        <v>0</v>
      </c>
      <c r="J108" s="32">
        <f t="shared" si="26"/>
        <v>0</v>
      </c>
      <c r="K108" s="32">
        <f t="shared" si="27"/>
        <v>0</v>
      </c>
      <c r="L108" s="32">
        <f t="shared" si="28"/>
        <v>0</v>
      </c>
      <c r="M108" s="32">
        <f t="shared" ca="1" si="29"/>
        <v>7.4214468061546803E-3</v>
      </c>
      <c r="N108" s="32">
        <f t="shared" ca="1" si="30"/>
        <v>0</v>
      </c>
      <c r="O108" s="122">
        <f t="shared" ca="1" si="31"/>
        <v>0</v>
      </c>
      <c r="P108" s="32">
        <f t="shared" ca="1" si="32"/>
        <v>0</v>
      </c>
      <c r="Q108" s="32">
        <f t="shared" ca="1" si="33"/>
        <v>0</v>
      </c>
      <c r="R108" s="16">
        <f t="shared" ca="1" si="34"/>
        <v>-7.4214468061546803E-3</v>
      </c>
    </row>
    <row r="109" spans="1:18">
      <c r="A109" s="71"/>
      <c r="B109" s="71"/>
      <c r="C109" s="71"/>
      <c r="D109" s="72">
        <f t="shared" si="20"/>
        <v>0</v>
      </c>
      <c r="E109" s="72">
        <f t="shared" si="21"/>
        <v>0</v>
      </c>
      <c r="F109" s="32">
        <f t="shared" si="22"/>
        <v>0</v>
      </c>
      <c r="G109" s="32">
        <f t="shared" si="23"/>
        <v>0</v>
      </c>
      <c r="H109" s="32">
        <f t="shared" si="24"/>
        <v>0</v>
      </c>
      <c r="I109" s="32">
        <f t="shared" si="25"/>
        <v>0</v>
      </c>
      <c r="J109" s="32">
        <f t="shared" si="26"/>
        <v>0</v>
      </c>
      <c r="K109" s="32">
        <f t="shared" si="27"/>
        <v>0</v>
      </c>
      <c r="L109" s="32">
        <f t="shared" si="28"/>
        <v>0</v>
      </c>
      <c r="M109" s="32">
        <f t="shared" ca="1" si="29"/>
        <v>7.4214468061546803E-3</v>
      </c>
      <c r="N109" s="32">
        <f t="shared" ca="1" si="30"/>
        <v>0</v>
      </c>
      <c r="O109" s="122">
        <f t="shared" ca="1" si="31"/>
        <v>0</v>
      </c>
      <c r="P109" s="32">
        <f t="shared" ca="1" si="32"/>
        <v>0</v>
      </c>
      <c r="Q109" s="32">
        <f t="shared" ca="1" si="33"/>
        <v>0</v>
      </c>
      <c r="R109" s="16">
        <f t="shared" ca="1" si="34"/>
        <v>-7.4214468061546803E-3</v>
      </c>
    </row>
    <row r="110" spans="1:18">
      <c r="A110" s="71"/>
      <c r="B110" s="71"/>
      <c r="C110" s="71"/>
      <c r="D110" s="72">
        <f t="shared" si="20"/>
        <v>0</v>
      </c>
      <c r="E110" s="72">
        <f t="shared" si="21"/>
        <v>0</v>
      </c>
      <c r="F110" s="32">
        <f t="shared" si="22"/>
        <v>0</v>
      </c>
      <c r="G110" s="32">
        <f t="shared" si="23"/>
        <v>0</v>
      </c>
      <c r="H110" s="32">
        <f t="shared" si="24"/>
        <v>0</v>
      </c>
      <c r="I110" s="32">
        <f t="shared" si="25"/>
        <v>0</v>
      </c>
      <c r="J110" s="32">
        <f t="shared" si="26"/>
        <v>0</v>
      </c>
      <c r="K110" s="32">
        <f t="shared" si="27"/>
        <v>0</v>
      </c>
      <c r="L110" s="32">
        <f t="shared" si="28"/>
        <v>0</v>
      </c>
      <c r="M110" s="32">
        <f t="shared" ca="1" si="29"/>
        <v>7.4214468061546803E-3</v>
      </c>
      <c r="N110" s="32">
        <f t="shared" ca="1" si="30"/>
        <v>0</v>
      </c>
      <c r="O110" s="122">
        <f t="shared" ca="1" si="31"/>
        <v>0</v>
      </c>
      <c r="P110" s="32">
        <f t="shared" ca="1" si="32"/>
        <v>0</v>
      </c>
      <c r="Q110" s="32">
        <f t="shared" ca="1" si="33"/>
        <v>0</v>
      </c>
      <c r="R110" s="16">
        <f t="shared" ca="1" si="34"/>
        <v>-7.4214468061546803E-3</v>
      </c>
    </row>
    <row r="111" spans="1:18">
      <c r="A111" s="71"/>
      <c r="B111" s="71"/>
      <c r="C111" s="71"/>
      <c r="D111" s="72">
        <f t="shared" si="20"/>
        <v>0</v>
      </c>
      <c r="E111" s="72">
        <f t="shared" si="21"/>
        <v>0</v>
      </c>
      <c r="F111" s="32">
        <f t="shared" si="22"/>
        <v>0</v>
      </c>
      <c r="G111" s="32">
        <f t="shared" si="23"/>
        <v>0</v>
      </c>
      <c r="H111" s="32">
        <f t="shared" si="24"/>
        <v>0</v>
      </c>
      <c r="I111" s="32">
        <f t="shared" si="25"/>
        <v>0</v>
      </c>
      <c r="J111" s="32">
        <f t="shared" si="26"/>
        <v>0</v>
      </c>
      <c r="K111" s="32">
        <f t="shared" si="27"/>
        <v>0</v>
      </c>
      <c r="L111" s="32">
        <f t="shared" si="28"/>
        <v>0</v>
      </c>
      <c r="M111" s="32">
        <f t="shared" ca="1" si="29"/>
        <v>7.4214468061546803E-3</v>
      </c>
      <c r="N111" s="32">
        <f t="shared" ca="1" si="30"/>
        <v>0</v>
      </c>
      <c r="O111" s="122">
        <f t="shared" ca="1" si="31"/>
        <v>0</v>
      </c>
      <c r="P111" s="32">
        <f t="shared" ca="1" si="32"/>
        <v>0</v>
      </c>
      <c r="Q111" s="32">
        <f t="shared" ca="1" si="33"/>
        <v>0</v>
      </c>
      <c r="R111" s="16">
        <f t="shared" ca="1" si="34"/>
        <v>-7.4214468061546803E-3</v>
      </c>
    </row>
    <row r="112" spans="1:18">
      <c r="A112" s="71"/>
      <c r="B112" s="71"/>
      <c r="C112" s="71"/>
      <c r="D112" s="72">
        <f t="shared" si="20"/>
        <v>0</v>
      </c>
      <c r="E112" s="72">
        <f t="shared" si="21"/>
        <v>0</v>
      </c>
      <c r="F112" s="32">
        <f t="shared" si="22"/>
        <v>0</v>
      </c>
      <c r="G112" s="32">
        <f t="shared" si="23"/>
        <v>0</v>
      </c>
      <c r="H112" s="32">
        <f t="shared" si="24"/>
        <v>0</v>
      </c>
      <c r="I112" s="32">
        <f t="shared" si="25"/>
        <v>0</v>
      </c>
      <c r="J112" s="32">
        <f t="shared" si="26"/>
        <v>0</v>
      </c>
      <c r="K112" s="32">
        <f t="shared" si="27"/>
        <v>0</v>
      </c>
      <c r="L112" s="32">
        <f t="shared" si="28"/>
        <v>0</v>
      </c>
      <c r="M112" s="32">
        <f t="shared" ca="1" si="29"/>
        <v>7.4214468061546803E-3</v>
      </c>
      <c r="N112" s="32">
        <f t="shared" ca="1" si="30"/>
        <v>0</v>
      </c>
      <c r="O112" s="122">
        <f t="shared" ca="1" si="31"/>
        <v>0</v>
      </c>
      <c r="P112" s="32">
        <f t="shared" ca="1" si="32"/>
        <v>0</v>
      </c>
      <c r="Q112" s="32">
        <f t="shared" ca="1" si="33"/>
        <v>0</v>
      </c>
      <c r="R112" s="16">
        <f t="shared" ca="1" si="34"/>
        <v>-7.4214468061546803E-3</v>
      </c>
    </row>
    <row r="113" spans="1:18">
      <c r="A113" s="71"/>
      <c r="B113" s="71"/>
      <c r="C113" s="71"/>
      <c r="D113" s="72">
        <f t="shared" si="20"/>
        <v>0</v>
      </c>
      <c r="E113" s="72">
        <f t="shared" si="21"/>
        <v>0</v>
      </c>
      <c r="F113" s="32">
        <f t="shared" si="22"/>
        <v>0</v>
      </c>
      <c r="G113" s="32">
        <f t="shared" si="23"/>
        <v>0</v>
      </c>
      <c r="H113" s="32">
        <f t="shared" si="24"/>
        <v>0</v>
      </c>
      <c r="I113" s="32">
        <f t="shared" si="25"/>
        <v>0</v>
      </c>
      <c r="J113" s="32">
        <f t="shared" si="26"/>
        <v>0</v>
      </c>
      <c r="K113" s="32">
        <f t="shared" si="27"/>
        <v>0</v>
      </c>
      <c r="L113" s="32">
        <f t="shared" si="28"/>
        <v>0</v>
      </c>
      <c r="M113" s="32">
        <f t="shared" ca="1" si="29"/>
        <v>7.4214468061546803E-3</v>
      </c>
      <c r="N113" s="32">
        <f t="shared" ca="1" si="30"/>
        <v>0</v>
      </c>
      <c r="O113" s="122">
        <f t="shared" ca="1" si="31"/>
        <v>0</v>
      </c>
      <c r="P113" s="32">
        <f t="shared" ca="1" si="32"/>
        <v>0</v>
      </c>
      <c r="Q113" s="32">
        <f t="shared" ca="1" si="33"/>
        <v>0</v>
      </c>
      <c r="R113" s="16">
        <f t="shared" ca="1" si="34"/>
        <v>-7.4214468061546803E-3</v>
      </c>
    </row>
    <row r="114" spans="1:18">
      <c r="A114" s="71"/>
      <c r="B114" s="71"/>
      <c r="C114" s="71"/>
      <c r="D114" s="72">
        <f t="shared" si="20"/>
        <v>0</v>
      </c>
      <c r="E114" s="72">
        <f t="shared" si="21"/>
        <v>0</v>
      </c>
      <c r="F114" s="32">
        <f t="shared" si="22"/>
        <v>0</v>
      </c>
      <c r="G114" s="32">
        <f t="shared" si="23"/>
        <v>0</v>
      </c>
      <c r="H114" s="32">
        <f t="shared" si="24"/>
        <v>0</v>
      </c>
      <c r="I114" s="32">
        <f t="shared" si="25"/>
        <v>0</v>
      </c>
      <c r="J114" s="32">
        <f t="shared" si="26"/>
        <v>0</v>
      </c>
      <c r="K114" s="32">
        <f t="shared" si="27"/>
        <v>0</v>
      </c>
      <c r="L114" s="32">
        <f t="shared" si="28"/>
        <v>0</v>
      </c>
      <c r="M114" s="32">
        <f t="shared" ca="1" si="29"/>
        <v>7.4214468061546803E-3</v>
      </c>
      <c r="N114" s="32">
        <f t="shared" ca="1" si="30"/>
        <v>0</v>
      </c>
      <c r="O114" s="122">
        <f t="shared" ca="1" si="31"/>
        <v>0</v>
      </c>
      <c r="P114" s="32">
        <f t="shared" ca="1" si="32"/>
        <v>0</v>
      </c>
      <c r="Q114" s="32">
        <f t="shared" ca="1" si="33"/>
        <v>0</v>
      </c>
      <c r="R114" s="16">
        <f t="shared" ca="1" si="34"/>
        <v>-7.4214468061546803E-3</v>
      </c>
    </row>
    <row r="115" spans="1:18">
      <c r="A115" s="71"/>
      <c r="B115" s="71"/>
      <c r="C115" s="71"/>
      <c r="D115" s="72">
        <f t="shared" si="20"/>
        <v>0</v>
      </c>
      <c r="E115" s="72">
        <f t="shared" si="21"/>
        <v>0</v>
      </c>
      <c r="F115" s="32">
        <f t="shared" si="22"/>
        <v>0</v>
      </c>
      <c r="G115" s="32">
        <f t="shared" si="23"/>
        <v>0</v>
      </c>
      <c r="H115" s="32">
        <f t="shared" si="24"/>
        <v>0</v>
      </c>
      <c r="I115" s="32">
        <f t="shared" si="25"/>
        <v>0</v>
      </c>
      <c r="J115" s="32">
        <f t="shared" si="26"/>
        <v>0</v>
      </c>
      <c r="K115" s="32">
        <f t="shared" si="27"/>
        <v>0</v>
      </c>
      <c r="L115" s="32">
        <f t="shared" si="28"/>
        <v>0</v>
      </c>
      <c r="M115" s="32">
        <f t="shared" ca="1" si="29"/>
        <v>7.4214468061546803E-3</v>
      </c>
      <c r="N115" s="32">
        <f t="shared" ca="1" si="30"/>
        <v>0</v>
      </c>
      <c r="O115" s="122">
        <f t="shared" ca="1" si="31"/>
        <v>0</v>
      </c>
      <c r="P115" s="32">
        <f t="shared" ca="1" si="32"/>
        <v>0</v>
      </c>
      <c r="Q115" s="32">
        <f t="shared" ca="1" si="33"/>
        <v>0</v>
      </c>
      <c r="R115" s="16">
        <f t="shared" ca="1" si="34"/>
        <v>-7.4214468061546803E-3</v>
      </c>
    </row>
    <row r="116" spans="1:18">
      <c r="A116" s="71"/>
      <c r="B116" s="71"/>
      <c r="C116" s="71"/>
      <c r="D116" s="72">
        <f t="shared" si="20"/>
        <v>0</v>
      </c>
      <c r="E116" s="72">
        <f t="shared" si="21"/>
        <v>0</v>
      </c>
      <c r="F116" s="32">
        <f t="shared" si="22"/>
        <v>0</v>
      </c>
      <c r="G116" s="32">
        <f t="shared" si="23"/>
        <v>0</v>
      </c>
      <c r="H116" s="32">
        <f t="shared" si="24"/>
        <v>0</v>
      </c>
      <c r="I116" s="32">
        <f t="shared" si="25"/>
        <v>0</v>
      </c>
      <c r="J116" s="32">
        <f t="shared" si="26"/>
        <v>0</v>
      </c>
      <c r="K116" s="32">
        <f t="shared" si="27"/>
        <v>0</v>
      </c>
      <c r="L116" s="32">
        <f t="shared" si="28"/>
        <v>0</v>
      </c>
      <c r="M116" s="32">
        <f t="shared" ca="1" si="29"/>
        <v>7.4214468061546803E-3</v>
      </c>
      <c r="N116" s="32">
        <f t="shared" ca="1" si="30"/>
        <v>0</v>
      </c>
      <c r="O116" s="122">
        <f t="shared" ca="1" si="31"/>
        <v>0</v>
      </c>
      <c r="P116" s="32">
        <f t="shared" ca="1" si="32"/>
        <v>0</v>
      </c>
      <c r="Q116" s="32">
        <f t="shared" ca="1" si="33"/>
        <v>0</v>
      </c>
      <c r="R116" s="16">
        <f t="shared" ca="1" si="34"/>
        <v>-7.4214468061546803E-3</v>
      </c>
    </row>
    <row r="117" spans="1:18">
      <c r="A117" s="71"/>
      <c r="B117" s="71"/>
      <c r="C117" s="71"/>
      <c r="D117" s="72">
        <f t="shared" si="20"/>
        <v>0</v>
      </c>
      <c r="E117" s="72">
        <f t="shared" si="21"/>
        <v>0</v>
      </c>
      <c r="F117" s="32">
        <f t="shared" si="22"/>
        <v>0</v>
      </c>
      <c r="G117" s="32">
        <f t="shared" si="23"/>
        <v>0</v>
      </c>
      <c r="H117" s="32">
        <f t="shared" si="24"/>
        <v>0</v>
      </c>
      <c r="I117" s="32">
        <f t="shared" si="25"/>
        <v>0</v>
      </c>
      <c r="J117" s="32">
        <f t="shared" si="26"/>
        <v>0</v>
      </c>
      <c r="K117" s="32">
        <f t="shared" si="27"/>
        <v>0</v>
      </c>
      <c r="L117" s="32">
        <f t="shared" si="28"/>
        <v>0</v>
      </c>
      <c r="M117" s="32">
        <f t="shared" ca="1" si="29"/>
        <v>7.4214468061546803E-3</v>
      </c>
      <c r="N117" s="32">
        <f t="shared" ca="1" si="30"/>
        <v>0</v>
      </c>
      <c r="O117" s="122">
        <f t="shared" ca="1" si="31"/>
        <v>0</v>
      </c>
      <c r="P117" s="32">
        <f t="shared" ca="1" si="32"/>
        <v>0</v>
      </c>
      <c r="Q117" s="32">
        <f t="shared" ca="1" si="33"/>
        <v>0</v>
      </c>
      <c r="R117" s="16">
        <f t="shared" ca="1" si="34"/>
        <v>-7.4214468061546803E-3</v>
      </c>
    </row>
    <row r="118" spans="1:18">
      <c r="A118" s="71"/>
      <c r="B118" s="71"/>
      <c r="C118" s="71"/>
      <c r="D118" s="72">
        <f t="shared" si="20"/>
        <v>0</v>
      </c>
      <c r="E118" s="72">
        <f t="shared" si="21"/>
        <v>0</v>
      </c>
      <c r="F118" s="32">
        <f t="shared" si="22"/>
        <v>0</v>
      </c>
      <c r="G118" s="32">
        <f t="shared" si="23"/>
        <v>0</v>
      </c>
      <c r="H118" s="32">
        <f t="shared" si="24"/>
        <v>0</v>
      </c>
      <c r="I118" s="32">
        <f t="shared" si="25"/>
        <v>0</v>
      </c>
      <c r="J118" s="32">
        <f t="shared" si="26"/>
        <v>0</v>
      </c>
      <c r="K118" s="32">
        <f t="shared" si="27"/>
        <v>0</v>
      </c>
      <c r="L118" s="32">
        <f t="shared" si="28"/>
        <v>0</v>
      </c>
      <c r="M118" s="32">
        <f t="shared" ca="1" si="29"/>
        <v>7.4214468061546803E-3</v>
      </c>
      <c r="N118" s="32">
        <f t="shared" ca="1" si="30"/>
        <v>0</v>
      </c>
      <c r="O118" s="122">
        <f t="shared" ca="1" si="31"/>
        <v>0</v>
      </c>
      <c r="P118" s="32">
        <f t="shared" ca="1" si="32"/>
        <v>0</v>
      </c>
      <c r="Q118" s="32">
        <f t="shared" ca="1" si="33"/>
        <v>0</v>
      </c>
      <c r="R118" s="16">
        <f t="shared" ca="1" si="34"/>
        <v>-7.4214468061546803E-3</v>
      </c>
    </row>
    <row r="119" spans="1:18">
      <c r="A119" s="71"/>
      <c r="B119" s="71"/>
      <c r="C119" s="71"/>
      <c r="D119" s="72">
        <f t="shared" si="20"/>
        <v>0</v>
      </c>
      <c r="E119" s="72">
        <f t="shared" si="21"/>
        <v>0</v>
      </c>
      <c r="F119" s="32">
        <f t="shared" si="22"/>
        <v>0</v>
      </c>
      <c r="G119" s="32">
        <f t="shared" si="23"/>
        <v>0</v>
      </c>
      <c r="H119" s="32">
        <f t="shared" si="24"/>
        <v>0</v>
      </c>
      <c r="I119" s="32">
        <f t="shared" si="25"/>
        <v>0</v>
      </c>
      <c r="J119" s="32">
        <f t="shared" si="26"/>
        <v>0</v>
      </c>
      <c r="K119" s="32">
        <f t="shared" si="27"/>
        <v>0</v>
      </c>
      <c r="L119" s="32">
        <f t="shared" si="28"/>
        <v>0</v>
      </c>
      <c r="M119" s="32">
        <f t="shared" ca="1" si="29"/>
        <v>7.4214468061546803E-3</v>
      </c>
      <c r="N119" s="32">
        <f t="shared" ca="1" si="30"/>
        <v>0</v>
      </c>
      <c r="O119" s="122">
        <f t="shared" ca="1" si="31"/>
        <v>0</v>
      </c>
      <c r="P119" s="32">
        <f t="shared" ca="1" si="32"/>
        <v>0</v>
      </c>
      <c r="Q119" s="32">
        <f t="shared" ca="1" si="33"/>
        <v>0</v>
      </c>
      <c r="R119" s="16">
        <f t="shared" ca="1" si="34"/>
        <v>-7.4214468061546803E-3</v>
      </c>
    </row>
    <row r="120" spans="1:18">
      <c r="A120" s="71"/>
      <c r="B120" s="71"/>
      <c r="C120" s="71"/>
      <c r="D120" s="72">
        <f t="shared" si="20"/>
        <v>0</v>
      </c>
      <c r="E120" s="72">
        <f t="shared" si="21"/>
        <v>0</v>
      </c>
      <c r="F120" s="32">
        <f t="shared" si="22"/>
        <v>0</v>
      </c>
      <c r="G120" s="32">
        <f t="shared" si="23"/>
        <v>0</v>
      </c>
      <c r="H120" s="32">
        <f t="shared" si="24"/>
        <v>0</v>
      </c>
      <c r="I120" s="32">
        <f t="shared" si="25"/>
        <v>0</v>
      </c>
      <c r="J120" s="32">
        <f t="shared" si="26"/>
        <v>0</v>
      </c>
      <c r="K120" s="32">
        <f t="shared" si="27"/>
        <v>0</v>
      </c>
      <c r="L120" s="32">
        <f t="shared" si="28"/>
        <v>0</v>
      </c>
      <c r="M120" s="32">
        <f t="shared" ca="1" si="29"/>
        <v>7.4214468061546803E-3</v>
      </c>
      <c r="N120" s="32">
        <f t="shared" ca="1" si="30"/>
        <v>0</v>
      </c>
      <c r="O120" s="122">
        <f t="shared" ca="1" si="31"/>
        <v>0</v>
      </c>
      <c r="P120" s="32">
        <f t="shared" ca="1" si="32"/>
        <v>0</v>
      </c>
      <c r="Q120" s="32">
        <f t="shared" ca="1" si="33"/>
        <v>0</v>
      </c>
      <c r="R120" s="16">
        <f t="shared" ca="1" si="34"/>
        <v>-7.4214468061546803E-3</v>
      </c>
    </row>
    <row r="121" spans="1:18">
      <c r="A121" s="71"/>
      <c r="B121" s="71"/>
      <c r="C121" s="71"/>
      <c r="D121" s="72">
        <f t="shared" si="20"/>
        <v>0</v>
      </c>
      <c r="E121" s="72">
        <f t="shared" si="21"/>
        <v>0</v>
      </c>
      <c r="F121" s="32">
        <f t="shared" si="22"/>
        <v>0</v>
      </c>
      <c r="G121" s="32">
        <f t="shared" si="23"/>
        <v>0</v>
      </c>
      <c r="H121" s="32">
        <f t="shared" si="24"/>
        <v>0</v>
      </c>
      <c r="I121" s="32">
        <f t="shared" si="25"/>
        <v>0</v>
      </c>
      <c r="J121" s="32">
        <f t="shared" si="26"/>
        <v>0</v>
      </c>
      <c r="K121" s="32">
        <f t="shared" si="27"/>
        <v>0</v>
      </c>
      <c r="L121" s="32">
        <f t="shared" si="28"/>
        <v>0</v>
      </c>
      <c r="M121" s="32">
        <f t="shared" ca="1" si="29"/>
        <v>7.4214468061546803E-3</v>
      </c>
      <c r="N121" s="32">
        <f t="shared" ca="1" si="30"/>
        <v>0</v>
      </c>
      <c r="O121" s="122">
        <f t="shared" ca="1" si="31"/>
        <v>0</v>
      </c>
      <c r="P121" s="32">
        <f t="shared" ca="1" si="32"/>
        <v>0</v>
      </c>
      <c r="Q121" s="32">
        <f t="shared" ca="1" si="33"/>
        <v>0</v>
      </c>
      <c r="R121" s="16">
        <f t="shared" ca="1" si="34"/>
        <v>-7.4214468061546803E-3</v>
      </c>
    </row>
    <row r="122" spans="1:18">
      <c r="A122" s="71"/>
      <c r="B122" s="71"/>
      <c r="C122" s="71"/>
      <c r="D122" s="72">
        <f t="shared" si="20"/>
        <v>0</v>
      </c>
      <c r="E122" s="72">
        <f t="shared" si="21"/>
        <v>0</v>
      </c>
      <c r="F122" s="32">
        <f t="shared" si="22"/>
        <v>0</v>
      </c>
      <c r="G122" s="32">
        <f t="shared" si="23"/>
        <v>0</v>
      </c>
      <c r="H122" s="32">
        <f t="shared" si="24"/>
        <v>0</v>
      </c>
      <c r="I122" s="32">
        <f t="shared" si="25"/>
        <v>0</v>
      </c>
      <c r="J122" s="32">
        <f t="shared" si="26"/>
        <v>0</v>
      </c>
      <c r="K122" s="32">
        <f t="shared" si="27"/>
        <v>0</v>
      </c>
      <c r="L122" s="32">
        <f t="shared" si="28"/>
        <v>0</v>
      </c>
      <c r="M122" s="32">
        <f t="shared" ca="1" si="29"/>
        <v>7.4214468061546803E-3</v>
      </c>
      <c r="N122" s="32">
        <f t="shared" ca="1" si="30"/>
        <v>0</v>
      </c>
      <c r="O122" s="122">
        <f t="shared" ca="1" si="31"/>
        <v>0</v>
      </c>
      <c r="P122" s="32">
        <f t="shared" ca="1" si="32"/>
        <v>0</v>
      </c>
      <c r="Q122" s="32">
        <f t="shared" ca="1" si="33"/>
        <v>0</v>
      </c>
      <c r="R122" s="16">
        <f t="shared" ca="1" si="34"/>
        <v>-7.4214468061546803E-3</v>
      </c>
    </row>
    <row r="123" spans="1:18">
      <c r="A123" s="71"/>
      <c r="B123" s="71"/>
      <c r="C123" s="71"/>
      <c r="D123" s="72">
        <f t="shared" si="20"/>
        <v>0</v>
      </c>
      <c r="E123" s="72">
        <f t="shared" si="21"/>
        <v>0</v>
      </c>
      <c r="F123" s="32">
        <f t="shared" si="22"/>
        <v>0</v>
      </c>
      <c r="G123" s="32">
        <f t="shared" si="23"/>
        <v>0</v>
      </c>
      <c r="H123" s="32">
        <f t="shared" si="24"/>
        <v>0</v>
      </c>
      <c r="I123" s="32">
        <f t="shared" si="25"/>
        <v>0</v>
      </c>
      <c r="J123" s="32">
        <f t="shared" si="26"/>
        <v>0</v>
      </c>
      <c r="K123" s="32">
        <f t="shared" si="27"/>
        <v>0</v>
      </c>
      <c r="L123" s="32">
        <f t="shared" si="28"/>
        <v>0</v>
      </c>
      <c r="M123" s="32">
        <f t="shared" ca="1" si="29"/>
        <v>7.4214468061546803E-3</v>
      </c>
      <c r="N123" s="32">
        <f t="shared" ca="1" si="30"/>
        <v>0</v>
      </c>
      <c r="O123" s="122">
        <f t="shared" ca="1" si="31"/>
        <v>0</v>
      </c>
      <c r="P123" s="32">
        <f t="shared" ca="1" si="32"/>
        <v>0</v>
      </c>
      <c r="Q123" s="32">
        <f t="shared" ca="1" si="33"/>
        <v>0</v>
      </c>
      <c r="R123" s="16">
        <f t="shared" ca="1" si="34"/>
        <v>-7.4214468061546803E-3</v>
      </c>
    </row>
    <row r="124" spans="1:18">
      <c r="A124" s="71"/>
      <c r="B124" s="71"/>
      <c r="C124" s="71"/>
      <c r="D124" s="72">
        <f t="shared" si="20"/>
        <v>0</v>
      </c>
      <c r="E124" s="72">
        <f t="shared" si="21"/>
        <v>0</v>
      </c>
      <c r="F124" s="32">
        <f t="shared" si="22"/>
        <v>0</v>
      </c>
      <c r="G124" s="32">
        <f t="shared" si="23"/>
        <v>0</v>
      </c>
      <c r="H124" s="32">
        <f t="shared" si="24"/>
        <v>0</v>
      </c>
      <c r="I124" s="32">
        <f t="shared" si="25"/>
        <v>0</v>
      </c>
      <c r="J124" s="32">
        <f t="shared" si="26"/>
        <v>0</v>
      </c>
      <c r="K124" s="32">
        <f t="shared" si="27"/>
        <v>0</v>
      </c>
      <c r="L124" s="32">
        <f t="shared" si="28"/>
        <v>0</v>
      </c>
      <c r="M124" s="32">
        <f t="shared" ca="1" si="29"/>
        <v>7.4214468061546803E-3</v>
      </c>
      <c r="N124" s="32">
        <f t="shared" ca="1" si="30"/>
        <v>0</v>
      </c>
      <c r="O124" s="122">
        <f t="shared" ca="1" si="31"/>
        <v>0</v>
      </c>
      <c r="P124" s="32">
        <f t="shared" ca="1" si="32"/>
        <v>0</v>
      </c>
      <c r="Q124" s="32">
        <f t="shared" ca="1" si="33"/>
        <v>0</v>
      </c>
      <c r="R124" s="16">
        <f t="shared" ca="1" si="34"/>
        <v>-7.4214468061546803E-3</v>
      </c>
    </row>
    <row r="125" spans="1:18">
      <c r="A125" s="71"/>
      <c r="B125" s="71"/>
      <c r="C125" s="71"/>
      <c r="D125" s="72">
        <f t="shared" si="20"/>
        <v>0</v>
      </c>
      <c r="E125" s="72">
        <f t="shared" si="21"/>
        <v>0</v>
      </c>
      <c r="F125" s="32">
        <f t="shared" si="22"/>
        <v>0</v>
      </c>
      <c r="G125" s="32">
        <f t="shared" si="23"/>
        <v>0</v>
      </c>
      <c r="H125" s="32">
        <f t="shared" si="24"/>
        <v>0</v>
      </c>
      <c r="I125" s="32">
        <f t="shared" si="25"/>
        <v>0</v>
      </c>
      <c r="J125" s="32">
        <f t="shared" si="26"/>
        <v>0</v>
      </c>
      <c r="K125" s="32">
        <f t="shared" si="27"/>
        <v>0</v>
      </c>
      <c r="L125" s="32">
        <f t="shared" si="28"/>
        <v>0</v>
      </c>
      <c r="M125" s="32">
        <f t="shared" ca="1" si="29"/>
        <v>7.4214468061546803E-3</v>
      </c>
      <c r="N125" s="32">
        <f t="shared" ca="1" si="30"/>
        <v>0</v>
      </c>
      <c r="O125" s="122">
        <f t="shared" ca="1" si="31"/>
        <v>0</v>
      </c>
      <c r="P125" s="32">
        <f t="shared" ca="1" si="32"/>
        <v>0</v>
      </c>
      <c r="Q125" s="32">
        <f t="shared" ca="1" si="33"/>
        <v>0</v>
      </c>
      <c r="R125" s="16">
        <f t="shared" ca="1" si="34"/>
        <v>-7.4214468061546803E-3</v>
      </c>
    </row>
    <row r="126" spans="1:18">
      <c r="A126" s="71"/>
      <c r="B126" s="71"/>
      <c r="C126" s="71"/>
      <c r="D126" s="72">
        <f t="shared" si="20"/>
        <v>0</v>
      </c>
      <c r="E126" s="72">
        <f t="shared" si="21"/>
        <v>0</v>
      </c>
      <c r="F126" s="32">
        <f t="shared" si="22"/>
        <v>0</v>
      </c>
      <c r="G126" s="32">
        <f t="shared" si="23"/>
        <v>0</v>
      </c>
      <c r="H126" s="32">
        <f t="shared" si="24"/>
        <v>0</v>
      </c>
      <c r="I126" s="32">
        <f t="shared" si="25"/>
        <v>0</v>
      </c>
      <c r="J126" s="32">
        <f t="shared" si="26"/>
        <v>0</v>
      </c>
      <c r="K126" s="32">
        <f t="shared" si="27"/>
        <v>0</v>
      </c>
      <c r="L126" s="32">
        <f t="shared" si="28"/>
        <v>0</v>
      </c>
      <c r="M126" s="32">
        <f t="shared" ca="1" si="29"/>
        <v>7.4214468061546803E-3</v>
      </c>
      <c r="N126" s="32">
        <f t="shared" ca="1" si="30"/>
        <v>0</v>
      </c>
      <c r="O126" s="122">
        <f t="shared" ca="1" si="31"/>
        <v>0</v>
      </c>
      <c r="P126" s="32">
        <f t="shared" ca="1" si="32"/>
        <v>0</v>
      </c>
      <c r="Q126" s="32">
        <f t="shared" ca="1" si="33"/>
        <v>0</v>
      </c>
      <c r="R126" s="16">
        <f t="shared" ca="1" si="34"/>
        <v>-7.4214468061546803E-3</v>
      </c>
    </row>
    <row r="127" spans="1:18">
      <c r="A127" s="71"/>
      <c r="B127" s="71"/>
      <c r="C127" s="71"/>
      <c r="D127" s="72">
        <f t="shared" si="20"/>
        <v>0</v>
      </c>
      <c r="E127" s="72">
        <f t="shared" si="21"/>
        <v>0</v>
      </c>
      <c r="F127" s="32">
        <f t="shared" si="22"/>
        <v>0</v>
      </c>
      <c r="G127" s="32">
        <f t="shared" si="23"/>
        <v>0</v>
      </c>
      <c r="H127" s="32">
        <f t="shared" si="24"/>
        <v>0</v>
      </c>
      <c r="I127" s="32">
        <f t="shared" si="25"/>
        <v>0</v>
      </c>
      <c r="J127" s="32">
        <f t="shared" si="26"/>
        <v>0</v>
      </c>
      <c r="K127" s="32">
        <f t="shared" si="27"/>
        <v>0</v>
      </c>
      <c r="L127" s="32">
        <f t="shared" si="28"/>
        <v>0</v>
      </c>
      <c r="M127" s="32">
        <f t="shared" ca="1" si="29"/>
        <v>7.4214468061546803E-3</v>
      </c>
      <c r="N127" s="32">
        <f t="shared" ca="1" si="30"/>
        <v>0</v>
      </c>
      <c r="O127" s="122">
        <f t="shared" ca="1" si="31"/>
        <v>0</v>
      </c>
      <c r="P127" s="32">
        <f t="shared" ca="1" si="32"/>
        <v>0</v>
      </c>
      <c r="Q127" s="32">
        <f t="shared" ca="1" si="33"/>
        <v>0</v>
      </c>
      <c r="R127" s="16">
        <f t="shared" ca="1" si="34"/>
        <v>-7.4214468061546803E-3</v>
      </c>
    </row>
    <row r="128" spans="1:18">
      <c r="A128" s="71"/>
      <c r="B128" s="71"/>
      <c r="C128" s="71"/>
      <c r="D128" s="72">
        <f t="shared" si="20"/>
        <v>0</v>
      </c>
      <c r="E128" s="72">
        <f t="shared" si="21"/>
        <v>0</v>
      </c>
      <c r="F128" s="32">
        <f t="shared" si="22"/>
        <v>0</v>
      </c>
      <c r="G128" s="32">
        <f t="shared" si="23"/>
        <v>0</v>
      </c>
      <c r="H128" s="32">
        <f t="shared" si="24"/>
        <v>0</v>
      </c>
      <c r="I128" s="32">
        <f t="shared" si="25"/>
        <v>0</v>
      </c>
      <c r="J128" s="32">
        <f t="shared" si="26"/>
        <v>0</v>
      </c>
      <c r="K128" s="32">
        <f t="shared" si="27"/>
        <v>0</v>
      </c>
      <c r="L128" s="32">
        <f t="shared" si="28"/>
        <v>0</v>
      </c>
      <c r="M128" s="32">
        <f t="shared" ca="1" si="29"/>
        <v>7.4214468061546803E-3</v>
      </c>
      <c r="N128" s="32">
        <f t="shared" ca="1" si="30"/>
        <v>0</v>
      </c>
      <c r="O128" s="122">
        <f t="shared" ca="1" si="31"/>
        <v>0</v>
      </c>
      <c r="P128" s="32">
        <f t="shared" ca="1" si="32"/>
        <v>0</v>
      </c>
      <c r="Q128" s="32">
        <f t="shared" ca="1" si="33"/>
        <v>0</v>
      </c>
      <c r="R128" s="16">
        <f t="shared" ca="1" si="34"/>
        <v>-7.4214468061546803E-3</v>
      </c>
    </row>
    <row r="129" spans="1:18">
      <c r="A129" s="71"/>
      <c r="B129" s="71"/>
      <c r="C129" s="71"/>
      <c r="D129" s="72">
        <f t="shared" si="20"/>
        <v>0</v>
      </c>
      <c r="E129" s="72">
        <f t="shared" si="21"/>
        <v>0</v>
      </c>
      <c r="F129" s="32">
        <f t="shared" si="22"/>
        <v>0</v>
      </c>
      <c r="G129" s="32">
        <f t="shared" si="23"/>
        <v>0</v>
      </c>
      <c r="H129" s="32">
        <f t="shared" si="24"/>
        <v>0</v>
      </c>
      <c r="I129" s="32">
        <f t="shared" si="25"/>
        <v>0</v>
      </c>
      <c r="J129" s="32">
        <f t="shared" si="26"/>
        <v>0</v>
      </c>
      <c r="K129" s="32">
        <f t="shared" si="27"/>
        <v>0</v>
      </c>
      <c r="L129" s="32">
        <f t="shared" si="28"/>
        <v>0</v>
      </c>
      <c r="M129" s="32">
        <f t="shared" ca="1" si="29"/>
        <v>7.4214468061546803E-3</v>
      </c>
      <c r="N129" s="32">
        <f t="shared" ca="1" si="30"/>
        <v>0</v>
      </c>
      <c r="O129" s="122">
        <f t="shared" ca="1" si="31"/>
        <v>0</v>
      </c>
      <c r="P129" s="32">
        <f t="shared" ca="1" si="32"/>
        <v>0</v>
      </c>
      <c r="Q129" s="32">
        <f t="shared" ca="1" si="33"/>
        <v>0</v>
      </c>
      <c r="R129" s="16">
        <f t="shared" ca="1" si="34"/>
        <v>-7.4214468061546803E-3</v>
      </c>
    </row>
    <row r="130" spans="1:18">
      <c r="A130" s="71"/>
      <c r="B130" s="71"/>
      <c r="C130" s="71"/>
      <c r="D130" s="72">
        <f t="shared" si="20"/>
        <v>0</v>
      </c>
      <c r="E130" s="72">
        <f t="shared" si="21"/>
        <v>0</v>
      </c>
      <c r="F130" s="32">
        <f t="shared" si="22"/>
        <v>0</v>
      </c>
      <c r="G130" s="32">
        <f t="shared" si="23"/>
        <v>0</v>
      </c>
      <c r="H130" s="32">
        <f t="shared" si="24"/>
        <v>0</v>
      </c>
      <c r="I130" s="32">
        <f t="shared" si="25"/>
        <v>0</v>
      </c>
      <c r="J130" s="32">
        <f t="shared" si="26"/>
        <v>0</v>
      </c>
      <c r="K130" s="32">
        <f t="shared" si="27"/>
        <v>0</v>
      </c>
      <c r="L130" s="32">
        <f t="shared" si="28"/>
        <v>0</v>
      </c>
      <c r="M130" s="32">
        <f t="shared" ca="1" si="29"/>
        <v>7.4214468061546803E-3</v>
      </c>
      <c r="N130" s="32">
        <f t="shared" ca="1" si="30"/>
        <v>0</v>
      </c>
      <c r="O130" s="122">
        <f t="shared" ca="1" si="31"/>
        <v>0</v>
      </c>
      <c r="P130" s="32">
        <f t="shared" ca="1" si="32"/>
        <v>0</v>
      </c>
      <c r="Q130" s="32">
        <f t="shared" ca="1" si="33"/>
        <v>0</v>
      </c>
      <c r="R130" s="16">
        <f t="shared" ca="1" si="34"/>
        <v>-7.4214468061546803E-3</v>
      </c>
    </row>
    <row r="131" spans="1:18">
      <c r="A131" s="71"/>
      <c r="B131" s="71"/>
      <c r="C131" s="71"/>
      <c r="D131" s="72">
        <f t="shared" si="20"/>
        <v>0</v>
      </c>
      <c r="E131" s="72">
        <f t="shared" si="21"/>
        <v>0</v>
      </c>
      <c r="F131" s="32">
        <f t="shared" si="22"/>
        <v>0</v>
      </c>
      <c r="G131" s="32">
        <f t="shared" si="23"/>
        <v>0</v>
      </c>
      <c r="H131" s="32">
        <f t="shared" si="24"/>
        <v>0</v>
      </c>
      <c r="I131" s="32">
        <f t="shared" si="25"/>
        <v>0</v>
      </c>
      <c r="J131" s="32">
        <f t="shared" si="26"/>
        <v>0</v>
      </c>
      <c r="K131" s="32">
        <f t="shared" si="27"/>
        <v>0</v>
      </c>
      <c r="L131" s="32">
        <f t="shared" si="28"/>
        <v>0</v>
      </c>
      <c r="M131" s="32">
        <f t="shared" ca="1" si="29"/>
        <v>7.4214468061546803E-3</v>
      </c>
      <c r="N131" s="32">
        <f t="shared" ca="1" si="30"/>
        <v>0</v>
      </c>
      <c r="O131" s="122">
        <f t="shared" ca="1" si="31"/>
        <v>0</v>
      </c>
      <c r="P131" s="32">
        <f t="shared" ca="1" si="32"/>
        <v>0</v>
      </c>
      <c r="Q131" s="32">
        <f t="shared" ca="1" si="33"/>
        <v>0</v>
      </c>
      <c r="R131" s="16">
        <f t="shared" ca="1" si="34"/>
        <v>-7.4214468061546803E-3</v>
      </c>
    </row>
    <row r="132" spans="1:18">
      <c r="A132" s="71"/>
      <c r="B132" s="71"/>
      <c r="C132" s="71"/>
      <c r="D132" s="72">
        <f t="shared" si="20"/>
        <v>0</v>
      </c>
      <c r="E132" s="72">
        <f t="shared" si="21"/>
        <v>0</v>
      </c>
      <c r="F132" s="32">
        <f t="shared" si="22"/>
        <v>0</v>
      </c>
      <c r="G132" s="32">
        <f t="shared" si="23"/>
        <v>0</v>
      </c>
      <c r="H132" s="32">
        <f t="shared" si="24"/>
        <v>0</v>
      </c>
      <c r="I132" s="32">
        <f t="shared" si="25"/>
        <v>0</v>
      </c>
      <c r="J132" s="32">
        <f t="shared" si="26"/>
        <v>0</v>
      </c>
      <c r="K132" s="32">
        <f t="shared" si="27"/>
        <v>0</v>
      </c>
      <c r="L132" s="32">
        <f t="shared" si="28"/>
        <v>0</v>
      </c>
      <c r="M132" s="32">
        <f t="shared" ca="1" si="29"/>
        <v>7.4214468061546803E-3</v>
      </c>
      <c r="N132" s="32">
        <f t="shared" ca="1" si="30"/>
        <v>0</v>
      </c>
      <c r="O132" s="122">
        <f t="shared" ca="1" si="31"/>
        <v>0</v>
      </c>
      <c r="P132" s="32">
        <f t="shared" ca="1" si="32"/>
        <v>0</v>
      </c>
      <c r="Q132" s="32">
        <f t="shared" ca="1" si="33"/>
        <v>0</v>
      </c>
      <c r="R132" s="16">
        <f t="shared" ca="1" si="34"/>
        <v>-7.4214468061546803E-3</v>
      </c>
    </row>
    <row r="133" spans="1:18">
      <c r="A133" s="71"/>
      <c r="B133" s="71"/>
      <c r="C133" s="71"/>
      <c r="D133" s="72">
        <f t="shared" si="20"/>
        <v>0</v>
      </c>
      <c r="E133" s="72">
        <f t="shared" si="21"/>
        <v>0</v>
      </c>
      <c r="F133" s="32">
        <f t="shared" si="22"/>
        <v>0</v>
      </c>
      <c r="G133" s="32">
        <f t="shared" si="23"/>
        <v>0</v>
      </c>
      <c r="H133" s="32">
        <f t="shared" si="24"/>
        <v>0</v>
      </c>
      <c r="I133" s="32">
        <f t="shared" si="25"/>
        <v>0</v>
      </c>
      <c r="J133" s="32">
        <f t="shared" si="26"/>
        <v>0</v>
      </c>
      <c r="K133" s="32">
        <f t="shared" si="27"/>
        <v>0</v>
      </c>
      <c r="L133" s="32">
        <f t="shared" si="28"/>
        <v>0</v>
      </c>
      <c r="M133" s="32">
        <f t="shared" ca="1" si="29"/>
        <v>7.4214468061546803E-3</v>
      </c>
      <c r="N133" s="32">
        <f t="shared" ca="1" si="30"/>
        <v>0</v>
      </c>
      <c r="O133" s="122">
        <f t="shared" ca="1" si="31"/>
        <v>0</v>
      </c>
      <c r="P133" s="32">
        <f t="shared" ca="1" si="32"/>
        <v>0</v>
      </c>
      <c r="Q133" s="32">
        <f t="shared" ca="1" si="33"/>
        <v>0</v>
      </c>
      <c r="R133" s="16">
        <f t="shared" ca="1" si="34"/>
        <v>-7.4214468061546803E-3</v>
      </c>
    </row>
    <row r="134" spans="1:18">
      <c r="A134" s="71"/>
      <c r="B134" s="71"/>
      <c r="C134" s="71"/>
      <c r="D134" s="72">
        <f t="shared" si="20"/>
        <v>0</v>
      </c>
      <c r="E134" s="72">
        <f t="shared" si="21"/>
        <v>0</v>
      </c>
      <c r="F134" s="32">
        <f t="shared" si="22"/>
        <v>0</v>
      </c>
      <c r="G134" s="32">
        <f t="shared" si="23"/>
        <v>0</v>
      </c>
      <c r="H134" s="32">
        <f t="shared" si="24"/>
        <v>0</v>
      </c>
      <c r="I134" s="32">
        <f t="shared" si="25"/>
        <v>0</v>
      </c>
      <c r="J134" s="32">
        <f t="shared" si="26"/>
        <v>0</v>
      </c>
      <c r="K134" s="32">
        <f t="shared" si="27"/>
        <v>0</v>
      </c>
      <c r="L134" s="32">
        <f t="shared" si="28"/>
        <v>0</v>
      </c>
      <c r="M134" s="32">
        <f t="shared" ca="1" si="29"/>
        <v>7.4214468061546803E-3</v>
      </c>
      <c r="N134" s="32">
        <f t="shared" ca="1" si="30"/>
        <v>0</v>
      </c>
      <c r="O134" s="122">
        <f t="shared" ca="1" si="31"/>
        <v>0</v>
      </c>
      <c r="P134" s="32">
        <f t="shared" ca="1" si="32"/>
        <v>0</v>
      </c>
      <c r="Q134" s="32">
        <f t="shared" ca="1" si="33"/>
        <v>0</v>
      </c>
      <c r="R134" s="16">
        <f t="shared" ca="1" si="34"/>
        <v>-7.4214468061546803E-3</v>
      </c>
    </row>
    <row r="135" spans="1:18">
      <c r="A135" s="71"/>
      <c r="B135" s="71"/>
      <c r="C135" s="71"/>
      <c r="D135" s="72">
        <f t="shared" si="20"/>
        <v>0</v>
      </c>
      <c r="E135" s="72">
        <f t="shared" si="21"/>
        <v>0</v>
      </c>
      <c r="F135" s="32">
        <f t="shared" si="22"/>
        <v>0</v>
      </c>
      <c r="G135" s="32">
        <f t="shared" si="23"/>
        <v>0</v>
      </c>
      <c r="H135" s="32">
        <f t="shared" si="24"/>
        <v>0</v>
      </c>
      <c r="I135" s="32">
        <f t="shared" si="25"/>
        <v>0</v>
      </c>
      <c r="J135" s="32">
        <f t="shared" si="26"/>
        <v>0</v>
      </c>
      <c r="K135" s="32">
        <f t="shared" si="27"/>
        <v>0</v>
      </c>
      <c r="L135" s="32">
        <f t="shared" si="28"/>
        <v>0</v>
      </c>
      <c r="M135" s="32">
        <f t="shared" ca="1" si="29"/>
        <v>7.4214468061546803E-3</v>
      </c>
      <c r="N135" s="32">
        <f t="shared" ca="1" si="30"/>
        <v>0</v>
      </c>
      <c r="O135" s="122">
        <f t="shared" ca="1" si="31"/>
        <v>0</v>
      </c>
      <c r="P135" s="32">
        <f t="shared" ca="1" si="32"/>
        <v>0</v>
      </c>
      <c r="Q135" s="32">
        <f t="shared" ca="1" si="33"/>
        <v>0</v>
      </c>
      <c r="R135" s="16">
        <f t="shared" ca="1" si="34"/>
        <v>-7.4214468061546803E-3</v>
      </c>
    </row>
    <row r="136" spans="1:18">
      <c r="A136" s="71"/>
      <c r="B136" s="71"/>
      <c r="C136" s="71"/>
      <c r="D136" s="72">
        <f t="shared" si="20"/>
        <v>0</v>
      </c>
      <c r="E136" s="72">
        <f t="shared" si="21"/>
        <v>0</v>
      </c>
      <c r="F136" s="32">
        <f t="shared" si="22"/>
        <v>0</v>
      </c>
      <c r="G136" s="32">
        <f t="shared" si="23"/>
        <v>0</v>
      </c>
      <c r="H136" s="32">
        <f t="shared" si="24"/>
        <v>0</v>
      </c>
      <c r="I136" s="32">
        <f t="shared" si="25"/>
        <v>0</v>
      </c>
      <c r="J136" s="32">
        <f t="shared" si="26"/>
        <v>0</v>
      </c>
      <c r="K136" s="32">
        <f t="shared" si="27"/>
        <v>0</v>
      </c>
      <c r="L136" s="32">
        <f t="shared" si="28"/>
        <v>0</v>
      </c>
      <c r="M136" s="32">
        <f t="shared" ca="1" si="29"/>
        <v>7.4214468061546803E-3</v>
      </c>
      <c r="N136" s="32">
        <f t="shared" ca="1" si="30"/>
        <v>0</v>
      </c>
      <c r="O136" s="122">
        <f t="shared" ca="1" si="31"/>
        <v>0</v>
      </c>
      <c r="P136" s="32">
        <f t="shared" ca="1" si="32"/>
        <v>0</v>
      </c>
      <c r="Q136" s="32">
        <f t="shared" ca="1" si="33"/>
        <v>0</v>
      </c>
      <c r="R136" s="16">
        <f t="shared" ca="1" si="34"/>
        <v>-7.4214468061546803E-3</v>
      </c>
    </row>
    <row r="137" spans="1:18">
      <c r="A137" s="71"/>
      <c r="B137" s="71"/>
      <c r="C137" s="71"/>
      <c r="D137" s="72">
        <f t="shared" si="20"/>
        <v>0</v>
      </c>
      <c r="E137" s="72">
        <f t="shared" si="21"/>
        <v>0</v>
      </c>
      <c r="F137" s="32">
        <f t="shared" si="22"/>
        <v>0</v>
      </c>
      <c r="G137" s="32">
        <f t="shared" si="23"/>
        <v>0</v>
      </c>
      <c r="H137" s="32">
        <f t="shared" si="24"/>
        <v>0</v>
      </c>
      <c r="I137" s="32">
        <f t="shared" si="25"/>
        <v>0</v>
      </c>
      <c r="J137" s="32">
        <f t="shared" si="26"/>
        <v>0</v>
      </c>
      <c r="K137" s="32">
        <f t="shared" si="27"/>
        <v>0</v>
      </c>
      <c r="L137" s="32">
        <f t="shared" si="28"/>
        <v>0</v>
      </c>
      <c r="M137" s="32">
        <f t="shared" ca="1" si="29"/>
        <v>7.4214468061546803E-3</v>
      </c>
      <c r="N137" s="32">
        <f t="shared" ca="1" si="30"/>
        <v>0</v>
      </c>
      <c r="O137" s="122">
        <f t="shared" ca="1" si="31"/>
        <v>0</v>
      </c>
      <c r="P137" s="32">
        <f t="shared" ca="1" si="32"/>
        <v>0</v>
      </c>
      <c r="Q137" s="32">
        <f t="shared" ca="1" si="33"/>
        <v>0</v>
      </c>
      <c r="R137" s="16">
        <f t="shared" ca="1" si="34"/>
        <v>-7.4214468061546803E-3</v>
      </c>
    </row>
    <row r="138" spans="1:18">
      <c r="A138" s="71"/>
      <c r="B138" s="71"/>
      <c r="C138" s="71"/>
      <c r="D138" s="72">
        <f t="shared" si="20"/>
        <v>0</v>
      </c>
      <c r="E138" s="72">
        <f t="shared" si="21"/>
        <v>0</v>
      </c>
      <c r="F138" s="32">
        <f t="shared" si="22"/>
        <v>0</v>
      </c>
      <c r="G138" s="32">
        <f t="shared" si="23"/>
        <v>0</v>
      </c>
      <c r="H138" s="32">
        <f t="shared" si="24"/>
        <v>0</v>
      </c>
      <c r="I138" s="32">
        <f t="shared" si="25"/>
        <v>0</v>
      </c>
      <c r="J138" s="32">
        <f t="shared" si="26"/>
        <v>0</v>
      </c>
      <c r="K138" s="32">
        <f t="shared" si="27"/>
        <v>0</v>
      </c>
      <c r="L138" s="32">
        <f t="shared" si="28"/>
        <v>0</v>
      </c>
      <c r="M138" s="32">
        <f t="shared" ca="1" si="29"/>
        <v>7.4214468061546803E-3</v>
      </c>
      <c r="N138" s="32">
        <f t="shared" ca="1" si="30"/>
        <v>0</v>
      </c>
      <c r="O138" s="122">
        <f t="shared" ca="1" si="31"/>
        <v>0</v>
      </c>
      <c r="P138" s="32">
        <f t="shared" ca="1" si="32"/>
        <v>0</v>
      </c>
      <c r="Q138" s="32">
        <f t="shared" ca="1" si="33"/>
        <v>0</v>
      </c>
      <c r="R138" s="16">
        <f t="shared" ca="1" si="34"/>
        <v>-7.4214468061546803E-3</v>
      </c>
    </row>
    <row r="139" spans="1:18">
      <c r="A139" s="71"/>
      <c r="B139" s="71"/>
      <c r="C139" s="71"/>
      <c r="D139" s="72">
        <f t="shared" si="20"/>
        <v>0</v>
      </c>
      <c r="E139" s="72">
        <f t="shared" si="21"/>
        <v>0</v>
      </c>
      <c r="F139" s="32">
        <f t="shared" si="22"/>
        <v>0</v>
      </c>
      <c r="G139" s="32">
        <f t="shared" si="23"/>
        <v>0</v>
      </c>
      <c r="H139" s="32">
        <f t="shared" si="24"/>
        <v>0</v>
      </c>
      <c r="I139" s="32">
        <f t="shared" si="25"/>
        <v>0</v>
      </c>
      <c r="J139" s="32">
        <f t="shared" si="26"/>
        <v>0</v>
      </c>
      <c r="K139" s="32">
        <f t="shared" si="27"/>
        <v>0</v>
      </c>
      <c r="L139" s="32">
        <f t="shared" si="28"/>
        <v>0</v>
      </c>
      <c r="M139" s="32">
        <f t="shared" ca="1" si="29"/>
        <v>7.4214468061546803E-3</v>
      </c>
      <c r="N139" s="32">
        <f t="shared" ca="1" si="30"/>
        <v>0</v>
      </c>
      <c r="O139" s="122">
        <f t="shared" ca="1" si="31"/>
        <v>0</v>
      </c>
      <c r="P139" s="32">
        <f t="shared" ca="1" si="32"/>
        <v>0</v>
      </c>
      <c r="Q139" s="32">
        <f t="shared" ca="1" si="33"/>
        <v>0</v>
      </c>
      <c r="R139" s="16">
        <f t="shared" ca="1" si="34"/>
        <v>-7.4214468061546803E-3</v>
      </c>
    </row>
    <row r="140" spans="1:18">
      <c r="A140" s="71"/>
      <c r="B140" s="71"/>
      <c r="C140" s="71"/>
      <c r="D140" s="72">
        <f t="shared" si="20"/>
        <v>0</v>
      </c>
      <c r="E140" s="72">
        <f t="shared" si="21"/>
        <v>0</v>
      </c>
      <c r="F140" s="32">
        <f t="shared" si="22"/>
        <v>0</v>
      </c>
      <c r="G140" s="32">
        <f t="shared" si="23"/>
        <v>0</v>
      </c>
      <c r="H140" s="32">
        <f t="shared" si="24"/>
        <v>0</v>
      </c>
      <c r="I140" s="32">
        <f t="shared" si="25"/>
        <v>0</v>
      </c>
      <c r="J140" s="32">
        <f t="shared" si="26"/>
        <v>0</v>
      </c>
      <c r="K140" s="32">
        <f t="shared" si="27"/>
        <v>0</v>
      </c>
      <c r="L140" s="32">
        <f t="shared" si="28"/>
        <v>0</v>
      </c>
      <c r="M140" s="32">
        <f t="shared" ca="1" si="29"/>
        <v>7.4214468061546803E-3</v>
      </c>
      <c r="N140" s="32">
        <f t="shared" ca="1" si="30"/>
        <v>0</v>
      </c>
      <c r="O140" s="122">
        <f t="shared" ca="1" si="31"/>
        <v>0</v>
      </c>
      <c r="P140" s="32">
        <f t="shared" ca="1" si="32"/>
        <v>0</v>
      </c>
      <c r="Q140" s="32">
        <f t="shared" ca="1" si="33"/>
        <v>0</v>
      </c>
      <c r="R140" s="16">
        <f t="shared" ca="1" si="34"/>
        <v>-7.4214468061546803E-3</v>
      </c>
    </row>
    <row r="141" spans="1:18">
      <c r="A141" s="71"/>
      <c r="B141" s="71"/>
      <c r="C141" s="71"/>
      <c r="D141" s="72">
        <f t="shared" si="20"/>
        <v>0</v>
      </c>
      <c r="E141" s="72">
        <f t="shared" si="21"/>
        <v>0</v>
      </c>
      <c r="F141" s="32">
        <f t="shared" si="22"/>
        <v>0</v>
      </c>
      <c r="G141" s="32">
        <f t="shared" si="23"/>
        <v>0</v>
      </c>
      <c r="H141" s="32">
        <f t="shared" si="24"/>
        <v>0</v>
      </c>
      <c r="I141" s="32">
        <f t="shared" si="25"/>
        <v>0</v>
      </c>
      <c r="J141" s="32">
        <f t="shared" si="26"/>
        <v>0</v>
      </c>
      <c r="K141" s="32">
        <f t="shared" si="27"/>
        <v>0</v>
      </c>
      <c r="L141" s="32">
        <f t="shared" si="28"/>
        <v>0</v>
      </c>
      <c r="M141" s="32">
        <f t="shared" ca="1" si="29"/>
        <v>7.4214468061546803E-3</v>
      </c>
      <c r="N141" s="32">
        <f t="shared" ca="1" si="30"/>
        <v>0</v>
      </c>
      <c r="O141" s="122">
        <f t="shared" ca="1" si="31"/>
        <v>0</v>
      </c>
      <c r="P141" s="32">
        <f t="shared" ca="1" si="32"/>
        <v>0</v>
      </c>
      <c r="Q141" s="32">
        <f t="shared" ca="1" si="33"/>
        <v>0</v>
      </c>
      <c r="R141" s="16">
        <f t="shared" ca="1" si="34"/>
        <v>-7.4214468061546803E-3</v>
      </c>
    </row>
    <row r="142" spans="1:18">
      <c r="A142" s="71"/>
      <c r="B142" s="71"/>
      <c r="C142" s="71"/>
      <c r="D142" s="72">
        <f t="shared" si="20"/>
        <v>0</v>
      </c>
      <c r="E142" s="72">
        <f t="shared" si="21"/>
        <v>0</v>
      </c>
      <c r="F142" s="32">
        <f t="shared" si="22"/>
        <v>0</v>
      </c>
      <c r="G142" s="32">
        <f t="shared" si="23"/>
        <v>0</v>
      </c>
      <c r="H142" s="32">
        <f t="shared" si="24"/>
        <v>0</v>
      </c>
      <c r="I142" s="32">
        <f t="shared" si="25"/>
        <v>0</v>
      </c>
      <c r="J142" s="32">
        <f t="shared" si="26"/>
        <v>0</v>
      </c>
      <c r="K142" s="32">
        <f t="shared" si="27"/>
        <v>0</v>
      </c>
      <c r="L142" s="32">
        <f t="shared" si="28"/>
        <v>0</v>
      </c>
      <c r="M142" s="32">
        <f t="shared" ca="1" si="29"/>
        <v>7.4214468061546803E-3</v>
      </c>
      <c r="N142" s="32">
        <f t="shared" ca="1" si="30"/>
        <v>0</v>
      </c>
      <c r="O142" s="122">
        <f t="shared" ca="1" si="31"/>
        <v>0</v>
      </c>
      <c r="P142" s="32">
        <f t="shared" ca="1" si="32"/>
        <v>0</v>
      </c>
      <c r="Q142" s="32">
        <f t="shared" ca="1" si="33"/>
        <v>0</v>
      </c>
      <c r="R142" s="16">
        <f t="shared" ca="1" si="34"/>
        <v>-7.4214468061546803E-3</v>
      </c>
    </row>
    <row r="143" spans="1:18">
      <c r="A143" s="71"/>
      <c r="B143" s="71"/>
      <c r="C143" s="71"/>
      <c r="D143" s="72">
        <f t="shared" si="20"/>
        <v>0</v>
      </c>
      <c r="E143" s="72">
        <f t="shared" si="21"/>
        <v>0</v>
      </c>
      <c r="F143" s="32">
        <f t="shared" si="22"/>
        <v>0</v>
      </c>
      <c r="G143" s="32">
        <f t="shared" si="23"/>
        <v>0</v>
      </c>
      <c r="H143" s="32">
        <f t="shared" si="24"/>
        <v>0</v>
      </c>
      <c r="I143" s="32">
        <f t="shared" si="25"/>
        <v>0</v>
      </c>
      <c r="J143" s="32">
        <f t="shared" si="26"/>
        <v>0</v>
      </c>
      <c r="K143" s="32">
        <f t="shared" si="27"/>
        <v>0</v>
      </c>
      <c r="L143" s="32">
        <f t="shared" si="28"/>
        <v>0</v>
      </c>
      <c r="M143" s="32">
        <f t="shared" ca="1" si="29"/>
        <v>7.4214468061546803E-3</v>
      </c>
      <c r="N143" s="32">
        <f t="shared" ca="1" si="30"/>
        <v>0</v>
      </c>
      <c r="O143" s="122">
        <f t="shared" ca="1" si="31"/>
        <v>0</v>
      </c>
      <c r="P143" s="32">
        <f t="shared" ca="1" si="32"/>
        <v>0</v>
      </c>
      <c r="Q143" s="32">
        <f t="shared" ca="1" si="33"/>
        <v>0</v>
      </c>
      <c r="R143" s="16">
        <f t="shared" ca="1" si="34"/>
        <v>-7.4214468061546803E-3</v>
      </c>
    </row>
    <row r="144" spans="1:18">
      <c r="A144" s="71"/>
      <c r="B144" s="71"/>
      <c r="C144" s="71"/>
      <c r="D144" s="72">
        <f t="shared" si="20"/>
        <v>0</v>
      </c>
      <c r="E144" s="72">
        <f t="shared" si="21"/>
        <v>0</v>
      </c>
      <c r="F144" s="32">
        <f t="shared" si="22"/>
        <v>0</v>
      </c>
      <c r="G144" s="32">
        <f t="shared" si="23"/>
        <v>0</v>
      </c>
      <c r="H144" s="32">
        <f t="shared" si="24"/>
        <v>0</v>
      </c>
      <c r="I144" s="32">
        <f t="shared" si="25"/>
        <v>0</v>
      </c>
      <c r="J144" s="32">
        <f t="shared" si="26"/>
        <v>0</v>
      </c>
      <c r="K144" s="32">
        <f t="shared" si="27"/>
        <v>0</v>
      </c>
      <c r="L144" s="32">
        <f t="shared" si="28"/>
        <v>0</v>
      </c>
      <c r="M144" s="32">
        <f t="shared" ca="1" si="29"/>
        <v>7.4214468061546803E-3</v>
      </c>
      <c r="N144" s="32">
        <f t="shared" ca="1" si="30"/>
        <v>0</v>
      </c>
      <c r="O144" s="122">
        <f t="shared" ca="1" si="31"/>
        <v>0</v>
      </c>
      <c r="P144" s="32">
        <f t="shared" ca="1" si="32"/>
        <v>0</v>
      </c>
      <c r="Q144" s="32">
        <f t="shared" ca="1" si="33"/>
        <v>0</v>
      </c>
      <c r="R144" s="16">
        <f t="shared" ca="1" si="34"/>
        <v>-7.4214468061546803E-3</v>
      </c>
    </row>
    <row r="145" spans="1:18">
      <c r="A145" s="71"/>
      <c r="B145" s="71"/>
      <c r="C145" s="71"/>
      <c r="D145" s="72">
        <f t="shared" si="20"/>
        <v>0</v>
      </c>
      <c r="E145" s="72">
        <f t="shared" si="21"/>
        <v>0</v>
      </c>
      <c r="F145" s="32">
        <f t="shared" si="22"/>
        <v>0</v>
      </c>
      <c r="G145" s="32">
        <f t="shared" si="23"/>
        <v>0</v>
      </c>
      <c r="H145" s="32">
        <f t="shared" si="24"/>
        <v>0</v>
      </c>
      <c r="I145" s="32">
        <f t="shared" si="25"/>
        <v>0</v>
      </c>
      <c r="J145" s="32">
        <f t="shared" si="26"/>
        <v>0</v>
      </c>
      <c r="K145" s="32">
        <f t="shared" si="27"/>
        <v>0</v>
      </c>
      <c r="L145" s="32">
        <f t="shared" si="28"/>
        <v>0</v>
      </c>
      <c r="M145" s="32">
        <f t="shared" ca="1" si="29"/>
        <v>7.4214468061546803E-3</v>
      </c>
      <c r="N145" s="32">
        <f t="shared" ca="1" si="30"/>
        <v>0</v>
      </c>
      <c r="O145" s="122">
        <f t="shared" ca="1" si="31"/>
        <v>0</v>
      </c>
      <c r="P145" s="32">
        <f t="shared" ca="1" si="32"/>
        <v>0</v>
      </c>
      <c r="Q145" s="32">
        <f t="shared" ca="1" si="33"/>
        <v>0</v>
      </c>
      <c r="R145" s="16">
        <f t="shared" ca="1" si="34"/>
        <v>-7.4214468061546803E-3</v>
      </c>
    </row>
    <row r="146" spans="1:18">
      <c r="A146" s="71"/>
      <c r="B146" s="71"/>
      <c r="C146" s="71"/>
      <c r="D146" s="72">
        <f t="shared" si="20"/>
        <v>0</v>
      </c>
      <c r="E146" s="72">
        <f t="shared" si="21"/>
        <v>0</v>
      </c>
      <c r="F146" s="32">
        <f t="shared" si="22"/>
        <v>0</v>
      </c>
      <c r="G146" s="32">
        <f t="shared" si="23"/>
        <v>0</v>
      </c>
      <c r="H146" s="32">
        <f t="shared" si="24"/>
        <v>0</v>
      </c>
      <c r="I146" s="32">
        <f t="shared" si="25"/>
        <v>0</v>
      </c>
      <c r="J146" s="32">
        <f t="shared" si="26"/>
        <v>0</v>
      </c>
      <c r="K146" s="32">
        <f t="shared" si="27"/>
        <v>0</v>
      </c>
      <c r="L146" s="32">
        <f t="shared" si="28"/>
        <v>0</v>
      </c>
      <c r="M146" s="32">
        <f t="shared" ca="1" si="29"/>
        <v>7.4214468061546803E-3</v>
      </c>
      <c r="N146" s="32">
        <f t="shared" ca="1" si="30"/>
        <v>0</v>
      </c>
      <c r="O146" s="122">
        <f t="shared" ca="1" si="31"/>
        <v>0</v>
      </c>
      <c r="P146" s="32">
        <f t="shared" ca="1" si="32"/>
        <v>0</v>
      </c>
      <c r="Q146" s="32">
        <f t="shared" ca="1" si="33"/>
        <v>0</v>
      </c>
      <c r="R146" s="16">
        <f t="shared" ca="1" si="34"/>
        <v>-7.4214468061546803E-3</v>
      </c>
    </row>
    <row r="147" spans="1:18">
      <c r="A147" s="71"/>
      <c r="B147" s="71"/>
      <c r="C147" s="71"/>
      <c r="D147" s="72">
        <f t="shared" si="20"/>
        <v>0</v>
      </c>
      <c r="E147" s="72">
        <f t="shared" si="21"/>
        <v>0</v>
      </c>
      <c r="F147" s="32">
        <f t="shared" si="22"/>
        <v>0</v>
      </c>
      <c r="G147" s="32">
        <f t="shared" si="23"/>
        <v>0</v>
      </c>
      <c r="H147" s="32">
        <f t="shared" si="24"/>
        <v>0</v>
      </c>
      <c r="I147" s="32">
        <f t="shared" si="25"/>
        <v>0</v>
      </c>
      <c r="J147" s="32">
        <f t="shared" si="26"/>
        <v>0</v>
      </c>
      <c r="K147" s="32">
        <f t="shared" si="27"/>
        <v>0</v>
      </c>
      <c r="L147" s="32">
        <f t="shared" si="28"/>
        <v>0</v>
      </c>
      <c r="M147" s="32">
        <f t="shared" ca="1" si="29"/>
        <v>7.4214468061546803E-3</v>
      </c>
      <c r="N147" s="32">
        <f t="shared" ca="1" si="30"/>
        <v>0</v>
      </c>
      <c r="O147" s="122">
        <f t="shared" ca="1" si="31"/>
        <v>0</v>
      </c>
      <c r="P147" s="32">
        <f t="shared" ca="1" si="32"/>
        <v>0</v>
      </c>
      <c r="Q147" s="32">
        <f t="shared" ca="1" si="33"/>
        <v>0</v>
      </c>
      <c r="R147" s="16">
        <f t="shared" ca="1" si="34"/>
        <v>-7.4214468061546803E-3</v>
      </c>
    </row>
    <row r="148" spans="1:18">
      <c r="A148" s="71"/>
      <c r="B148" s="71"/>
      <c r="C148" s="71"/>
      <c r="D148" s="72">
        <f t="shared" si="20"/>
        <v>0</v>
      </c>
      <c r="E148" s="72">
        <f t="shared" si="21"/>
        <v>0</v>
      </c>
      <c r="F148" s="32">
        <f t="shared" si="22"/>
        <v>0</v>
      </c>
      <c r="G148" s="32">
        <f t="shared" si="23"/>
        <v>0</v>
      </c>
      <c r="H148" s="32">
        <f t="shared" si="24"/>
        <v>0</v>
      </c>
      <c r="I148" s="32">
        <f t="shared" si="25"/>
        <v>0</v>
      </c>
      <c r="J148" s="32">
        <f t="shared" si="26"/>
        <v>0</v>
      </c>
      <c r="K148" s="32">
        <f t="shared" si="27"/>
        <v>0</v>
      </c>
      <c r="L148" s="32">
        <f t="shared" si="28"/>
        <v>0</v>
      </c>
      <c r="M148" s="32">
        <f t="shared" ca="1" si="29"/>
        <v>7.4214468061546803E-3</v>
      </c>
      <c r="N148" s="32">
        <f t="shared" ca="1" si="30"/>
        <v>0</v>
      </c>
      <c r="O148" s="122">
        <f t="shared" ca="1" si="31"/>
        <v>0</v>
      </c>
      <c r="P148" s="32">
        <f t="shared" ca="1" si="32"/>
        <v>0</v>
      </c>
      <c r="Q148" s="32">
        <f t="shared" ca="1" si="33"/>
        <v>0</v>
      </c>
      <c r="R148" s="16">
        <f t="shared" ca="1" si="34"/>
        <v>-7.4214468061546803E-3</v>
      </c>
    </row>
    <row r="149" spans="1:18">
      <c r="A149" s="71"/>
      <c r="B149" s="71"/>
      <c r="C149" s="71"/>
      <c r="D149" s="72">
        <f t="shared" ref="D149:D212" si="35">A149/A$18</f>
        <v>0</v>
      </c>
      <c r="E149" s="72">
        <f t="shared" ref="E149:E212" si="36">B149/B$18</f>
        <v>0</v>
      </c>
      <c r="F149" s="32">
        <f t="shared" ref="F149:F212" si="37">$C149*D149</f>
        <v>0</v>
      </c>
      <c r="G149" s="32">
        <f t="shared" ref="G149:G212" si="38">$C149*E149</f>
        <v>0</v>
      </c>
      <c r="H149" s="32">
        <f t="shared" ref="H149:H212" si="39">C149*D149*D149</f>
        <v>0</v>
      </c>
      <c r="I149" s="32">
        <f t="shared" ref="I149:I212" si="40">C149*D149*D149*D149</f>
        <v>0</v>
      </c>
      <c r="J149" s="32">
        <f t="shared" ref="J149:J212" si="41">C149*D149*D149*D149*D149</f>
        <v>0</v>
      </c>
      <c r="K149" s="32">
        <f t="shared" ref="K149:K212" si="42">C149*E149*D149</f>
        <v>0</v>
      </c>
      <c r="L149" s="32">
        <f t="shared" ref="L149:L212" si="43">C149*E149*D149*D149</f>
        <v>0</v>
      </c>
      <c r="M149" s="32">
        <f t="shared" ref="M149:M212" ca="1" si="44">+E$4+E$5*D149+E$6*D149^2</f>
        <v>7.4214468061546803E-3</v>
      </c>
      <c r="N149" s="32">
        <f t="shared" ref="N149:N212" ca="1" si="45">C149*(M149-E149)^2</f>
        <v>0</v>
      </c>
      <c r="O149" s="122">
        <f t="shared" ref="O149:O212" ca="1" si="46">(C149*O$1-O$2*F149+O$3*H149)^2</f>
        <v>0</v>
      </c>
      <c r="P149" s="32">
        <f t="shared" ref="P149:P212" ca="1" si="47">(-C149*O$2+O$4*F149-O$5*H149)^2</f>
        <v>0</v>
      </c>
      <c r="Q149" s="32">
        <f t="shared" ref="Q149:Q212" ca="1" si="48">+(C149*O$3-F149*O$5+H149*O$6)^2</f>
        <v>0</v>
      </c>
      <c r="R149" s="16">
        <f t="shared" ref="R149:R212" ca="1" si="49">+E149-M149</f>
        <v>-7.4214468061546803E-3</v>
      </c>
    </row>
    <row r="150" spans="1:18">
      <c r="A150" s="71"/>
      <c r="B150" s="71"/>
      <c r="C150" s="71"/>
      <c r="D150" s="72">
        <f t="shared" si="35"/>
        <v>0</v>
      </c>
      <c r="E150" s="72">
        <f t="shared" si="36"/>
        <v>0</v>
      </c>
      <c r="F150" s="32">
        <f t="shared" si="37"/>
        <v>0</v>
      </c>
      <c r="G150" s="32">
        <f t="shared" si="38"/>
        <v>0</v>
      </c>
      <c r="H150" s="32">
        <f t="shared" si="39"/>
        <v>0</v>
      </c>
      <c r="I150" s="32">
        <f t="shared" si="40"/>
        <v>0</v>
      </c>
      <c r="J150" s="32">
        <f t="shared" si="41"/>
        <v>0</v>
      </c>
      <c r="K150" s="32">
        <f t="shared" si="42"/>
        <v>0</v>
      </c>
      <c r="L150" s="32">
        <f t="shared" si="43"/>
        <v>0</v>
      </c>
      <c r="M150" s="32">
        <f t="shared" ca="1" si="44"/>
        <v>7.4214468061546803E-3</v>
      </c>
      <c r="N150" s="32">
        <f t="shared" ca="1" si="45"/>
        <v>0</v>
      </c>
      <c r="O150" s="122">
        <f t="shared" ca="1" si="46"/>
        <v>0</v>
      </c>
      <c r="P150" s="32">
        <f t="shared" ca="1" si="47"/>
        <v>0</v>
      </c>
      <c r="Q150" s="32">
        <f t="shared" ca="1" si="48"/>
        <v>0</v>
      </c>
      <c r="R150" s="16">
        <f t="shared" ca="1" si="49"/>
        <v>-7.4214468061546803E-3</v>
      </c>
    </row>
    <row r="151" spans="1:18">
      <c r="A151" s="71"/>
      <c r="B151" s="71"/>
      <c r="C151" s="71"/>
      <c r="D151" s="72">
        <f t="shared" si="35"/>
        <v>0</v>
      </c>
      <c r="E151" s="72">
        <f t="shared" si="36"/>
        <v>0</v>
      </c>
      <c r="F151" s="32">
        <f t="shared" si="37"/>
        <v>0</v>
      </c>
      <c r="G151" s="32">
        <f t="shared" si="38"/>
        <v>0</v>
      </c>
      <c r="H151" s="32">
        <f t="shared" si="39"/>
        <v>0</v>
      </c>
      <c r="I151" s="32">
        <f t="shared" si="40"/>
        <v>0</v>
      </c>
      <c r="J151" s="32">
        <f t="shared" si="41"/>
        <v>0</v>
      </c>
      <c r="K151" s="32">
        <f t="shared" si="42"/>
        <v>0</v>
      </c>
      <c r="L151" s="32">
        <f t="shared" si="43"/>
        <v>0</v>
      </c>
      <c r="M151" s="32">
        <f t="shared" ca="1" si="44"/>
        <v>7.4214468061546803E-3</v>
      </c>
      <c r="N151" s="32">
        <f t="shared" ca="1" si="45"/>
        <v>0</v>
      </c>
      <c r="O151" s="122">
        <f t="shared" ca="1" si="46"/>
        <v>0</v>
      </c>
      <c r="P151" s="32">
        <f t="shared" ca="1" si="47"/>
        <v>0</v>
      </c>
      <c r="Q151" s="32">
        <f t="shared" ca="1" si="48"/>
        <v>0</v>
      </c>
      <c r="R151" s="16">
        <f t="shared" ca="1" si="49"/>
        <v>-7.4214468061546803E-3</v>
      </c>
    </row>
    <row r="152" spans="1:18">
      <c r="A152" s="71"/>
      <c r="B152" s="71"/>
      <c r="C152" s="71"/>
      <c r="D152" s="72">
        <f t="shared" si="35"/>
        <v>0</v>
      </c>
      <c r="E152" s="72">
        <f t="shared" si="36"/>
        <v>0</v>
      </c>
      <c r="F152" s="32">
        <f t="shared" si="37"/>
        <v>0</v>
      </c>
      <c r="G152" s="32">
        <f t="shared" si="38"/>
        <v>0</v>
      </c>
      <c r="H152" s="32">
        <f t="shared" si="39"/>
        <v>0</v>
      </c>
      <c r="I152" s="32">
        <f t="shared" si="40"/>
        <v>0</v>
      </c>
      <c r="J152" s="32">
        <f t="shared" si="41"/>
        <v>0</v>
      </c>
      <c r="K152" s="32">
        <f t="shared" si="42"/>
        <v>0</v>
      </c>
      <c r="L152" s="32">
        <f t="shared" si="43"/>
        <v>0</v>
      </c>
      <c r="M152" s="32">
        <f t="shared" ca="1" si="44"/>
        <v>7.4214468061546803E-3</v>
      </c>
      <c r="N152" s="32">
        <f t="shared" ca="1" si="45"/>
        <v>0</v>
      </c>
      <c r="O152" s="122">
        <f t="shared" ca="1" si="46"/>
        <v>0</v>
      </c>
      <c r="P152" s="32">
        <f t="shared" ca="1" si="47"/>
        <v>0</v>
      </c>
      <c r="Q152" s="32">
        <f t="shared" ca="1" si="48"/>
        <v>0</v>
      </c>
      <c r="R152" s="16">
        <f t="shared" ca="1" si="49"/>
        <v>-7.4214468061546803E-3</v>
      </c>
    </row>
    <row r="153" spans="1:18">
      <c r="A153" s="71"/>
      <c r="B153" s="71"/>
      <c r="C153" s="71"/>
      <c r="D153" s="72">
        <f t="shared" si="35"/>
        <v>0</v>
      </c>
      <c r="E153" s="72">
        <f t="shared" si="36"/>
        <v>0</v>
      </c>
      <c r="F153" s="32">
        <f t="shared" si="37"/>
        <v>0</v>
      </c>
      <c r="G153" s="32">
        <f t="shared" si="38"/>
        <v>0</v>
      </c>
      <c r="H153" s="32">
        <f t="shared" si="39"/>
        <v>0</v>
      </c>
      <c r="I153" s="32">
        <f t="shared" si="40"/>
        <v>0</v>
      </c>
      <c r="J153" s="32">
        <f t="shared" si="41"/>
        <v>0</v>
      </c>
      <c r="K153" s="32">
        <f t="shared" si="42"/>
        <v>0</v>
      </c>
      <c r="L153" s="32">
        <f t="shared" si="43"/>
        <v>0</v>
      </c>
      <c r="M153" s="32">
        <f t="shared" ca="1" si="44"/>
        <v>7.4214468061546803E-3</v>
      </c>
      <c r="N153" s="32">
        <f t="shared" ca="1" si="45"/>
        <v>0</v>
      </c>
      <c r="O153" s="122">
        <f t="shared" ca="1" si="46"/>
        <v>0</v>
      </c>
      <c r="P153" s="32">
        <f t="shared" ca="1" si="47"/>
        <v>0</v>
      </c>
      <c r="Q153" s="32">
        <f t="shared" ca="1" si="48"/>
        <v>0</v>
      </c>
      <c r="R153" s="16">
        <f t="shared" ca="1" si="49"/>
        <v>-7.4214468061546803E-3</v>
      </c>
    </row>
    <row r="154" spans="1:18">
      <c r="A154" s="71"/>
      <c r="B154" s="71"/>
      <c r="C154" s="71"/>
      <c r="D154" s="72">
        <f t="shared" si="35"/>
        <v>0</v>
      </c>
      <c r="E154" s="72">
        <f t="shared" si="36"/>
        <v>0</v>
      </c>
      <c r="F154" s="32">
        <f t="shared" si="37"/>
        <v>0</v>
      </c>
      <c r="G154" s="32">
        <f t="shared" si="38"/>
        <v>0</v>
      </c>
      <c r="H154" s="32">
        <f t="shared" si="39"/>
        <v>0</v>
      </c>
      <c r="I154" s="32">
        <f t="shared" si="40"/>
        <v>0</v>
      </c>
      <c r="J154" s="32">
        <f t="shared" si="41"/>
        <v>0</v>
      </c>
      <c r="K154" s="32">
        <f t="shared" si="42"/>
        <v>0</v>
      </c>
      <c r="L154" s="32">
        <f t="shared" si="43"/>
        <v>0</v>
      </c>
      <c r="M154" s="32">
        <f t="shared" ca="1" si="44"/>
        <v>7.4214468061546803E-3</v>
      </c>
      <c r="N154" s="32">
        <f t="shared" ca="1" si="45"/>
        <v>0</v>
      </c>
      <c r="O154" s="122">
        <f t="shared" ca="1" si="46"/>
        <v>0</v>
      </c>
      <c r="P154" s="32">
        <f t="shared" ca="1" si="47"/>
        <v>0</v>
      </c>
      <c r="Q154" s="32">
        <f t="shared" ca="1" si="48"/>
        <v>0</v>
      </c>
      <c r="R154" s="16">
        <f t="shared" ca="1" si="49"/>
        <v>-7.4214468061546803E-3</v>
      </c>
    </row>
    <row r="155" spans="1:18">
      <c r="A155" s="71"/>
      <c r="B155" s="71"/>
      <c r="C155" s="71"/>
      <c r="D155" s="72">
        <f t="shared" si="35"/>
        <v>0</v>
      </c>
      <c r="E155" s="72">
        <f t="shared" si="36"/>
        <v>0</v>
      </c>
      <c r="F155" s="32">
        <f t="shared" si="37"/>
        <v>0</v>
      </c>
      <c r="G155" s="32">
        <f t="shared" si="38"/>
        <v>0</v>
      </c>
      <c r="H155" s="32">
        <f t="shared" si="39"/>
        <v>0</v>
      </c>
      <c r="I155" s="32">
        <f t="shared" si="40"/>
        <v>0</v>
      </c>
      <c r="J155" s="32">
        <f t="shared" si="41"/>
        <v>0</v>
      </c>
      <c r="K155" s="32">
        <f t="shared" si="42"/>
        <v>0</v>
      </c>
      <c r="L155" s="32">
        <f t="shared" si="43"/>
        <v>0</v>
      </c>
      <c r="M155" s="32">
        <f t="shared" ca="1" si="44"/>
        <v>7.4214468061546803E-3</v>
      </c>
      <c r="N155" s="32">
        <f t="shared" ca="1" si="45"/>
        <v>0</v>
      </c>
      <c r="O155" s="122">
        <f t="shared" ca="1" si="46"/>
        <v>0</v>
      </c>
      <c r="P155" s="32">
        <f t="shared" ca="1" si="47"/>
        <v>0</v>
      </c>
      <c r="Q155" s="32">
        <f t="shared" ca="1" si="48"/>
        <v>0</v>
      </c>
      <c r="R155" s="16">
        <f t="shared" ca="1" si="49"/>
        <v>-7.4214468061546803E-3</v>
      </c>
    </row>
    <row r="156" spans="1:18">
      <c r="A156" s="71"/>
      <c r="B156" s="71"/>
      <c r="C156" s="71"/>
      <c r="D156" s="72">
        <f t="shared" si="35"/>
        <v>0</v>
      </c>
      <c r="E156" s="72">
        <f t="shared" si="36"/>
        <v>0</v>
      </c>
      <c r="F156" s="32">
        <f t="shared" si="37"/>
        <v>0</v>
      </c>
      <c r="G156" s="32">
        <f t="shared" si="38"/>
        <v>0</v>
      </c>
      <c r="H156" s="32">
        <f t="shared" si="39"/>
        <v>0</v>
      </c>
      <c r="I156" s="32">
        <f t="shared" si="40"/>
        <v>0</v>
      </c>
      <c r="J156" s="32">
        <f t="shared" si="41"/>
        <v>0</v>
      </c>
      <c r="K156" s="32">
        <f t="shared" si="42"/>
        <v>0</v>
      </c>
      <c r="L156" s="32">
        <f t="shared" si="43"/>
        <v>0</v>
      </c>
      <c r="M156" s="32">
        <f t="shared" ca="1" si="44"/>
        <v>7.4214468061546803E-3</v>
      </c>
      <c r="N156" s="32">
        <f t="shared" ca="1" si="45"/>
        <v>0</v>
      </c>
      <c r="O156" s="122">
        <f t="shared" ca="1" si="46"/>
        <v>0</v>
      </c>
      <c r="P156" s="32">
        <f t="shared" ca="1" si="47"/>
        <v>0</v>
      </c>
      <c r="Q156" s="32">
        <f t="shared" ca="1" si="48"/>
        <v>0</v>
      </c>
      <c r="R156" s="16">
        <f t="shared" ca="1" si="49"/>
        <v>-7.4214468061546803E-3</v>
      </c>
    </row>
    <row r="157" spans="1:18">
      <c r="A157" s="71"/>
      <c r="B157" s="71"/>
      <c r="C157" s="71"/>
      <c r="D157" s="72">
        <f t="shared" si="35"/>
        <v>0</v>
      </c>
      <c r="E157" s="72">
        <f t="shared" si="36"/>
        <v>0</v>
      </c>
      <c r="F157" s="32">
        <f t="shared" si="37"/>
        <v>0</v>
      </c>
      <c r="G157" s="32">
        <f t="shared" si="38"/>
        <v>0</v>
      </c>
      <c r="H157" s="32">
        <f t="shared" si="39"/>
        <v>0</v>
      </c>
      <c r="I157" s="32">
        <f t="shared" si="40"/>
        <v>0</v>
      </c>
      <c r="J157" s="32">
        <f t="shared" si="41"/>
        <v>0</v>
      </c>
      <c r="K157" s="32">
        <f t="shared" si="42"/>
        <v>0</v>
      </c>
      <c r="L157" s="32">
        <f t="shared" si="43"/>
        <v>0</v>
      </c>
      <c r="M157" s="32">
        <f t="shared" ca="1" si="44"/>
        <v>7.4214468061546803E-3</v>
      </c>
      <c r="N157" s="32">
        <f t="shared" ca="1" si="45"/>
        <v>0</v>
      </c>
      <c r="O157" s="122">
        <f t="shared" ca="1" si="46"/>
        <v>0</v>
      </c>
      <c r="P157" s="32">
        <f t="shared" ca="1" si="47"/>
        <v>0</v>
      </c>
      <c r="Q157" s="32">
        <f t="shared" ca="1" si="48"/>
        <v>0</v>
      </c>
      <c r="R157" s="16">
        <f t="shared" ca="1" si="49"/>
        <v>-7.4214468061546803E-3</v>
      </c>
    </row>
    <row r="158" spans="1:18">
      <c r="A158" s="71"/>
      <c r="B158" s="71"/>
      <c r="C158" s="71"/>
      <c r="D158" s="72">
        <f t="shared" si="35"/>
        <v>0</v>
      </c>
      <c r="E158" s="72">
        <f t="shared" si="36"/>
        <v>0</v>
      </c>
      <c r="F158" s="32">
        <f t="shared" si="37"/>
        <v>0</v>
      </c>
      <c r="G158" s="32">
        <f t="shared" si="38"/>
        <v>0</v>
      </c>
      <c r="H158" s="32">
        <f t="shared" si="39"/>
        <v>0</v>
      </c>
      <c r="I158" s="32">
        <f t="shared" si="40"/>
        <v>0</v>
      </c>
      <c r="J158" s="32">
        <f t="shared" si="41"/>
        <v>0</v>
      </c>
      <c r="K158" s="32">
        <f t="shared" si="42"/>
        <v>0</v>
      </c>
      <c r="L158" s="32">
        <f t="shared" si="43"/>
        <v>0</v>
      </c>
      <c r="M158" s="32">
        <f t="shared" ca="1" si="44"/>
        <v>7.4214468061546803E-3</v>
      </c>
      <c r="N158" s="32">
        <f t="shared" ca="1" si="45"/>
        <v>0</v>
      </c>
      <c r="O158" s="122">
        <f t="shared" ca="1" si="46"/>
        <v>0</v>
      </c>
      <c r="P158" s="32">
        <f t="shared" ca="1" si="47"/>
        <v>0</v>
      </c>
      <c r="Q158" s="32">
        <f t="shared" ca="1" si="48"/>
        <v>0</v>
      </c>
      <c r="R158" s="16">
        <f t="shared" ca="1" si="49"/>
        <v>-7.4214468061546803E-3</v>
      </c>
    </row>
    <row r="159" spans="1:18">
      <c r="A159" s="71"/>
      <c r="B159" s="71"/>
      <c r="C159" s="71"/>
      <c r="D159" s="72">
        <f t="shared" si="35"/>
        <v>0</v>
      </c>
      <c r="E159" s="72">
        <f t="shared" si="36"/>
        <v>0</v>
      </c>
      <c r="F159" s="32">
        <f t="shared" si="37"/>
        <v>0</v>
      </c>
      <c r="G159" s="32">
        <f t="shared" si="38"/>
        <v>0</v>
      </c>
      <c r="H159" s="32">
        <f t="shared" si="39"/>
        <v>0</v>
      </c>
      <c r="I159" s="32">
        <f t="shared" si="40"/>
        <v>0</v>
      </c>
      <c r="J159" s="32">
        <f t="shared" si="41"/>
        <v>0</v>
      </c>
      <c r="K159" s="32">
        <f t="shared" si="42"/>
        <v>0</v>
      </c>
      <c r="L159" s="32">
        <f t="shared" si="43"/>
        <v>0</v>
      </c>
      <c r="M159" s="32">
        <f t="shared" ca="1" si="44"/>
        <v>7.4214468061546803E-3</v>
      </c>
      <c r="N159" s="32">
        <f t="shared" ca="1" si="45"/>
        <v>0</v>
      </c>
      <c r="O159" s="122">
        <f t="shared" ca="1" si="46"/>
        <v>0</v>
      </c>
      <c r="P159" s="32">
        <f t="shared" ca="1" si="47"/>
        <v>0</v>
      </c>
      <c r="Q159" s="32">
        <f t="shared" ca="1" si="48"/>
        <v>0</v>
      </c>
      <c r="R159" s="16">
        <f t="shared" ca="1" si="49"/>
        <v>-7.4214468061546803E-3</v>
      </c>
    </row>
    <row r="160" spans="1:18">
      <c r="A160" s="71"/>
      <c r="B160" s="71"/>
      <c r="C160" s="71"/>
      <c r="D160" s="72">
        <f t="shared" si="35"/>
        <v>0</v>
      </c>
      <c r="E160" s="72">
        <f t="shared" si="36"/>
        <v>0</v>
      </c>
      <c r="F160" s="32">
        <f t="shared" si="37"/>
        <v>0</v>
      </c>
      <c r="G160" s="32">
        <f t="shared" si="38"/>
        <v>0</v>
      </c>
      <c r="H160" s="32">
        <f t="shared" si="39"/>
        <v>0</v>
      </c>
      <c r="I160" s="32">
        <f t="shared" si="40"/>
        <v>0</v>
      </c>
      <c r="J160" s="32">
        <f t="shared" si="41"/>
        <v>0</v>
      </c>
      <c r="K160" s="32">
        <f t="shared" si="42"/>
        <v>0</v>
      </c>
      <c r="L160" s="32">
        <f t="shared" si="43"/>
        <v>0</v>
      </c>
      <c r="M160" s="32">
        <f t="shared" ca="1" si="44"/>
        <v>7.4214468061546803E-3</v>
      </c>
      <c r="N160" s="32">
        <f t="shared" ca="1" si="45"/>
        <v>0</v>
      </c>
      <c r="O160" s="122">
        <f t="shared" ca="1" si="46"/>
        <v>0</v>
      </c>
      <c r="P160" s="32">
        <f t="shared" ca="1" si="47"/>
        <v>0</v>
      </c>
      <c r="Q160" s="32">
        <f t="shared" ca="1" si="48"/>
        <v>0</v>
      </c>
      <c r="R160" s="16">
        <f t="shared" ca="1" si="49"/>
        <v>-7.4214468061546803E-3</v>
      </c>
    </row>
    <row r="161" spans="1:18">
      <c r="A161" s="71"/>
      <c r="B161" s="71"/>
      <c r="C161" s="71"/>
      <c r="D161" s="72">
        <f t="shared" si="35"/>
        <v>0</v>
      </c>
      <c r="E161" s="72">
        <f t="shared" si="36"/>
        <v>0</v>
      </c>
      <c r="F161" s="32">
        <f t="shared" si="37"/>
        <v>0</v>
      </c>
      <c r="G161" s="32">
        <f t="shared" si="38"/>
        <v>0</v>
      </c>
      <c r="H161" s="32">
        <f t="shared" si="39"/>
        <v>0</v>
      </c>
      <c r="I161" s="32">
        <f t="shared" si="40"/>
        <v>0</v>
      </c>
      <c r="J161" s="32">
        <f t="shared" si="41"/>
        <v>0</v>
      </c>
      <c r="K161" s="32">
        <f t="shared" si="42"/>
        <v>0</v>
      </c>
      <c r="L161" s="32">
        <f t="shared" si="43"/>
        <v>0</v>
      </c>
      <c r="M161" s="32">
        <f t="shared" ca="1" si="44"/>
        <v>7.4214468061546803E-3</v>
      </c>
      <c r="N161" s="32">
        <f t="shared" ca="1" si="45"/>
        <v>0</v>
      </c>
      <c r="O161" s="122">
        <f t="shared" ca="1" si="46"/>
        <v>0</v>
      </c>
      <c r="P161" s="32">
        <f t="shared" ca="1" si="47"/>
        <v>0</v>
      </c>
      <c r="Q161" s="32">
        <f t="shared" ca="1" si="48"/>
        <v>0</v>
      </c>
      <c r="R161" s="16">
        <f t="shared" ca="1" si="49"/>
        <v>-7.4214468061546803E-3</v>
      </c>
    </row>
    <row r="162" spans="1:18">
      <c r="A162" s="71"/>
      <c r="B162" s="71"/>
      <c r="C162" s="71"/>
      <c r="D162" s="72">
        <f t="shared" si="35"/>
        <v>0</v>
      </c>
      <c r="E162" s="72">
        <f t="shared" si="36"/>
        <v>0</v>
      </c>
      <c r="F162" s="32">
        <f t="shared" si="37"/>
        <v>0</v>
      </c>
      <c r="G162" s="32">
        <f t="shared" si="38"/>
        <v>0</v>
      </c>
      <c r="H162" s="32">
        <f t="shared" si="39"/>
        <v>0</v>
      </c>
      <c r="I162" s="32">
        <f t="shared" si="40"/>
        <v>0</v>
      </c>
      <c r="J162" s="32">
        <f t="shared" si="41"/>
        <v>0</v>
      </c>
      <c r="K162" s="32">
        <f t="shared" si="42"/>
        <v>0</v>
      </c>
      <c r="L162" s="32">
        <f t="shared" si="43"/>
        <v>0</v>
      </c>
      <c r="M162" s="32">
        <f t="shared" ca="1" si="44"/>
        <v>7.4214468061546803E-3</v>
      </c>
      <c r="N162" s="32">
        <f t="shared" ca="1" si="45"/>
        <v>0</v>
      </c>
      <c r="O162" s="122">
        <f t="shared" ca="1" si="46"/>
        <v>0</v>
      </c>
      <c r="P162" s="32">
        <f t="shared" ca="1" si="47"/>
        <v>0</v>
      </c>
      <c r="Q162" s="32">
        <f t="shared" ca="1" si="48"/>
        <v>0</v>
      </c>
      <c r="R162" s="16">
        <f t="shared" ca="1" si="49"/>
        <v>-7.4214468061546803E-3</v>
      </c>
    </row>
    <row r="163" spans="1:18">
      <c r="A163" s="71"/>
      <c r="B163" s="71"/>
      <c r="C163" s="71"/>
      <c r="D163" s="72">
        <f t="shared" si="35"/>
        <v>0</v>
      </c>
      <c r="E163" s="72">
        <f t="shared" si="36"/>
        <v>0</v>
      </c>
      <c r="F163" s="32">
        <f t="shared" si="37"/>
        <v>0</v>
      </c>
      <c r="G163" s="32">
        <f t="shared" si="38"/>
        <v>0</v>
      </c>
      <c r="H163" s="32">
        <f t="shared" si="39"/>
        <v>0</v>
      </c>
      <c r="I163" s="32">
        <f t="shared" si="40"/>
        <v>0</v>
      </c>
      <c r="J163" s="32">
        <f t="shared" si="41"/>
        <v>0</v>
      </c>
      <c r="K163" s="32">
        <f t="shared" si="42"/>
        <v>0</v>
      </c>
      <c r="L163" s="32">
        <f t="shared" si="43"/>
        <v>0</v>
      </c>
      <c r="M163" s="32">
        <f t="shared" ca="1" si="44"/>
        <v>7.4214468061546803E-3</v>
      </c>
      <c r="N163" s="32">
        <f t="shared" ca="1" si="45"/>
        <v>0</v>
      </c>
      <c r="O163" s="122">
        <f t="shared" ca="1" si="46"/>
        <v>0</v>
      </c>
      <c r="P163" s="32">
        <f t="shared" ca="1" si="47"/>
        <v>0</v>
      </c>
      <c r="Q163" s="32">
        <f t="shared" ca="1" si="48"/>
        <v>0</v>
      </c>
      <c r="R163" s="16">
        <f t="shared" ca="1" si="49"/>
        <v>-7.4214468061546803E-3</v>
      </c>
    </row>
    <row r="164" spans="1:18">
      <c r="A164" s="71"/>
      <c r="B164" s="71"/>
      <c r="C164" s="71"/>
      <c r="D164" s="72">
        <f t="shared" si="35"/>
        <v>0</v>
      </c>
      <c r="E164" s="72">
        <f t="shared" si="36"/>
        <v>0</v>
      </c>
      <c r="F164" s="32">
        <f t="shared" si="37"/>
        <v>0</v>
      </c>
      <c r="G164" s="32">
        <f t="shared" si="38"/>
        <v>0</v>
      </c>
      <c r="H164" s="32">
        <f t="shared" si="39"/>
        <v>0</v>
      </c>
      <c r="I164" s="32">
        <f t="shared" si="40"/>
        <v>0</v>
      </c>
      <c r="J164" s="32">
        <f t="shared" si="41"/>
        <v>0</v>
      </c>
      <c r="K164" s="32">
        <f t="shared" si="42"/>
        <v>0</v>
      </c>
      <c r="L164" s="32">
        <f t="shared" si="43"/>
        <v>0</v>
      </c>
      <c r="M164" s="32">
        <f t="shared" ca="1" si="44"/>
        <v>7.4214468061546803E-3</v>
      </c>
      <c r="N164" s="32">
        <f t="shared" ca="1" si="45"/>
        <v>0</v>
      </c>
      <c r="O164" s="122">
        <f t="shared" ca="1" si="46"/>
        <v>0</v>
      </c>
      <c r="P164" s="32">
        <f t="shared" ca="1" si="47"/>
        <v>0</v>
      </c>
      <c r="Q164" s="32">
        <f t="shared" ca="1" si="48"/>
        <v>0</v>
      </c>
      <c r="R164" s="16">
        <f t="shared" ca="1" si="49"/>
        <v>-7.4214468061546803E-3</v>
      </c>
    </row>
    <row r="165" spans="1:18">
      <c r="A165" s="71"/>
      <c r="B165" s="71"/>
      <c r="C165" s="71"/>
      <c r="D165" s="72">
        <f t="shared" si="35"/>
        <v>0</v>
      </c>
      <c r="E165" s="72">
        <f t="shared" si="36"/>
        <v>0</v>
      </c>
      <c r="F165" s="32">
        <f t="shared" si="37"/>
        <v>0</v>
      </c>
      <c r="G165" s="32">
        <f t="shared" si="38"/>
        <v>0</v>
      </c>
      <c r="H165" s="32">
        <f t="shared" si="39"/>
        <v>0</v>
      </c>
      <c r="I165" s="32">
        <f t="shared" si="40"/>
        <v>0</v>
      </c>
      <c r="J165" s="32">
        <f t="shared" si="41"/>
        <v>0</v>
      </c>
      <c r="K165" s="32">
        <f t="shared" si="42"/>
        <v>0</v>
      </c>
      <c r="L165" s="32">
        <f t="shared" si="43"/>
        <v>0</v>
      </c>
      <c r="M165" s="32">
        <f t="shared" ca="1" si="44"/>
        <v>7.4214468061546803E-3</v>
      </c>
      <c r="N165" s="32">
        <f t="shared" ca="1" si="45"/>
        <v>0</v>
      </c>
      <c r="O165" s="122">
        <f t="shared" ca="1" si="46"/>
        <v>0</v>
      </c>
      <c r="P165" s="32">
        <f t="shared" ca="1" si="47"/>
        <v>0</v>
      </c>
      <c r="Q165" s="32">
        <f t="shared" ca="1" si="48"/>
        <v>0</v>
      </c>
      <c r="R165" s="16">
        <f t="shared" ca="1" si="49"/>
        <v>-7.4214468061546803E-3</v>
      </c>
    </row>
    <row r="166" spans="1:18">
      <c r="A166" s="71"/>
      <c r="B166" s="71"/>
      <c r="C166" s="71"/>
      <c r="D166" s="72">
        <f t="shared" si="35"/>
        <v>0</v>
      </c>
      <c r="E166" s="72">
        <f t="shared" si="36"/>
        <v>0</v>
      </c>
      <c r="F166" s="32">
        <f t="shared" si="37"/>
        <v>0</v>
      </c>
      <c r="G166" s="32">
        <f t="shared" si="38"/>
        <v>0</v>
      </c>
      <c r="H166" s="32">
        <f t="shared" si="39"/>
        <v>0</v>
      </c>
      <c r="I166" s="32">
        <f t="shared" si="40"/>
        <v>0</v>
      </c>
      <c r="J166" s="32">
        <f t="shared" si="41"/>
        <v>0</v>
      </c>
      <c r="K166" s="32">
        <f t="shared" si="42"/>
        <v>0</v>
      </c>
      <c r="L166" s="32">
        <f t="shared" si="43"/>
        <v>0</v>
      </c>
      <c r="M166" s="32">
        <f t="shared" ca="1" si="44"/>
        <v>7.4214468061546803E-3</v>
      </c>
      <c r="N166" s="32">
        <f t="shared" ca="1" si="45"/>
        <v>0</v>
      </c>
      <c r="O166" s="122">
        <f t="shared" ca="1" si="46"/>
        <v>0</v>
      </c>
      <c r="P166" s="32">
        <f t="shared" ca="1" si="47"/>
        <v>0</v>
      </c>
      <c r="Q166" s="32">
        <f t="shared" ca="1" si="48"/>
        <v>0</v>
      </c>
      <c r="R166" s="16">
        <f t="shared" ca="1" si="49"/>
        <v>-7.4214468061546803E-3</v>
      </c>
    </row>
    <row r="167" spans="1:18">
      <c r="A167" s="71"/>
      <c r="B167" s="71"/>
      <c r="C167" s="71"/>
      <c r="D167" s="72">
        <f t="shared" si="35"/>
        <v>0</v>
      </c>
      <c r="E167" s="72">
        <f t="shared" si="36"/>
        <v>0</v>
      </c>
      <c r="F167" s="32">
        <f t="shared" si="37"/>
        <v>0</v>
      </c>
      <c r="G167" s="32">
        <f t="shared" si="38"/>
        <v>0</v>
      </c>
      <c r="H167" s="32">
        <f t="shared" si="39"/>
        <v>0</v>
      </c>
      <c r="I167" s="32">
        <f t="shared" si="40"/>
        <v>0</v>
      </c>
      <c r="J167" s="32">
        <f t="shared" si="41"/>
        <v>0</v>
      </c>
      <c r="K167" s="32">
        <f t="shared" si="42"/>
        <v>0</v>
      </c>
      <c r="L167" s="32">
        <f t="shared" si="43"/>
        <v>0</v>
      </c>
      <c r="M167" s="32">
        <f t="shared" ca="1" si="44"/>
        <v>7.4214468061546803E-3</v>
      </c>
      <c r="N167" s="32">
        <f t="shared" ca="1" si="45"/>
        <v>0</v>
      </c>
      <c r="O167" s="122">
        <f t="shared" ca="1" si="46"/>
        <v>0</v>
      </c>
      <c r="P167" s="32">
        <f t="shared" ca="1" si="47"/>
        <v>0</v>
      </c>
      <c r="Q167" s="32">
        <f t="shared" ca="1" si="48"/>
        <v>0</v>
      </c>
      <c r="R167" s="16">
        <f t="shared" ca="1" si="49"/>
        <v>-7.4214468061546803E-3</v>
      </c>
    </row>
    <row r="168" spans="1:18">
      <c r="A168" s="71"/>
      <c r="B168" s="71"/>
      <c r="C168" s="71"/>
      <c r="D168" s="72">
        <f t="shared" si="35"/>
        <v>0</v>
      </c>
      <c r="E168" s="72">
        <f t="shared" si="36"/>
        <v>0</v>
      </c>
      <c r="F168" s="32">
        <f t="shared" si="37"/>
        <v>0</v>
      </c>
      <c r="G168" s="32">
        <f t="shared" si="38"/>
        <v>0</v>
      </c>
      <c r="H168" s="32">
        <f t="shared" si="39"/>
        <v>0</v>
      </c>
      <c r="I168" s="32">
        <f t="shared" si="40"/>
        <v>0</v>
      </c>
      <c r="J168" s="32">
        <f t="shared" si="41"/>
        <v>0</v>
      </c>
      <c r="K168" s="32">
        <f t="shared" si="42"/>
        <v>0</v>
      </c>
      <c r="L168" s="32">
        <f t="shared" si="43"/>
        <v>0</v>
      </c>
      <c r="M168" s="32">
        <f t="shared" ca="1" si="44"/>
        <v>7.4214468061546803E-3</v>
      </c>
      <c r="N168" s="32">
        <f t="shared" ca="1" si="45"/>
        <v>0</v>
      </c>
      <c r="O168" s="122">
        <f t="shared" ca="1" si="46"/>
        <v>0</v>
      </c>
      <c r="P168" s="32">
        <f t="shared" ca="1" si="47"/>
        <v>0</v>
      </c>
      <c r="Q168" s="32">
        <f t="shared" ca="1" si="48"/>
        <v>0</v>
      </c>
      <c r="R168" s="16">
        <f t="shared" ca="1" si="49"/>
        <v>-7.4214468061546803E-3</v>
      </c>
    </row>
    <row r="169" spans="1:18">
      <c r="A169" s="71"/>
      <c r="B169" s="71"/>
      <c r="C169" s="71"/>
      <c r="D169" s="72">
        <f t="shared" si="35"/>
        <v>0</v>
      </c>
      <c r="E169" s="72">
        <f t="shared" si="36"/>
        <v>0</v>
      </c>
      <c r="F169" s="32">
        <f t="shared" si="37"/>
        <v>0</v>
      </c>
      <c r="G169" s="32">
        <f t="shared" si="38"/>
        <v>0</v>
      </c>
      <c r="H169" s="32">
        <f t="shared" si="39"/>
        <v>0</v>
      </c>
      <c r="I169" s="32">
        <f t="shared" si="40"/>
        <v>0</v>
      </c>
      <c r="J169" s="32">
        <f t="shared" si="41"/>
        <v>0</v>
      </c>
      <c r="K169" s="32">
        <f t="shared" si="42"/>
        <v>0</v>
      </c>
      <c r="L169" s="32">
        <f t="shared" si="43"/>
        <v>0</v>
      </c>
      <c r="M169" s="32">
        <f t="shared" ca="1" si="44"/>
        <v>7.4214468061546803E-3</v>
      </c>
      <c r="N169" s="32">
        <f t="shared" ca="1" si="45"/>
        <v>0</v>
      </c>
      <c r="O169" s="122">
        <f t="shared" ca="1" si="46"/>
        <v>0</v>
      </c>
      <c r="P169" s="32">
        <f t="shared" ca="1" si="47"/>
        <v>0</v>
      </c>
      <c r="Q169" s="32">
        <f t="shared" ca="1" si="48"/>
        <v>0</v>
      </c>
      <c r="R169" s="16">
        <f t="shared" ca="1" si="49"/>
        <v>-7.4214468061546803E-3</v>
      </c>
    </row>
    <row r="170" spans="1:18">
      <c r="A170" s="71"/>
      <c r="B170" s="71"/>
      <c r="C170" s="71"/>
      <c r="D170" s="72">
        <f t="shared" si="35"/>
        <v>0</v>
      </c>
      <c r="E170" s="72">
        <f t="shared" si="36"/>
        <v>0</v>
      </c>
      <c r="F170" s="32">
        <f t="shared" si="37"/>
        <v>0</v>
      </c>
      <c r="G170" s="32">
        <f t="shared" si="38"/>
        <v>0</v>
      </c>
      <c r="H170" s="32">
        <f t="shared" si="39"/>
        <v>0</v>
      </c>
      <c r="I170" s="32">
        <f t="shared" si="40"/>
        <v>0</v>
      </c>
      <c r="J170" s="32">
        <f t="shared" si="41"/>
        <v>0</v>
      </c>
      <c r="K170" s="32">
        <f t="shared" si="42"/>
        <v>0</v>
      </c>
      <c r="L170" s="32">
        <f t="shared" si="43"/>
        <v>0</v>
      </c>
      <c r="M170" s="32">
        <f t="shared" ca="1" si="44"/>
        <v>7.4214468061546803E-3</v>
      </c>
      <c r="N170" s="32">
        <f t="shared" ca="1" si="45"/>
        <v>0</v>
      </c>
      <c r="O170" s="122">
        <f t="shared" ca="1" si="46"/>
        <v>0</v>
      </c>
      <c r="P170" s="32">
        <f t="shared" ca="1" si="47"/>
        <v>0</v>
      </c>
      <c r="Q170" s="32">
        <f t="shared" ca="1" si="48"/>
        <v>0</v>
      </c>
      <c r="R170" s="16">
        <f t="shared" ca="1" si="49"/>
        <v>-7.4214468061546803E-3</v>
      </c>
    </row>
    <row r="171" spans="1:18">
      <c r="A171" s="71"/>
      <c r="B171" s="71"/>
      <c r="C171" s="71"/>
      <c r="D171" s="72">
        <f t="shared" si="35"/>
        <v>0</v>
      </c>
      <c r="E171" s="72">
        <f t="shared" si="36"/>
        <v>0</v>
      </c>
      <c r="F171" s="32">
        <f t="shared" si="37"/>
        <v>0</v>
      </c>
      <c r="G171" s="32">
        <f t="shared" si="38"/>
        <v>0</v>
      </c>
      <c r="H171" s="32">
        <f t="shared" si="39"/>
        <v>0</v>
      </c>
      <c r="I171" s="32">
        <f t="shared" si="40"/>
        <v>0</v>
      </c>
      <c r="J171" s="32">
        <f t="shared" si="41"/>
        <v>0</v>
      </c>
      <c r="K171" s="32">
        <f t="shared" si="42"/>
        <v>0</v>
      </c>
      <c r="L171" s="32">
        <f t="shared" si="43"/>
        <v>0</v>
      </c>
      <c r="M171" s="32">
        <f t="shared" ca="1" si="44"/>
        <v>7.4214468061546803E-3</v>
      </c>
      <c r="N171" s="32">
        <f t="shared" ca="1" si="45"/>
        <v>0</v>
      </c>
      <c r="O171" s="122">
        <f t="shared" ca="1" si="46"/>
        <v>0</v>
      </c>
      <c r="P171" s="32">
        <f t="shared" ca="1" si="47"/>
        <v>0</v>
      </c>
      <c r="Q171" s="32">
        <f t="shared" ca="1" si="48"/>
        <v>0</v>
      </c>
      <c r="R171" s="16">
        <f t="shared" ca="1" si="49"/>
        <v>-7.4214468061546803E-3</v>
      </c>
    </row>
    <row r="172" spans="1:18">
      <c r="A172" s="71"/>
      <c r="B172" s="71"/>
      <c r="C172" s="71"/>
      <c r="D172" s="72">
        <f t="shared" si="35"/>
        <v>0</v>
      </c>
      <c r="E172" s="72">
        <f t="shared" si="36"/>
        <v>0</v>
      </c>
      <c r="F172" s="32">
        <f t="shared" si="37"/>
        <v>0</v>
      </c>
      <c r="G172" s="32">
        <f t="shared" si="38"/>
        <v>0</v>
      </c>
      <c r="H172" s="32">
        <f t="shared" si="39"/>
        <v>0</v>
      </c>
      <c r="I172" s="32">
        <f t="shared" si="40"/>
        <v>0</v>
      </c>
      <c r="J172" s="32">
        <f t="shared" si="41"/>
        <v>0</v>
      </c>
      <c r="K172" s="32">
        <f t="shared" si="42"/>
        <v>0</v>
      </c>
      <c r="L172" s="32">
        <f t="shared" si="43"/>
        <v>0</v>
      </c>
      <c r="M172" s="32">
        <f t="shared" ca="1" si="44"/>
        <v>7.4214468061546803E-3</v>
      </c>
      <c r="N172" s="32">
        <f t="shared" ca="1" si="45"/>
        <v>0</v>
      </c>
      <c r="O172" s="122">
        <f t="shared" ca="1" si="46"/>
        <v>0</v>
      </c>
      <c r="P172" s="32">
        <f t="shared" ca="1" si="47"/>
        <v>0</v>
      </c>
      <c r="Q172" s="32">
        <f t="shared" ca="1" si="48"/>
        <v>0</v>
      </c>
      <c r="R172" s="16">
        <f t="shared" ca="1" si="49"/>
        <v>-7.4214468061546803E-3</v>
      </c>
    </row>
    <row r="173" spans="1:18">
      <c r="A173" s="71"/>
      <c r="B173" s="71"/>
      <c r="C173" s="71"/>
      <c r="D173" s="72">
        <f t="shared" si="35"/>
        <v>0</v>
      </c>
      <c r="E173" s="72">
        <f t="shared" si="36"/>
        <v>0</v>
      </c>
      <c r="F173" s="32">
        <f t="shared" si="37"/>
        <v>0</v>
      </c>
      <c r="G173" s="32">
        <f t="shared" si="38"/>
        <v>0</v>
      </c>
      <c r="H173" s="32">
        <f t="shared" si="39"/>
        <v>0</v>
      </c>
      <c r="I173" s="32">
        <f t="shared" si="40"/>
        <v>0</v>
      </c>
      <c r="J173" s="32">
        <f t="shared" si="41"/>
        <v>0</v>
      </c>
      <c r="K173" s="32">
        <f t="shared" si="42"/>
        <v>0</v>
      </c>
      <c r="L173" s="32">
        <f t="shared" si="43"/>
        <v>0</v>
      </c>
      <c r="M173" s="32">
        <f t="shared" ca="1" si="44"/>
        <v>7.4214468061546803E-3</v>
      </c>
      <c r="N173" s="32">
        <f t="shared" ca="1" si="45"/>
        <v>0</v>
      </c>
      <c r="O173" s="122">
        <f t="shared" ca="1" si="46"/>
        <v>0</v>
      </c>
      <c r="P173" s="32">
        <f t="shared" ca="1" si="47"/>
        <v>0</v>
      </c>
      <c r="Q173" s="32">
        <f t="shared" ca="1" si="48"/>
        <v>0</v>
      </c>
      <c r="R173" s="16">
        <f t="shared" ca="1" si="49"/>
        <v>-7.4214468061546803E-3</v>
      </c>
    </row>
    <row r="174" spans="1:18">
      <c r="A174" s="71"/>
      <c r="B174" s="71"/>
      <c r="C174" s="71"/>
      <c r="D174" s="72">
        <f t="shared" si="35"/>
        <v>0</v>
      </c>
      <c r="E174" s="72">
        <f t="shared" si="36"/>
        <v>0</v>
      </c>
      <c r="F174" s="32">
        <f t="shared" si="37"/>
        <v>0</v>
      </c>
      <c r="G174" s="32">
        <f t="shared" si="38"/>
        <v>0</v>
      </c>
      <c r="H174" s="32">
        <f t="shared" si="39"/>
        <v>0</v>
      </c>
      <c r="I174" s="32">
        <f t="shared" si="40"/>
        <v>0</v>
      </c>
      <c r="J174" s="32">
        <f t="shared" si="41"/>
        <v>0</v>
      </c>
      <c r="K174" s="32">
        <f t="shared" si="42"/>
        <v>0</v>
      </c>
      <c r="L174" s="32">
        <f t="shared" si="43"/>
        <v>0</v>
      </c>
      <c r="M174" s="32">
        <f t="shared" ca="1" si="44"/>
        <v>7.4214468061546803E-3</v>
      </c>
      <c r="N174" s="32">
        <f t="shared" ca="1" si="45"/>
        <v>0</v>
      </c>
      <c r="O174" s="122">
        <f t="shared" ca="1" si="46"/>
        <v>0</v>
      </c>
      <c r="P174" s="32">
        <f t="shared" ca="1" si="47"/>
        <v>0</v>
      </c>
      <c r="Q174" s="32">
        <f t="shared" ca="1" si="48"/>
        <v>0</v>
      </c>
      <c r="R174" s="16">
        <f t="shared" ca="1" si="49"/>
        <v>-7.4214468061546803E-3</v>
      </c>
    </row>
    <row r="175" spans="1:18">
      <c r="A175" s="71"/>
      <c r="B175" s="71"/>
      <c r="C175" s="71"/>
      <c r="D175" s="72">
        <f t="shared" si="35"/>
        <v>0</v>
      </c>
      <c r="E175" s="72">
        <f t="shared" si="36"/>
        <v>0</v>
      </c>
      <c r="F175" s="32">
        <f t="shared" si="37"/>
        <v>0</v>
      </c>
      <c r="G175" s="32">
        <f t="shared" si="38"/>
        <v>0</v>
      </c>
      <c r="H175" s="32">
        <f t="shared" si="39"/>
        <v>0</v>
      </c>
      <c r="I175" s="32">
        <f t="shared" si="40"/>
        <v>0</v>
      </c>
      <c r="J175" s="32">
        <f t="shared" si="41"/>
        <v>0</v>
      </c>
      <c r="K175" s="32">
        <f t="shared" si="42"/>
        <v>0</v>
      </c>
      <c r="L175" s="32">
        <f t="shared" si="43"/>
        <v>0</v>
      </c>
      <c r="M175" s="32">
        <f t="shared" ca="1" si="44"/>
        <v>7.4214468061546803E-3</v>
      </c>
      <c r="N175" s="32">
        <f t="shared" ca="1" si="45"/>
        <v>0</v>
      </c>
      <c r="O175" s="122">
        <f t="shared" ca="1" si="46"/>
        <v>0</v>
      </c>
      <c r="P175" s="32">
        <f t="shared" ca="1" si="47"/>
        <v>0</v>
      </c>
      <c r="Q175" s="32">
        <f t="shared" ca="1" si="48"/>
        <v>0</v>
      </c>
      <c r="R175" s="16">
        <f t="shared" ca="1" si="49"/>
        <v>-7.4214468061546803E-3</v>
      </c>
    </row>
    <row r="176" spans="1:18">
      <c r="A176" s="71"/>
      <c r="B176" s="71"/>
      <c r="C176" s="71"/>
      <c r="D176" s="72">
        <f t="shared" si="35"/>
        <v>0</v>
      </c>
      <c r="E176" s="72">
        <f t="shared" si="36"/>
        <v>0</v>
      </c>
      <c r="F176" s="32">
        <f t="shared" si="37"/>
        <v>0</v>
      </c>
      <c r="G176" s="32">
        <f t="shared" si="38"/>
        <v>0</v>
      </c>
      <c r="H176" s="32">
        <f t="shared" si="39"/>
        <v>0</v>
      </c>
      <c r="I176" s="32">
        <f t="shared" si="40"/>
        <v>0</v>
      </c>
      <c r="J176" s="32">
        <f t="shared" si="41"/>
        <v>0</v>
      </c>
      <c r="K176" s="32">
        <f t="shared" si="42"/>
        <v>0</v>
      </c>
      <c r="L176" s="32">
        <f t="shared" si="43"/>
        <v>0</v>
      </c>
      <c r="M176" s="32">
        <f t="shared" ca="1" si="44"/>
        <v>7.4214468061546803E-3</v>
      </c>
      <c r="N176" s="32">
        <f t="shared" ca="1" si="45"/>
        <v>0</v>
      </c>
      <c r="O176" s="122">
        <f t="shared" ca="1" si="46"/>
        <v>0</v>
      </c>
      <c r="P176" s="32">
        <f t="shared" ca="1" si="47"/>
        <v>0</v>
      </c>
      <c r="Q176" s="32">
        <f t="shared" ca="1" si="48"/>
        <v>0</v>
      </c>
      <c r="R176" s="16">
        <f t="shared" ca="1" si="49"/>
        <v>-7.4214468061546803E-3</v>
      </c>
    </row>
    <row r="177" spans="1:18">
      <c r="A177" s="71"/>
      <c r="B177" s="71"/>
      <c r="C177" s="71"/>
      <c r="D177" s="72">
        <f t="shared" si="35"/>
        <v>0</v>
      </c>
      <c r="E177" s="72">
        <f t="shared" si="36"/>
        <v>0</v>
      </c>
      <c r="F177" s="32">
        <f t="shared" si="37"/>
        <v>0</v>
      </c>
      <c r="G177" s="32">
        <f t="shared" si="38"/>
        <v>0</v>
      </c>
      <c r="H177" s="32">
        <f t="shared" si="39"/>
        <v>0</v>
      </c>
      <c r="I177" s="32">
        <f t="shared" si="40"/>
        <v>0</v>
      </c>
      <c r="J177" s="32">
        <f t="shared" si="41"/>
        <v>0</v>
      </c>
      <c r="K177" s="32">
        <f t="shared" si="42"/>
        <v>0</v>
      </c>
      <c r="L177" s="32">
        <f t="shared" si="43"/>
        <v>0</v>
      </c>
      <c r="M177" s="32">
        <f t="shared" ca="1" si="44"/>
        <v>7.4214468061546803E-3</v>
      </c>
      <c r="N177" s="32">
        <f t="shared" ca="1" si="45"/>
        <v>0</v>
      </c>
      <c r="O177" s="122">
        <f t="shared" ca="1" si="46"/>
        <v>0</v>
      </c>
      <c r="P177" s="32">
        <f t="shared" ca="1" si="47"/>
        <v>0</v>
      </c>
      <c r="Q177" s="32">
        <f t="shared" ca="1" si="48"/>
        <v>0</v>
      </c>
      <c r="R177" s="16">
        <f t="shared" ca="1" si="49"/>
        <v>-7.4214468061546803E-3</v>
      </c>
    </row>
    <row r="178" spans="1:18">
      <c r="A178" s="71"/>
      <c r="B178" s="71"/>
      <c r="C178" s="71"/>
      <c r="D178" s="72">
        <f t="shared" si="35"/>
        <v>0</v>
      </c>
      <c r="E178" s="72">
        <f t="shared" si="36"/>
        <v>0</v>
      </c>
      <c r="F178" s="32">
        <f t="shared" si="37"/>
        <v>0</v>
      </c>
      <c r="G178" s="32">
        <f t="shared" si="38"/>
        <v>0</v>
      </c>
      <c r="H178" s="32">
        <f t="shared" si="39"/>
        <v>0</v>
      </c>
      <c r="I178" s="32">
        <f t="shared" si="40"/>
        <v>0</v>
      </c>
      <c r="J178" s="32">
        <f t="shared" si="41"/>
        <v>0</v>
      </c>
      <c r="K178" s="32">
        <f t="shared" si="42"/>
        <v>0</v>
      </c>
      <c r="L178" s="32">
        <f t="shared" si="43"/>
        <v>0</v>
      </c>
      <c r="M178" s="32">
        <f t="shared" ca="1" si="44"/>
        <v>7.4214468061546803E-3</v>
      </c>
      <c r="N178" s="32">
        <f t="shared" ca="1" si="45"/>
        <v>0</v>
      </c>
      <c r="O178" s="122">
        <f t="shared" ca="1" si="46"/>
        <v>0</v>
      </c>
      <c r="P178" s="32">
        <f t="shared" ca="1" si="47"/>
        <v>0</v>
      </c>
      <c r="Q178" s="32">
        <f t="shared" ca="1" si="48"/>
        <v>0</v>
      </c>
      <c r="R178" s="16">
        <f t="shared" ca="1" si="49"/>
        <v>-7.4214468061546803E-3</v>
      </c>
    </row>
    <row r="179" spans="1:18">
      <c r="A179" s="71"/>
      <c r="B179" s="71"/>
      <c r="C179" s="71"/>
      <c r="D179" s="72">
        <f t="shared" si="35"/>
        <v>0</v>
      </c>
      <c r="E179" s="72">
        <f t="shared" si="36"/>
        <v>0</v>
      </c>
      <c r="F179" s="32">
        <f t="shared" si="37"/>
        <v>0</v>
      </c>
      <c r="G179" s="32">
        <f t="shared" si="38"/>
        <v>0</v>
      </c>
      <c r="H179" s="32">
        <f t="shared" si="39"/>
        <v>0</v>
      </c>
      <c r="I179" s="32">
        <f t="shared" si="40"/>
        <v>0</v>
      </c>
      <c r="J179" s="32">
        <f t="shared" si="41"/>
        <v>0</v>
      </c>
      <c r="K179" s="32">
        <f t="shared" si="42"/>
        <v>0</v>
      </c>
      <c r="L179" s="32">
        <f t="shared" si="43"/>
        <v>0</v>
      </c>
      <c r="M179" s="32">
        <f t="shared" ca="1" si="44"/>
        <v>7.4214468061546803E-3</v>
      </c>
      <c r="N179" s="32">
        <f t="shared" ca="1" si="45"/>
        <v>0</v>
      </c>
      <c r="O179" s="122">
        <f t="shared" ca="1" si="46"/>
        <v>0</v>
      </c>
      <c r="P179" s="32">
        <f t="shared" ca="1" si="47"/>
        <v>0</v>
      </c>
      <c r="Q179" s="32">
        <f t="shared" ca="1" si="48"/>
        <v>0</v>
      </c>
      <c r="R179" s="16">
        <f t="shared" ca="1" si="49"/>
        <v>-7.4214468061546803E-3</v>
      </c>
    </row>
    <row r="180" spans="1:18">
      <c r="A180" s="71"/>
      <c r="B180" s="71"/>
      <c r="C180" s="71"/>
      <c r="D180" s="72">
        <f t="shared" si="35"/>
        <v>0</v>
      </c>
      <c r="E180" s="72">
        <f t="shared" si="36"/>
        <v>0</v>
      </c>
      <c r="F180" s="32">
        <f t="shared" si="37"/>
        <v>0</v>
      </c>
      <c r="G180" s="32">
        <f t="shared" si="38"/>
        <v>0</v>
      </c>
      <c r="H180" s="32">
        <f t="shared" si="39"/>
        <v>0</v>
      </c>
      <c r="I180" s="32">
        <f t="shared" si="40"/>
        <v>0</v>
      </c>
      <c r="J180" s="32">
        <f t="shared" si="41"/>
        <v>0</v>
      </c>
      <c r="K180" s="32">
        <f t="shared" si="42"/>
        <v>0</v>
      </c>
      <c r="L180" s="32">
        <f t="shared" si="43"/>
        <v>0</v>
      </c>
      <c r="M180" s="32">
        <f t="shared" ca="1" si="44"/>
        <v>7.4214468061546803E-3</v>
      </c>
      <c r="N180" s="32">
        <f t="shared" ca="1" si="45"/>
        <v>0</v>
      </c>
      <c r="O180" s="122">
        <f t="shared" ca="1" si="46"/>
        <v>0</v>
      </c>
      <c r="P180" s="32">
        <f t="shared" ca="1" si="47"/>
        <v>0</v>
      </c>
      <c r="Q180" s="32">
        <f t="shared" ca="1" si="48"/>
        <v>0</v>
      </c>
      <c r="R180" s="16">
        <f t="shared" ca="1" si="49"/>
        <v>-7.4214468061546803E-3</v>
      </c>
    </row>
    <row r="181" spans="1:18">
      <c r="A181" s="71"/>
      <c r="B181" s="71"/>
      <c r="C181" s="71"/>
      <c r="D181" s="72">
        <f t="shared" si="35"/>
        <v>0</v>
      </c>
      <c r="E181" s="72">
        <f t="shared" si="36"/>
        <v>0</v>
      </c>
      <c r="F181" s="32">
        <f t="shared" si="37"/>
        <v>0</v>
      </c>
      <c r="G181" s="32">
        <f t="shared" si="38"/>
        <v>0</v>
      </c>
      <c r="H181" s="32">
        <f t="shared" si="39"/>
        <v>0</v>
      </c>
      <c r="I181" s="32">
        <f t="shared" si="40"/>
        <v>0</v>
      </c>
      <c r="J181" s="32">
        <f t="shared" si="41"/>
        <v>0</v>
      </c>
      <c r="K181" s="32">
        <f t="shared" si="42"/>
        <v>0</v>
      </c>
      <c r="L181" s="32">
        <f t="shared" si="43"/>
        <v>0</v>
      </c>
      <c r="M181" s="32">
        <f t="shared" ca="1" si="44"/>
        <v>7.4214468061546803E-3</v>
      </c>
      <c r="N181" s="32">
        <f t="shared" ca="1" si="45"/>
        <v>0</v>
      </c>
      <c r="O181" s="122">
        <f t="shared" ca="1" si="46"/>
        <v>0</v>
      </c>
      <c r="P181" s="32">
        <f t="shared" ca="1" si="47"/>
        <v>0</v>
      </c>
      <c r="Q181" s="32">
        <f t="shared" ca="1" si="48"/>
        <v>0</v>
      </c>
      <c r="R181" s="16">
        <f t="shared" ca="1" si="49"/>
        <v>-7.4214468061546803E-3</v>
      </c>
    </row>
    <row r="182" spans="1:18">
      <c r="A182" s="71"/>
      <c r="B182" s="71"/>
      <c r="C182" s="71"/>
      <c r="D182" s="72">
        <f t="shared" si="35"/>
        <v>0</v>
      </c>
      <c r="E182" s="72">
        <f t="shared" si="36"/>
        <v>0</v>
      </c>
      <c r="F182" s="32">
        <f t="shared" si="37"/>
        <v>0</v>
      </c>
      <c r="G182" s="32">
        <f t="shared" si="38"/>
        <v>0</v>
      </c>
      <c r="H182" s="32">
        <f t="shared" si="39"/>
        <v>0</v>
      </c>
      <c r="I182" s="32">
        <f t="shared" si="40"/>
        <v>0</v>
      </c>
      <c r="J182" s="32">
        <f t="shared" si="41"/>
        <v>0</v>
      </c>
      <c r="K182" s="32">
        <f t="shared" si="42"/>
        <v>0</v>
      </c>
      <c r="L182" s="32">
        <f t="shared" si="43"/>
        <v>0</v>
      </c>
      <c r="M182" s="32">
        <f t="shared" ca="1" si="44"/>
        <v>7.4214468061546803E-3</v>
      </c>
      <c r="N182" s="32">
        <f t="shared" ca="1" si="45"/>
        <v>0</v>
      </c>
      <c r="O182" s="122">
        <f t="shared" ca="1" si="46"/>
        <v>0</v>
      </c>
      <c r="P182" s="32">
        <f t="shared" ca="1" si="47"/>
        <v>0</v>
      </c>
      <c r="Q182" s="32">
        <f t="shared" ca="1" si="48"/>
        <v>0</v>
      </c>
      <c r="R182" s="16">
        <f t="shared" ca="1" si="49"/>
        <v>-7.4214468061546803E-3</v>
      </c>
    </row>
    <row r="183" spans="1:18">
      <c r="A183" s="71"/>
      <c r="B183" s="71"/>
      <c r="C183" s="71"/>
      <c r="D183" s="72">
        <f t="shared" si="35"/>
        <v>0</v>
      </c>
      <c r="E183" s="72">
        <f t="shared" si="36"/>
        <v>0</v>
      </c>
      <c r="F183" s="32">
        <f t="shared" si="37"/>
        <v>0</v>
      </c>
      <c r="G183" s="32">
        <f t="shared" si="38"/>
        <v>0</v>
      </c>
      <c r="H183" s="32">
        <f t="shared" si="39"/>
        <v>0</v>
      </c>
      <c r="I183" s="32">
        <f t="shared" si="40"/>
        <v>0</v>
      </c>
      <c r="J183" s="32">
        <f t="shared" si="41"/>
        <v>0</v>
      </c>
      <c r="K183" s="32">
        <f t="shared" si="42"/>
        <v>0</v>
      </c>
      <c r="L183" s="32">
        <f t="shared" si="43"/>
        <v>0</v>
      </c>
      <c r="M183" s="32">
        <f t="shared" ca="1" si="44"/>
        <v>7.4214468061546803E-3</v>
      </c>
      <c r="N183" s="32">
        <f t="shared" ca="1" si="45"/>
        <v>0</v>
      </c>
      <c r="O183" s="122">
        <f t="shared" ca="1" si="46"/>
        <v>0</v>
      </c>
      <c r="P183" s="32">
        <f t="shared" ca="1" si="47"/>
        <v>0</v>
      </c>
      <c r="Q183" s="32">
        <f t="shared" ca="1" si="48"/>
        <v>0</v>
      </c>
      <c r="R183" s="16">
        <f t="shared" ca="1" si="49"/>
        <v>-7.4214468061546803E-3</v>
      </c>
    </row>
    <row r="184" spans="1:18">
      <c r="A184" s="71"/>
      <c r="B184" s="71"/>
      <c r="C184" s="71"/>
      <c r="D184" s="72">
        <f t="shared" si="35"/>
        <v>0</v>
      </c>
      <c r="E184" s="72">
        <f t="shared" si="36"/>
        <v>0</v>
      </c>
      <c r="F184" s="32">
        <f t="shared" si="37"/>
        <v>0</v>
      </c>
      <c r="G184" s="32">
        <f t="shared" si="38"/>
        <v>0</v>
      </c>
      <c r="H184" s="32">
        <f t="shared" si="39"/>
        <v>0</v>
      </c>
      <c r="I184" s="32">
        <f t="shared" si="40"/>
        <v>0</v>
      </c>
      <c r="J184" s="32">
        <f t="shared" si="41"/>
        <v>0</v>
      </c>
      <c r="K184" s="32">
        <f t="shared" si="42"/>
        <v>0</v>
      </c>
      <c r="L184" s="32">
        <f t="shared" si="43"/>
        <v>0</v>
      </c>
      <c r="M184" s="32">
        <f t="shared" ca="1" si="44"/>
        <v>7.4214468061546803E-3</v>
      </c>
      <c r="N184" s="32">
        <f t="shared" ca="1" si="45"/>
        <v>0</v>
      </c>
      <c r="O184" s="122">
        <f t="shared" ca="1" si="46"/>
        <v>0</v>
      </c>
      <c r="P184" s="32">
        <f t="shared" ca="1" si="47"/>
        <v>0</v>
      </c>
      <c r="Q184" s="32">
        <f t="shared" ca="1" si="48"/>
        <v>0</v>
      </c>
      <c r="R184" s="16">
        <f t="shared" ca="1" si="49"/>
        <v>-7.4214468061546803E-3</v>
      </c>
    </row>
    <row r="185" spans="1:18">
      <c r="A185" s="71"/>
      <c r="B185" s="71"/>
      <c r="C185" s="71"/>
      <c r="D185" s="72">
        <f t="shared" si="35"/>
        <v>0</v>
      </c>
      <c r="E185" s="72">
        <f t="shared" si="36"/>
        <v>0</v>
      </c>
      <c r="F185" s="32">
        <f t="shared" si="37"/>
        <v>0</v>
      </c>
      <c r="G185" s="32">
        <f t="shared" si="38"/>
        <v>0</v>
      </c>
      <c r="H185" s="32">
        <f t="shared" si="39"/>
        <v>0</v>
      </c>
      <c r="I185" s="32">
        <f t="shared" si="40"/>
        <v>0</v>
      </c>
      <c r="J185" s="32">
        <f t="shared" si="41"/>
        <v>0</v>
      </c>
      <c r="K185" s="32">
        <f t="shared" si="42"/>
        <v>0</v>
      </c>
      <c r="L185" s="32">
        <f t="shared" si="43"/>
        <v>0</v>
      </c>
      <c r="M185" s="32">
        <f t="shared" ca="1" si="44"/>
        <v>7.4214468061546803E-3</v>
      </c>
      <c r="N185" s="32">
        <f t="shared" ca="1" si="45"/>
        <v>0</v>
      </c>
      <c r="O185" s="122">
        <f t="shared" ca="1" si="46"/>
        <v>0</v>
      </c>
      <c r="P185" s="32">
        <f t="shared" ca="1" si="47"/>
        <v>0</v>
      </c>
      <c r="Q185" s="32">
        <f t="shared" ca="1" si="48"/>
        <v>0</v>
      </c>
      <c r="R185" s="16">
        <f t="shared" ca="1" si="49"/>
        <v>-7.4214468061546803E-3</v>
      </c>
    </row>
    <row r="186" spans="1:18">
      <c r="A186" s="71"/>
      <c r="B186" s="71"/>
      <c r="C186" s="71"/>
      <c r="D186" s="72">
        <f t="shared" si="35"/>
        <v>0</v>
      </c>
      <c r="E186" s="72">
        <f t="shared" si="36"/>
        <v>0</v>
      </c>
      <c r="F186" s="32">
        <f t="shared" si="37"/>
        <v>0</v>
      </c>
      <c r="G186" s="32">
        <f t="shared" si="38"/>
        <v>0</v>
      </c>
      <c r="H186" s="32">
        <f t="shared" si="39"/>
        <v>0</v>
      </c>
      <c r="I186" s="32">
        <f t="shared" si="40"/>
        <v>0</v>
      </c>
      <c r="J186" s="32">
        <f t="shared" si="41"/>
        <v>0</v>
      </c>
      <c r="K186" s="32">
        <f t="shared" si="42"/>
        <v>0</v>
      </c>
      <c r="L186" s="32">
        <f t="shared" si="43"/>
        <v>0</v>
      </c>
      <c r="M186" s="32">
        <f t="shared" ca="1" si="44"/>
        <v>7.4214468061546803E-3</v>
      </c>
      <c r="N186" s="32">
        <f t="shared" ca="1" si="45"/>
        <v>0</v>
      </c>
      <c r="O186" s="122">
        <f t="shared" ca="1" si="46"/>
        <v>0</v>
      </c>
      <c r="P186" s="32">
        <f t="shared" ca="1" si="47"/>
        <v>0</v>
      </c>
      <c r="Q186" s="32">
        <f t="shared" ca="1" si="48"/>
        <v>0</v>
      </c>
      <c r="R186" s="16">
        <f t="shared" ca="1" si="49"/>
        <v>-7.4214468061546803E-3</v>
      </c>
    </row>
    <row r="187" spans="1:18">
      <c r="A187" s="71"/>
      <c r="B187" s="71"/>
      <c r="C187" s="71"/>
      <c r="D187" s="72">
        <f t="shared" si="35"/>
        <v>0</v>
      </c>
      <c r="E187" s="72">
        <f t="shared" si="36"/>
        <v>0</v>
      </c>
      <c r="F187" s="32">
        <f t="shared" si="37"/>
        <v>0</v>
      </c>
      <c r="G187" s="32">
        <f t="shared" si="38"/>
        <v>0</v>
      </c>
      <c r="H187" s="32">
        <f t="shared" si="39"/>
        <v>0</v>
      </c>
      <c r="I187" s="32">
        <f t="shared" si="40"/>
        <v>0</v>
      </c>
      <c r="J187" s="32">
        <f t="shared" si="41"/>
        <v>0</v>
      </c>
      <c r="K187" s="32">
        <f t="shared" si="42"/>
        <v>0</v>
      </c>
      <c r="L187" s="32">
        <f t="shared" si="43"/>
        <v>0</v>
      </c>
      <c r="M187" s="32">
        <f t="shared" ca="1" si="44"/>
        <v>7.4214468061546803E-3</v>
      </c>
      <c r="N187" s="32">
        <f t="shared" ca="1" si="45"/>
        <v>0</v>
      </c>
      <c r="O187" s="122">
        <f t="shared" ca="1" si="46"/>
        <v>0</v>
      </c>
      <c r="P187" s="32">
        <f t="shared" ca="1" si="47"/>
        <v>0</v>
      </c>
      <c r="Q187" s="32">
        <f t="shared" ca="1" si="48"/>
        <v>0</v>
      </c>
      <c r="R187" s="16">
        <f t="shared" ca="1" si="49"/>
        <v>-7.4214468061546803E-3</v>
      </c>
    </row>
    <row r="188" spans="1:18">
      <c r="A188" s="71"/>
      <c r="B188" s="71"/>
      <c r="C188" s="71"/>
      <c r="D188" s="72">
        <f t="shared" si="35"/>
        <v>0</v>
      </c>
      <c r="E188" s="72">
        <f t="shared" si="36"/>
        <v>0</v>
      </c>
      <c r="F188" s="32">
        <f t="shared" si="37"/>
        <v>0</v>
      </c>
      <c r="G188" s="32">
        <f t="shared" si="38"/>
        <v>0</v>
      </c>
      <c r="H188" s="32">
        <f t="shared" si="39"/>
        <v>0</v>
      </c>
      <c r="I188" s="32">
        <f t="shared" si="40"/>
        <v>0</v>
      </c>
      <c r="J188" s="32">
        <f t="shared" si="41"/>
        <v>0</v>
      </c>
      <c r="K188" s="32">
        <f t="shared" si="42"/>
        <v>0</v>
      </c>
      <c r="L188" s="32">
        <f t="shared" si="43"/>
        <v>0</v>
      </c>
      <c r="M188" s="32">
        <f t="shared" ca="1" si="44"/>
        <v>7.4214468061546803E-3</v>
      </c>
      <c r="N188" s="32">
        <f t="shared" ca="1" si="45"/>
        <v>0</v>
      </c>
      <c r="O188" s="122">
        <f t="shared" ca="1" si="46"/>
        <v>0</v>
      </c>
      <c r="P188" s="32">
        <f t="shared" ca="1" si="47"/>
        <v>0</v>
      </c>
      <c r="Q188" s="32">
        <f t="shared" ca="1" si="48"/>
        <v>0</v>
      </c>
      <c r="R188" s="16">
        <f t="shared" ca="1" si="49"/>
        <v>-7.4214468061546803E-3</v>
      </c>
    </row>
    <row r="189" spans="1:18">
      <c r="A189" s="71"/>
      <c r="B189" s="71"/>
      <c r="C189" s="71"/>
      <c r="D189" s="72">
        <f t="shared" si="35"/>
        <v>0</v>
      </c>
      <c r="E189" s="72">
        <f t="shared" si="36"/>
        <v>0</v>
      </c>
      <c r="F189" s="32">
        <f t="shared" si="37"/>
        <v>0</v>
      </c>
      <c r="G189" s="32">
        <f t="shared" si="38"/>
        <v>0</v>
      </c>
      <c r="H189" s="32">
        <f t="shared" si="39"/>
        <v>0</v>
      </c>
      <c r="I189" s="32">
        <f t="shared" si="40"/>
        <v>0</v>
      </c>
      <c r="J189" s="32">
        <f t="shared" si="41"/>
        <v>0</v>
      </c>
      <c r="K189" s="32">
        <f t="shared" si="42"/>
        <v>0</v>
      </c>
      <c r="L189" s="32">
        <f t="shared" si="43"/>
        <v>0</v>
      </c>
      <c r="M189" s="32">
        <f t="shared" ca="1" si="44"/>
        <v>7.4214468061546803E-3</v>
      </c>
      <c r="N189" s="32">
        <f t="shared" ca="1" si="45"/>
        <v>0</v>
      </c>
      <c r="O189" s="122">
        <f t="shared" ca="1" si="46"/>
        <v>0</v>
      </c>
      <c r="P189" s="32">
        <f t="shared" ca="1" si="47"/>
        <v>0</v>
      </c>
      <c r="Q189" s="32">
        <f t="shared" ca="1" si="48"/>
        <v>0</v>
      </c>
      <c r="R189" s="16">
        <f t="shared" ca="1" si="49"/>
        <v>-7.4214468061546803E-3</v>
      </c>
    </row>
    <row r="190" spans="1:18">
      <c r="A190" s="71"/>
      <c r="B190" s="71"/>
      <c r="C190" s="71"/>
      <c r="D190" s="72">
        <f t="shared" si="35"/>
        <v>0</v>
      </c>
      <c r="E190" s="72">
        <f t="shared" si="36"/>
        <v>0</v>
      </c>
      <c r="F190" s="32">
        <f t="shared" si="37"/>
        <v>0</v>
      </c>
      <c r="G190" s="32">
        <f t="shared" si="38"/>
        <v>0</v>
      </c>
      <c r="H190" s="32">
        <f t="shared" si="39"/>
        <v>0</v>
      </c>
      <c r="I190" s="32">
        <f t="shared" si="40"/>
        <v>0</v>
      </c>
      <c r="J190" s="32">
        <f t="shared" si="41"/>
        <v>0</v>
      </c>
      <c r="K190" s="32">
        <f t="shared" si="42"/>
        <v>0</v>
      </c>
      <c r="L190" s="32">
        <f t="shared" si="43"/>
        <v>0</v>
      </c>
      <c r="M190" s="32">
        <f t="shared" ca="1" si="44"/>
        <v>7.4214468061546803E-3</v>
      </c>
      <c r="N190" s="32">
        <f t="shared" ca="1" si="45"/>
        <v>0</v>
      </c>
      <c r="O190" s="122">
        <f t="shared" ca="1" si="46"/>
        <v>0</v>
      </c>
      <c r="P190" s="32">
        <f t="shared" ca="1" si="47"/>
        <v>0</v>
      </c>
      <c r="Q190" s="32">
        <f t="shared" ca="1" si="48"/>
        <v>0</v>
      </c>
      <c r="R190" s="16">
        <f t="shared" ca="1" si="49"/>
        <v>-7.4214468061546803E-3</v>
      </c>
    </row>
    <row r="191" spans="1:18">
      <c r="A191" s="71"/>
      <c r="B191" s="71"/>
      <c r="C191" s="71"/>
      <c r="D191" s="72">
        <f t="shared" si="35"/>
        <v>0</v>
      </c>
      <c r="E191" s="72">
        <f t="shared" si="36"/>
        <v>0</v>
      </c>
      <c r="F191" s="32">
        <f t="shared" si="37"/>
        <v>0</v>
      </c>
      <c r="G191" s="32">
        <f t="shared" si="38"/>
        <v>0</v>
      </c>
      <c r="H191" s="32">
        <f t="shared" si="39"/>
        <v>0</v>
      </c>
      <c r="I191" s="32">
        <f t="shared" si="40"/>
        <v>0</v>
      </c>
      <c r="J191" s="32">
        <f t="shared" si="41"/>
        <v>0</v>
      </c>
      <c r="K191" s="32">
        <f t="shared" si="42"/>
        <v>0</v>
      </c>
      <c r="L191" s="32">
        <f t="shared" si="43"/>
        <v>0</v>
      </c>
      <c r="M191" s="32">
        <f t="shared" ca="1" si="44"/>
        <v>7.4214468061546803E-3</v>
      </c>
      <c r="N191" s="32">
        <f t="shared" ca="1" si="45"/>
        <v>0</v>
      </c>
      <c r="O191" s="122">
        <f t="shared" ca="1" si="46"/>
        <v>0</v>
      </c>
      <c r="P191" s="32">
        <f t="shared" ca="1" si="47"/>
        <v>0</v>
      </c>
      <c r="Q191" s="32">
        <f t="shared" ca="1" si="48"/>
        <v>0</v>
      </c>
      <c r="R191" s="16">
        <f t="shared" ca="1" si="49"/>
        <v>-7.4214468061546803E-3</v>
      </c>
    </row>
    <row r="192" spans="1:18">
      <c r="A192" s="71"/>
      <c r="B192" s="71"/>
      <c r="C192" s="71"/>
      <c r="D192" s="72">
        <f t="shared" si="35"/>
        <v>0</v>
      </c>
      <c r="E192" s="72">
        <f t="shared" si="36"/>
        <v>0</v>
      </c>
      <c r="F192" s="32">
        <f t="shared" si="37"/>
        <v>0</v>
      </c>
      <c r="G192" s="32">
        <f t="shared" si="38"/>
        <v>0</v>
      </c>
      <c r="H192" s="32">
        <f t="shared" si="39"/>
        <v>0</v>
      </c>
      <c r="I192" s="32">
        <f t="shared" si="40"/>
        <v>0</v>
      </c>
      <c r="J192" s="32">
        <f t="shared" si="41"/>
        <v>0</v>
      </c>
      <c r="K192" s="32">
        <f t="shared" si="42"/>
        <v>0</v>
      </c>
      <c r="L192" s="32">
        <f t="shared" si="43"/>
        <v>0</v>
      </c>
      <c r="M192" s="32">
        <f t="shared" ca="1" si="44"/>
        <v>7.4214468061546803E-3</v>
      </c>
      <c r="N192" s="32">
        <f t="shared" ca="1" si="45"/>
        <v>0</v>
      </c>
      <c r="O192" s="122">
        <f t="shared" ca="1" si="46"/>
        <v>0</v>
      </c>
      <c r="P192" s="32">
        <f t="shared" ca="1" si="47"/>
        <v>0</v>
      </c>
      <c r="Q192" s="32">
        <f t="shared" ca="1" si="48"/>
        <v>0</v>
      </c>
      <c r="R192" s="16">
        <f t="shared" ca="1" si="49"/>
        <v>-7.4214468061546803E-3</v>
      </c>
    </row>
    <row r="193" spans="1:18">
      <c r="A193" s="71"/>
      <c r="B193" s="71"/>
      <c r="C193" s="71"/>
      <c r="D193" s="72">
        <f t="shared" si="35"/>
        <v>0</v>
      </c>
      <c r="E193" s="72">
        <f t="shared" si="36"/>
        <v>0</v>
      </c>
      <c r="F193" s="32">
        <f t="shared" si="37"/>
        <v>0</v>
      </c>
      <c r="G193" s="32">
        <f t="shared" si="38"/>
        <v>0</v>
      </c>
      <c r="H193" s="32">
        <f t="shared" si="39"/>
        <v>0</v>
      </c>
      <c r="I193" s="32">
        <f t="shared" si="40"/>
        <v>0</v>
      </c>
      <c r="J193" s="32">
        <f t="shared" si="41"/>
        <v>0</v>
      </c>
      <c r="K193" s="32">
        <f t="shared" si="42"/>
        <v>0</v>
      </c>
      <c r="L193" s="32">
        <f t="shared" si="43"/>
        <v>0</v>
      </c>
      <c r="M193" s="32">
        <f t="shared" ca="1" si="44"/>
        <v>7.4214468061546803E-3</v>
      </c>
      <c r="N193" s="32">
        <f t="shared" ca="1" si="45"/>
        <v>0</v>
      </c>
      <c r="O193" s="122">
        <f t="shared" ca="1" si="46"/>
        <v>0</v>
      </c>
      <c r="P193" s="32">
        <f t="shared" ca="1" si="47"/>
        <v>0</v>
      </c>
      <c r="Q193" s="32">
        <f t="shared" ca="1" si="48"/>
        <v>0</v>
      </c>
      <c r="R193" s="16">
        <f t="shared" ca="1" si="49"/>
        <v>-7.4214468061546803E-3</v>
      </c>
    </row>
    <row r="194" spans="1:18">
      <c r="A194" s="71"/>
      <c r="B194" s="71"/>
      <c r="C194" s="71"/>
      <c r="D194" s="72">
        <f t="shared" si="35"/>
        <v>0</v>
      </c>
      <c r="E194" s="72">
        <f t="shared" si="36"/>
        <v>0</v>
      </c>
      <c r="F194" s="32">
        <f t="shared" si="37"/>
        <v>0</v>
      </c>
      <c r="G194" s="32">
        <f t="shared" si="38"/>
        <v>0</v>
      </c>
      <c r="H194" s="32">
        <f t="shared" si="39"/>
        <v>0</v>
      </c>
      <c r="I194" s="32">
        <f t="shared" si="40"/>
        <v>0</v>
      </c>
      <c r="J194" s="32">
        <f t="shared" si="41"/>
        <v>0</v>
      </c>
      <c r="K194" s="32">
        <f t="shared" si="42"/>
        <v>0</v>
      </c>
      <c r="L194" s="32">
        <f t="shared" si="43"/>
        <v>0</v>
      </c>
      <c r="M194" s="32">
        <f t="shared" ca="1" si="44"/>
        <v>7.4214468061546803E-3</v>
      </c>
      <c r="N194" s="32">
        <f t="shared" ca="1" si="45"/>
        <v>0</v>
      </c>
      <c r="O194" s="122">
        <f t="shared" ca="1" si="46"/>
        <v>0</v>
      </c>
      <c r="P194" s="32">
        <f t="shared" ca="1" si="47"/>
        <v>0</v>
      </c>
      <c r="Q194" s="32">
        <f t="shared" ca="1" si="48"/>
        <v>0</v>
      </c>
      <c r="R194" s="16">
        <f t="shared" ca="1" si="49"/>
        <v>-7.4214468061546803E-3</v>
      </c>
    </row>
    <row r="195" spans="1:18">
      <c r="A195" s="71"/>
      <c r="B195" s="71"/>
      <c r="C195" s="71"/>
      <c r="D195" s="72">
        <f t="shared" si="35"/>
        <v>0</v>
      </c>
      <c r="E195" s="72">
        <f t="shared" si="36"/>
        <v>0</v>
      </c>
      <c r="F195" s="32">
        <f t="shared" si="37"/>
        <v>0</v>
      </c>
      <c r="G195" s="32">
        <f t="shared" si="38"/>
        <v>0</v>
      </c>
      <c r="H195" s="32">
        <f t="shared" si="39"/>
        <v>0</v>
      </c>
      <c r="I195" s="32">
        <f t="shared" si="40"/>
        <v>0</v>
      </c>
      <c r="J195" s="32">
        <f t="shared" si="41"/>
        <v>0</v>
      </c>
      <c r="K195" s="32">
        <f t="shared" si="42"/>
        <v>0</v>
      </c>
      <c r="L195" s="32">
        <f t="shared" si="43"/>
        <v>0</v>
      </c>
      <c r="M195" s="32">
        <f t="shared" ca="1" si="44"/>
        <v>7.4214468061546803E-3</v>
      </c>
      <c r="N195" s="32">
        <f t="shared" ca="1" si="45"/>
        <v>0</v>
      </c>
      <c r="O195" s="122">
        <f t="shared" ca="1" si="46"/>
        <v>0</v>
      </c>
      <c r="P195" s="32">
        <f t="shared" ca="1" si="47"/>
        <v>0</v>
      </c>
      <c r="Q195" s="32">
        <f t="shared" ca="1" si="48"/>
        <v>0</v>
      </c>
      <c r="R195" s="16">
        <f t="shared" ca="1" si="49"/>
        <v>-7.4214468061546803E-3</v>
      </c>
    </row>
    <row r="196" spans="1:18">
      <c r="A196" s="71"/>
      <c r="B196" s="71"/>
      <c r="C196" s="71"/>
      <c r="D196" s="72">
        <f t="shared" si="35"/>
        <v>0</v>
      </c>
      <c r="E196" s="72">
        <f t="shared" si="36"/>
        <v>0</v>
      </c>
      <c r="F196" s="32">
        <f t="shared" si="37"/>
        <v>0</v>
      </c>
      <c r="G196" s="32">
        <f t="shared" si="38"/>
        <v>0</v>
      </c>
      <c r="H196" s="32">
        <f t="shared" si="39"/>
        <v>0</v>
      </c>
      <c r="I196" s="32">
        <f t="shared" si="40"/>
        <v>0</v>
      </c>
      <c r="J196" s="32">
        <f t="shared" si="41"/>
        <v>0</v>
      </c>
      <c r="K196" s="32">
        <f t="shared" si="42"/>
        <v>0</v>
      </c>
      <c r="L196" s="32">
        <f t="shared" si="43"/>
        <v>0</v>
      </c>
      <c r="M196" s="32">
        <f t="shared" ca="1" si="44"/>
        <v>7.4214468061546803E-3</v>
      </c>
      <c r="N196" s="32">
        <f t="shared" ca="1" si="45"/>
        <v>0</v>
      </c>
      <c r="O196" s="122">
        <f t="shared" ca="1" si="46"/>
        <v>0</v>
      </c>
      <c r="P196" s="32">
        <f t="shared" ca="1" si="47"/>
        <v>0</v>
      </c>
      <c r="Q196" s="32">
        <f t="shared" ca="1" si="48"/>
        <v>0</v>
      </c>
      <c r="R196" s="16">
        <f t="shared" ca="1" si="49"/>
        <v>-7.4214468061546803E-3</v>
      </c>
    </row>
    <row r="197" spans="1:18">
      <c r="A197" s="71"/>
      <c r="B197" s="71"/>
      <c r="C197" s="71"/>
      <c r="D197" s="72">
        <f t="shared" si="35"/>
        <v>0</v>
      </c>
      <c r="E197" s="72">
        <f t="shared" si="36"/>
        <v>0</v>
      </c>
      <c r="F197" s="32">
        <f t="shared" si="37"/>
        <v>0</v>
      </c>
      <c r="G197" s="32">
        <f t="shared" si="38"/>
        <v>0</v>
      </c>
      <c r="H197" s="32">
        <f t="shared" si="39"/>
        <v>0</v>
      </c>
      <c r="I197" s="32">
        <f t="shared" si="40"/>
        <v>0</v>
      </c>
      <c r="J197" s="32">
        <f t="shared" si="41"/>
        <v>0</v>
      </c>
      <c r="K197" s="32">
        <f t="shared" si="42"/>
        <v>0</v>
      </c>
      <c r="L197" s="32">
        <f t="shared" si="43"/>
        <v>0</v>
      </c>
      <c r="M197" s="32">
        <f t="shared" ca="1" si="44"/>
        <v>7.4214468061546803E-3</v>
      </c>
      <c r="N197" s="32">
        <f t="shared" ca="1" si="45"/>
        <v>0</v>
      </c>
      <c r="O197" s="122">
        <f t="shared" ca="1" si="46"/>
        <v>0</v>
      </c>
      <c r="P197" s="32">
        <f t="shared" ca="1" si="47"/>
        <v>0</v>
      </c>
      <c r="Q197" s="32">
        <f t="shared" ca="1" si="48"/>
        <v>0</v>
      </c>
      <c r="R197" s="16">
        <f t="shared" ca="1" si="49"/>
        <v>-7.4214468061546803E-3</v>
      </c>
    </row>
    <row r="198" spans="1:18">
      <c r="A198" s="71"/>
      <c r="B198" s="71"/>
      <c r="C198" s="71"/>
      <c r="D198" s="72">
        <f t="shared" si="35"/>
        <v>0</v>
      </c>
      <c r="E198" s="72">
        <f t="shared" si="36"/>
        <v>0</v>
      </c>
      <c r="F198" s="32">
        <f t="shared" si="37"/>
        <v>0</v>
      </c>
      <c r="G198" s="32">
        <f t="shared" si="38"/>
        <v>0</v>
      </c>
      <c r="H198" s="32">
        <f t="shared" si="39"/>
        <v>0</v>
      </c>
      <c r="I198" s="32">
        <f t="shared" si="40"/>
        <v>0</v>
      </c>
      <c r="J198" s="32">
        <f t="shared" si="41"/>
        <v>0</v>
      </c>
      <c r="K198" s="32">
        <f t="shared" si="42"/>
        <v>0</v>
      </c>
      <c r="L198" s="32">
        <f t="shared" si="43"/>
        <v>0</v>
      </c>
      <c r="M198" s="32">
        <f t="shared" ca="1" si="44"/>
        <v>7.4214468061546803E-3</v>
      </c>
      <c r="N198" s="32">
        <f t="shared" ca="1" si="45"/>
        <v>0</v>
      </c>
      <c r="O198" s="122">
        <f t="shared" ca="1" si="46"/>
        <v>0</v>
      </c>
      <c r="P198" s="32">
        <f t="shared" ca="1" si="47"/>
        <v>0</v>
      </c>
      <c r="Q198" s="32">
        <f t="shared" ca="1" si="48"/>
        <v>0</v>
      </c>
      <c r="R198" s="16">
        <f t="shared" ca="1" si="49"/>
        <v>-7.4214468061546803E-3</v>
      </c>
    </row>
    <row r="199" spans="1:18">
      <c r="A199" s="71"/>
      <c r="B199" s="71"/>
      <c r="C199" s="71"/>
      <c r="D199" s="72">
        <f t="shared" si="35"/>
        <v>0</v>
      </c>
      <c r="E199" s="72">
        <f t="shared" si="36"/>
        <v>0</v>
      </c>
      <c r="F199" s="32">
        <f t="shared" si="37"/>
        <v>0</v>
      </c>
      <c r="G199" s="32">
        <f t="shared" si="38"/>
        <v>0</v>
      </c>
      <c r="H199" s="32">
        <f t="shared" si="39"/>
        <v>0</v>
      </c>
      <c r="I199" s="32">
        <f t="shared" si="40"/>
        <v>0</v>
      </c>
      <c r="J199" s="32">
        <f t="shared" si="41"/>
        <v>0</v>
      </c>
      <c r="K199" s="32">
        <f t="shared" si="42"/>
        <v>0</v>
      </c>
      <c r="L199" s="32">
        <f t="shared" si="43"/>
        <v>0</v>
      </c>
      <c r="M199" s="32">
        <f t="shared" ca="1" si="44"/>
        <v>7.4214468061546803E-3</v>
      </c>
      <c r="N199" s="32">
        <f t="shared" ca="1" si="45"/>
        <v>0</v>
      </c>
      <c r="O199" s="122">
        <f t="shared" ca="1" si="46"/>
        <v>0</v>
      </c>
      <c r="P199" s="32">
        <f t="shared" ca="1" si="47"/>
        <v>0</v>
      </c>
      <c r="Q199" s="32">
        <f t="shared" ca="1" si="48"/>
        <v>0</v>
      </c>
      <c r="R199" s="16">
        <f t="shared" ca="1" si="49"/>
        <v>-7.4214468061546803E-3</v>
      </c>
    </row>
    <row r="200" spans="1:18">
      <c r="A200" s="71"/>
      <c r="B200" s="71"/>
      <c r="C200" s="71"/>
      <c r="D200" s="72">
        <f t="shared" si="35"/>
        <v>0</v>
      </c>
      <c r="E200" s="72">
        <f t="shared" si="36"/>
        <v>0</v>
      </c>
      <c r="F200" s="32">
        <f t="shared" si="37"/>
        <v>0</v>
      </c>
      <c r="G200" s="32">
        <f t="shared" si="38"/>
        <v>0</v>
      </c>
      <c r="H200" s="32">
        <f t="shared" si="39"/>
        <v>0</v>
      </c>
      <c r="I200" s="32">
        <f t="shared" si="40"/>
        <v>0</v>
      </c>
      <c r="J200" s="32">
        <f t="shared" si="41"/>
        <v>0</v>
      </c>
      <c r="K200" s="32">
        <f t="shared" si="42"/>
        <v>0</v>
      </c>
      <c r="L200" s="32">
        <f t="shared" si="43"/>
        <v>0</v>
      </c>
      <c r="M200" s="32">
        <f t="shared" ca="1" si="44"/>
        <v>7.4214468061546803E-3</v>
      </c>
      <c r="N200" s="32">
        <f t="shared" ca="1" si="45"/>
        <v>0</v>
      </c>
      <c r="O200" s="122">
        <f t="shared" ca="1" si="46"/>
        <v>0</v>
      </c>
      <c r="P200" s="32">
        <f t="shared" ca="1" si="47"/>
        <v>0</v>
      </c>
      <c r="Q200" s="32">
        <f t="shared" ca="1" si="48"/>
        <v>0</v>
      </c>
      <c r="R200" s="16">
        <f t="shared" ca="1" si="49"/>
        <v>-7.4214468061546803E-3</v>
      </c>
    </row>
    <row r="201" spans="1:18">
      <c r="A201" s="71"/>
      <c r="B201" s="71"/>
      <c r="C201" s="71"/>
      <c r="D201" s="72">
        <f t="shared" si="35"/>
        <v>0</v>
      </c>
      <c r="E201" s="72">
        <f t="shared" si="36"/>
        <v>0</v>
      </c>
      <c r="F201" s="32">
        <f t="shared" si="37"/>
        <v>0</v>
      </c>
      <c r="G201" s="32">
        <f t="shared" si="38"/>
        <v>0</v>
      </c>
      <c r="H201" s="32">
        <f t="shared" si="39"/>
        <v>0</v>
      </c>
      <c r="I201" s="32">
        <f t="shared" si="40"/>
        <v>0</v>
      </c>
      <c r="J201" s="32">
        <f t="shared" si="41"/>
        <v>0</v>
      </c>
      <c r="K201" s="32">
        <f t="shared" si="42"/>
        <v>0</v>
      </c>
      <c r="L201" s="32">
        <f t="shared" si="43"/>
        <v>0</v>
      </c>
      <c r="M201" s="32">
        <f t="shared" ca="1" si="44"/>
        <v>7.4214468061546803E-3</v>
      </c>
      <c r="N201" s="32">
        <f t="shared" ca="1" si="45"/>
        <v>0</v>
      </c>
      <c r="O201" s="122">
        <f t="shared" ca="1" si="46"/>
        <v>0</v>
      </c>
      <c r="P201" s="32">
        <f t="shared" ca="1" si="47"/>
        <v>0</v>
      </c>
      <c r="Q201" s="32">
        <f t="shared" ca="1" si="48"/>
        <v>0</v>
      </c>
      <c r="R201" s="16">
        <f t="shared" ca="1" si="49"/>
        <v>-7.4214468061546803E-3</v>
      </c>
    </row>
    <row r="202" spans="1:18">
      <c r="A202" s="71"/>
      <c r="B202" s="71"/>
      <c r="C202" s="71"/>
      <c r="D202" s="72">
        <f t="shared" si="35"/>
        <v>0</v>
      </c>
      <c r="E202" s="72">
        <f t="shared" si="36"/>
        <v>0</v>
      </c>
      <c r="F202" s="32">
        <f t="shared" si="37"/>
        <v>0</v>
      </c>
      <c r="G202" s="32">
        <f t="shared" si="38"/>
        <v>0</v>
      </c>
      <c r="H202" s="32">
        <f t="shared" si="39"/>
        <v>0</v>
      </c>
      <c r="I202" s="32">
        <f t="shared" si="40"/>
        <v>0</v>
      </c>
      <c r="J202" s="32">
        <f t="shared" si="41"/>
        <v>0</v>
      </c>
      <c r="K202" s="32">
        <f t="shared" si="42"/>
        <v>0</v>
      </c>
      <c r="L202" s="32">
        <f t="shared" si="43"/>
        <v>0</v>
      </c>
      <c r="M202" s="32">
        <f t="shared" ca="1" si="44"/>
        <v>7.4214468061546803E-3</v>
      </c>
      <c r="N202" s="32">
        <f t="shared" ca="1" si="45"/>
        <v>0</v>
      </c>
      <c r="O202" s="122">
        <f t="shared" ca="1" si="46"/>
        <v>0</v>
      </c>
      <c r="P202" s="32">
        <f t="shared" ca="1" si="47"/>
        <v>0</v>
      </c>
      <c r="Q202" s="32">
        <f t="shared" ca="1" si="48"/>
        <v>0</v>
      </c>
      <c r="R202" s="16">
        <f t="shared" ca="1" si="49"/>
        <v>-7.4214468061546803E-3</v>
      </c>
    </row>
    <row r="203" spans="1:18">
      <c r="A203" s="71"/>
      <c r="B203" s="71"/>
      <c r="C203" s="71"/>
      <c r="D203" s="72">
        <f t="shared" si="35"/>
        <v>0</v>
      </c>
      <c r="E203" s="72">
        <f t="shared" si="36"/>
        <v>0</v>
      </c>
      <c r="F203" s="32">
        <f t="shared" si="37"/>
        <v>0</v>
      </c>
      <c r="G203" s="32">
        <f t="shared" si="38"/>
        <v>0</v>
      </c>
      <c r="H203" s="32">
        <f t="shared" si="39"/>
        <v>0</v>
      </c>
      <c r="I203" s="32">
        <f t="shared" si="40"/>
        <v>0</v>
      </c>
      <c r="J203" s="32">
        <f t="shared" si="41"/>
        <v>0</v>
      </c>
      <c r="K203" s="32">
        <f t="shared" si="42"/>
        <v>0</v>
      </c>
      <c r="L203" s="32">
        <f t="shared" si="43"/>
        <v>0</v>
      </c>
      <c r="M203" s="32">
        <f t="shared" ca="1" si="44"/>
        <v>7.4214468061546803E-3</v>
      </c>
      <c r="N203" s="32">
        <f t="shared" ca="1" si="45"/>
        <v>0</v>
      </c>
      <c r="O203" s="122">
        <f t="shared" ca="1" si="46"/>
        <v>0</v>
      </c>
      <c r="P203" s="32">
        <f t="shared" ca="1" si="47"/>
        <v>0</v>
      </c>
      <c r="Q203" s="32">
        <f t="shared" ca="1" si="48"/>
        <v>0</v>
      </c>
      <c r="R203" s="16">
        <f t="shared" ca="1" si="49"/>
        <v>-7.4214468061546803E-3</v>
      </c>
    </row>
    <row r="204" spans="1:18">
      <c r="A204" s="71"/>
      <c r="B204" s="71"/>
      <c r="C204" s="71"/>
      <c r="D204" s="72">
        <f t="shared" si="35"/>
        <v>0</v>
      </c>
      <c r="E204" s="72">
        <f t="shared" si="36"/>
        <v>0</v>
      </c>
      <c r="F204" s="32">
        <f t="shared" si="37"/>
        <v>0</v>
      </c>
      <c r="G204" s="32">
        <f t="shared" si="38"/>
        <v>0</v>
      </c>
      <c r="H204" s="32">
        <f t="shared" si="39"/>
        <v>0</v>
      </c>
      <c r="I204" s="32">
        <f t="shared" si="40"/>
        <v>0</v>
      </c>
      <c r="J204" s="32">
        <f t="shared" si="41"/>
        <v>0</v>
      </c>
      <c r="K204" s="32">
        <f t="shared" si="42"/>
        <v>0</v>
      </c>
      <c r="L204" s="32">
        <f t="shared" si="43"/>
        <v>0</v>
      </c>
      <c r="M204" s="32">
        <f t="shared" ca="1" si="44"/>
        <v>7.4214468061546803E-3</v>
      </c>
      <c r="N204" s="32">
        <f t="shared" ca="1" si="45"/>
        <v>0</v>
      </c>
      <c r="O204" s="122">
        <f t="shared" ca="1" si="46"/>
        <v>0</v>
      </c>
      <c r="P204" s="32">
        <f t="shared" ca="1" si="47"/>
        <v>0</v>
      </c>
      <c r="Q204" s="32">
        <f t="shared" ca="1" si="48"/>
        <v>0</v>
      </c>
      <c r="R204" s="16">
        <f t="shared" ca="1" si="49"/>
        <v>-7.4214468061546803E-3</v>
      </c>
    </row>
    <row r="205" spans="1:18">
      <c r="A205" s="71"/>
      <c r="B205" s="71"/>
      <c r="C205" s="71"/>
      <c r="D205" s="72">
        <f t="shared" si="35"/>
        <v>0</v>
      </c>
      <c r="E205" s="72">
        <f t="shared" si="36"/>
        <v>0</v>
      </c>
      <c r="F205" s="32">
        <f t="shared" si="37"/>
        <v>0</v>
      </c>
      <c r="G205" s="32">
        <f t="shared" si="38"/>
        <v>0</v>
      </c>
      <c r="H205" s="32">
        <f t="shared" si="39"/>
        <v>0</v>
      </c>
      <c r="I205" s="32">
        <f t="shared" si="40"/>
        <v>0</v>
      </c>
      <c r="J205" s="32">
        <f t="shared" si="41"/>
        <v>0</v>
      </c>
      <c r="K205" s="32">
        <f t="shared" si="42"/>
        <v>0</v>
      </c>
      <c r="L205" s="32">
        <f t="shared" si="43"/>
        <v>0</v>
      </c>
      <c r="M205" s="32">
        <f t="shared" ca="1" si="44"/>
        <v>7.4214468061546803E-3</v>
      </c>
      <c r="N205" s="32">
        <f t="shared" ca="1" si="45"/>
        <v>0</v>
      </c>
      <c r="O205" s="122">
        <f t="shared" ca="1" si="46"/>
        <v>0</v>
      </c>
      <c r="P205" s="32">
        <f t="shared" ca="1" si="47"/>
        <v>0</v>
      </c>
      <c r="Q205" s="32">
        <f t="shared" ca="1" si="48"/>
        <v>0</v>
      </c>
      <c r="R205" s="16">
        <f t="shared" ca="1" si="49"/>
        <v>-7.4214468061546803E-3</v>
      </c>
    </row>
    <row r="206" spans="1:18">
      <c r="A206" s="71"/>
      <c r="B206" s="71"/>
      <c r="C206" s="71"/>
      <c r="D206" s="72">
        <f t="shared" si="35"/>
        <v>0</v>
      </c>
      <c r="E206" s="72">
        <f t="shared" si="36"/>
        <v>0</v>
      </c>
      <c r="F206" s="32">
        <f t="shared" si="37"/>
        <v>0</v>
      </c>
      <c r="G206" s="32">
        <f t="shared" si="38"/>
        <v>0</v>
      </c>
      <c r="H206" s="32">
        <f t="shared" si="39"/>
        <v>0</v>
      </c>
      <c r="I206" s="32">
        <f t="shared" si="40"/>
        <v>0</v>
      </c>
      <c r="J206" s="32">
        <f t="shared" si="41"/>
        <v>0</v>
      </c>
      <c r="K206" s="32">
        <f t="shared" si="42"/>
        <v>0</v>
      </c>
      <c r="L206" s="32">
        <f t="shared" si="43"/>
        <v>0</v>
      </c>
      <c r="M206" s="32">
        <f t="shared" ca="1" si="44"/>
        <v>7.4214468061546803E-3</v>
      </c>
      <c r="N206" s="32">
        <f t="shared" ca="1" si="45"/>
        <v>0</v>
      </c>
      <c r="O206" s="122">
        <f t="shared" ca="1" si="46"/>
        <v>0</v>
      </c>
      <c r="P206" s="32">
        <f t="shared" ca="1" si="47"/>
        <v>0</v>
      </c>
      <c r="Q206" s="32">
        <f t="shared" ca="1" si="48"/>
        <v>0</v>
      </c>
      <c r="R206" s="16">
        <f t="shared" ca="1" si="49"/>
        <v>-7.4214468061546803E-3</v>
      </c>
    </row>
    <row r="207" spans="1:18">
      <c r="A207" s="71"/>
      <c r="B207" s="71"/>
      <c r="C207" s="71"/>
      <c r="D207" s="72">
        <f t="shared" si="35"/>
        <v>0</v>
      </c>
      <c r="E207" s="72">
        <f t="shared" si="36"/>
        <v>0</v>
      </c>
      <c r="F207" s="32">
        <f t="shared" si="37"/>
        <v>0</v>
      </c>
      <c r="G207" s="32">
        <f t="shared" si="38"/>
        <v>0</v>
      </c>
      <c r="H207" s="32">
        <f t="shared" si="39"/>
        <v>0</v>
      </c>
      <c r="I207" s="32">
        <f t="shared" si="40"/>
        <v>0</v>
      </c>
      <c r="J207" s="32">
        <f t="shared" si="41"/>
        <v>0</v>
      </c>
      <c r="K207" s="32">
        <f t="shared" si="42"/>
        <v>0</v>
      </c>
      <c r="L207" s="32">
        <f t="shared" si="43"/>
        <v>0</v>
      </c>
      <c r="M207" s="32">
        <f t="shared" ca="1" si="44"/>
        <v>7.4214468061546803E-3</v>
      </c>
      <c r="N207" s="32">
        <f t="shared" ca="1" si="45"/>
        <v>0</v>
      </c>
      <c r="O207" s="122">
        <f t="shared" ca="1" si="46"/>
        <v>0</v>
      </c>
      <c r="P207" s="32">
        <f t="shared" ca="1" si="47"/>
        <v>0</v>
      </c>
      <c r="Q207" s="32">
        <f t="shared" ca="1" si="48"/>
        <v>0</v>
      </c>
      <c r="R207" s="16">
        <f t="shared" ca="1" si="49"/>
        <v>-7.4214468061546803E-3</v>
      </c>
    </row>
    <row r="208" spans="1:18">
      <c r="A208" s="71"/>
      <c r="B208" s="71"/>
      <c r="C208" s="71"/>
      <c r="D208" s="72">
        <f t="shared" si="35"/>
        <v>0</v>
      </c>
      <c r="E208" s="72">
        <f t="shared" si="36"/>
        <v>0</v>
      </c>
      <c r="F208" s="32">
        <f t="shared" si="37"/>
        <v>0</v>
      </c>
      <c r="G208" s="32">
        <f t="shared" si="38"/>
        <v>0</v>
      </c>
      <c r="H208" s="32">
        <f t="shared" si="39"/>
        <v>0</v>
      </c>
      <c r="I208" s="32">
        <f t="shared" si="40"/>
        <v>0</v>
      </c>
      <c r="J208" s="32">
        <f t="shared" si="41"/>
        <v>0</v>
      </c>
      <c r="K208" s="32">
        <f t="shared" si="42"/>
        <v>0</v>
      </c>
      <c r="L208" s="32">
        <f t="shared" si="43"/>
        <v>0</v>
      </c>
      <c r="M208" s="32">
        <f t="shared" ca="1" si="44"/>
        <v>7.4214468061546803E-3</v>
      </c>
      <c r="N208" s="32">
        <f t="shared" ca="1" si="45"/>
        <v>0</v>
      </c>
      <c r="O208" s="122">
        <f t="shared" ca="1" si="46"/>
        <v>0</v>
      </c>
      <c r="P208" s="32">
        <f t="shared" ca="1" si="47"/>
        <v>0</v>
      </c>
      <c r="Q208" s="32">
        <f t="shared" ca="1" si="48"/>
        <v>0</v>
      </c>
      <c r="R208" s="16">
        <f t="shared" ca="1" si="49"/>
        <v>-7.4214468061546803E-3</v>
      </c>
    </row>
    <row r="209" spans="1:18">
      <c r="A209" s="71"/>
      <c r="B209" s="71"/>
      <c r="C209" s="71"/>
      <c r="D209" s="72">
        <f t="shared" si="35"/>
        <v>0</v>
      </c>
      <c r="E209" s="72">
        <f t="shared" si="36"/>
        <v>0</v>
      </c>
      <c r="F209" s="32">
        <f t="shared" si="37"/>
        <v>0</v>
      </c>
      <c r="G209" s="32">
        <f t="shared" si="38"/>
        <v>0</v>
      </c>
      <c r="H209" s="32">
        <f t="shared" si="39"/>
        <v>0</v>
      </c>
      <c r="I209" s="32">
        <f t="shared" si="40"/>
        <v>0</v>
      </c>
      <c r="J209" s="32">
        <f t="shared" si="41"/>
        <v>0</v>
      </c>
      <c r="K209" s="32">
        <f t="shared" si="42"/>
        <v>0</v>
      </c>
      <c r="L209" s="32">
        <f t="shared" si="43"/>
        <v>0</v>
      </c>
      <c r="M209" s="32">
        <f t="shared" ca="1" si="44"/>
        <v>7.4214468061546803E-3</v>
      </c>
      <c r="N209" s="32">
        <f t="shared" ca="1" si="45"/>
        <v>0</v>
      </c>
      <c r="O209" s="122">
        <f t="shared" ca="1" si="46"/>
        <v>0</v>
      </c>
      <c r="P209" s="32">
        <f t="shared" ca="1" si="47"/>
        <v>0</v>
      </c>
      <c r="Q209" s="32">
        <f t="shared" ca="1" si="48"/>
        <v>0</v>
      </c>
      <c r="R209" s="16">
        <f t="shared" ca="1" si="49"/>
        <v>-7.4214468061546803E-3</v>
      </c>
    </row>
    <row r="210" spans="1:18">
      <c r="A210" s="71"/>
      <c r="B210" s="71"/>
      <c r="C210" s="71"/>
      <c r="D210" s="72">
        <f t="shared" si="35"/>
        <v>0</v>
      </c>
      <c r="E210" s="72">
        <f t="shared" si="36"/>
        <v>0</v>
      </c>
      <c r="F210" s="32">
        <f t="shared" si="37"/>
        <v>0</v>
      </c>
      <c r="G210" s="32">
        <f t="shared" si="38"/>
        <v>0</v>
      </c>
      <c r="H210" s="32">
        <f t="shared" si="39"/>
        <v>0</v>
      </c>
      <c r="I210" s="32">
        <f t="shared" si="40"/>
        <v>0</v>
      </c>
      <c r="J210" s="32">
        <f t="shared" si="41"/>
        <v>0</v>
      </c>
      <c r="K210" s="32">
        <f t="shared" si="42"/>
        <v>0</v>
      </c>
      <c r="L210" s="32">
        <f t="shared" si="43"/>
        <v>0</v>
      </c>
      <c r="M210" s="32">
        <f t="shared" ca="1" si="44"/>
        <v>7.4214468061546803E-3</v>
      </c>
      <c r="N210" s="32">
        <f t="shared" ca="1" si="45"/>
        <v>0</v>
      </c>
      <c r="O210" s="122">
        <f t="shared" ca="1" si="46"/>
        <v>0</v>
      </c>
      <c r="P210" s="32">
        <f t="shared" ca="1" si="47"/>
        <v>0</v>
      </c>
      <c r="Q210" s="32">
        <f t="shared" ca="1" si="48"/>
        <v>0</v>
      </c>
      <c r="R210" s="16">
        <f t="shared" ca="1" si="49"/>
        <v>-7.4214468061546803E-3</v>
      </c>
    </row>
    <row r="211" spans="1:18">
      <c r="A211" s="71"/>
      <c r="B211" s="71"/>
      <c r="C211" s="71"/>
      <c r="D211" s="72">
        <f t="shared" si="35"/>
        <v>0</v>
      </c>
      <c r="E211" s="72">
        <f t="shared" si="36"/>
        <v>0</v>
      </c>
      <c r="F211" s="32">
        <f t="shared" si="37"/>
        <v>0</v>
      </c>
      <c r="G211" s="32">
        <f t="shared" si="38"/>
        <v>0</v>
      </c>
      <c r="H211" s="32">
        <f t="shared" si="39"/>
        <v>0</v>
      </c>
      <c r="I211" s="32">
        <f t="shared" si="40"/>
        <v>0</v>
      </c>
      <c r="J211" s="32">
        <f t="shared" si="41"/>
        <v>0</v>
      </c>
      <c r="K211" s="32">
        <f t="shared" si="42"/>
        <v>0</v>
      </c>
      <c r="L211" s="32">
        <f t="shared" si="43"/>
        <v>0</v>
      </c>
      <c r="M211" s="32">
        <f t="shared" ca="1" si="44"/>
        <v>7.4214468061546803E-3</v>
      </c>
      <c r="N211" s="32">
        <f t="shared" ca="1" si="45"/>
        <v>0</v>
      </c>
      <c r="O211" s="122">
        <f t="shared" ca="1" si="46"/>
        <v>0</v>
      </c>
      <c r="P211" s="32">
        <f t="shared" ca="1" si="47"/>
        <v>0</v>
      </c>
      <c r="Q211" s="32">
        <f t="shared" ca="1" si="48"/>
        <v>0</v>
      </c>
      <c r="R211" s="16">
        <f t="shared" ca="1" si="49"/>
        <v>-7.4214468061546803E-3</v>
      </c>
    </row>
    <row r="212" spans="1:18">
      <c r="A212" s="71"/>
      <c r="B212" s="71"/>
      <c r="C212" s="71"/>
      <c r="D212" s="72">
        <f t="shared" si="35"/>
        <v>0</v>
      </c>
      <c r="E212" s="72">
        <f t="shared" si="36"/>
        <v>0</v>
      </c>
      <c r="F212" s="32">
        <f t="shared" si="37"/>
        <v>0</v>
      </c>
      <c r="G212" s="32">
        <f t="shared" si="38"/>
        <v>0</v>
      </c>
      <c r="H212" s="32">
        <f t="shared" si="39"/>
        <v>0</v>
      </c>
      <c r="I212" s="32">
        <f t="shared" si="40"/>
        <v>0</v>
      </c>
      <c r="J212" s="32">
        <f t="shared" si="41"/>
        <v>0</v>
      </c>
      <c r="K212" s="32">
        <f t="shared" si="42"/>
        <v>0</v>
      </c>
      <c r="L212" s="32">
        <f t="shared" si="43"/>
        <v>0</v>
      </c>
      <c r="M212" s="32">
        <f t="shared" ca="1" si="44"/>
        <v>7.4214468061546803E-3</v>
      </c>
      <c r="N212" s="32">
        <f t="shared" ca="1" si="45"/>
        <v>0</v>
      </c>
      <c r="O212" s="122">
        <f t="shared" ca="1" si="46"/>
        <v>0</v>
      </c>
      <c r="P212" s="32">
        <f t="shared" ca="1" si="47"/>
        <v>0</v>
      </c>
      <c r="Q212" s="32">
        <f t="shared" ca="1" si="48"/>
        <v>0</v>
      </c>
      <c r="R212" s="16">
        <f t="shared" ca="1" si="49"/>
        <v>-7.4214468061546803E-3</v>
      </c>
    </row>
    <row r="213" spans="1:18">
      <c r="A213" s="71"/>
      <c r="B213" s="71"/>
      <c r="C213" s="71"/>
      <c r="D213" s="72">
        <f t="shared" ref="D213:D276" si="50">A213/A$18</f>
        <v>0</v>
      </c>
      <c r="E213" s="72">
        <f t="shared" ref="E213:E276" si="51">B213/B$18</f>
        <v>0</v>
      </c>
      <c r="F213" s="32">
        <f t="shared" ref="F213:F276" si="52">$C213*D213</f>
        <v>0</v>
      </c>
      <c r="G213" s="32">
        <f t="shared" ref="G213:G276" si="53">$C213*E213</f>
        <v>0</v>
      </c>
      <c r="H213" s="32">
        <f t="shared" ref="H213:H276" si="54">C213*D213*D213</f>
        <v>0</v>
      </c>
      <c r="I213" s="32">
        <f t="shared" ref="I213:I276" si="55">C213*D213*D213*D213</f>
        <v>0</v>
      </c>
      <c r="J213" s="32">
        <f t="shared" ref="J213:J276" si="56">C213*D213*D213*D213*D213</f>
        <v>0</v>
      </c>
      <c r="K213" s="32">
        <f t="shared" ref="K213:K276" si="57">C213*E213*D213</f>
        <v>0</v>
      </c>
      <c r="L213" s="32">
        <f t="shared" ref="L213:L276" si="58">C213*E213*D213*D213</f>
        <v>0</v>
      </c>
      <c r="M213" s="32">
        <f t="shared" ref="M213:M276" ca="1" si="59">+E$4+E$5*D213+E$6*D213^2</f>
        <v>7.4214468061546803E-3</v>
      </c>
      <c r="N213" s="32">
        <f t="shared" ref="N213:N276" ca="1" si="60">C213*(M213-E213)^2</f>
        <v>0</v>
      </c>
      <c r="O213" s="122">
        <f t="shared" ref="O213:O276" ca="1" si="61">(C213*O$1-O$2*F213+O$3*H213)^2</f>
        <v>0</v>
      </c>
      <c r="P213" s="32">
        <f t="shared" ref="P213:P276" ca="1" si="62">(-C213*O$2+O$4*F213-O$5*H213)^2</f>
        <v>0</v>
      </c>
      <c r="Q213" s="32">
        <f t="shared" ref="Q213:Q276" ca="1" si="63">+(C213*O$3-F213*O$5+H213*O$6)^2</f>
        <v>0</v>
      </c>
      <c r="R213" s="16">
        <f t="shared" ref="R213:R276" ca="1" si="64">+E213-M213</f>
        <v>-7.4214468061546803E-3</v>
      </c>
    </row>
    <row r="214" spans="1:18">
      <c r="A214" s="71"/>
      <c r="B214" s="71"/>
      <c r="C214" s="71"/>
      <c r="D214" s="72">
        <f t="shared" si="50"/>
        <v>0</v>
      </c>
      <c r="E214" s="72">
        <f t="shared" si="51"/>
        <v>0</v>
      </c>
      <c r="F214" s="32">
        <f t="shared" si="52"/>
        <v>0</v>
      </c>
      <c r="G214" s="32">
        <f t="shared" si="53"/>
        <v>0</v>
      </c>
      <c r="H214" s="32">
        <f t="shared" si="54"/>
        <v>0</v>
      </c>
      <c r="I214" s="32">
        <f t="shared" si="55"/>
        <v>0</v>
      </c>
      <c r="J214" s="32">
        <f t="shared" si="56"/>
        <v>0</v>
      </c>
      <c r="K214" s="32">
        <f t="shared" si="57"/>
        <v>0</v>
      </c>
      <c r="L214" s="32">
        <f t="shared" si="58"/>
        <v>0</v>
      </c>
      <c r="M214" s="32">
        <f t="shared" ca="1" si="59"/>
        <v>7.4214468061546803E-3</v>
      </c>
      <c r="N214" s="32">
        <f t="shared" ca="1" si="60"/>
        <v>0</v>
      </c>
      <c r="O214" s="122">
        <f t="shared" ca="1" si="61"/>
        <v>0</v>
      </c>
      <c r="P214" s="32">
        <f t="shared" ca="1" si="62"/>
        <v>0</v>
      </c>
      <c r="Q214" s="32">
        <f t="shared" ca="1" si="63"/>
        <v>0</v>
      </c>
      <c r="R214" s="16">
        <f t="shared" ca="1" si="64"/>
        <v>-7.4214468061546803E-3</v>
      </c>
    </row>
    <row r="215" spans="1:18">
      <c r="A215" s="71"/>
      <c r="B215" s="71"/>
      <c r="C215" s="71"/>
      <c r="D215" s="72">
        <f t="shared" si="50"/>
        <v>0</v>
      </c>
      <c r="E215" s="72">
        <f t="shared" si="51"/>
        <v>0</v>
      </c>
      <c r="F215" s="32">
        <f t="shared" si="52"/>
        <v>0</v>
      </c>
      <c r="G215" s="32">
        <f t="shared" si="53"/>
        <v>0</v>
      </c>
      <c r="H215" s="32">
        <f t="shared" si="54"/>
        <v>0</v>
      </c>
      <c r="I215" s="32">
        <f t="shared" si="55"/>
        <v>0</v>
      </c>
      <c r="J215" s="32">
        <f t="shared" si="56"/>
        <v>0</v>
      </c>
      <c r="K215" s="32">
        <f t="shared" si="57"/>
        <v>0</v>
      </c>
      <c r="L215" s="32">
        <f t="shared" si="58"/>
        <v>0</v>
      </c>
      <c r="M215" s="32">
        <f t="shared" ca="1" si="59"/>
        <v>7.4214468061546803E-3</v>
      </c>
      <c r="N215" s="32">
        <f t="shared" ca="1" si="60"/>
        <v>0</v>
      </c>
      <c r="O215" s="122">
        <f t="shared" ca="1" si="61"/>
        <v>0</v>
      </c>
      <c r="P215" s="32">
        <f t="shared" ca="1" si="62"/>
        <v>0</v>
      </c>
      <c r="Q215" s="32">
        <f t="shared" ca="1" si="63"/>
        <v>0</v>
      </c>
      <c r="R215" s="16">
        <f t="shared" ca="1" si="64"/>
        <v>-7.4214468061546803E-3</v>
      </c>
    </row>
    <row r="216" spans="1:18">
      <c r="A216" s="71"/>
      <c r="B216" s="71"/>
      <c r="C216" s="71"/>
      <c r="D216" s="72">
        <f t="shared" si="50"/>
        <v>0</v>
      </c>
      <c r="E216" s="72">
        <f t="shared" si="51"/>
        <v>0</v>
      </c>
      <c r="F216" s="32">
        <f t="shared" si="52"/>
        <v>0</v>
      </c>
      <c r="G216" s="32">
        <f t="shared" si="53"/>
        <v>0</v>
      </c>
      <c r="H216" s="32">
        <f t="shared" si="54"/>
        <v>0</v>
      </c>
      <c r="I216" s="32">
        <f t="shared" si="55"/>
        <v>0</v>
      </c>
      <c r="J216" s="32">
        <f t="shared" si="56"/>
        <v>0</v>
      </c>
      <c r="K216" s="32">
        <f t="shared" si="57"/>
        <v>0</v>
      </c>
      <c r="L216" s="32">
        <f t="shared" si="58"/>
        <v>0</v>
      </c>
      <c r="M216" s="32">
        <f t="shared" ca="1" si="59"/>
        <v>7.4214468061546803E-3</v>
      </c>
      <c r="N216" s="32">
        <f t="shared" ca="1" si="60"/>
        <v>0</v>
      </c>
      <c r="O216" s="122">
        <f t="shared" ca="1" si="61"/>
        <v>0</v>
      </c>
      <c r="P216" s="32">
        <f t="shared" ca="1" si="62"/>
        <v>0</v>
      </c>
      <c r="Q216" s="32">
        <f t="shared" ca="1" si="63"/>
        <v>0</v>
      </c>
      <c r="R216" s="16">
        <f t="shared" ca="1" si="64"/>
        <v>-7.4214468061546803E-3</v>
      </c>
    </row>
    <row r="217" spans="1:18">
      <c r="A217" s="71"/>
      <c r="B217" s="71"/>
      <c r="C217" s="71"/>
      <c r="D217" s="72">
        <f t="shared" si="50"/>
        <v>0</v>
      </c>
      <c r="E217" s="72">
        <f t="shared" si="51"/>
        <v>0</v>
      </c>
      <c r="F217" s="32">
        <f t="shared" si="52"/>
        <v>0</v>
      </c>
      <c r="G217" s="32">
        <f t="shared" si="53"/>
        <v>0</v>
      </c>
      <c r="H217" s="32">
        <f t="shared" si="54"/>
        <v>0</v>
      </c>
      <c r="I217" s="32">
        <f t="shared" si="55"/>
        <v>0</v>
      </c>
      <c r="J217" s="32">
        <f t="shared" si="56"/>
        <v>0</v>
      </c>
      <c r="K217" s="32">
        <f t="shared" si="57"/>
        <v>0</v>
      </c>
      <c r="L217" s="32">
        <f t="shared" si="58"/>
        <v>0</v>
      </c>
      <c r="M217" s="32">
        <f t="shared" ca="1" si="59"/>
        <v>7.4214468061546803E-3</v>
      </c>
      <c r="N217" s="32">
        <f t="shared" ca="1" si="60"/>
        <v>0</v>
      </c>
      <c r="O217" s="122">
        <f t="shared" ca="1" si="61"/>
        <v>0</v>
      </c>
      <c r="P217" s="32">
        <f t="shared" ca="1" si="62"/>
        <v>0</v>
      </c>
      <c r="Q217" s="32">
        <f t="shared" ca="1" si="63"/>
        <v>0</v>
      </c>
      <c r="R217" s="16">
        <f t="shared" ca="1" si="64"/>
        <v>-7.4214468061546803E-3</v>
      </c>
    </row>
    <row r="218" spans="1:18">
      <c r="A218" s="71"/>
      <c r="B218" s="71"/>
      <c r="C218" s="71"/>
      <c r="D218" s="72">
        <f t="shared" si="50"/>
        <v>0</v>
      </c>
      <c r="E218" s="72">
        <f t="shared" si="51"/>
        <v>0</v>
      </c>
      <c r="F218" s="32">
        <f t="shared" si="52"/>
        <v>0</v>
      </c>
      <c r="G218" s="32">
        <f t="shared" si="53"/>
        <v>0</v>
      </c>
      <c r="H218" s="32">
        <f t="shared" si="54"/>
        <v>0</v>
      </c>
      <c r="I218" s="32">
        <f t="shared" si="55"/>
        <v>0</v>
      </c>
      <c r="J218" s="32">
        <f t="shared" si="56"/>
        <v>0</v>
      </c>
      <c r="K218" s="32">
        <f t="shared" si="57"/>
        <v>0</v>
      </c>
      <c r="L218" s="32">
        <f t="shared" si="58"/>
        <v>0</v>
      </c>
      <c r="M218" s="32">
        <f t="shared" ca="1" si="59"/>
        <v>7.4214468061546803E-3</v>
      </c>
      <c r="N218" s="32">
        <f t="shared" ca="1" si="60"/>
        <v>0</v>
      </c>
      <c r="O218" s="122">
        <f t="shared" ca="1" si="61"/>
        <v>0</v>
      </c>
      <c r="P218" s="32">
        <f t="shared" ca="1" si="62"/>
        <v>0</v>
      </c>
      <c r="Q218" s="32">
        <f t="shared" ca="1" si="63"/>
        <v>0</v>
      </c>
      <c r="R218" s="16">
        <f t="shared" ca="1" si="64"/>
        <v>-7.4214468061546803E-3</v>
      </c>
    </row>
    <row r="219" spans="1:18">
      <c r="A219" s="71"/>
      <c r="B219" s="71"/>
      <c r="C219" s="71"/>
      <c r="D219" s="72">
        <f t="shared" si="50"/>
        <v>0</v>
      </c>
      <c r="E219" s="72">
        <f t="shared" si="51"/>
        <v>0</v>
      </c>
      <c r="F219" s="32">
        <f t="shared" si="52"/>
        <v>0</v>
      </c>
      <c r="G219" s="32">
        <f t="shared" si="53"/>
        <v>0</v>
      </c>
      <c r="H219" s="32">
        <f t="shared" si="54"/>
        <v>0</v>
      </c>
      <c r="I219" s="32">
        <f t="shared" si="55"/>
        <v>0</v>
      </c>
      <c r="J219" s="32">
        <f t="shared" si="56"/>
        <v>0</v>
      </c>
      <c r="K219" s="32">
        <f t="shared" si="57"/>
        <v>0</v>
      </c>
      <c r="L219" s="32">
        <f t="shared" si="58"/>
        <v>0</v>
      </c>
      <c r="M219" s="32">
        <f t="shared" ca="1" si="59"/>
        <v>7.4214468061546803E-3</v>
      </c>
      <c r="N219" s="32">
        <f t="shared" ca="1" si="60"/>
        <v>0</v>
      </c>
      <c r="O219" s="122">
        <f t="shared" ca="1" si="61"/>
        <v>0</v>
      </c>
      <c r="P219" s="32">
        <f t="shared" ca="1" si="62"/>
        <v>0</v>
      </c>
      <c r="Q219" s="32">
        <f t="shared" ca="1" si="63"/>
        <v>0</v>
      </c>
      <c r="R219" s="16">
        <f t="shared" ca="1" si="64"/>
        <v>-7.4214468061546803E-3</v>
      </c>
    </row>
    <row r="220" spans="1:18">
      <c r="A220" s="71"/>
      <c r="B220" s="71"/>
      <c r="C220" s="71"/>
      <c r="D220" s="72">
        <f t="shared" si="50"/>
        <v>0</v>
      </c>
      <c r="E220" s="72">
        <f t="shared" si="51"/>
        <v>0</v>
      </c>
      <c r="F220" s="32">
        <f t="shared" si="52"/>
        <v>0</v>
      </c>
      <c r="G220" s="32">
        <f t="shared" si="53"/>
        <v>0</v>
      </c>
      <c r="H220" s="32">
        <f t="shared" si="54"/>
        <v>0</v>
      </c>
      <c r="I220" s="32">
        <f t="shared" si="55"/>
        <v>0</v>
      </c>
      <c r="J220" s="32">
        <f t="shared" si="56"/>
        <v>0</v>
      </c>
      <c r="K220" s="32">
        <f t="shared" si="57"/>
        <v>0</v>
      </c>
      <c r="L220" s="32">
        <f t="shared" si="58"/>
        <v>0</v>
      </c>
      <c r="M220" s="32">
        <f t="shared" ca="1" si="59"/>
        <v>7.4214468061546803E-3</v>
      </c>
      <c r="N220" s="32">
        <f t="shared" ca="1" si="60"/>
        <v>0</v>
      </c>
      <c r="O220" s="122">
        <f t="shared" ca="1" si="61"/>
        <v>0</v>
      </c>
      <c r="P220" s="32">
        <f t="shared" ca="1" si="62"/>
        <v>0</v>
      </c>
      <c r="Q220" s="32">
        <f t="shared" ca="1" si="63"/>
        <v>0</v>
      </c>
      <c r="R220" s="16">
        <f t="shared" ca="1" si="64"/>
        <v>-7.4214468061546803E-3</v>
      </c>
    </row>
    <row r="221" spans="1:18">
      <c r="A221" s="71"/>
      <c r="B221" s="71"/>
      <c r="C221" s="71"/>
      <c r="D221" s="72">
        <f t="shared" si="50"/>
        <v>0</v>
      </c>
      <c r="E221" s="72">
        <f t="shared" si="51"/>
        <v>0</v>
      </c>
      <c r="F221" s="32">
        <f t="shared" si="52"/>
        <v>0</v>
      </c>
      <c r="G221" s="32">
        <f t="shared" si="53"/>
        <v>0</v>
      </c>
      <c r="H221" s="32">
        <f t="shared" si="54"/>
        <v>0</v>
      </c>
      <c r="I221" s="32">
        <f t="shared" si="55"/>
        <v>0</v>
      </c>
      <c r="J221" s="32">
        <f t="shared" si="56"/>
        <v>0</v>
      </c>
      <c r="K221" s="32">
        <f t="shared" si="57"/>
        <v>0</v>
      </c>
      <c r="L221" s="32">
        <f t="shared" si="58"/>
        <v>0</v>
      </c>
      <c r="M221" s="32">
        <f t="shared" ca="1" si="59"/>
        <v>7.4214468061546803E-3</v>
      </c>
      <c r="N221" s="32">
        <f t="shared" ca="1" si="60"/>
        <v>0</v>
      </c>
      <c r="O221" s="122">
        <f t="shared" ca="1" si="61"/>
        <v>0</v>
      </c>
      <c r="P221" s="32">
        <f t="shared" ca="1" si="62"/>
        <v>0</v>
      </c>
      <c r="Q221" s="32">
        <f t="shared" ca="1" si="63"/>
        <v>0</v>
      </c>
      <c r="R221" s="16">
        <f t="shared" ca="1" si="64"/>
        <v>-7.4214468061546803E-3</v>
      </c>
    </row>
    <row r="222" spans="1:18">
      <c r="A222" s="71"/>
      <c r="B222" s="71"/>
      <c r="C222" s="71"/>
      <c r="D222" s="72">
        <f t="shared" si="50"/>
        <v>0</v>
      </c>
      <c r="E222" s="72">
        <f t="shared" si="51"/>
        <v>0</v>
      </c>
      <c r="F222" s="32">
        <f t="shared" si="52"/>
        <v>0</v>
      </c>
      <c r="G222" s="32">
        <f t="shared" si="53"/>
        <v>0</v>
      </c>
      <c r="H222" s="32">
        <f t="shared" si="54"/>
        <v>0</v>
      </c>
      <c r="I222" s="32">
        <f t="shared" si="55"/>
        <v>0</v>
      </c>
      <c r="J222" s="32">
        <f t="shared" si="56"/>
        <v>0</v>
      </c>
      <c r="K222" s="32">
        <f t="shared" si="57"/>
        <v>0</v>
      </c>
      <c r="L222" s="32">
        <f t="shared" si="58"/>
        <v>0</v>
      </c>
      <c r="M222" s="32">
        <f t="shared" ca="1" si="59"/>
        <v>7.4214468061546803E-3</v>
      </c>
      <c r="N222" s="32">
        <f t="shared" ca="1" si="60"/>
        <v>0</v>
      </c>
      <c r="O222" s="122">
        <f t="shared" ca="1" si="61"/>
        <v>0</v>
      </c>
      <c r="P222" s="32">
        <f t="shared" ca="1" si="62"/>
        <v>0</v>
      </c>
      <c r="Q222" s="32">
        <f t="shared" ca="1" si="63"/>
        <v>0</v>
      </c>
      <c r="R222" s="16">
        <f t="shared" ca="1" si="64"/>
        <v>-7.4214468061546803E-3</v>
      </c>
    </row>
    <row r="223" spans="1:18">
      <c r="A223" s="71"/>
      <c r="B223" s="71"/>
      <c r="C223" s="71"/>
      <c r="D223" s="72">
        <f t="shared" si="50"/>
        <v>0</v>
      </c>
      <c r="E223" s="72">
        <f t="shared" si="51"/>
        <v>0</v>
      </c>
      <c r="F223" s="32">
        <f t="shared" si="52"/>
        <v>0</v>
      </c>
      <c r="G223" s="32">
        <f t="shared" si="53"/>
        <v>0</v>
      </c>
      <c r="H223" s="32">
        <f t="shared" si="54"/>
        <v>0</v>
      </c>
      <c r="I223" s="32">
        <f t="shared" si="55"/>
        <v>0</v>
      </c>
      <c r="J223" s="32">
        <f t="shared" si="56"/>
        <v>0</v>
      </c>
      <c r="K223" s="32">
        <f t="shared" si="57"/>
        <v>0</v>
      </c>
      <c r="L223" s="32">
        <f t="shared" si="58"/>
        <v>0</v>
      </c>
      <c r="M223" s="32">
        <f t="shared" ca="1" si="59"/>
        <v>7.4214468061546803E-3</v>
      </c>
      <c r="N223" s="32">
        <f t="shared" ca="1" si="60"/>
        <v>0</v>
      </c>
      <c r="O223" s="122">
        <f t="shared" ca="1" si="61"/>
        <v>0</v>
      </c>
      <c r="P223" s="32">
        <f t="shared" ca="1" si="62"/>
        <v>0</v>
      </c>
      <c r="Q223" s="32">
        <f t="shared" ca="1" si="63"/>
        <v>0</v>
      </c>
      <c r="R223" s="16">
        <f t="shared" ca="1" si="64"/>
        <v>-7.4214468061546803E-3</v>
      </c>
    </row>
    <row r="224" spans="1:18">
      <c r="A224" s="71"/>
      <c r="B224" s="71"/>
      <c r="C224" s="71"/>
      <c r="D224" s="72">
        <f t="shared" si="50"/>
        <v>0</v>
      </c>
      <c r="E224" s="72">
        <f t="shared" si="51"/>
        <v>0</v>
      </c>
      <c r="F224" s="32">
        <f t="shared" si="52"/>
        <v>0</v>
      </c>
      <c r="G224" s="32">
        <f t="shared" si="53"/>
        <v>0</v>
      </c>
      <c r="H224" s="32">
        <f t="shared" si="54"/>
        <v>0</v>
      </c>
      <c r="I224" s="32">
        <f t="shared" si="55"/>
        <v>0</v>
      </c>
      <c r="J224" s="32">
        <f t="shared" si="56"/>
        <v>0</v>
      </c>
      <c r="K224" s="32">
        <f t="shared" si="57"/>
        <v>0</v>
      </c>
      <c r="L224" s="32">
        <f t="shared" si="58"/>
        <v>0</v>
      </c>
      <c r="M224" s="32">
        <f t="shared" ca="1" si="59"/>
        <v>7.4214468061546803E-3</v>
      </c>
      <c r="N224" s="32">
        <f t="shared" ca="1" si="60"/>
        <v>0</v>
      </c>
      <c r="O224" s="122">
        <f t="shared" ca="1" si="61"/>
        <v>0</v>
      </c>
      <c r="P224" s="32">
        <f t="shared" ca="1" si="62"/>
        <v>0</v>
      </c>
      <c r="Q224" s="32">
        <f t="shared" ca="1" si="63"/>
        <v>0</v>
      </c>
      <c r="R224" s="16">
        <f t="shared" ca="1" si="64"/>
        <v>-7.4214468061546803E-3</v>
      </c>
    </row>
    <row r="225" spans="1:18">
      <c r="A225" s="71"/>
      <c r="B225" s="71"/>
      <c r="C225" s="71"/>
      <c r="D225" s="72">
        <f t="shared" si="50"/>
        <v>0</v>
      </c>
      <c r="E225" s="72">
        <f t="shared" si="51"/>
        <v>0</v>
      </c>
      <c r="F225" s="32">
        <f t="shared" si="52"/>
        <v>0</v>
      </c>
      <c r="G225" s="32">
        <f t="shared" si="53"/>
        <v>0</v>
      </c>
      <c r="H225" s="32">
        <f t="shared" si="54"/>
        <v>0</v>
      </c>
      <c r="I225" s="32">
        <f t="shared" si="55"/>
        <v>0</v>
      </c>
      <c r="J225" s="32">
        <f t="shared" si="56"/>
        <v>0</v>
      </c>
      <c r="K225" s="32">
        <f t="shared" si="57"/>
        <v>0</v>
      </c>
      <c r="L225" s="32">
        <f t="shared" si="58"/>
        <v>0</v>
      </c>
      <c r="M225" s="32">
        <f t="shared" ca="1" si="59"/>
        <v>7.4214468061546803E-3</v>
      </c>
      <c r="N225" s="32">
        <f t="shared" ca="1" si="60"/>
        <v>0</v>
      </c>
      <c r="O225" s="122">
        <f t="shared" ca="1" si="61"/>
        <v>0</v>
      </c>
      <c r="P225" s="32">
        <f t="shared" ca="1" si="62"/>
        <v>0</v>
      </c>
      <c r="Q225" s="32">
        <f t="shared" ca="1" si="63"/>
        <v>0</v>
      </c>
      <c r="R225" s="16">
        <f t="shared" ca="1" si="64"/>
        <v>-7.4214468061546803E-3</v>
      </c>
    </row>
    <row r="226" spans="1:18">
      <c r="A226" s="71"/>
      <c r="B226" s="71"/>
      <c r="C226" s="71"/>
      <c r="D226" s="72">
        <f t="shared" si="50"/>
        <v>0</v>
      </c>
      <c r="E226" s="72">
        <f t="shared" si="51"/>
        <v>0</v>
      </c>
      <c r="F226" s="32">
        <f t="shared" si="52"/>
        <v>0</v>
      </c>
      <c r="G226" s="32">
        <f t="shared" si="53"/>
        <v>0</v>
      </c>
      <c r="H226" s="32">
        <f t="shared" si="54"/>
        <v>0</v>
      </c>
      <c r="I226" s="32">
        <f t="shared" si="55"/>
        <v>0</v>
      </c>
      <c r="J226" s="32">
        <f t="shared" si="56"/>
        <v>0</v>
      </c>
      <c r="K226" s="32">
        <f t="shared" si="57"/>
        <v>0</v>
      </c>
      <c r="L226" s="32">
        <f t="shared" si="58"/>
        <v>0</v>
      </c>
      <c r="M226" s="32">
        <f t="shared" ca="1" si="59"/>
        <v>7.4214468061546803E-3</v>
      </c>
      <c r="N226" s="32">
        <f t="shared" ca="1" si="60"/>
        <v>0</v>
      </c>
      <c r="O226" s="122">
        <f t="shared" ca="1" si="61"/>
        <v>0</v>
      </c>
      <c r="P226" s="32">
        <f t="shared" ca="1" si="62"/>
        <v>0</v>
      </c>
      <c r="Q226" s="32">
        <f t="shared" ca="1" si="63"/>
        <v>0</v>
      </c>
      <c r="R226" s="16">
        <f t="shared" ca="1" si="64"/>
        <v>-7.4214468061546803E-3</v>
      </c>
    </row>
    <row r="227" spans="1:18">
      <c r="A227" s="71"/>
      <c r="B227" s="71"/>
      <c r="C227" s="71"/>
      <c r="D227" s="72">
        <f t="shared" si="50"/>
        <v>0</v>
      </c>
      <c r="E227" s="72">
        <f t="shared" si="51"/>
        <v>0</v>
      </c>
      <c r="F227" s="32">
        <f t="shared" si="52"/>
        <v>0</v>
      </c>
      <c r="G227" s="32">
        <f t="shared" si="53"/>
        <v>0</v>
      </c>
      <c r="H227" s="32">
        <f t="shared" si="54"/>
        <v>0</v>
      </c>
      <c r="I227" s="32">
        <f t="shared" si="55"/>
        <v>0</v>
      </c>
      <c r="J227" s="32">
        <f t="shared" si="56"/>
        <v>0</v>
      </c>
      <c r="K227" s="32">
        <f t="shared" si="57"/>
        <v>0</v>
      </c>
      <c r="L227" s="32">
        <f t="shared" si="58"/>
        <v>0</v>
      </c>
      <c r="M227" s="32">
        <f t="shared" ca="1" si="59"/>
        <v>7.4214468061546803E-3</v>
      </c>
      <c r="N227" s="32">
        <f t="shared" ca="1" si="60"/>
        <v>0</v>
      </c>
      <c r="O227" s="122">
        <f t="shared" ca="1" si="61"/>
        <v>0</v>
      </c>
      <c r="P227" s="32">
        <f t="shared" ca="1" si="62"/>
        <v>0</v>
      </c>
      <c r="Q227" s="32">
        <f t="shared" ca="1" si="63"/>
        <v>0</v>
      </c>
      <c r="R227" s="16">
        <f t="shared" ca="1" si="64"/>
        <v>-7.4214468061546803E-3</v>
      </c>
    </row>
    <row r="228" spans="1:18">
      <c r="A228" s="71"/>
      <c r="B228" s="71"/>
      <c r="C228" s="71"/>
      <c r="D228" s="72">
        <f t="shared" si="50"/>
        <v>0</v>
      </c>
      <c r="E228" s="72">
        <f t="shared" si="51"/>
        <v>0</v>
      </c>
      <c r="F228" s="32">
        <f t="shared" si="52"/>
        <v>0</v>
      </c>
      <c r="G228" s="32">
        <f t="shared" si="53"/>
        <v>0</v>
      </c>
      <c r="H228" s="32">
        <f t="shared" si="54"/>
        <v>0</v>
      </c>
      <c r="I228" s="32">
        <f t="shared" si="55"/>
        <v>0</v>
      </c>
      <c r="J228" s="32">
        <f t="shared" si="56"/>
        <v>0</v>
      </c>
      <c r="K228" s="32">
        <f t="shared" si="57"/>
        <v>0</v>
      </c>
      <c r="L228" s="32">
        <f t="shared" si="58"/>
        <v>0</v>
      </c>
      <c r="M228" s="32">
        <f t="shared" ca="1" si="59"/>
        <v>7.4214468061546803E-3</v>
      </c>
      <c r="N228" s="32">
        <f t="shared" ca="1" si="60"/>
        <v>0</v>
      </c>
      <c r="O228" s="122">
        <f t="shared" ca="1" si="61"/>
        <v>0</v>
      </c>
      <c r="P228" s="32">
        <f t="shared" ca="1" si="62"/>
        <v>0</v>
      </c>
      <c r="Q228" s="32">
        <f t="shared" ca="1" si="63"/>
        <v>0</v>
      </c>
      <c r="R228" s="16">
        <f t="shared" ca="1" si="64"/>
        <v>-7.4214468061546803E-3</v>
      </c>
    </row>
    <row r="229" spans="1:18">
      <c r="A229" s="71"/>
      <c r="B229" s="71"/>
      <c r="C229" s="71"/>
      <c r="D229" s="72">
        <f t="shared" si="50"/>
        <v>0</v>
      </c>
      <c r="E229" s="72">
        <f t="shared" si="51"/>
        <v>0</v>
      </c>
      <c r="F229" s="32">
        <f t="shared" si="52"/>
        <v>0</v>
      </c>
      <c r="G229" s="32">
        <f t="shared" si="53"/>
        <v>0</v>
      </c>
      <c r="H229" s="32">
        <f t="shared" si="54"/>
        <v>0</v>
      </c>
      <c r="I229" s="32">
        <f t="shared" si="55"/>
        <v>0</v>
      </c>
      <c r="J229" s="32">
        <f t="shared" si="56"/>
        <v>0</v>
      </c>
      <c r="K229" s="32">
        <f t="shared" si="57"/>
        <v>0</v>
      </c>
      <c r="L229" s="32">
        <f t="shared" si="58"/>
        <v>0</v>
      </c>
      <c r="M229" s="32">
        <f t="shared" ca="1" si="59"/>
        <v>7.4214468061546803E-3</v>
      </c>
      <c r="N229" s="32">
        <f t="shared" ca="1" si="60"/>
        <v>0</v>
      </c>
      <c r="O229" s="122">
        <f t="shared" ca="1" si="61"/>
        <v>0</v>
      </c>
      <c r="P229" s="32">
        <f t="shared" ca="1" si="62"/>
        <v>0</v>
      </c>
      <c r="Q229" s="32">
        <f t="shared" ca="1" si="63"/>
        <v>0</v>
      </c>
      <c r="R229" s="16">
        <f t="shared" ca="1" si="64"/>
        <v>-7.4214468061546803E-3</v>
      </c>
    </row>
    <row r="230" spans="1:18">
      <c r="A230" s="71"/>
      <c r="B230" s="71"/>
      <c r="C230" s="71"/>
      <c r="D230" s="72">
        <f t="shared" si="50"/>
        <v>0</v>
      </c>
      <c r="E230" s="72">
        <f t="shared" si="51"/>
        <v>0</v>
      </c>
      <c r="F230" s="32">
        <f t="shared" si="52"/>
        <v>0</v>
      </c>
      <c r="G230" s="32">
        <f t="shared" si="53"/>
        <v>0</v>
      </c>
      <c r="H230" s="32">
        <f t="shared" si="54"/>
        <v>0</v>
      </c>
      <c r="I230" s="32">
        <f t="shared" si="55"/>
        <v>0</v>
      </c>
      <c r="J230" s="32">
        <f t="shared" si="56"/>
        <v>0</v>
      </c>
      <c r="K230" s="32">
        <f t="shared" si="57"/>
        <v>0</v>
      </c>
      <c r="L230" s="32">
        <f t="shared" si="58"/>
        <v>0</v>
      </c>
      <c r="M230" s="32">
        <f t="shared" ca="1" si="59"/>
        <v>7.4214468061546803E-3</v>
      </c>
      <c r="N230" s="32">
        <f t="shared" ca="1" si="60"/>
        <v>0</v>
      </c>
      <c r="O230" s="122">
        <f t="shared" ca="1" si="61"/>
        <v>0</v>
      </c>
      <c r="P230" s="32">
        <f t="shared" ca="1" si="62"/>
        <v>0</v>
      </c>
      <c r="Q230" s="32">
        <f t="shared" ca="1" si="63"/>
        <v>0</v>
      </c>
      <c r="R230" s="16">
        <f t="shared" ca="1" si="64"/>
        <v>-7.4214468061546803E-3</v>
      </c>
    </row>
    <row r="231" spans="1:18">
      <c r="A231" s="71"/>
      <c r="B231" s="71"/>
      <c r="C231" s="71"/>
      <c r="D231" s="72">
        <f t="shared" si="50"/>
        <v>0</v>
      </c>
      <c r="E231" s="72">
        <f t="shared" si="51"/>
        <v>0</v>
      </c>
      <c r="F231" s="32">
        <f t="shared" si="52"/>
        <v>0</v>
      </c>
      <c r="G231" s="32">
        <f t="shared" si="53"/>
        <v>0</v>
      </c>
      <c r="H231" s="32">
        <f t="shared" si="54"/>
        <v>0</v>
      </c>
      <c r="I231" s="32">
        <f t="shared" si="55"/>
        <v>0</v>
      </c>
      <c r="J231" s="32">
        <f t="shared" si="56"/>
        <v>0</v>
      </c>
      <c r="K231" s="32">
        <f t="shared" si="57"/>
        <v>0</v>
      </c>
      <c r="L231" s="32">
        <f t="shared" si="58"/>
        <v>0</v>
      </c>
      <c r="M231" s="32">
        <f t="shared" ca="1" si="59"/>
        <v>7.4214468061546803E-3</v>
      </c>
      <c r="N231" s="32">
        <f t="shared" ca="1" si="60"/>
        <v>0</v>
      </c>
      <c r="O231" s="122">
        <f t="shared" ca="1" si="61"/>
        <v>0</v>
      </c>
      <c r="P231" s="32">
        <f t="shared" ca="1" si="62"/>
        <v>0</v>
      </c>
      <c r="Q231" s="32">
        <f t="shared" ca="1" si="63"/>
        <v>0</v>
      </c>
      <c r="R231" s="16">
        <f t="shared" ca="1" si="64"/>
        <v>-7.4214468061546803E-3</v>
      </c>
    </row>
    <row r="232" spans="1:18">
      <c r="A232" s="71"/>
      <c r="B232" s="71"/>
      <c r="C232" s="71"/>
      <c r="D232" s="72">
        <f t="shared" si="50"/>
        <v>0</v>
      </c>
      <c r="E232" s="72">
        <f t="shared" si="51"/>
        <v>0</v>
      </c>
      <c r="F232" s="32">
        <f t="shared" si="52"/>
        <v>0</v>
      </c>
      <c r="G232" s="32">
        <f t="shared" si="53"/>
        <v>0</v>
      </c>
      <c r="H232" s="32">
        <f t="shared" si="54"/>
        <v>0</v>
      </c>
      <c r="I232" s="32">
        <f t="shared" si="55"/>
        <v>0</v>
      </c>
      <c r="J232" s="32">
        <f t="shared" si="56"/>
        <v>0</v>
      </c>
      <c r="K232" s="32">
        <f t="shared" si="57"/>
        <v>0</v>
      </c>
      <c r="L232" s="32">
        <f t="shared" si="58"/>
        <v>0</v>
      </c>
      <c r="M232" s="32">
        <f t="shared" ca="1" si="59"/>
        <v>7.4214468061546803E-3</v>
      </c>
      <c r="N232" s="32">
        <f t="shared" ca="1" si="60"/>
        <v>0</v>
      </c>
      <c r="O232" s="122">
        <f t="shared" ca="1" si="61"/>
        <v>0</v>
      </c>
      <c r="P232" s="32">
        <f t="shared" ca="1" si="62"/>
        <v>0</v>
      </c>
      <c r="Q232" s="32">
        <f t="shared" ca="1" si="63"/>
        <v>0</v>
      </c>
      <c r="R232" s="16">
        <f t="shared" ca="1" si="64"/>
        <v>-7.4214468061546803E-3</v>
      </c>
    </row>
    <row r="233" spans="1:18">
      <c r="A233" s="71"/>
      <c r="B233" s="71"/>
      <c r="C233" s="71"/>
      <c r="D233" s="72">
        <f t="shared" si="50"/>
        <v>0</v>
      </c>
      <c r="E233" s="72">
        <f t="shared" si="51"/>
        <v>0</v>
      </c>
      <c r="F233" s="32">
        <f t="shared" si="52"/>
        <v>0</v>
      </c>
      <c r="G233" s="32">
        <f t="shared" si="53"/>
        <v>0</v>
      </c>
      <c r="H233" s="32">
        <f t="shared" si="54"/>
        <v>0</v>
      </c>
      <c r="I233" s="32">
        <f t="shared" si="55"/>
        <v>0</v>
      </c>
      <c r="J233" s="32">
        <f t="shared" si="56"/>
        <v>0</v>
      </c>
      <c r="K233" s="32">
        <f t="shared" si="57"/>
        <v>0</v>
      </c>
      <c r="L233" s="32">
        <f t="shared" si="58"/>
        <v>0</v>
      </c>
      <c r="M233" s="32">
        <f t="shared" ca="1" si="59"/>
        <v>7.4214468061546803E-3</v>
      </c>
      <c r="N233" s="32">
        <f t="shared" ca="1" si="60"/>
        <v>0</v>
      </c>
      <c r="O233" s="122">
        <f t="shared" ca="1" si="61"/>
        <v>0</v>
      </c>
      <c r="P233" s="32">
        <f t="shared" ca="1" si="62"/>
        <v>0</v>
      </c>
      <c r="Q233" s="32">
        <f t="shared" ca="1" si="63"/>
        <v>0</v>
      </c>
      <c r="R233" s="16">
        <f t="shared" ca="1" si="64"/>
        <v>-7.4214468061546803E-3</v>
      </c>
    </row>
    <row r="234" spans="1:18">
      <c r="A234" s="71"/>
      <c r="B234" s="71"/>
      <c r="C234" s="71"/>
      <c r="D234" s="72">
        <f t="shared" si="50"/>
        <v>0</v>
      </c>
      <c r="E234" s="72">
        <f t="shared" si="51"/>
        <v>0</v>
      </c>
      <c r="F234" s="32">
        <f t="shared" si="52"/>
        <v>0</v>
      </c>
      <c r="G234" s="32">
        <f t="shared" si="53"/>
        <v>0</v>
      </c>
      <c r="H234" s="32">
        <f t="shared" si="54"/>
        <v>0</v>
      </c>
      <c r="I234" s="32">
        <f t="shared" si="55"/>
        <v>0</v>
      </c>
      <c r="J234" s="32">
        <f t="shared" si="56"/>
        <v>0</v>
      </c>
      <c r="K234" s="32">
        <f t="shared" si="57"/>
        <v>0</v>
      </c>
      <c r="L234" s="32">
        <f t="shared" si="58"/>
        <v>0</v>
      </c>
      <c r="M234" s="32">
        <f t="shared" ca="1" si="59"/>
        <v>7.4214468061546803E-3</v>
      </c>
      <c r="N234" s="32">
        <f t="shared" ca="1" si="60"/>
        <v>0</v>
      </c>
      <c r="O234" s="122">
        <f t="shared" ca="1" si="61"/>
        <v>0</v>
      </c>
      <c r="P234" s="32">
        <f t="shared" ca="1" si="62"/>
        <v>0</v>
      </c>
      <c r="Q234" s="32">
        <f t="shared" ca="1" si="63"/>
        <v>0</v>
      </c>
      <c r="R234" s="16">
        <f t="shared" ca="1" si="64"/>
        <v>-7.4214468061546803E-3</v>
      </c>
    </row>
    <row r="235" spans="1:18">
      <c r="A235" s="71"/>
      <c r="B235" s="71"/>
      <c r="C235" s="71"/>
      <c r="D235" s="72">
        <f t="shared" si="50"/>
        <v>0</v>
      </c>
      <c r="E235" s="72">
        <f t="shared" si="51"/>
        <v>0</v>
      </c>
      <c r="F235" s="32">
        <f t="shared" si="52"/>
        <v>0</v>
      </c>
      <c r="G235" s="32">
        <f t="shared" si="53"/>
        <v>0</v>
      </c>
      <c r="H235" s="32">
        <f t="shared" si="54"/>
        <v>0</v>
      </c>
      <c r="I235" s="32">
        <f t="shared" si="55"/>
        <v>0</v>
      </c>
      <c r="J235" s="32">
        <f t="shared" si="56"/>
        <v>0</v>
      </c>
      <c r="K235" s="32">
        <f t="shared" si="57"/>
        <v>0</v>
      </c>
      <c r="L235" s="32">
        <f t="shared" si="58"/>
        <v>0</v>
      </c>
      <c r="M235" s="32">
        <f t="shared" ca="1" si="59"/>
        <v>7.4214468061546803E-3</v>
      </c>
      <c r="N235" s="32">
        <f t="shared" ca="1" si="60"/>
        <v>0</v>
      </c>
      <c r="O235" s="122">
        <f t="shared" ca="1" si="61"/>
        <v>0</v>
      </c>
      <c r="P235" s="32">
        <f t="shared" ca="1" si="62"/>
        <v>0</v>
      </c>
      <c r="Q235" s="32">
        <f t="shared" ca="1" si="63"/>
        <v>0</v>
      </c>
      <c r="R235" s="16">
        <f t="shared" ca="1" si="64"/>
        <v>-7.4214468061546803E-3</v>
      </c>
    </row>
    <row r="236" spans="1:18">
      <c r="A236" s="71"/>
      <c r="B236" s="71"/>
      <c r="C236" s="71"/>
      <c r="D236" s="72">
        <f t="shared" si="50"/>
        <v>0</v>
      </c>
      <c r="E236" s="72">
        <f t="shared" si="51"/>
        <v>0</v>
      </c>
      <c r="F236" s="32">
        <f t="shared" si="52"/>
        <v>0</v>
      </c>
      <c r="G236" s="32">
        <f t="shared" si="53"/>
        <v>0</v>
      </c>
      <c r="H236" s="32">
        <f t="shared" si="54"/>
        <v>0</v>
      </c>
      <c r="I236" s="32">
        <f t="shared" si="55"/>
        <v>0</v>
      </c>
      <c r="J236" s="32">
        <f t="shared" si="56"/>
        <v>0</v>
      </c>
      <c r="K236" s="32">
        <f t="shared" si="57"/>
        <v>0</v>
      </c>
      <c r="L236" s="32">
        <f t="shared" si="58"/>
        <v>0</v>
      </c>
      <c r="M236" s="32">
        <f t="shared" ca="1" si="59"/>
        <v>7.4214468061546803E-3</v>
      </c>
      <c r="N236" s="32">
        <f t="shared" ca="1" si="60"/>
        <v>0</v>
      </c>
      <c r="O236" s="122">
        <f t="shared" ca="1" si="61"/>
        <v>0</v>
      </c>
      <c r="P236" s="32">
        <f t="shared" ca="1" si="62"/>
        <v>0</v>
      </c>
      <c r="Q236" s="32">
        <f t="shared" ca="1" si="63"/>
        <v>0</v>
      </c>
      <c r="R236" s="16">
        <f t="shared" ca="1" si="64"/>
        <v>-7.4214468061546803E-3</v>
      </c>
    </row>
    <row r="237" spans="1:18">
      <c r="A237" s="71"/>
      <c r="B237" s="71"/>
      <c r="C237" s="71"/>
      <c r="D237" s="72">
        <f t="shared" si="50"/>
        <v>0</v>
      </c>
      <c r="E237" s="72">
        <f t="shared" si="51"/>
        <v>0</v>
      </c>
      <c r="F237" s="32">
        <f t="shared" si="52"/>
        <v>0</v>
      </c>
      <c r="G237" s="32">
        <f t="shared" si="53"/>
        <v>0</v>
      </c>
      <c r="H237" s="32">
        <f t="shared" si="54"/>
        <v>0</v>
      </c>
      <c r="I237" s="32">
        <f t="shared" si="55"/>
        <v>0</v>
      </c>
      <c r="J237" s="32">
        <f t="shared" si="56"/>
        <v>0</v>
      </c>
      <c r="K237" s="32">
        <f t="shared" si="57"/>
        <v>0</v>
      </c>
      <c r="L237" s="32">
        <f t="shared" si="58"/>
        <v>0</v>
      </c>
      <c r="M237" s="32">
        <f t="shared" ca="1" si="59"/>
        <v>7.4214468061546803E-3</v>
      </c>
      <c r="N237" s="32">
        <f t="shared" ca="1" si="60"/>
        <v>0</v>
      </c>
      <c r="O237" s="122">
        <f t="shared" ca="1" si="61"/>
        <v>0</v>
      </c>
      <c r="P237" s="32">
        <f t="shared" ca="1" si="62"/>
        <v>0</v>
      </c>
      <c r="Q237" s="32">
        <f t="shared" ca="1" si="63"/>
        <v>0</v>
      </c>
      <c r="R237" s="16">
        <f t="shared" ca="1" si="64"/>
        <v>-7.4214468061546803E-3</v>
      </c>
    </row>
    <row r="238" spans="1:18">
      <c r="A238" s="71"/>
      <c r="B238" s="71"/>
      <c r="C238" s="71"/>
      <c r="D238" s="72">
        <f t="shared" si="50"/>
        <v>0</v>
      </c>
      <c r="E238" s="72">
        <f t="shared" si="51"/>
        <v>0</v>
      </c>
      <c r="F238" s="32">
        <f t="shared" si="52"/>
        <v>0</v>
      </c>
      <c r="G238" s="32">
        <f t="shared" si="53"/>
        <v>0</v>
      </c>
      <c r="H238" s="32">
        <f t="shared" si="54"/>
        <v>0</v>
      </c>
      <c r="I238" s="32">
        <f t="shared" si="55"/>
        <v>0</v>
      </c>
      <c r="J238" s="32">
        <f t="shared" si="56"/>
        <v>0</v>
      </c>
      <c r="K238" s="32">
        <f t="shared" si="57"/>
        <v>0</v>
      </c>
      <c r="L238" s="32">
        <f t="shared" si="58"/>
        <v>0</v>
      </c>
      <c r="M238" s="32">
        <f t="shared" ca="1" si="59"/>
        <v>7.4214468061546803E-3</v>
      </c>
      <c r="N238" s="32">
        <f t="shared" ca="1" si="60"/>
        <v>0</v>
      </c>
      <c r="O238" s="122">
        <f t="shared" ca="1" si="61"/>
        <v>0</v>
      </c>
      <c r="P238" s="32">
        <f t="shared" ca="1" si="62"/>
        <v>0</v>
      </c>
      <c r="Q238" s="32">
        <f t="shared" ca="1" si="63"/>
        <v>0</v>
      </c>
      <c r="R238" s="16">
        <f t="shared" ca="1" si="64"/>
        <v>-7.4214468061546803E-3</v>
      </c>
    </row>
    <row r="239" spans="1:18">
      <c r="A239" s="71"/>
      <c r="B239" s="71"/>
      <c r="C239" s="71"/>
      <c r="D239" s="72">
        <f t="shared" si="50"/>
        <v>0</v>
      </c>
      <c r="E239" s="72">
        <f t="shared" si="51"/>
        <v>0</v>
      </c>
      <c r="F239" s="32">
        <f t="shared" si="52"/>
        <v>0</v>
      </c>
      <c r="G239" s="32">
        <f t="shared" si="53"/>
        <v>0</v>
      </c>
      <c r="H239" s="32">
        <f t="shared" si="54"/>
        <v>0</v>
      </c>
      <c r="I239" s="32">
        <f t="shared" si="55"/>
        <v>0</v>
      </c>
      <c r="J239" s="32">
        <f t="shared" si="56"/>
        <v>0</v>
      </c>
      <c r="K239" s="32">
        <f t="shared" si="57"/>
        <v>0</v>
      </c>
      <c r="L239" s="32">
        <f t="shared" si="58"/>
        <v>0</v>
      </c>
      <c r="M239" s="32">
        <f t="shared" ca="1" si="59"/>
        <v>7.4214468061546803E-3</v>
      </c>
      <c r="N239" s="32">
        <f t="shared" ca="1" si="60"/>
        <v>0</v>
      </c>
      <c r="O239" s="122">
        <f t="shared" ca="1" si="61"/>
        <v>0</v>
      </c>
      <c r="P239" s="32">
        <f t="shared" ca="1" si="62"/>
        <v>0</v>
      </c>
      <c r="Q239" s="32">
        <f t="shared" ca="1" si="63"/>
        <v>0</v>
      </c>
      <c r="R239" s="16">
        <f t="shared" ca="1" si="64"/>
        <v>-7.4214468061546803E-3</v>
      </c>
    </row>
    <row r="240" spans="1:18">
      <c r="A240" s="71"/>
      <c r="B240" s="71"/>
      <c r="C240" s="71"/>
      <c r="D240" s="72">
        <f t="shared" si="50"/>
        <v>0</v>
      </c>
      <c r="E240" s="72">
        <f t="shared" si="51"/>
        <v>0</v>
      </c>
      <c r="F240" s="32">
        <f t="shared" si="52"/>
        <v>0</v>
      </c>
      <c r="G240" s="32">
        <f t="shared" si="53"/>
        <v>0</v>
      </c>
      <c r="H240" s="32">
        <f t="shared" si="54"/>
        <v>0</v>
      </c>
      <c r="I240" s="32">
        <f t="shared" si="55"/>
        <v>0</v>
      </c>
      <c r="J240" s="32">
        <f t="shared" si="56"/>
        <v>0</v>
      </c>
      <c r="K240" s="32">
        <f t="shared" si="57"/>
        <v>0</v>
      </c>
      <c r="L240" s="32">
        <f t="shared" si="58"/>
        <v>0</v>
      </c>
      <c r="M240" s="32">
        <f t="shared" ca="1" si="59"/>
        <v>7.4214468061546803E-3</v>
      </c>
      <c r="N240" s="32">
        <f t="shared" ca="1" si="60"/>
        <v>0</v>
      </c>
      <c r="O240" s="122">
        <f t="shared" ca="1" si="61"/>
        <v>0</v>
      </c>
      <c r="P240" s="32">
        <f t="shared" ca="1" si="62"/>
        <v>0</v>
      </c>
      <c r="Q240" s="32">
        <f t="shared" ca="1" si="63"/>
        <v>0</v>
      </c>
      <c r="R240" s="16">
        <f t="shared" ca="1" si="64"/>
        <v>-7.4214468061546803E-3</v>
      </c>
    </row>
    <row r="241" spans="1:18">
      <c r="A241" s="71"/>
      <c r="B241" s="71"/>
      <c r="C241" s="71"/>
      <c r="D241" s="72">
        <f t="shared" si="50"/>
        <v>0</v>
      </c>
      <c r="E241" s="72">
        <f t="shared" si="51"/>
        <v>0</v>
      </c>
      <c r="F241" s="32">
        <f t="shared" si="52"/>
        <v>0</v>
      </c>
      <c r="G241" s="32">
        <f t="shared" si="53"/>
        <v>0</v>
      </c>
      <c r="H241" s="32">
        <f t="shared" si="54"/>
        <v>0</v>
      </c>
      <c r="I241" s="32">
        <f t="shared" si="55"/>
        <v>0</v>
      </c>
      <c r="J241" s="32">
        <f t="shared" si="56"/>
        <v>0</v>
      </c>
      <c r="K241" s="32">
        <f t="shared" si="57"/>
        <v>0</v>
      </c>
      <c r="L241" s="32">
        <f t="shared" si="58"/>
        <v>0</v>
      </c>
      <c r="M241" s="32">
        <f t="shared" ca="1" si="59"/>
        <v>7.4214468061546803E-3</v>
      </c>
      <c r="N241" s="32">
        <f t="shared" ca="1" si="60"/>
        <v>0</v>
      </c>
      <c r="O241" s="122">
        <f t="shared" ca="1" si="61"/>
        <v>0</v>
      </c>
      <c r="P241" s="32">
        <f t="shared" ca="1" si="62"/>
        <v>0</v>
      </c>
      <c r="Q241" s="32">
        <f t="shared" ca="1" si="63"/>
        <v>0</v>
      </c>
      <c r="R241" s="16">
        <f t="shared" ca="1" si="64"/>
        <v>-7.4214468061546803E-3</v>
      </c>
    </row>
    <row r="242" spans="1:18">
      <c r="A242" s="71"/>
      <c r="B242" s="71"/>
      <c r="C242" s="71"/>
      <c r="D242" s="72">
        <f t="shared" si="50"/>
        <v>0</v>
      </c>
      <c r="E242" s="72">
        <f t="shared" si="51"/>
        <v>0</v>
      </c>
      <c r="F242" s="32">
        <f t="shared" si="52"/>
        <v>0</v>
      </c>
      <c r="G242" s="32">
        <f t="shared" si="53"/>
        <v>0</v>
      </c>
      <c r="H242" s="32">
        <f t="shared" si="54"/>
        <v>0</v>
      </c>
      <c r="I242" s="32">
        <f t="shared" si="55"/>
        <v>0</v>
      </c>
      <c r="J242" s="32">
        <f t="shared" si="56"/>
        <v>0</v>
      </c>
      <c r="K242" s="32">
        <f t="shared" si="57"/>
        <v>0</v>
      </c>
      <c r="L242" s="32">
        <f t="shared" si="58"/>
        <v>0</v>
      </c>
      <c r="M242" s="32">
        <f t="shared" ca="1" si="59"/>
        <v>7.4214468061546803E-3</v>
      </c>
      <c r="N242" s="32">
        <f t="shared" ca="1" si="60"/>
        <v>0</v>
      </c>
      <c r="O242" s="122">
        <f t="shared" ca="1" si="61"/>
        <v>0</v>
      </c>
      <c r="P242" s="32">
        <f t="shared" ca="1" si="62"/>
        <v>0</v>
      </c>
      <c r="Q242" s="32">
        <f t="shared" ca="1" si="63"/>
        <v>0</v>
      </c>
      <c r="R242" s="16">
        <f t="shared" ca="1" si="64"/>
        <v>-7.4214468061546803E-3</v>
      </c>
    </row>
    <row r="243" spans="1:18">
      <c r="A243" s="71"/>
      <c r="B243" s="71"/>
      <c r="C243" s="71"/>
      <c r="D243" s="72">
        <f t="shared" si="50"/>
        <v>0</v>
      </c>
      <c r="E243" s="72">
        <f t="shared" si="51"/>
        <v>0</v>
      </c>
      <c r="F243" s="32">
        <f t="shared" si="52"/>
        <v>0</v>
      </c>
      <c r="G243" s="32">
        <f t="shared" si="53"/>
        <v>0</v>
      </c>
      <c r="H243" s="32">
        <f t="shared" si="54"/>
        <v>0</v>
      </c>
      <c r="I243" s="32">
        <f t="shared" si="55"/>
        <v>0</v>
      </c>
      <c r="J243" s="32">
        <f t="shared" si="56"/>
        <v>0</v>
      </c>
      <c r="K243" s="32">
        <f t="shared" si="57"/>
        <v>0</v>
      </c>
      <c r="L243" s="32">
        <f t="shared" si="58"/>
        <v>0</v>
      </c>
      <c r="M243" s="32">
        <f t="shared" ca="1" si="59"/>
        <v>7.4214468061546803E-3</v>
      </c>
      <c r="N243" s="32">
        <f t="shared" ca="1" si="60"/>
        <v>0</v>
      </c>
      <c r="O243" s="122">
        <f t="shared" ca="1" si="61"/>
        <v>0</v>
      </c>
      <c r="P243" s="32">
        <f t="shared" ca="1" si="62"/>
        <v>0</v>
      </c>
      <c r="Q243" s="32">
        <f t="shared" ca="1" si="63"/>
        <v>0</v>
      </c>
      <c r="R243" s="16">
        <f t="shared" ca="1" si="64"/>
        <v>-7.4214468061546803E-3</v>
      </c>
    </row>
    <row r="244" spans="1:18">
      <c r="A244" s="71"/>
      <c r="B244" s="71"/>
      <c r="C244" s="71"/>
      <c r="D244" s="72">
        <f t="shared" si="50"/>
        <v>0</v>
      </c>
      <c r="E244" s="72">
        <f t="shared" si="51"/>
        <v>0</v>
      </c>
      <c r="F244" s="32">
        <f t="shared" si="52"/>
        <v>0</v>
      </c>
      <c r="G244" s="32">
        <f t="shared" si="53"/>
        <v>0</v>
      </c>
      <c r="H244" s="32">
        <f t="shared" si="54"/>
        <v>0</v>
      </c>
      <c r="I244" s="32">
        <f t="shared" si="55"/>
        <v>0</v>
      </c>
      <c r="J244" s="32">
        <f t="shared" si="56"/>
        <v>0</v>
      </c>
      <c r="K244" s="32">
        <f t="shared" si="57"/>
        <v>0</v>
      </c>
      <c r="L244" s="32">
        <f t="shared" si="58"/>
        <v>0</v>
      </c>
      <c r="M244" s="32">
        <f t="shared" ca="1" si="59"/>
        <v>7.4214468061546803E-3</v>
      </c>
      <c r="N244" s="32">
        <f t="shared" ca="1" si="60"/>
        <v>0</v>
      </c>
      <c r="O244" s="122">
        <f t="shared" ca="1" si="61"/>
        <v>0</v>
      </c>
      <c r="P244" s="32">
        <f t="shared" ca="1" si="62"/>
        <v>0</v>
      </c>
      <c r="Q244" s="32">
        <f t="shared" ca="1" si="63"/>
        <v>0</v>
      </c>
      <c r="R244" s="16">
        <f t="shared" ca="1" si="64"/>
        <v>-7.4214468061546803E-3</v>
      </c>
    </row>
    <row r="245" spans="1:18">
      <c r="A245" s="71"/>
      <c r="B245" s="71"/>
      <c r="C245" s="71"/>
      <c r="D245" s="72">
        <f t="shared" si="50"/>
        <v>0</v>
      </c>
      <c r="E245" s="72">
        <f t="shared" si="51"/>
        <v>0</v>
      </c>
      <c r="F245" s="32">
        <f t="shared" si="52"/>
        <v>0</v>
      </c>
      <c r="G245" s="32">
        <f t="shared" si="53"/>
        <v>0</v>
      </c>
      <c r="H245" s="32">
        <f t="shared" si="54"/>
        <v>0</v>
      </c>
      <c r="I245" s="32">
        <f t="shared" si="55"/>
        <v>0</v>
      </c>
      <c r="J245" s="32">
        <f t="shared" si="56"/>
        <v>0</v>
      </c>
      <c r="K245" s="32">
        <f t="shared" si="57"/>
        <v>0</v>
      </c>
      <c r="L245" s="32">
        <f t="shared" si="58"/>
        <v>0</v>
      </c>
      <c r="M245" s="32">
        <f t="shared" ca="1" si="59"/>
        <v>7.4214468061546803E-3</v>
      </c>
      <c r="N245" s="32">
        <f t="shared" ca="1" si="60"/>
        <v>0</v>
      </c>
      <c r="O245" s="122">
        <f t="shared" ca="1" si="61"/>
        <v>0</v>
      </c>
      <c r="P245" s="32">
        <f t="shared" ca="1" si="62"/>
        <v>0</v>
      </c>
      <c r="Q245" s="32">
        <f t="shared" ca="1" si="63"/>
        <v>0</v>
      </c>
      <c r="R245" s="16">
        <f t="shared" ca="1" si="64"/>
        <v>-7.4214468061546803E-3</v>
      </c>
    </row>
    <row r="246" spans="1:18">
      <c r="A246" s="71"/>
      <c r="B246" s="71"/>
      <c r="C246" s="71"/>
      <c r="D246" s="72">
        <f t="shared" si="50"/>
        <v>0</v>
      </c>
      <c r="E246" s="72">
        <f t="shared" si="51"/>
        <v>0</v>
      </c>
      <c r="F246" s="32">
        <f t="shared" si="52"/>
        <v>0</v>
      </c>
      <c r="G246" s="32">
        <f t="shared" si="53"/>
        <v>0</v>
      </c>
      <c r="H246" s="32">
        <f t="shared" si="54"/>
        <v>0</v>
      </c>
      <c r="I246" s="32">
        <f t="shared" si="55"/>
        <v>0</v>
      </c>
      <c r="J246" s="32">
        <f t="shared" si="56"/>
        <v>0</v>
      </c>
      <c r="K246" s="32">
        <f t="shared" si="57"/>
        <v>0</v>
      </c>
      <c r="L246" s="32">
        <f t="shared" si="58"/>
        <v>0</v>
      </c>
      <c r="M246" s="32">
        <f t="shared" ca="1" si="59"/>
        <v>7.4214468061546803E-3</v>
      </c>
      <c r="N246" s="32">
        <f t="shared" ca="1" si="60"/>
        <v>0</v>
      </c>
      <c r="O246" s="122">
        <f t="shared" ca="1" si="61"/>
        <v>0</v>
      </c>
      <c r="P246" s="32">
        <f t="shared" ca="1" si="62"/>
        <v>0</v>
      </c>
      <c r="Q246" s="32">
        <f t="shared" ca="1" si="63"/>
        <v>0</v>
      </c>
      <c r="R246" s="16">
        <f t="shared" ca="1" si="64"/>
        <v>-7.4214468061546803E-3</v>
      </c>
    </row>
    <row r="247" spans="1:18">
      <c r="A247" s="71"/>
      <c r="B247" s="71"/>
      <c r="C247" s="71"/>
      <c r="D247" s="72">
        <f t="shared" si="50"/>
        <v>0</v>
      </c>
      <c r="E247" s="72">
        <f t="shared" si="51"/>
        <v>0</v>
      </c>
      <c r="F247" s="32">
        <f t="shared" si="52"/>
        <v>0</v>
      </c>
      <c r="G247" s="32">
        <f t="shared" si="53"/>
        <v>0</v>
      </c>
      <c r="H247" s="32">
        <f t="shared" si="54"/>
        <v>0</v>
      </c>
      <c r="I247" s="32">
        <f t="shared" si="55"/>
        <v>0</v>
      </c>
      <c r="J247" s="32">
        <f t="shared" si="56"/>
        <v>0</v>
      </c>
      <c r="K247" s="32">
        <f t="shared" si="57"/>
        <v>0</v>
      </c>
      <c r="L247" s="32">
        <f t="shared" si="58"/>
        <v>0</v>
      </c>
      <c r="M247" s="32">
        <f t="shared" ca="1" si="59"/>
        <v>7.4214468061546803E-3</v>
      </c>
      <c r="N247" s="32">
        <f t="shared" ca="1" si="60"/>
        <v>0</v>
      </c>
      <c r="O247" s="122">
        <f t="shared" ca="1" si="61"/>
        <v>0</v>
      </c>
      <c r="P247" s="32">
        <f t="shared" ca="1" si="62"/>
        <v>0</v>
      </c>
      <c r="Q247" s="32">
        <f t="shared" ca="1" si="63"/>
        <v>0</v>
      </c>
      <c r="R247" s="16">
        <f t="shared" ca="1" si="64"/>
        <v>-7.4214468061546803E-3</v>
      </c>
    </row>
    <row r="248" spans="1:18">
      <c r="A248" s="71"/>
      <c r="B248" s="71"/>
      <c r="C248" s="71"/>
      <c r="D248" s="72">
        <f t="shared" si="50"/>
        <v>0</v>
      </c>
      <c r="E248" s="72">
        <f t="shared" si="51"/>
        <v>0</v>
      </c>
      <c r="F248" s="32">
        <f t="shared" si="52"/>
        <v>0</v>
      </c>
      <c r="G248" s="32">
        <f t="shared" si="53"/>
        <v>0</v>
      </c>
      <c r="H248" s="32">
        <f t="shared" si="54"/>
        <v>0</v>
      </c>
      <c r="I248" s="32">
        <f t="shared" si="55"/>
        <v>0</v>
      </c>
      <c r="J248" s="32">
        <f t="shared" si="56"/>
        <v>0</v>
      </c>
      <c r="K248" s="32">
        <f t="shared" si="57"/>
        <v>0</v>
      </c>
      <c r="L248" s="32">
        <f t="shared" si="58"/>
        <v>0</v>
      </c>
      <c r="M248" s="32">
        <f t="shared" ca="1" si="59"/>
        <v>7.4214468061546803E-3</v>
      </c>
      <c r="N248" s="32">
        <f t="shared" ca="1" si="60"/>
        <v>0</v>
      </c>
      <c r="O248" s="122">
        <f t="shared" ca="1" si="61"/>
        <v>0</v>
      </c>
      <c r="P248" s="32">
        <f t="shared" ca="1" si="62"/>
        <v>0</v>
      </c>
      <c r="Q248" s="32">
        <f t="shared" ca="1" si="63"/>
        <v>0</v>
      </c>
      <c r="R248" s="16">
        <f t="shared" ca="1" si="64"/>
        <v>-7.4214468061546803E-3</v>
      </c>
    </row>
    <row r="249" spans="1:18">
      <c r="A249" s="71"/>
      <c r="B249" s="71"/>
      <c r="C249" s="71"/>
      <c r="D249" s="72">
        <f t="shared" si="50"/>
        <v>0</v>
      </c>
      <c r="E249" s="72">
        <f t="shared" si="51"/>
        <v>0</v>
      </c>
      <c r="F249" s="32">
        <f t="shared" si="52"/>
        <v>0</v>
      </c>
      <c r="G249" s="32">
        <f t="shared" si="53"/>
        <v>0</v>
      </c>
      <c r="H249" s="32">
        <f t="shared" si="54"/>
        <v>0</v>
      </c>
      <c r="I249" s="32">
        <f t="shared" si="55"/>
        <v>0</v>
      </c>
      <c r="J249" s="32">
        <f t="shared" si="56"/>
        <v>0</v>
      </c>
      <c r="K249" s="32">
        <f t="shared" si="57"/>
        <v>0</v>
      </c>
      <c r="L249" s="32">
        <f t="shared" si="58"/>
        <v>0</v>
      </c>
      <c r="M249" s="32">
        <f t="shared" ca="1" si="59"/>
        <v>7.4214468061546803E-3</v>
      </c>
      <c r="N249" s="32">
        <f t="shared" ca="1" si="60"/>
        <v>0</v>
      </c>
      <c r="O249" s="122">
        <f t="shared" ca="1" si="61"/>
        <v>0</v>
      </c>
      <c r="P249" s="32">
        <f t="shared" ca="1" si="62"/>
        <v>0</v>
      </c>
      <c r="Q249" s="32">
        <f t="shared" ca="1" si="63"/>
        <v>0</v>
      </c>
      <c r="R249" s="16">
        <f t="shared" ca="1" si="64"/>
        <v>-7.4214468061546803E-3</v>
      </c>
    </row>
    <row r="250" spans="1:18">
      <c r="A250" s="71"/>
      <c r="B250" s="71"/>
      <c r="C250" s="71"/>
      <c r="D250" s="72">
        <f t="shared" si="50"/>
        <v>0</v>
      </c>
      <c r="E250" s="72">
        <f t="shared" si="51"/>
        <v>0</v>
      </c>
      <c r="F250" s="32">
        <f t="shared" si="52"/>
        <v>0</v>
      </c>
      <c r="G250" s="32">
        <f t="shared" si="53"/>
        <v>0</v>
      </c>
      <c r="H250" s="32">
        <f t="shared" si="54"/>
        <v>0</v>
      </c>
      <c r="I250" s="32">
        <f t="shared" si="55"/>
        <v>0</v>
      </c>
      <c r="J250" s="32">
        <f t="shared" si="56"/>
        <v>0</v>
      </c>
      <c r="K250" s="32">
        <f t="shared" si="57"/>
        <v>0</v>
      </c>
      <c r="L250" s="32">
        <f t="shared" si="58"/>
        <v>0</v>
      </c>
      <c r="M250" s="32">
        <f t="shared" ca="1" si="59"/>
        <v>7.4214468061546803E-3</v>
      </c>
      <c r="N250" s="32">
        <f t="shared" ca="1" si="60"/>
        <v>0</v>
      </c>
      <c r="O250" s="122">
        <f t="shared" ca="1" si="61"/>
        <v>0</v>
      </c>
      <c r="P250" s="32">
        <f t="shared" ca="1" si="62"/>
        <v>0</v>
      </c>
      <c r="Q250" s="32">
        <f t="shared" ca="1" si="63"/>
        <v>0</v>
      </c>
      <c r="R250" s="16">
        <f t="shared" ca="1" si="64"/>
        <v>-7.4214468061546803E-3</v>
      </c>
    </row>
    <row r="251" spans="1:18">
      <c r="A251" s="71"/>
      <c r="B251" s="71"/>
      <c r="C251" s="71"/>
      <c r="D251" s="72">
        <f t="shared" si="50"/>
        <v>0</v>
      </c>
      <c r="E251" s="72">
        <f t="shared" si="51"/>
        <v>0</v>
      </c>
      <c r="F251" s="32">
        <f t="shared" si="52"/>
        <v>0</v>
      </c>
      <c r="G251" s="32">
        <f t="shared" si="53"/>
        <v>0</v>
      </c>
      <c r="H251" s="32">
        <f t="shared" si="54"/>
        <v>0</v>
      </c>
      <c r="I251" s="32">
        <f t="shared" si="55"/>
        <v>0</v>
      </c>
      <c r="J251" s="32">
        <f t="shared" si="56"/>
        <v>0</v>
      </c>
      <c r="K251" s="32">
        <f t="shared" si="57"/>
        <v>0</v>
      </c>
      <c r="L251" s="32">
        <f t="shared" si="58"/>
        <v>0</v>
      </c>
      <c r="M251" s="32">
        <f t="shared" ca="1" si="59"/>
        <v>7.4214468061546803E-3</v>
      </c>
      <c r="N251" s="32">
        <f t="shared" ca="1" si="60"/>
        <v>0</v>
      </c>
      <c r="O251" s="122">
        <f t="shared" ca="1" si="61"/>
        <v>0</v>
      </c>
      <c r="P251" s="32">
        <f t="shared" ca="1" si="62"/>
        <v>0</v>
      </c>
      <c r="Q251" s="32">
        <f t="shared" ca="1" si="63"/>
        <v>0</v>
      </c>
      <c r="R251" s="16">
        <f t="shared" ca="1" si="64"/>
        <v>-7.4214468061546803E-3</v>
      </c>
    </row>
    <row r="252" spans="1:18">
      <c r="A252" s="71"/>
      <c r="B252" s="71"/>
      <c r="C252" s="71"/>
      <c r="D252" s="72">
        <f t="shared" si="50"/>
        <v>0</v>
      </c>
      <c r="E252" s="72">
        <f t="shared" si="51"/>
        <v>0</v>
      </c>
      <c r="F252" s="32">
        <f t="shared" si="52"/>
        <v>0</v>
      </c>
      <c r="G252" s="32">
        <f t="shared" si="53"/>
        <v>0</v>
      </c>
      <c r="H252" s="32">
        <f t="shared" si="54"/>
        <v>0</v>
      </c>
      <c r="I252" s="32">
        <f t="shared" si="55"/>
        <v>0</v>
      </c>
      <c r="J252" s="32">
        <f t="shared" si="56"/>
        <v>0</v>
      </c>
      <c r="K252" s="32">
        <f t="shared" si="57"/>
        <v>0</v>
      </c>
      <c r="L252" s="32">
        <f t="shared" si="58"/>
        <v>0</v>
      </c>
      <c r="M252" s="32">
        <f t="shared" ca="1" si="59"/>
        <v>7.4214468061546803E-3</v>
      </c>
      <c r="N252" s="32">
        <f t="shared" ca="1" si="60"/>
        <v>0</v>
      </c>
      <c r="O252" s="122">
        <f t="shared" ca="1" si="61"/>
        <v>0</v>
      </c>
      <c r="P252" s="32">
        <f t="shared" ca="1" si="62"/>
        <v>0</v>
      </c>
      <c r="Q252" s="32">
        <f t="shared" ca="1" si="63"/>
        <v>0</v>
      </c>
      <c r="R252" s="16">
        <f t="shared" ca="1" si="64"/>
        <v>-7.4214468061546803E-3</v>
      </c>
    </row>
    <row r="253" spans="1:18">
      <c r="A253" s="71"/>
      <c r="B253" s="71"/>
      <c r="C253" s="71"/>
      <c r="D253" s="72">
        <f t="shared" si="50"/>
        <v>0</v>
      </c>
      <c r="E253" s="72">
        <f t="shared" si="51"/>
        <v>0</v>
      </c>
      <c r="F253" s="32">
        <f t="shared" si="52"/>
        <v>0</v>
      </c>
      <c r="G253" s="32">
        <f t="shared" si="53"/>
        <v>0</v>
      </c>
      <c r="H253" s="32">
        <f t="shared" si="54"/>
        <v>0</v>
      </c>
      <c r="I253" s="32">
        <f t="shared" si="55"/>
        <v>0</v>
      </c>
      <c r="J253" s="32">
        <f t="shared" si="56"/>
        <v>0</v>
      </c>
      <c r="K253" s="32">
        <f t="shared" si="57"/>
        <v>0</v>
      </c>
      <c r="L253" s="32">
        <f t="shared" si="58"/>
        <v>0</v>
      </c>
      <c r="M253" s="32">
        <f t="shared" ca="1" si="59"/>
        <v>7.4214468061546803E-3</v>
      </c>
      <c r="N253" s="32">
        <f t="shared" ca="1" si="60"/>
        <v>0</v>
      </c>
      <c r="O253" s="122">
        <f t="shared" ca="1" si="61"/>
        <v>0</v>
      </c>
      <c r="P253" s="32">
        <f t="shared" ca="1" si="62"/>
        <v>0</v>
      </c>
      <c r="Q253" s="32">
        <f t="shared" ca="1" si="63"/>
        <v>0</v>
      </c>
      <c r="R253" s="16">
        <f t="shared" ca="1" si="64"/>
        <v>-7.4214468061546803E-3</v>
      </c>
    </row>
    <row r="254" spans="1:18">
      <c r="A254" s="71"/>
      <c r="B254" s="71"/>
      <c r="C254" s="71"/>
      <c r="D254" s="72">
        <f t="shared" si="50"/>
        <v>0</v>
      </c>
      <c r="E254" s="72">
        <f t="shared" si="51"/>
        <v>0</v>
      </c>
      <c r="F254" s="32">
        <f t="shared" si="52"/>
        <v>0</v>
      </c>
      <c r="G254" s="32">
        <f t="shared" si="53"/>
        <v>0</v>
      </c>
      <c r="H254" s="32">
        <f t="shared" si="54"/>
        <v>0</v>
      </c>
      <c r="I254" s="32">
        <f t="shared" si="55"/>
        <v>0</v>
      </c>
      <c r="J254" s="32">
        <f t="shared" si="56"/>
        <v>0</v>
      </c>
      <c r="K254" s="32">
        <f t="shared" si="57"/>
        <v>0</v>
      </c>
      <c r="L254" s="32">
        <f t="shared" si="58"/>
        <v>0</v>
      </c>
      <c r="M254" s="32">
        <f t="shared" ca="1" si="59"/>
        <v>7.4214468061546803E-3</v>
      </c>
      <c r="N254" s="32">
        <f t="shared" ca="1" si="60"/>
        <v>0</v>
      </c>
      <c r="O254" s="122">
        <f t="shared" ca="1" si="61"/>
        <v>0</v>
      </c>
      <c r="P254" s="32">
        <f t="shared" ca="1" si="62"/>
        <v>0</v>
      </c>
      <c r="Q254" s="32">
        <f t="shared" ca="1" si="63"/>
        <v>0</v>
      </c>
      <c r="R254" s="16">
        <f t="shared" ca="1" si="64"/>
        <v>-7.4214468061546803E-3</v>
      </c>
    </row>
    <row r="255" spans="1:18">
      <c r="A255" s="71"/>
      <c r="B255" s="71"/>
      <c r="C255" s="71"/>
      <c r="D255" s="72">
        <f t="shared" si="50"/>
        <v>0</v>
      </c>
      <c r="E255" s="72">
        <f t="shared" si="51"/>
        <v>0</v>
      </c>
      <c r="F255" s="32">
        <f t="shared" si="52"/>
        <v>0</v>
      </c>
      <c r="G255" s="32">
        <f t="shared" si="53"/>
        <v>0</v>
      </c>
      <c r="H255" s="32">
        <f t="shared" si="54"/>
        <v>0</v>
      </c>
      <c r="I255" s="32">
        <f t="shared" si="55"/>
        <v>0</v>
      </c>
      <c r="J255" s="32">
        <f t="shared" si="56"/>
        <v>0</v>
      </c>
      <c r="K255" s="32">
        <f t="shared" si="57"/>
        <v>0</v>
      </c>
      <c r="L255" s="32">
        <f t="shared" si="58"/>
        <v>0</v>
      </c>
      <c r="M255" s="32">
        <f t="shared" ca="1" si="59"/>
        <v>7.4214468061546803E-3</v>
      </c>
      <c r="N255" s="32">
        <f t="shared" ca="1" si="60"/>
        <v>0</v>
      </c>
      <c r="O255" s="122">
        <f t="shared" ca="1" si="61"/>
        <v>0</v>
      </c>
      <c r="P255" s="32">
        <f t="shared" ca="1" si="62"/>
        <v>0</v>
      </c>
      <c r="Q255" s="32">
        <f t="shared" ca="1" si="63"/>
        <v>0</v>
      </c>
      <c r="R255" s="16">
        <f t="shared" ca="1" si="64"/>
        <v>-7.4214468061546803E-3</v>
      </c>
    </row>
    <row r="256" spans="1:18">
      <c r="A256" s="71"/>
      <c r="B256" s="71"/>
      <c r="C256" s="71"/>
      <c r="D256" s="72">
        <f t="shared" si="50"/>
        <v>0</v>
      </c>
      <c r="E256" s="72">
        <f t="shared" si="51"/>
        <v>0</v>
      </c>
      <c r="F256" s="32">
        <f t="shared" si="52"/>
        <v>0</v>
      </c>
      <c r="G256" s="32">
        <f t="shared" si="53"/>
        <v>0</v>
      </c>
      <c r="H256" s="32">
        <f t="shared" si="54"/>
        <v>0</v>
      </c>
      <c r="I256" s="32">
        <f t="shared" si="55"/>
        <v>0</v>
      </c>
      <c r="J256" s="32">
        <f t="shared" si="56"/>
        <v>0</v>
      </c>
      <c r="K256" s="32">
        <f t="shared" si="57"/>
        <v>0</v>
      </c>
      <c r="L256" s="32">
        <f t="shared" si="58"/>
        <v>0</v>
      </c>
      <c r="M256" s="32">
        <f t="shared" ca="1" si="59"/>
        <v>7.4214468061546803E-3</v>
      </c>
      <c r="N256" s="32">
        <f t="shared" ca="1" si="60"/>
        <v>0</v>
      </c>
      <c r="O256" s="122">
        <f t="shared" ca="1" si="61"/>
        <v>0</v>
      </c>
      <c r="P256" s="32">
        <f t="shared" ca="1" si="62"/>
        <v>0</v>
      </c>
      <c r="Q256" s="32">
        <f t="shared" ca="1" si="63"/>
        <v>0</v>
      </c>
      <c r="R256" s="16">
        <f t="shared" ca="1" si="64"/>
        <v>-7.4214468061546803E-3</v>
      </c>
    </row>
    <row r="257" spans="1:18">
      <c r="A257" s="71"/>
      <c r="B257" s="71"/>
      <c r="C257" s="71"/>
      <c r="D257" s="72">
        <f t="shared" si="50"/>
        <v>0</v>
      </c>
      <c r="E257" s="72">
        <f t="shared" si="51"/>
        <v>0</v>
      </c>
      <c r="F257" s="32">
        <f t="shared" si="52"/>
        <v>0</v>
      </c>
      <c r="G257" s="32">
        <f t="shared" si="53"/>
        <v>0</v>
      </c>
      <c r="H257" s="32">
        <f t="shared" si="54"/>
        <v>0</v>
      </c>
      <c r="I257" s="32">
        <f t="shared" si="55"/>
        <v>0</v>
      </c>
      <c r="J257" s="32">
        <f t="shared" si="56"/>
        <v>0</v>
      </c>
      <c r="K257" s="32">
        <f t="shared" si="57"/>
        <v>0</v>
      </c>
      <c r="L257" s="32">
        <f t="shared" si="58"/>
        <v>0</v>
      </c>
      <c r="M257" s="32">
        <f t="shared" ca="1" si="59"/>
        <v>7.4214468061546803E-3</v>
      </c>
      <c r="N257" s="32">
        <f t="shared" ca="1" si="60"/>
        <v>0</v>
      </c>
      <c r="O257" s="122">
        <f t="shared" ca="1" si="61"/>
        <v>0</v>
      </c>
      <c r="P257" s="32">
        <f t="shared" ca="1" si="62"/>
        <v>0</v>
      </c>
      <c r="Q257" s="32">
        <f t="shared" ca="1" si="63"/>
        <v>0</v>
      </c>
      <c r="R257" s="16">
        <f t="shared" ca="1" si="64"/>
        <v>-7.4214468061546803E-3</v>
      </c>
    </row>
    <row r="258" spans="1:18">
      <c r="A258" s="71"/>
      <c r="B258" s="71"/>
      <c r="C258" s="71"/>
      <c r="D258" s="72">
        <f t="shared" si="50"/>
        <v>0</v>
      </c>
      <c r="E258" s="72">
        <f t="shared" si="51"/>
        <v>0</v>
      </c>
      <c r="F258" s="32">
        <f t="shared" si="52"/>
        <v>0</v>
      </c>
      <c r="G258" s="32">
        <f t="shared" si="53"/>
        <v>0</v>
      </c>
      <c r="H258" s="32">
        <f t="shared" si="54"/>
        <v>0</v>
      </c>
      <c r="I258" s="32">
        <f t="shared" si="55"/>
        <v>0</v>
      </c>
      <c r="J258" s="32">
        <f t="shared" si="56"/>
        <v>0</v>
      </c>
      <c r="K258" s="32">
        <f t="shared" si="57"/>
        <v>0</v>
      </c>
      <c r="L258" s="32">
        <f t="shared" si="58"/>
        <v>0</v>
      </c>
      <c r="M258" s="32">
        <f t="shared" ca="1" si="59"/>
        <v>7.4214468061546803E-3</v>
      </c>
      <c r="N258" s="32">
        <f t="shared" ca="1" si="60"/>
        <v>0</v>
      </c>
      <c r="O258" s="122">
        <f t="shared" ca="1" si="61"/>
        <v>0</v>
      </c>
      <c r="P258" s="32">
        <f t="shared" ca="1" si="62"/>
        <v>0</v>
      </c>
      <c r="Q258" s="32">
        <f t="shared" ca="1" si="63"/>
        <v>0</v>
      </c>
      <c r="R258" s="16">
        <f t="shared" ca="1" si="64"/>
        <v>-7.4214468061546803E-3</v>
      </c>
    </row>
    <row r="259" spans="1:18">
      <c r="A259" s="71"/>
      <c r="B259" s="71"/>
      <c r="C259" s="71"/>
      <c r="D259" s="72">
        <f t="shared" si="50"/>
        <v>0</v>
      </c>
      <c r="E259" s="72">
        <f t="shared" si="51"/>
        <v>0</v>
      </c>
      <c r="F259" s="32">
        <f t="shared" si="52"/>
        <v>0</v>
      </c>
      <c r="G259" s="32">
        <f t="shared" si="53"/>
        <v>0</v>
      </c>
      <c r="H259" s="32">
        <f t="shared" si="54"/>
        <v>0</v>
      </c>
      <c r="I259" s="32">
        <f t="shared" si="55"/>
        <v>0</v>
      </c>
      <c r="J259" s="32">
        <f t="shared" si="56"/>
        <v>0</v>
      </c>
      <c r="K259" s="32">
        <f t="shared" si="57"/>
        <v>0</v>
      </c>
      <c r="L259" s="32">
        <f t="shared" si="58"/>
        <v>0</v>
      </c>
      <c r="M259" s="32">
        <f t="shared" ca="1" si="59"/>
        <v>7.4214468061546803E-3</v>
      </c>
      <c r="N259" s="32">
        <f t="shared" ca="1" si="60"/>
        <v>0</v>
      </c>
      <c r="O259" s="122">
        <f t="shared" ca="1" si="61"/>
        <v>0</v>
      </c>
      <c r="P259" s="32">
        <f t="shared" ca="1" si="62"/>
        <v>0</v>
      </c>
      <c r="Q259" s="32">
        <f t="shared" ca="1" si="63"/>
        <v>0</v>
      </c>
      <c r="R259" s="16">
        <f t="shared" ca="1" si="64"/>
        <v>-7.4214468061546803E-3</v>
      </c>
    </row>
    <row r="260" spans="1:18">
      <c r="A260" s="71"/>
      <c r="B260" s="71"/>
      <c r="C260" s="71"/>
      <c r="D260" s="72">
        <f t="shared" si="50"/>
        <v>0</v>
      </c>
      <c r="E260" s="72">
        <f t="shared" si="51"/>
        <v>0</v>
      </c>
      <c r="F260" s="32">
        <f t="shared" si="52"/>
        <v>0</v>
      </c>
      <c r="G260" s="32">
        <f t="shared" si="53"/>
        <v>0</v>
      </c>
      <c r="H260" s="32">
        <f t="shared" si="54"/>
        <v>0</v>
      </c>
      <c r="I260" s="32">
        <f t="shared" si="55"/>
        <v>0</v>
      </c>
      <c r="J260" s="32">
        <f t="shared" si="56"/>
        <v>0</v>
      </c>
      <c r="K260" s="32">
        <f t="shared" si="57"/>
        <v>0</v>
      </c>
      <c r="L260" s="32">
        <f t="shared" si="58"/>
        <v>0</v>
      </c>
      <c r="M260" s="32">
        <f t="shared" ca="1" si="59"/>
        <v>7.4214468061546803E-3</v>
      </c>
      <c r="N260" s="32">
        <f t="shared" ca="1" si="60"/>
        <v>0</v>
      </c>
      <c r="O260" s="122">
        <f t="shared" ca="1" si="61"/>
        <v>0</v>
      </c>
      <c r="P260" s="32">
        <f t="shared" ca="1" si="62"/>
        <v>0</v>
      </c>
      <c r="Q260" s="32">
        <f t="shared" ca="1" si="63"/>
        <v>0</v>
      </c>
      <c r="R260" s="16">
        <f t="shared" ca="1" si="64"/>
        <v>-7.4214468061546803E-3</v>
      </c>
    </row>
    <row r="261" spans="1:18">
      <c r="A261" s="71"/>
      <c r="B261" s="71"/>
      <c r="C261" s="71"/>
      <c r="D261" s="72">
        <f t="shared" si="50"/>
        <v>0</v>
      </c>
      <c r="E261" s="72">
        <f t="shared" si="51"/>
        <v>0</v>
      </c>
      <c r="F261" s="32">
        <f t="shared" si="52"/>
        <v>0</v>
      </c>
      <c r="G261" s="32">
        <f t="shared" si="53"/>
        <v>0</v>
      </c>
      <c r="H261" s="32">
        <f t="shared" si="54"/>
        <v>0</v>
      </c>
      <c r="I261" s="32">
        <f t="shared" si="55"/>
        <v>0</v>
      </c>
      <c r="J261" s="32">
        <f t="shared" si="56"/>
        <v>0</v>
      </c>
      <c r="K261" s="32">
        <f t="shared" si="57"/>
        <v>0</v>
      </c>
      <c r="L261" s="32">
        <f t="shared" si="58"/>
        <v>0</v>
      </c>
      <c r="M261" s="32">
        <f t="shared" ca="1" si="59"/>
        <v>7.4214468061546803E-3</v>
      </c>
      <c r="N261" s="32">
        <f t="shared" ca="1" si="60"/>
        <v>0</v>
      </c>
      <c r="O261" s="122">
        <f t="shared" ca="1" si="61"/>
        <v>0</v>
      </c>
      <c r="P261" s="32">
        <f t="shared" ca="1" si="62"/>
        <v>0</v>
      </c>
      <c r="Q261" s="32">
        <f t="shared" ca="1" si="63"/>
        <v>0</v>
      </c>
      <c r="R261" s="16">
        <f t="shared" ca="1" si="64"/>
        <v>-7.4214468061546803E-3</v>
      </c>
    </row>
    <row r="262" spans="1:18">
      <c r="A262" s="71"/>
      <c r="B262" s="71"/>
      <c r="C262" s="71"/>
      <c r="D262" s="72">
        <f t="shared" si="50"/>
        <v>0</v>
      </c>
      <c r="E262" s="72">
        <f t="shared" si="51"/>
        <v>0</v>
      </c>
      <c r="F262" s="32">
        <f t="shared" si="52"/>
        <v>0</v>
      </c>
      <c r="G262" s="32">
        <f t="shared" si="53"/>
        <v>0</v>
      </c>
      <c r="H262" s="32">
        <f t="shared" si="54"/>
        <v>0</v>
      </c>
      <c r="I262" s="32">
        <f t="shared" si="55"/>
        <v>0</v>
      </c>
      <c r="J262" s="32">
        <f t="shared" si="56"/>
        <v>0</v>
      </c>
      <c r="K262" s="32">
        <f t="shared" si="57"/>
        <v>0</v>
      </c>
      <c r="L262" s="32">
        <f t="shared" si="58"/>
        <v>0</v>
      </c>
      <c r="M262" s="32">
        <f t="shared" ca="1" si="59"/>
        <v>7.4214468061546803E-3</v>
      </c>
      <c r="N262" s="32">
        <f t="shared" ca="1" si="60"/>
        <v>0</v>
      </c>
      <c r="O262" s="122">
        <f t="shared" ca="1" si="61"/>
        <v>0</v>
      </c>
      <c r="P262" s="32">
        <f t="shared" ca="1" si="62"/>
        <v>0</v>
      </c>
      <c r="Q262" s="32">
        <f t="shared" ca="1" si="63"/>
        <v>0</v>
      </c>
      <c r="R262" s="16">
        <f t="shared" ca="1" si="64"/>
        <v>-7.4214468061546803E-3</v>
      </c>
    </row>
    <row r="263" spans="1:18">
      <c r="A263" s="71"/>
      <c r="B263" s="71"/>
      <c r="C263" s="71"/>
      <c r="D263" s="72">
        <f t="shared" si="50"/>
        <v>0</v>
      </c>
      <c r="E263" s="72">
        <f t="shared" si="51"/>
        <v>0</v>
      </c>
      <c r="F263" s="32">
        <f t="shared" si="52"/>
        <v>0</v>
      </c>
      <c r="G263" s="32">
        <f t="shared" si="53"/>
        <v>0</v>
      </c>
      <c r="H263" s="32">
        <f t="shared" si="54"/>
        <v>0</v>
      </c>
      <c r="I263" s="32">
        <f t="shared" si="55"/>
        <v>0</v>
      </c>
      <c r="J263" s="32">
        <f t="shared" si="56"/>
        <v>0</v>
      </c>
      <c r="K263" s="32">
        <f t="shared" si="57"/>
        <v>0</v>
      </c>
      <c r="L263" s="32">
        <f t="shared" si="58"/>
        <v>0</v>
      </c>
      <c r="M263" s="32">
        <f t="shared" ca="1" si="59"/>
        <v>7.4214468061546803E-3</v>
      </c>
      <c r="N263" s="32">
        <f t="shared" ca="1" si="60"/>
        <v>0</v>
      </c>
      <c r="O263" s="122">
        <f t="shared" ca="1" si="61"/>
        <v>0</v>
      </c>
      <c r="P263" s="32">
        <f t="shared" ca="1" si="62"/>
        <v>0</v>
      </c>
      <c r="Q263" s="32">
        <f t="shared" ca="1" si="63"/>
        <v>0</v>
      </c>
      <c r="R263" s="16">
        <f t="shared" ca="1" si="64"/>
        <v>-7.4214468061546803E-3</v>
      </c>
    </row>
    <row r="264" spans="1:18">
      <c r="A264" s="71"/>
      <c r="B264" s="71"/>
      <c r="C264" s="71"/>
      <c r="D264" s="72">
        <f t="shared" si="50"/>
        <v>0</v>
      </c>
      <c r="E264" s="72">
        <f t="shared" si="51"/>
        <v>0</v>
      </c>
      <c r="F264" s="32">
        <f t="shared" si="52"/>
        <v>0</v>
      </c>
      <c r="G264" s="32">
        <f t="shared" si="53"/>
        <v>0</v>
      </c>
      <c r="H264" s="32">
        <f t="shared" si="54"/>
        <v>0</v>
      </c>
      <c r="I264" s="32">
        <f t="shared" si="55"/>
        <v>0</v>
      </c>
      <c r="J264" s="32">
        <f t="shared" si="56"/>
        <v>0</v>
      </c>
      <c r="K264" s="32">
        <f t="shared" si="57"/>
        <v>0</v>
      </c>
      <c r="L264" s="32">
        <f t="shared" si="58"/>
        <v>0</v>
      </c>
      <c r="M264" s="32">
        <f t="shared" ca="1" si="59"/>
        <v>7.4214468061546803E-3</v>
      </c>
      <c r="N264" s="32">
        <f t="shared" ca="1" si="60"/>
        <v>0</v>
      </c>
      <c r="O264" s="122">
        <f t="shared" ca="1" si="61"/>
        <v>0</v>
      </c>
      <c r="P264" s="32">
        <f t="shared" ca="1" si="62"/>
        <v>0</v>
      </c>
      <c r="Q264" s="32">
        <f t="shared" ca="1" si="63"/>
        <v>0</v>
      </c>
      <c r="R264" s="16">
        <f t="shared" ca="1" si="64"/>
        <v>-7.4214468061546803E-3</v>
      </c>
    </row>
    <row r="265" spans="1:18">
      <c r="A265" s="71"/>
      <c r="B265" s="71"/>
      <c r="C265" s="71"/>
      <c r="D265" s="72">
        <f t="shared" si="50"/>
        <v>0</v>
      </c>
      <c r="E265" s="72">
        <f t="shared" si="51"/>
        <v>0</v>
      </c>
      <c r="F265" s="32">
        <f t="shared" si="52"/>
        <v>0</v>
      </c>
      <c r="G265" s="32">
        <f t="shared" si="53"/>
        <v>0</v>
      </c>
      <c r="H265" s="32">
        <f t="shared" si="54"/>
        <v>0</v>
      </c>
      <c r="I265" s="32">
        <f t="shared" si="55"/>
        <v>0</v>
      </c>
      <c r="J265" s="32">
        <f t="shared" si="56"/>
        <v>0</v>
      </c>
      <c r="K265" s="32">
        <f t="shared" si="57"/>
        <v>0</v>
      </c>
      <c r="L265" s="32">
        <f t="shared" si="58"/>
        <v>0</v>
      </c>
      <c r="M265" s="32">
        <f t="shared" ca="1" si="59"/>
        <v>7.4214468061546803E-3</v>
      </c>
      <c r="N265" s="32">
        <f t="shared" ca="1" si="60"/>
        <v>0</v>
      </c>
      <c r="O265" s="122">
        <f t="shared" ca="1" si="61"/>
        <v>0</v>
      </c>
      <c r="P265" s="32">
        <f t="shared" ca="1" si="62"/>
        <v>0</v>
      </c>
      <c r="Q265" s="32">
        <f t="shared" ca="1" si="63"/>
        <v>0</v>
      </c>
      <c r="R265" s="16">
        <f t="shared" ca="1" si="64"/>
        <v>-7.4214468061546803E-3</v>
      </c>
    </row>
    <row r="266" spans="1:18">
      <c r="A266" s="71"/>
      <c r="B266" s="71"/>
      <c r="C266" s="71"/>
      <c r="D266" s="72">
        <f t="shared" si="50"/>
        <v>0</v>
      </c>
      <c r="E266" s="72">
        <f t="shared" si="51"/>
        <v>0</v>
      </c>
      <c r="F266" s="32">
        <f t="shared" si="52"/>
        <v>0</v>
      </c>
      <c r="G266" s="32">
        <f t="shared" si="53"/>
        <v>0</v>
      </c>
      <c r="H266" s="32">
        <f t="shared" si="54"/>
        <v>0</v>
      </c>
      <c r="I266" s="32">
        <f t="shared" si="55"/>
        <v>0</v>
      </c>
      <c r="J266" s="32">
        <f t="shared" si="56"/>
        <v>0</v>
      </c>
      <c r="K266" s="32">
        <f t="shared" si="57"/>
        <v>0</v>
      </c>
      <c r="L266" s="32">
        <f t="shared" si="58"/>
        <v>0</v>
      </c>
      <c r="M266" s="32">
        <f t="shared" ca="1" si="59"/>
        <v>7.4214468061546803E-3</v>
      </c>
      <c r="N266" s="32">
        <f t="shared" ca="1" si="60"/>
        <v>0</v>
      </c>
      <c r="O266" s="122">
        <f t="shared" ca="1" si="61"/>
        <v>0</v>
      </c>
      <c r="P266" s="32">
        <f t="shared" ca="1" si="62"/>
        <v>0</v>
      </c>
      <c r="Q266" s="32">
        <f t="shared" ca="1" si="63"/>
        <v>0</v>
      </c>
      <c r="R266" s="16">
        <f t="shared" ca="1" si="64"/>
        <v>-7.4214468061546803E-3</v>
      </c>
    </row>
    <row r="267" spans="1:18">
      <c r="A267" s="71"/>
      <c r="B267" s="71"/>
      <c r="C267" s="71"/>
      <c r="D267" s="72">
        <f t="shared" si="50"/>
        <v>0</v>
      </c>
      <c r="E267" s="72">
        <f t="shared" si="51"/>
        <v>0</v>
      </c>
      <c r="F267" s="32">
        <f t="shared" si="52"/>
        <v>0</v>
      </c>
      <c r="G267" s="32">
        <f t="shared" si="53"/>
        <v>0</v>
      </c>
      <c r="H267" s="32">
        <f t="shared" si="54"/>
        <v>0</v>
      </c>
      <c r="I267" s="32">
        <f t="shared" si="55"/>
        <v>0</v>
      </c>
      <c r="J267" s="32">
        <f t="shared" si="56"/>
        <v>0</v>
      </c>
      <c r="K267" s="32">
        <f t="shared" si="57"/>
        <v>0</v>
      </c>
      <c r="L267" s="32">
        <f t="shared" si="58"/>
        <v>0</v>
      </c>
      <c r="M267" s="32">
        <f t="shared" ca="1" si="59"/>
        <v>7.4214468061546803E-3</v>
      </c>
      <c r="N267" s="32">
        <f t="shared" ca="1" si="60"/>
        <v>0</v>
      </c>
      <c r="O267" s="122">
        <f t="shared" ca="1" si="61"/>
        <v>0</v>
      </c>
      <c r="P267" s="32">
        <f t="shared" ca="1" si="62"/>
        <v>0</v>
      </c>
      <c r="Q267" s="32">
        <f t="shared" ca="1" si="63"/>
        <v>0</v>
      </c>
      <c r="R267" s="16">
        <f t="shared" ca="1" si="64"/>
        <v>-7.4214468061546803E-3</v>
      </c>
    </row>
    <row r="268" spans="1:18">
      <c r="A268" s="71"/>
      <c r="B268" s="71"/>
      <c r="C268" s="71"/>
      <c r="D268" s="72">
        <f t="shared" si="50"/>
        <v>0</v>
      </c>
      <c r="E268" s="72">
        <f t="shared" si="51"/>
        <v>0</v>
      </c>
      <c r="F268" s="32">
        <f t="shared" si="52"/>
        <v>0</v>
      </c>
      <c r="G268" s="32">
        <f t="shared" si="53"/>
        <v>0</v>
      </c>
      <c r="H268" s="32">
        <f t="shared" si="54"/>
        <v>0</v>
      </c>
      <c r="I268" s="32">
        <f t="shared" si="55"/>
        <v>0</v>
      </c>
      <c r="J268" s="32">
        <f t="shared" si="56"/>
        <v>0</v>
      </c>
      <c r="K268" s="32">
        <f t="shared" si="57"/>
        <v>0</v>
      </c>
      <c r="L268" s="32">
        <f t="shared" si="58"/>
        <v>0</v>
      </c>
      <c r="M268" s="32">
        <f t="shared" ca="1" si="59"/>
        <v>7.4214468061546803E-3</v>
      </c>
      <c r="N268" s="32">
        <f t="shared" ca="1" si="60"/>
        <v>0</v>
      </c>
      <c r="O268" s="122">
        <f t="shared" ca="1" si="61"/>
        <v>0</v>
      </c>
      <c r="P268" s="32">
        <f t="shared" ca="1" si="62"/>
        <v>0</v>
      </c>
      <c r="Q268" s="32">
        <f t="shared" ca="1" si="63"/>
        <v>0</v>
      </c>
      <c r="R268" s="16">
        <f t="shared" ca="1" si="64"/>
        <v>-7.4214468061546803E-3</v>
      </c>
    </row>
    <row r="269" spans="1:18">
      <c r="A269" s="71"/>
      <c r="B269" s="71"/>
      <c r="C269" s="71"/>
      <c r="D269" s="72">
        <f t="shared" si="50"/>
        <v>0</v>
      </c>
      <c r="E269" s="72">
        <f t="shared" si="51"/>
        <v>0</v>
      </c>
      <c r="F269" s="32">
        <f t="shared" si="52"/>
        <v>0</v>
      </c>
      <c r="G269" s="32">
        <f t="shared" si="53"/>
        <v>0</v>
      </c>
      <c r="H269" s="32">
        <f t="shared" si="54"/>
        <v>0</v>
      </c>
      <c r="I269" s="32">
        <f t="shared" si="55"/>
        <v>0</v>
      </c>
      <c r="J269" s="32">
        <f t="shared" si="56"/>
        <v>0</v>
      </c>
      <c r="K269" s="32">
        <f t="shared" si="57"/>
        <v>0</v>
      </c>
      <c r="L269" s="32">
        <f t="shared" si="58"/>
        <v>0</v>
      </c>
      <c r="M269" s="32">
        <f t="shared" ca="1" si="59"/>
        <v>7.4214468061546803E-3</v>
      </c>
      <c r="N269" s="32">
        <f t="shared" ca="1" si="60"/>
        <v>0</v>
      </c>
      <c r="O269" s="122">
        <f t="shared" ca="1" si="61"/>
        <v>0</v>
      </c>
      <c r="P269" s="32">
        <f t="shared" ca="1" si="62"/>
        <v>0</v>
      </c>
      <c r="Q269" s="32">
        <f t="shared" ca="1" si="63"/>
        <v>0</v>
      </c>
      <c r="R269" s="16">
        <f t="shared" ca="1" si="64"/>
        <v>-7.4214468061546803E-3</v>
      </c>
    </row>
    <row r="270" spans="1:18">
      <c r="A270" s="71"/>
      <c r="B270" s="71"/>
      <c r="C270" s="71"/>
      <c r="D270" s="72">
        <f t="shared" si="50"/>
        <v>0</v>
      </c>
      <c r="E270" s="72">
        <f t="shared" si="51"/>
        <v>0</v>
      </c>
      <c r="F270" s="32">
        <f t="shared" si="52"/>
        <v>0</v>
      </c>
      <c r="G270" s="32">
        <f t="shared" si="53"/>
        <v>0</v>
      </c>
      <c r="H270" s="32">
        <f t="shared" si="54"/>
        <v>0</v>
      </c>
      <c r="I270" s="32">
        <f t="shared" si="55"/>
        <v>0</v>
      </c>
      <c r="J270" s="32">
        <f t="shared" si="56"/>
        <v>0</v>
      </c>
      <c r="K270" s="32">
        <f t="shared" si="57"/>
        <v>0</v>
      </c>
      <c r="L270" s="32">
        <f t="shared" si="58"/>
        <v>0</v>
      </c>
      <c r="M270" s="32">
        <f t="shared" ca="1" si="59"/>
        <v>7.4214468061546803E-3</v>
      </c>
      <c r="N270" s="32">
        <f t="shared" ca="1" si="60"/>
        <v>0</v>
      </c>
      <c r="O270" s="122">
        <f t="shared" ca="1" si="61"/>
        <v>0</v>
      </c>
      <c r="P270" s="32">
        <f t="shared" ca="1" si="62"/>
        <v>0</v>
      </c>
      <c r="Q270" s="32">
        <f t="shared" ca="1" si="63"/>
        <v>0</v>
      </c>
      <c r="R270" s="16">
        <f t="shared" ca="1" si="64"/>
        <v>-7.4214468061546803E-3</v>
      </c>
    </row>
    <row r="271" spans="1:18">
      <c r="A271" s="71"/>
      <c r="B271" s="71"/>
      <c r="C271" s="71"/>
      <c r="D271" s="72">
        <f t="shared" si="50"/>
        <v>0</v>
      </c>
      <c r="E271" s="72">
        <f t="shared" si="51"/>
        <v>0</v>
      </c>
      <c r="F271" s="32">
        <f t="shared" si="52"/>
        <v>0</v>
      </c>
      <c r="G271" s="32">
        <f t="shared" si="53"/>
        <v>0</v>
      </c>
      <c r="H271" s="32">
        <f t="shared" si="54"/>
        <v>0</v>
      </c>
      <c r="I271" s="32">
        <f t="shared" si="55"/>
        <v>0</v>
      </c>
      <c r="J271" s="32">
        <f t="shared" si="56"/>
        <v>0</v>
      </c>
      <c r="K271" s="32">
        <f t="shared" si="57"/>
        <v>0</v>
      </c>
      <c r="L271" s="32">
        <f t="shared" si="58"/>
        <v>0</v>
      </c>
      <c r="M271" s="32">
        <f t="shared" ca="1" si="59"/>
        <v>7.4214468061546803E-3</v>
      </c>
      <c r="N271" s="32">
        <f t="shared" ca="1" si="60"/>
        <v>0</v>
      </c>
      <c r="O271" s="122">
        <f t="shared" ca="1" si="61"/>
        <v>0</v>
      </c>
      <c r="P271" s="32">
        <f t="shared" ca="1" si="62"/>
        <v>0</v>
      </c>
      <c r="Q271" s="32">
        <f t="shared" ca="1" si="63"/>
        <v>0</v>
      </c>
      <c r="R271" s="16">
        <f t="shared" ca="1" si="64"/>
        <v>-7.4214468061546803E-3</v>
      </c>
    </row>
    <row r="272" spans="1:18">
      <c r="A272" s="71"/>
      <c r="B272" s="71"/>
      <c r="C272" s="71"/>
      <c r="D272" s="72">
        <f t="shared" si="50"/>
        <v>0</v>
      </c>
      <c r="E272" s="72">
        <f t="shared" si="51"/>
        <v>0</v>
      </c>
      <c r="F272" s="32">
        <f t="shared" si="52"/>
        <v>0</v>
      </c>
      <c r="G272" s="32">
        <f t="shared" si="53"/>
        <v>0</v>
      </c>
      <c r="H272" s="32">
        <f t="shared" si="54"/>
        <v>0</v>
      </c>
      <c r="I272" s="32">
        <f t="shared" si="55"/>
        <v>0</v>
      </c>
      <c r="J272" s="32">
        <f t="shared" si="56"/>
        <v>0</v>
      </c>
      <c r="K272" s="32">
        <f t="shared" si="57"/>
        <v>0</v>
      </c>
      <c r="L272" s="32">
        <f t="shared" si="58"/>
        <v>0</v>
      </c>
      <c r="M272" s="32">
        <f t="shared" ca="1" si="59"/>
        <v>7.4214468061546803E-3</v>
      </c>
      <c r="N272" s="32">
        <f t="shared" ca="1" si="60"/>
        <v>0</v>
      </c>
      <c r="O272" s="122">
        <f t="shared" ca="1" si="61"/>
        <v>0</v>
      </c>
      <c r="P272" s="32">
        <f t="shared" ca="1" si="62"/>
        <v>0</v>
      </c>
      <c r="Q272" s="32">
        <f t="shared" ca="1" si="63"/>
        <v>0</v>
      </c>
      <c r="R272" s="16">
        <f t="shared" ca="1" si="64"/>
        <v>-7.4214468061546803E-3</v>
      </c>
    </row>
    <row r="273" spans="1:18">
      <c r="A273" s="71"/>
      <c r="B273" s="71"/>
      <c r="C273" s="71"/>
      <c r="D273" s="72">
        <f t="shared" si="50"/>
        <v>0</v>
      </c>
      <c r="E273" s="72">
        <f t="shared" si="51"/>
        <v>0</v>
      </c>
      <c r="F273" s="32">
        <f t="shared" si="52"/>
        <v>0</v>
      </c>
      <c r="G273" s="32">
        <f t="shared" si="53"/>
        <v>0</v>
      </c>
      <c r="H273" s="32">
        <f t="shared" si="54"/>
        <v>0</v>
      </c>
      <c r="I273" s="32">
        <f t="shared" si="55"/>
        <v>0</v>
      </c>
      <c r="J273" s="32">
        <f t="shared" si="56"/>
        <v>0</v>
      </c>
      <c r="K273" s="32">
        <f t="shared" si="57"/>
        <v>0</v>
      </c>
      <c r="L273" s="32">
        <f t="shared" si="58"/>
        <v>0</v>
      </c>
      <c r="M273" s="32">
        <f t="shared" ca="1" si="59"/>
        <v>7.4214468061546803E-3</v>
      </c>
      <c r="N273" s="32">
        <f t="shared" ca="1" si="60"/>
        <v>0</v>
      </c>
      <c r="O273" s="122">
        <f t="shared" ca="1" si="61"/>
        <v>0</v>
      </c>
      <c r="P273" s="32">
        <f t="shared" ca="1" si="62"/>
        <v>0</v>
      </c>
      <c r="Q273" s="32">
        <f t="shared" ca="1" si="63"/>
        <v>0</v>
      </c>
      <c r="R273" s="16">
        <f t="shared" ca="1" si="64"/>
        <v>-7.4214468061546803E-3</v>
      </c>
    </row>
    <row r="274" spans="1:18">
      <c r="A274" s="71"/>
      <c r="B274" s="71"/>
      <c r="C274" s="71"/>
      <c r="D274" s="72">
        <f t="shared" si="50"/>
        <v>0</v>
      </c>
      <c r="E274" s="72">
        <f t="shared" si="51"/>
        <v>0</v>
      </c>
      <c r="F274" s="32">
        <f t="shared" si="52"/>
        <v>0</v>
      </c>
      <c r="G274" s="32">
        <f t="shared" si="53"/>
        <v>0</v>
      </c>
      <c r="H274" s="32">
        <f t="shared" si="54"/>
        <v>0</v>
      </c>
      <c r="I274" s="32">
        <f t="shared" si="55"/>
        <v>0</v>
      </c>
      <c r="J274" s="32">
        <f t="shared" si="56"/>
        <v>0</v>
      </c>
      <c r="K274" s="32">
        <f t="shared" si="57"/>
        <v>0</v>
      </c>
      <c r="L274" s="32">
        <f t="shared" si="58"/>
        <v>0</v>
      </c>
      <c r="M274" s="32">
        <f t="shared" ca="1" si="59"/>
        <v>7.4214468061546803E-3</v>
      </c>
      <c r="N274" s="32">
        <f t="shared" ca="1" si="60"/>
        <v>0</v>
      </c>
      <c r="O274" s="122">
        <f t="shared" ca="1" si="61"/>
        <v>0</v>
      </c>
      <c r="P274" s="32">
        <f t="shared" ca="1" si="62"/>
        <v>0</v>
      </c>
      <c r="Q274" s="32">
        <f t="shared" ca="1" si="63"/>
        <v>0</v>
      </c>
      <c r="R274" s="16">
        <f t="shared" ca="1" si="64"/>
        <v>-7.4214468061546803E-3</v>
      </c>
    </row>
    <row r="275" spans="1:18">
      <c r="A275" s="71"/>
      <c r="B275" s="71"/>
      <c r="C275" s="71"/>
      <c r="D275" s="72">
        <f t="shared" si="50"/>
        <v>0</v>
      </c>
      <c r="E275" s="72">
        <f t="shared" si="51"/>
        <v>0</v>
      </c>
      <c r="F275" s="32">
        <f t="shared" si="52"/>
        <v>0</v>
      </c>
      <c r="G275" s="32">
        <f t="shared" si="53"/>
        <v>0</v>
      </c>
      <c r="H275" s="32">
        <f t="shared" si="54"/>
        <v>0</v>
      </c>
      <c r="I275" s="32">
        <f t="shared" si="55"/>
        <v>0</v>
      </c>
      <c r="J275" s="32">
        <f t="shared" si="56"/>
        <v>0</v>
      </c>
      <c r="K275" s="32">
        <f t="shared" si="57"/>
        <v>0</v>
      </c>
      <c r="L275" s="32">
        <f t="shared" si="58"/>
        <v>0</v>
      </c>
      <c r="M275" s="32">
        <f t="shared" ca="1" si="59"/>
        <v>7.4214468061546803E-3</v>
      </c>
      <c r="N275" s="32">
        <f t="shared" ca="1" si="60"/>
        <v>0</v>
      </c>
      <c r="O275" s="122">
        <f t="shared" ca="1" si="61"/>
        <v>0</v>
      </c>
      <c r="P275" s="32">
        <f t="shared" ca="1" si="62"/>
        <v>0</v>
      </c>
      <c r="Q275" s="32">
        <f t="shared" ca="1" si="63"/>
        <v>0</v>
      </c>
      <c r="R275" s="16">
        <f t="shared" ca="1" si="64"/>
        <v>-7.4214468061546803E-3</v>
      </c>
    </row>
    <row r="276" spans="1:18">
      <c r="A276" s="71"/>
      <c r="B276" s="71"/>
      <c r="C276" s="71"/>
      <c r="D276" s="72">
        <f t="shared" si="50"/>
        <v>0</v>
      </c>
      <c r="E276" s="72">
        <f t="shared" si="51"/>
        <v>0</v>
      </c>
      <c r="F276" s="32">
        <f t="shared" si="52"/>
        <v>0</v>
      </c>
      <c r="G276" s="32">
        <f t="shared" si="53"/>
        <v>0</v>
      </c>
      <c r="H276" s="32">
        <f t="shared" si="54"/>
        <v>0</v>
      </c>
      <c r="I276" s="32">
        <f t="shared" si="55"/>
        <v>0</v>
      </c>
      <c r="J276" s="32">
        <f t="shared" si="56"/>
        <v>0</v>
      </c>
      <c r="K276" s="32">
        <f t="shared" si="57"/>
        <v>0</v>
      </c>
      <c r="L276" s="32">
        <f t="shared" si="58"/>
        <v>0</v>
      </c>
      <c r="M276" s="32">
        <f t="shared" ca="1" si="59"/>
        <v>7.4214468061546803E-3</v>
      </c>
      <c r="N276" s="32">
        <f t="shared" ca="1" si="60"/>
        <v>0</v>
      </c>
      <c r="O276" s="122">
        <f t="shared" ca="1" si="61"/>
        <v>0</v>
      </c>
      <c r="P276" s="32">
        <f t="shared" ca="1" si="62"/>
        <v>0</v>
      </c>
      <c r="Q276" s="32">
        <f t="shared" ca="1" si="63"/>
        <v>0</v>
      </c>
      <c r="R276" s="16">
        <f t="shared" ca="1" si="64"/>
        <v>-7.4214468061546803E-3</v>
      </c>
    </row>
    <row r="277" spans="1:18">
      <c r="A277" s="71"/>
      <c r="B277" s="71"/>
      <c r="C277" s="71"/>
      <c r="D277" s="72">
        <f t="shared" ref="D277:D342" si="65">A277/A$18</f>
        <v>0</v>
      </c>
      <c r="E277" s="72">
        <f t="shared" ref="E277:E342" si="66">B277/B$18</f>
        <v>0</v>
      </c>
      <c r="F277" s="32">
        <f t="shared" ref="F277:F342" si="67">$C277*D277</f>
        <v>0</v>
      </c>
      <c r="G277" s="32">
        <f t="shared" ref="G277:G342" si="68">$C277*E277</f>
        <v>0</v>
      </c>
      <c r="H277" s="32">
        <f t="shared" ref="H277:H342" si="69">C277*D277*D277</f>
        <v>0</v>
      </c>
      <c r="I277" s="32">
        <f t="shared" ref="I277:I342" si="70">C277*D277*D277*D277</f>
        <v>0</v>
      </c>
      <c r="J277" s="32">
        <f t="shared" ref="J277:J342" si="71">C277*D277*D277*D277*D277</f>
        <v>0</v>
      </c>
      <c r="K277" s="32">
        <f t="shared" ref="K277:K342" si="72">C277*E277*D277</f>
        <v>0</v>
      </c>
      <c r="L277" s="32">
        <f t="shared" ref="L277:L342" si="73">C277*E277*D277*D277</f>
        <v>0</v>
      </c>
      <c r="M277" s="32">
        <f t="shared" ref="M277:M342" ca="1" si="74">+E$4+E$5*D277+E$6*D277^2</f>
        <v>7.4214468061546803E-3</v>
      </c>
      <c r="N277" s="32">
        <f t="shared" ref="N277:N340" ca="1" si="75">C277*(M277-E277)^2</f>
        <v>0</v>
      </c>
      <c r="O277" s="122">
        <f t="shared" ref="O277:O342" ca="1" si="76">(C277*O$1-O$2*F277+O$3*H277)^2</f>
        <v>0</v>
      </c>
      <c r="P277" s="32">
        <f t="shared" ref="P277:P340" ca="1" si="77">(-C277*O$2+O$4*F277-O$5*H277)^2</f>
        <v>0</v>
      </c>
      <c r="Q277" s="32">
        <f t="shared" ref="Q277:Q342" ca="1" si="78">+(C277*O$3-F277*O$5+H277*O$6)^2</f>
        <v>0</v>
      </c>
      <c r="R277" s="16">
        <f t="shared" ref="R277:R342" ca="1" si="79">+E277-M277</f>
        <v>-7.4214468061546803E-3</v>
      </c>
    </row>
    <row r="278" spans="1:18">
      <c r="A278" s="71"/>
      <c r="B278" s="71"/>
      <c r="C278" s="71"/>
      <c r="D278" s="72">
        <f t="shared" si="65"/>
        <v>0</v>
      </c>
      <c r="E278" s="72">
        <f t="shared" si="66"/>
        <v>0</v>
      </c>
      <c r="F278" s="32">
        <f t="shared" si="67"/>
        <v>0</v>
      </c>
      <c r="G278" s="32">
        <f t="shared" si="68"/>
        <v>0</v>
      </c>
      <c r="H278" s="32">
        <f t="shared" si="69"/>
        <v>0</v>
      </c>
      <c r="I278" s="32">
        <f t="shared" si="70"/>
        <v>0</v>
      </c>
      <c r="J278" s="32">
        <f t="shared" si="71"/>
        <v>0</v>
      </c>
      <c r="K278" s="32">
        <f t="shared" si="72"/>
        <v>0</v>
      </c>
      <c r="L278" s="32">
        <f t="shared" si="73"/>
        <v>0</v>
      </c>
      <c r="M278" s="32">
        <f t="shared" ca="1" si="74"/>
        <v>7.4214468061546803E-3</v>
      </c>
      <c r="N278" s="32">
        <f t="shared" ca="1" si="75"/>
        <v>0</v>
      </c>
      <c r="O278" s="122">
        <f t="shared" ca="1" si="76"/>
        <v>0</v>
      </c>
      <c r="P278" s="32">
        <f t="shared" ca="1" si="77"/>
        <v>0</v>
      </c>
      <c r="Q278" s="32">
        <f t="shared" ca="1" si="78"/>
        <v>0</v>
      </c>
      <c r="R278" s="16">
        <f t="shared" ca="1" si="79"/>
        <v>-7.4214468061546803E-3</v>
      </c>
    </row>
    <row r="279" spans="1:18">
      <c r="A279" s="71"/>
      <c r="B279" s="71"/>
      <c r="C279" s="71"/>
      <c r="D279" s="72">
        <f t="shared" si="65"/>
        <v>0</v>
      </c>
      <c r="E279" s="72">
        <f t="shared" si="66"/>
        <v>0</v>
      </c>
      <c r="F279" s="32">
        <f t="shared" si="67"/>
        <v>0</v>
      </c>
      <c r="G279" s="32">
        <f t="shared" si="68"/>
        <v>0</v>
      </c>
      <c r="H279" s="32">
        <f t="shared" si="69"/>
        <v>0</v>
      </c>
      <c r="I279" s="32">
        <f t="shared" si="70"/>
        <v>0</v>
      </c>
      <c r="J279" s="32">
        <f t="shared" si="71"/>
        <v>0</v>
      </c>
      <c r="K279" s="32">
        <f t="shared" si="72"/>
        <v>0</v>
      </c>
      <c r="L279" s="32">
        <f t="shared" si="73"/>
        <v>0</v>
      </c>
      <c r="M279" s="32">
        <f t="shared" ca="1" si="74"/>
        <v>7.4214468061546803E-3</v>
      </c>
      <c r="N279" s="32">
        <f t="shared" ca="1" si="75"/>
        <v>0</v>
      </c>
      <c r="O279" s="122">
        <f t="shared" ca="1" si="76"/>
        <v>0</v>
      </c>
      <c r="P279" s="32">
        <f t="shared" ca="1" si="77"/>
        <v>0</v>
      </c>
      <c r="Q279" s="32">
        <f t="shared" ca="1" si="78"/>
        <v>0</v>
      </c>
      <c r="R279" s="16">
        <f t="shared" ca="1" si="79"/>
        <v>-7.4214468061546803E-3</v>
      </c>
    </row>
    <row r="280" spans="1:18">
      <c r="A280" s="71"/>
      <c r="B280" s="71"/>
      <c r="C280" s="71"/>
      <c r="D280" s="72">
        <f t="shared" si="65"/>
        <v>0</v>
      </c>
      <c r="E280" s="72">
        <f t="shared" si="66"/>
        <v>0</v>
      </c>
      <c r="F280" s="32">
        <f t="shared" si="67"/>
        <v>0</v>
      </c>
      <c r="G280" s="32">
        <f t="shared" si="68"/>
        <v>0</v>
      </c>
      <c r="H280" s="32">
        <f t="shared" si="69"/>
        <v>0</v>
      </c>
      <c r="I280" s="32">
        <f t="shared" si="70"/>
        <v>0</v>
      </c>
      <c r="J280" s="32">
        <f t="shared" si="71"/>
        <v>0</v>
      </c>
      <c r="K280" s="32">
        <f t="shared" si="72"/>
        <v>0</v>
      </c>
      <c r="L280" s="32">
        <f t="shared" si="73"/>
        <v>0</v>
      </c>
      <c r="M280" s="32">
        <f t="shared" ca="1" si="74"/>
        <v>7.4214468061546803E-3</v>
      </c>
      <c r="N280" s="32">
        <f t="shared" ca="1" si="75"/>
        <v>0</v>
      </c>
      <c r="O280" s="122">
        <f t="shared" ca="1" si="76"/>
        <v>0</v>
      </c>
      <c r="P280" s="32">
        <f t="shared" ca="1" si="77"/>
        <v>0</v>
      </c>
      <c r="Q280" s="32">
        <f t="shared" ca="1" si="78"/>
        <v>0</v>
      </c>
      <c r="R280" s="16">
        <f t="shared" ca="1" si="79"/>
        <v>-7.4214468061546803E-3</v>
      </c>
    </row>
    <row r="281" spans="1:18">
      <c r="A281" s="71"/>
      <c r="B281" s="71"/>
      <c r="C281" s="71"/>
      <c r="D281" s="72">
        <f t="shared" si="65"/>
        <v>0</v>
      </c>
      <c r="E281" s="72">
        <f t="shared" si="66"/>
        <v>0</v>
      </c>
      <c r="F281" s="32">
        <f t="shared" si="67"/>
        <v>0</v>
      </c>
      <c r="G281" s="32">
        <f t="shared" si="68"/>
        <v>0</v>
      </c>
      <c r="H281" s="32">
        <f t="shared" si="69"/>
        <v>0</v>
      </c>
      <c r="I281" s="32">
        <f t="shared" si="70"/>
        <v>0</v>
      </c>
      <c r="J281" s="32">
        <f t="shared" si="71"/>
        <v>0</v>
      </c>
      <c r="K281" s="32">
        <f t="shared" si="72"/>
        <v>0</v>
      </c>
      <c r="L281" s="32">
        <f t="shared" si="73"/>
        <v>0</v>
      </c>
      <c r="M281" s="32">
        <f t="shared" ca="1" si="74"/>
        <v>7.4214468061546803E-3</v>
      </c>
      <c r="N281" s="32">
        <f t="shared" ca="1" si="75"/>
        <v>0</v>
      </c>
      <c r="O281" s="122">
        <f t="shared" ca="1" si="76"/>
        <v>0</v>
      </c>
      <c r="P281" s="32">
        <f t="shared" ca="1" si="77"/>
        <v>0</v>
      </c>
      <c r="Q281" s="32">
        <f t="shared" ca="1" si="78"/>
        <v>0</v>
      </c>
      <c r="R281" s="16">
        <f t="shared" ca="1" si="79"/>
        <v>-7.4214468061546803E-3</v>
      </c>
    </row>
    <row r="282" spans="1:18">
      <c r="A282" s="71"/>
      <c r="B282" s="71"/>
      <c r="C282" s="71"/>
      <c r="D282" s="72">
        <f t="shared" si="65"/>
        <v>0</v>
      </c>
      <c r="E282" s="72">
        <f t="shared" si="66"/>
        <v>0</v>
      </c>
      <c r="F282" s="32">
        <f t="shared" si="67"/>
        <v>0</v>
      </c>
      <c r="G282" s="32">
        <f t="shared" si="68"/>
        <v>0</v>
      </c>
      <c r="H282" s="32">
        <f t="shared" si="69"/>
        <v>0</v>
      </c>
      <c r="I282" s="32">
        <f t="shared" si="70"/>
        <v>0</v>
      </c>
      <c r="J282" s="32">
        <f t="shared" si="71"/>
        <v>0</v>
      </c>
      <c r="K282" s="32">
        <f t="shared" si="72"/>
        <v>0</v>
      </c>
      <c r="L282" s="32">
        <f t="shared" si="73"/>
        <v>0</v>
      </c>
      <c r="M282" s="32">
        <f t="shared" ca="1" si="74"/>
        <v>7.4214468061546803E-3</v>
      </c>
      <c r="N282" s="32">
        <f t="shared" ca="1" si="75"/>
        <v>0</v>
      </c>
      <c r="O282" s="122">
        <f t="shared" ca="1" si="76"/>
        <v>0</v>
      </c>
      <c r="P282" s="32">
        <f t="shared" ca="1" si="77"/>
        <v>0</v>
      </c>
      <c r="Q282" s="32">
        <f t="shared" ca="1" si="78"/>
        <v>0</v>
      </c>
      <c r="R282" s="16">
        <f t="shared" ca="1" si="79"/>
        <v>-7.4214468061546803E-3</v>
      </c>
    </row>
    <row r="283" spans="1:18">
      <c r="A283" s="71"/>
      <c r="B283" s="71"/>
      <c r="C283" s="71"/>
      <c r="D283" s="72">
        <f t="shared" si="65"/>
        <v>0</v>
      </c>
      <c r="E283" s="72">
        <f t="shared" si="66"/>
        <v>0</v>
      </c>
      <c r="F283" s="32">
        <f t="shared" si="67"/>
        <v>0</v>
      </c>
      <c r="G283" s="32">
        <f t="shared" si="68"/>
        <v>0</v>
      </c>
      <c r="H283" s="32">
        <f t="shared" si="69"/>
        <v>0</v>
      </c>
      <c r="I283" s="32">
        <f t="shared" si="70"/>
        <v>0</v>
      </c>
      <c r="J283" s="32">
        <f t="shared" si="71"/>
        <v>0</v>
      </c>
      <c r="K283" s="32">
        <f t="shared" si="72"/>
        <v>0</v>
      </c>
      <c r="L283" s="32">
        <f t="shared" si="73"/>
        <v>0</v>
      </c>
      <c r="M283" s="32">
        <f t="shared" ca="1" si="74"/>
        <v>7.4214468061546803E-3</v>
      </c>
      <c r="N283" s="32">
        <f t="shared" ca="1" si="75"/>
        <v>0</v>
      </c>
      <c r="O283" s="122">
        <f t="shared" ca="1" si="76"/>
        <v>0</v>
      </c>
      <c r="P283" s="32">
        <f t="shared" ca="1" si="77"/>
        <v>0</v>
      </c>
      <c r="Q283" s="32">
        <f t="shared" ca="1" si="78"/>
        <v>0</v>
      </c>
      <c r="R283" s="16">
        <f t="shared" ca="1" si="79"/>
        <v>-7.4214468061546803E-3</v>
      </c>
    </row>
    <row r="284" spans="1:18">
      <c r="A284" s="71"/>
      <c r="B284" s="71"/>
      <c r="C284" s="71"/>
      <c r="D284" s="72">
        <f t="shared" si="65"/>
        <v>0</v>
      </c>
      <c r="E284" s="72">
        <f t="shared" si="66"/>
        <v>0</v>
      </c>
      <c r="F284" s="32">
        <f t="shared" si="67"/>
        <v>0</v>
      </c>
      <c r="G284" s="32">
        <f t="shared" si="68"/>
        <v>0</v>
      </c>
      <c r="H284" s="32">
        <f t="shared" si="69"/>
        <v>0</v>
      </c>
      <c r="I284" s="32">
        <f t="shared" si="70"/>
        <v>0</v>
      </c>
      <c r="J284" s="32">
        <f t="shared" si="71"/>
        <v>0</v>
      </c>
      <c r="K284" s="32">
        <f t="shared" si="72"/>
        <v>0</v>
      </c>
      <c r="L284" s="32">
        <f t="shared" si="73"/>
        <v>0</v>
      </c>
      <c r="M284" s="32">
        <f t="shared" ca="1" si="74"/>
        <v>7.4214468061546803E-3</v>
      </c>
      <c r="N284" s="32">
        <f t="shared" ca="1" si="75"/>
        <v>0</v>
      </c>
      <c r="O284" s="122">
        <f t="shared" ca="1" si="76"/>
        <v>0</v>
      </c>
      <c r="P284" s="32">
        <f t="shared" ca="1" si="77"/>
        <v>0</v>
      </c>
      <c r="Q284" s="32">
        <f t="shared" ca="1" si="78"/>
        <v>0</v>
      </c>
      <c r="R284" s="16">
        <f t="shared" ca="1" si="79"/>
        <v>-7.4214468061546803E-3</v>
      </c>
    </row>
    <row r="285" spans="1:18">
      <c r="A285" s="71"/>
      <c r="B285" s="71"/>
      <c r="C285" s="71"/>
      <c r="D285" s="72">
        <f t="shared" si="65"/>
        <v>0</v>
      </c>
      <c r="E285" s="72">
        <f t="shared" si="66"/>
        <v>0</v>
      </c>
      <c r="F285" s="32">
        <f t="shared" si="67"/>
        <v>0</v>
      </c>
      <c r="G285" s="32">
        <f t="shared" si="68"/>
        <v>0</v>
      </c>
      <c r="H285" s="32">
        <f t="shared" si="69"/>
        <v>0</v>
      </c>
      <c r="I285" s="32">
        <f t="shared" si="70"/>
        <v>0</v>
      </c>
      <c r="J285" s="32">
        <f t="shared" si="71"/>
        <v>0</v>
      </c>
      <c r="K285" s="32">
        <f t="shared" si="72"/>
        <v>0</v>
      </c>
      <c r="L285" s="32">
        <f t="shared" si="73"/>
        <v>0</v>
      </c>
      <c r="M285" s="32">
        <f t="shared" ca="1" si="74"/>
        <v>7.4214468061546803E-3</v>
      </c>
      <c r="N285" s="32">
        <f t="shared" ca="1" si="75"/>
        <v>0</v>
      </c>
      <c r="O285" s="122">
        <f t="shared" ca="1" si="76"/>
        <v>0</v>
      </c>
      <c r="P285" s="32">
        <f t="shared" ca="1" si="77"/>
        <v>0</v>
      </c>
      <c r="Q285" s="32">
        <f t="shared" ca="1" si="78"/>
        <v>0</v>
      </c>
      <c r="R285" s="16">
        <f t="shared" ca="1" si="79"/>
        <v>-7.4214468061546803E-3</v>
      </c>
    </row>
    <row r="286" spans="1:18">
      <c r="A286" s="71"/>
      <c r="B286" s="71"/>
      <c r="C286" s="71"/>
      <c r="D286" s="72">
        <f t="shared" si="65"/>
        <v>0</v>
      </c>
      <c r="E286" s="72">
        <f t="shared" si="66"/>
        <v>0</v>
      </c>
      <c r="F286" s="32">
        <f t="shared" si="67"/>
        <v>0</v>
      </c>
      <c r="G286" s="32">
        <f t="shared" si="68"/>
        <v>0</v>
      </c>
      <c r="H286" s="32">
        <f t="shared" si="69"/>
        <v>0</v>
      </c>
      <c r="I286" s="32">
        <f t="shared" si="70"/>
        <v>0</v>
      </c>
      <c r="J286" s="32">
        <f t="shared" si="71"/>
        <v>0</v>
      </c>
      <c r="K286" s="32">
        <f t="shared" si="72"/>
        <v>0</v>
      </c>
      <c r="L286" s="32">
        <f t="shared" si="73"/>
        <v>0</v>
      </c>
      <c r="M286" s="32">
        <f t="shared" ca="1" si="74"/>
        <v>7.4214468061546803E-3</v>
      </c>
      <c r="N286" s="32">
        <f t="shared" ca="1" si="75"/>
        <v>0</v>
      </c>
      <c r="O286" s="122">
        <f t="shared" ca="1" si="76"/>
        <v>0</v>
      </c>
      <c r="P286" s="32">
        <f t="shared" ca="1" si="77"/>
        <v>0</v>
      </c>
      <c r="Q286" s="32">
        <f t="shared" ca="1" si="78"/>
        <v>0</v>
      </c>
      <c r="R286" s="16">
        <f t="shared" ca="1" si="79"/>
        <v>-7.4214468061546803E-3</v>
      </c>
    </row>
    <row r="287" spans="1:18">
      <c r="A287" s="71"/>
      <c r="B287" s="71"/>
      <c r="C287" s="71"/>
      <c r="D287" s="72">
        <f t="shared" si="65"/>
        <v>0</v>
      </c>
      <c r="E287" s="72">
        <f t="shared" si="66"/>
        <v>0</v>
      </c>
      <c r="F287" s="32">
        <f t="shared" si="67"/>
        <v>0</v>
      </c>
      <c r="G287" s="32">
        <f t="shared" si="68"/>
        <v>0</v>
      </c>
      <c r="H287" s="32">
        <f t="shared" si="69"/>
        <v>0</v>
      </c>
      <c r="I287" s="32">
        <f t="shared" si="70"/>
        <v>0</v>
      </c>
      <c r="J287" s="32">
        <f t="shared" si="71"/>
        <v>0</v>
      </c>
      <c r="K287" s="32">
        <f t="shared" si="72"/>
        <v>0</v>
      </c>
      <c r="L287" s="32">
        <f t="shared" si="73"/>
        <v>0</v>
      </c>
      <c r="M287" s="32">
        <f t="shared" ca="1" si="74"/>
        <v>7.4214468061546803E-3</v>
      </c>
      <c r="N287" s="32">
        <f t="shared" ca="1" si="75"/>
        <v>0</v>
      </c>
      <c r="O287" s="122">
        <f t="shared" ca="1" si="76"/>
        <v>0</v>
      </c>
      <c r="P287" s="32">
        <f t="shared" ca="1" si="77"/>
        <v>0</v>
      </c>
      <c r="Q287" s="32">
        <f t="shared" ca="1" si="78"/>
        <v>0</v>
      </c>
      <c r="R287" s="16">
        <f t="shared" ca="1" si="79"/>
        <v>-7.4214468061546803E-3</v>
      </c>
    </row>
    <row r="288" spans="1:18">
      <c r="A288" s="71"/>
      <c r="B288" s="71"/>
      <c r="C288" s="71"/>
      <c r="D288" s="72">
        <f t="shared" si="65"/>
        <v>0</v>
      </c>
      <c r="E288" s="72">
        <f t="shared" si="66"/>
        <v>0</v>
      </c>
      <c r="F288" s="32">
        <f t="shared" si="67"/>
        <v>0</v>
      </c>
      <c r="G288" s="32">
        <f t="shared" si="68"/>
        <v>0</v>
      </c>
      <c r="H288" s="32">
        <f t="shared" si="69"/>
        <v>0</v>
      </c>
      <c r="I288" s="32">
        <f t="shared" si="70"/>
        <v>0</v>
      </c>
      <c r="J288" s="32">
        <f t="shared" si="71"/>
        <v>0</v>
      </c>
      <c r="K288" s="32">
        <f t="shared" si="72"/>
        <v>0</v>
      </c>
      <c r="L288" s="32">
        <f t="shared" si="73"/>
        <v>0</v>
      </c>
      <c r="M288" s="32">
        <f t="shared" ca="1" si="74"/>
        <v>7.4214468061546803E-3</v>
      </c>
      <c r="N288" s="32">
        <f t="shared" ca="1" si="75"/>
        <v>0</v>
      </c>
      <c r="O288" s="122">
        <f t="shared" ca="1" si="76"/>
        <v>0</v>
      </c>
      <c r="P288" s="32">
        <f t="shared" ca="1" si="77"/>
        <v>0</v>
      </c>
      <c r="Q288" s="32">
        <f t="shared" ca="1" si="78"/>
        <v>0</v>
      </c>
      <c r="R288" s="16">
        <f t="shared" ca="1" si="79"/>
        <v>-7.4214468061546803E-3</v>
      </c>
    </row>
    <row r="289" spans="1:18">
      <c r="A289" s="71"/>
      <c r="B289" s="71"/>
      <c r="C289" s="71"/>
      <c r="D289" s="72">
        <f t="shared" si="65"/>
        <v>0</v>
      </c>
      <c r="E289" s="72">
        <f t="shared" si="66"/>
        <v>0</v>
      </c>
      <c r="F289" s="32">
        <f t="shared" si="67"/>
        <v>0</v>
      </c>
      <c r="G289" s="32">
        <f t="shared" si="68"/>
        <v>0</v>
      </c>
      <c r="H289" s="32">
        <f t="shared" si="69"/>
        <v>0</v>
      </c>
      <c r="I289" s="32">
        <f t="shared" si="70"/>
        <v>0</v>
      </c>
      <c r="J289" s="32">
        <f t="shared" si="71"/>
        <v>0</v>
      </c>
      <c r="K289" s="32">
        <f t="shared" si="72"/>
        <v>0</v>
      </c>
      <c r="L289" s="32">
        <f t="shared" si="73"/>
        <v>0</v>
      </c>
      <c r="M289" s="32">
        <f t="shared" ca="1" si="74"/>
        <v>7.4214468061546803E-3</v>
      </c>
      <c r="N289" s="32">
        <f t="shared" ca="1" si="75"/>
        <v>0</v>
      </c>
      <c r="O289" s="122">
        <f t="shared" ca="1" si="76"/>
        <v>0</v>
      </c>
      <c r="P289" s="32">
        <f t="shared" ca="1" si="77"/>
        <v>0</v>
      </c>
      <c r="Q289" s="32">
        <f t="shared" ca="1" si="78"/>
        <v>0</v>
      </c>
      <c r="R289" s="16">
        <f t="shared" ca="1" si="79"/>
        <v>-7.4214468061546803E-3</v>
      </c>
    </row>
    <row r="290" spans="1:18">
      <c r="A290" s="71"/>
      <c r="B290" s="71"/>
      <c r="C290" s="71"/>
      <c r="D290" s="72">
        <f t="shared" si="65"/>
        <v>0</v>
      </c>
      <c r="E290" s="72">
        <f t="shared" si="66"/>
        <v>0</v>
      </c>
      <c r="F290" s="32">
        <f t="shared" si="67"/>
        <v>0</v>
      </c>
      <c r="G290" s="32">
        <f t="shared" si="68"/>
        <v>0</v>
      </c>
      <c r="H290" s="32">
        <f t="shared" si="69"/>
        <v>0</v>
      </c>
      <c r="I290" s="32">
        <f t="shared" si="70"/>
        <v>0</v>
      </c>
      <c r="J290" s="32">
        <f t="shared" si="71"/>
        <v>0</v>
      </c>
      <c r="K290" s="32">
        <f t="shared" si="72"/>
        <v>0</v>
      </c>
      <c r="L290" s="32">
        <f t="shared" si="73"/>
        <v>0</v>
      </c>
      <c r="M290" s="32">
        <f t="shared" ca="1" si="74"/>
        <v>7.4214468061546803E-3</v>
      </c>
      <c r="N290" s="32">
        <f t="shared" ca="1" si="75"/>
        <v>0</v>
      </c>
      <c r="O290" s="122">
        <f t="shared" ca="1" si="76"/>
        <v>0</v>
      </c>
      <c r="P290" s="32">
        <f t="shared" ca="1" si="77"/>
        <v>0</v>
      </c>
      <c r="Q290" s="32">
        <f t="shared" ca="1" si="78"/>
        <v>0</v>
      </c>
      <c r="R290" s="16">
        <f t="shared" ca="1" si="79"/>
        <v>-7.4214468061546803E-3</v>
      </c>
    </row>
    <row r="291" spans="1:18">
      <c r="A291" s="71"/>
      <c r="B291" s="71"/>
      <c r="C291" s="71"/>
      <c r="D291" s="72">
        <f t="shared" si="65"/>
        <v>0</v>
      </c>
      <c r="E291" s="72">
        <f t="shared" si="66"/>
        <v>0</v>
      </c>
      <c r="F291" s="32">
        <f t="shared" si="67"/>
        <v>0</v>
      </c>
      <c r="G291" s="32">
        <f t="shared" si="68"/>
        <v>0</v>
      </c>
      <c r="H291" s="32">
        <f t="shared" si="69"/>
        <v>0</v>
      </c>
      <c r="I291" s="32">
        <f t="shared" si="70"/>
        <v>0</v>
      </c>
      <c r="J291" s="32">
        <f t="shared" si="71"/>
        <v>0</v>
      </c>
      <c r="K291" s="32">
        <f t="shared" si="72"/>
        <v>0</v>
      </c>
      <c r="L291" s="32">
        <f t="shared" si="73"/>
        <v>0</v>
      </c>
      <c r="M291" s="32">
        <f t="shared" ca="1" si="74"/>
        <v>7.4214468061546803E-3</v>
      </c>
      <c r="N291" s="32">
        <f t="shared" ca="1" si="75"/>
        <v>0</v>
      </c>
      <c r="O291" s="122">
        <f t="shared" ca="1" si="76"/>
        <v>0</v>
      </c>
      <c r="P291" s="32">
        <f t="shared" ca="1" si="77"/>
        <v>0</v>
      </c>
      <c r="Q291" s="32">
        <f t="shared" ca="1" si="78"/>
        <v>0</v>
      </c>
      <c r="R291" s="16">
        <f t="shared" ca="1" si="79"/>
        <v>-7.4214468061546803E-3</v>
      </c>
    </row>
    <row r="292" spans="1:18">
      <c r="A292" s="71"/>
      <c r="B292" s="71"/>
      <c r="C292" s="71"/>
      <c r="D292" s="72">
        <f t="shared" si="65"/>
        <v>0</v>
      </c>
      <c r="E292" s="72">
        <f t="shared" si="66"/>
        <v>0</v>
      </c>
      <c r="F292" s="32">
        <f t="shared" si="67"/>
        <v>0</v>
      </c>
      <c r="G292" s="32">
        <f t="shared" si="68"/>
        <v>0</v>
      </c>
      <c r="H292" s="32">
        <f t="shared" si="69"/>
        <v>0</v>
      </c>
      <c r="I292" s="32">
        <f t="shared" si="70"/>
        <v>0</v>
      </c>
      <c r="J292" s="32">
        <f t="shared" si="71"/>
        <v>0</v>
      </c>
      <c r="K292" s="32">
        <f t="shared" si="72"/>
        <v>0</v>
      </c>
      <c r="L292" s="32">
        <f t="shared" si="73"/>
        <v>0</v>
      </c>
      <c r="M292" s="32">
        <f t="shared" ca="1" si="74"/>
        <v>7.4214468061546803E-3</v>
      </c>
      <c r="N292" s="32">
        <f t="shared" ca="1" si="75"/>
        <v>0</v>
      </c>
      <c r="O292" s="122">
        <f t="shared" ca="1" si="76"/>
        <v>0</v>
      </c>
      <c r="P292" s="32">
        <f t="shared" ca="1" si="77"/>
        <v>0</v>
      </c>
      <c r="Q292" s="32">
        <f t="shared" ca="1" si="78"/>
        <v>0</v>
      </c>
      <c r="R292" s="16">
        <f t="shared" ca="1" si="79"/>
        <v>-7.4214468061546803E-3</v>
      </c>
    </row>
    <row r="293" spans="1:18">
      <c r="A293" s="71"/>
      <c r="B293" s="71"/>
      <c r="C293" s="71"/>
      <c r="D293" s="72">
        <f t="shared" si="65"/>
        <v>0</v>
      </c>
      <c r="E293" s="72">
        <f t="shared" si="66"/>
        <v>0</v>
      </c>
      <c r="F293" s="32">
        <f t="shared" si="67"/>
        <v>0</v>
      </c>
      <c r="G293" s="32">
        <f t="shared" si="68"/>
        <v>0</v>
      </c>
      <c r="H293" s="32">
        <f t="shared" si="69"/>
        <v>0</v>
      </c>
      <c r="I293" s="32">
        <f t="shared" si="70"/>
        <v>0</v>
      </c>
      <c r="J293" s="32">
        <f t="shared" si="71"/>
        <v>0</v>
      </c>
      <c r="K293" s="32">
        <f t="shared" si="72"/>
        <v>0</v>
      </c>
      <c r="L293" s="32">
        <f t="shared" si="73"/>
        <v>0</v>
      </c>
      <c r="M293" s="32">
        <f t="shared" ca="1" si="74"/>
        <v>7.4214468061546803E-3</v>
      </c>
      <c r="N293" s="32">
        <f t="shared" ca="1" si="75"/>
        <v>0</v>
      </c>
      <c r="O293" s="122">
        <f t="shared" ca="1" si="76"/>
        <v>0</v>
      </c>
      <c r="P293" s="32">
        <f t="shared" ca="1" si="77"/>
        <v>0</v>
      </c>
      <c r="Q293" s="32">
        <f t="shared" ca="1" si="78"/>
        <v>0</v>
      </c>
      <c r="R293" s="16">
        <f t="shared" ca="1" si="79"/>
        <v>-7.4214468061546803E-3</v>
      </c>
    </row>
    <row r="294" spans="1:18">
      <c r="A294" s="71"/>
      <c r="B294" s="71"/>
      <c r="C294" s="71"/>
      <c r="D294" s="72">
        <f t="shared" si="65"/>
        <v>0</v>
      </c>
      <c r="E294" s="72">
        <f t="shared" si="66"/>
        <v>0</v>
      </c>
      <c r="F294" s="32">
        <f t="shared" si="67"/>
        <v>0</v>
      </c>
      <c r="G294" s="32">
        <f t="shared" si="68"/>
        <v>0</v>
      </c>
      <c r="H294" s="32">
        <f t="shared" si="69"/>
        <v>0</v>
      </c>
      <c r="I294" s="32">
        <f t="shared" si="70"/>
        <v>0</v>
      </c>
      <c r="J294" s="32">
        <f t="shared" si="71"/>
        <v>0</v>
      </c>
      <c r="K294" s="32">
        <f t="shared" si="72"/>
        <v>0</v>
      </c>
      <c r="L294" s="32">
        <f t="shared" si="73"/>
        <v>0</v>
      </c>
      <c r="M294" s="32">
        <f t="shared" ca="1" si="74"/>
        <v>7.4214468061546803E-3</v>
      </c>
      <c r="N294" s="32">
        <f t="shared" ca="1" si="75"/>
        <v>0</v>
      </c>
      <c r="O294" s="122">
        <f t="shared" ca="1" si="76"/>
        <v>0</v>
      </c>
      <c r="P294" s="32">
        <f t="shared" ca="1" si="77"/>
        <v>0</v>
      </c>
      <c r="Q294" s="32">
        <f t="shared" ca="1" si="78"/>
        <v>0</v>
      </c>
      <c r="R294" s="16">
        <f t="shared" ca="1" si="79"/>
        <v>-7.4214468061546803E-3</v>
      </c>
    </row>
    <row r="295" spans="1:18">
      <c r="A295" s="71"/>
      <c r="B295" s="71"/>
      <c r="C295" s="71"/>
      <c r="D295" s="72">
        <f t="shared" si="65"/>
        <v>0</v>
      </c>
      <c r="E295" s="72">
        <f t="shared" si="66"/>
        <v>0</v>
      </c>
      <c r="F295" s="32">
        <f t="shared" si="67"/>
        <v>0</v>
      </c>
      <c r="G295" s="32">
        <f t="shared" si="68"/>
        <v>0</v>
      </c>
      <c r="H295" s="32">
        <f t="shared" si="69"/>
        <v>0</v>
      </c>
      <c r="I295" s="32">
        <f t="shared" si="70"/>
        <v>0</v>
      </c>
      <c r="J295" s="32">
        <f t="shared" si="71"/>
        <v>0</v>
      </c>
      <c r="K295" s="32">
        <f t="shared" si="72"/>
        <v>0</v>
      </c>
      <c r="L295" s="32">
        <f t="shared" si="73"/>
        <v>0</v>
      </c>
      <c r="M295" s="32">
        <f t="shared" ca="1" si="74"/>
        <v>7.4214468061546803E-3</v>
      </c>
      <c r="N295" s="32">
        <f t="shared" ca="1" si="75"/>
        <v>0</v>
      </c>
      <c r="O295" s="122">
        <f t="shared" ca="1" si="76"/>
        <v>0</v>
      </c>
      <c r="P295" s="32">
        <f t="shared" ca="1" si="77"/>
        <v>0</v>
      </c>
      <c r="Q295" s="32">
        <f t="shared" ca="1" si="78"/>
        <v>0</v>
      </c>
      <c r="R295" s="16">
        <f t="shared" ca="1" si="79"/>
        <v>-7.4214468061546803E-3</v>
      </c>
    </row>
    <row r="296" spans="1:18">
      <c r="A296" s="71"/>
      <c r="B296" s="71"/>
      <c r="C296" s="71"/>
      <c r="D296" s="72">
        <f t="shared" si="65"/>
        <v>0</v>
      </c>
      <c r="E296" s="72">
        <f t="shared" si="66"/>
        <v>0</v>
      </c>
      <c r="F296" s="32">
        <f t="shared" si="67"/>
        <v>0</v>
      </c>
      <c r="G296" s="32">
        <f t="shared" si="68"/>
        <v>0</v>
      </c>
      <c r="H296" s="32">
        <f t="shared" si="69"/>
        <v>0</v>
      </c>
      <c r="I296" s="32">
        <f t="shared" si="70"/>
        <v>0</v>
      </c>
      <c r="J296" s="32">
        <f t="shared" si="71"/>
        <v>0</v>
      </c>
      <c r="K296" s="32">
        <f t="shared" si="72"/>
        <v>0</v>
      </c>
      <c r="L296" s="32">
        <f t="shared" si="73"/>
        <v>0</v>
      </c>
      <c r="M296" s="32">
        <f t="shared" ca="1" si="74"/>
        <v>7.4214468061546803E-3</v>
      </c>
      <c r="N296" s="32">
        <f t="shared" ca="1" si="75"/>
        <v>0</v>
      </c>
      <c r="O296" s="122">
        <f t="shared" ca="1" si="76"/>
        <v>0</v>
      </c>
      <c r="P296" s="32">
        <f t="shared" ca="1" si="77"/>
        <v>0</v>
      </c>
      <c r="Q296" s="32">
        <f t="shared" ca="1" si="78"/>
        <v>0</v>
      </c>
      <c r="R296" s="16">
        <f t="shared" ca="1" si="79"/>
        <v>-7.4214468061546803E-3</v>
      </c>
    </row>
    <row r="297" spans="1:18">
      <c r="A297" s="71"/>
      <c r="B297" s="71"/>
      <c r="C297" s="71"/>
      <c r="D297" s="72">
        <f t="shared" si="65"/>
        <v>0</v>
      </c>
      <c r="E297" s="72">
        <f t="shared" si="66"/>
        <v>0</v>
      </c>
      <c r="F297" s="32">
        <f t="shared" si="67"/>
        <v>0</v>
      </c>
      <c r="G297" s="32">
        <f t="shared" si="68"/>
        <v>0</v>
      </c>
      <c r="H297" s="32">
        <f t="shared" si="69"/>
        <v>0</v>
      </c>
      <c r="I297" s="32">
        <f t="shared" si="70"/>
        <v>0</v>
      </c>
      <c r="J297" s="32">
        <f t="shared" si="71"/>
        <v>0</v>
      </c>
      <c r="K297" s="32">
        <f t="shared" si="72"/>
        <v>0</v>
      </c>
      <c r="L297" s="32">
        <f t="shared" si="73"/>
        <v>0</v>
      </c>
      <c r="M297" s="32">
        <f t="shared" ca="1" si="74"/>
        <v>7.4214468061546803E-3</v>
      </c>
      <c r="N297" s="32">
        <f t="shared" ca="1" si="75"/>
        <v>0</v>
      </c>
      <c r="O297" s="122">
        <f t="shared" ca="1" si="76"/>
        <v>0</v>
      </c>
      <c r="P297" s="32">
        <f t="shared" ca="1" si="77"/>
        <v>0</v>
      </c>
      <c r="Q297" s="32">
        <f t="shared" ca="1" si="78"/>
        <v>0</v>
      </c>
      <c r="R297" s="16">
        <f t="shared" ca="1" si="79"/>
        <v>-7.4214468061546803E-3</v>
      </c>
    </row>
    <row r="298" spans="1:18">
      <c r="A298" s="71"/>
      <c r="B298" s="71"/>
      <c r="C298" s="71"/>
      <c r="D298" s="72">
        <f t="shared" si="65"/>
        <v>0</v>
      </c>
      <c r="E298" s="72">
        <f t="shared" si="66"/>
        <v>0</v>
      </c>
      <c r="F298" s="32">
        <f t="shared" si="67"/>
        <v>0</v>
      </c>
      <c r="G298" s="32">
        <f t="shared" si="68"/>
        <v>0</v>
      </c>
      <c r="H298" s="32">
        <f t="shared" si="69"/>
        <v>0</v>
      </c>
      <c r="I298" s="32">
        <f t="shared" si="70"/>
        <v>0</v>
      </c>
      <c r="J298" s="32">
        <f t="shared" si="71"/>
        <v>0</v>
      </c>
      <c r="K298" s="32">
        <f t="shared" si="72"/>
        <v>0</v>
      </c>
      <c r="L298" s="32">
        <f t="shared" si="73"/>
        <v>0</v>
      </c>
      <c r="M298" s="32">
        <f t="shared" ca="1" si="74"/>
        <v>7.4214468061546803E-3</v>
      </c>
      <c r="N298" s="32">
        <f t="shared" ca="1" si="75"/>
        <v>0</v>
      </c>
      <c r="O298" s="122">
        <f t="shared" ca="1" si="76"/>
        <v>0</v>
      </c>
      <c r="P298" s="32">
        <f t="shared" ca="1" si="77"/>
        <v>0</v>
      </c>
      <c r="Q298" s="32">
        <f t="shared" ca="1" si="78"/>
        <v>0</v>
      </c>
      <c r="R298" s="16">
        <f t="shared" ca="1" si="79"/>
        <v>-7.4214468061546803E-3</v>
      </c>
    </row>
    <row r="299" spans="1:18">
      <c r="A299" s="71"/>
      <c r="B299" s="71"/>
      <c r="C299" s="71"/>
      <c r="D299" s="72">
        <f t="shared" si="65"/>
        <v>0</v>
      </c>
      <c r="E299" s="72">
        <f t="shared" si="66"/>
        <v>0</v>
      </c>
      <c r="F299" s="32">
        <f t="shared" si="67"/>
        <v>0</v>
      </c>
      <c r="G299" s="32">
        <f t="shared" si="68"/>
        <v>0</v>
      </c>
      <c r="H299" s="32">
        <f t="shared" si="69"/>
        <v>0</v>
      </c>
      <c r="I299" s="32">
        <f t="shared" si="70"/>
        <v>0</v>
      </c>
      <c r="J299" s="32">
        <f t="shared" si="71"/>
        <v>0</v>
      </c>
      <c r="K299" s="32">
        <f t="shared" si="72"/>
        <v>0</v>
      </c>
      <c r="L299" s="32">
        <f t="shared" si="73"/>
        <v>0</v>
      </c>
      <c r="M299" s="32">
        <f t="shared" ca="1" si="74"/>
        <v>7.4214468061546803E-3</v>
      </c>
      <c r="N299" s="32">
        <f t="shared" ca="1" si="75"/>
        <v>0</v>
      </c>
      <c r="O299" s="122">
        <f t="shared" ca="1" si="76"/>
        <v>0</v>
      </c>
      <c r="P299" s="32">
        <f t="shared" ca="1" si="77"/>
        <v>0</v>
      </c>
      <c r="Q299" s="32">
        <f t="shared" ca="1" si="78"/>
        <v>0</v>
      </c>
      <c r="R299" s="16">
        <f t="shared" ca="1" si="79"/>
        <v>-7.4214468061546803E-3</v>
      </c>
    </row>
    <row r="300" spans="1:18">
      <c r="A300" s="71"/>
      <c r="B300" s="71"/>
      <c r="C300" s="71"/>
      <c r="D300" s="72">
        <f t="shared" si="65"/>
        <v>0</v>
      </c>
      <c r="E300" s="72">
        <f t="shared" si="66"/>
        <v>0</v>
      </c>
      <c r="F300" s="32">
        <f t="shared" si="67"/>
        <v>0</v>
      </c>
      <c r="G300" s="32">
        <f t="shared" si="68"/>
        <v>0</v>
      </c>
      <c r="H300" s="32">
        <f t="shared" si="69"/>
        <v>0</v>
      </c>
      <c r="I300" s="32">
        <f t="shared" si="70"/>
        <v>0</v>
      </c>
      <c r="J300" s="32">
        <f t="shared" si="71"/>
        <v>0</v>
      </c>
      <c r="K300" s="32">
        <f t="shared" si="72"/>
        <v>0</v>
      </c>
      <c r="L300" s="32">
        <f t="shared" si="73"/>
        <v>0</v>
      </c>
      <c r="M300" s="32">
        <f t="shared" ca="1" si="74"/>
        <v>7.4214468061546803E-3</v>
      </c>
      <c r="N300" s="32">
        <f t="shared" ca="1" si="75"/>
        <v>0</v>
      </c>
      <c r="O300" s="122">
        <f t="shared" ca="1" si="76"/>
        <v>0</v>
      </c>
      <c r="P300" s="32">
        <f t="shared" ca="1" si="77"/>
        <v>0</v>
      </c>
      <c r="Q300" s="32">
        <f t="shared" ca="1" si="78"/>
        <v>0</v>
      </c>
      <c r="R300" s="16">
        <f t="shared" ca="1" si="79"/>
        <v>-7.4214468061546803E-3</v>
      </c>
    </row>
    <row r="301" spans="1:18">
      <c r="A301" s="71"/>
      <c r="B301" s="71"/>
      <c r="C301" s="71"/>
      <c r="D301" s="72">
        <f t="shared" si="65"/>
        <v>0</v>
      </c>
      <c r="E301" s="72">
        <f t="shared" si="66"/>
        <v>0</v>
      </c>
      <c r="F301" s="32">
        <f t="shared" si="67"/>
        <v>0</v>
      </c>
      <c r="G301" s="32">
        <f t="shared" si="68"/>
        <v>0</v>
      </c>
      <c r="H301" s="32">
        <f t="shared" si="69"/>
        <v>0</v>
      </c>
      <c r="I301" s="32">
        <f t="shared" si="70"/>
        <v>0</v>
      </c>
      <c r="J301" s="32">
        <f t="shared" si="71"/>
        <v>0</v>
      </c>
      <c r="K301" s="32">
        <f t="shared" si="72"/>
        <v>0</v>
      </c>
      <c r="L301" s="32">
        <f t="shared" si="73"/>
        <v>0</v>
      </c>
      <c r="M301" s="32">
        <f t="shared" ca="1" si="74"/>
        <v>7.4214468061546803E-3</v>
      </c>
      <c r="N301" s="32">
        <f t="shared" ca="1" si="75"/>
        <v>0</v>
      </c>
      <c r="O301" s="122">
        <f t="shared" ca="1" si="76"/>
        <v>0</v>
      </c>
      <c r="P301" s="32">
        <f t="shared" ca="1" si="77"/>
        <v>0</v>
      </c>
      <c r="Q301" s="32">
        <f t="shared" ca="1" si="78"/>
        <v>0</v>
      </c>
      <c r="R301" s="16">
        <f t="shared" ca="1" si="79"/>
        <v>-7.4214468061546803E-3</v>
      </c>
    </row>
    <row r="302" spans="1:18">
      <c r="A302" s="71"/>
      <c r="B302" s="71"/>
      <c r="C302" s="71"/>
      <c r="D302" s="72">
        <f t="shared" si="65"/>
        <v>0</v>
      </c>
      <c r="E302" s="72">
        <f t="shared" si="66"/>
        <v>0</v>
      </c>
      <c r="F302" s="32">
        <f t="shared" si="67"/>
        <v>0</v>
      </c>
      <c r="G302" s="32">
        <f t="shared" si="68"/>
        <v>0</v>
      </c>
      <c r="H302" s="32">
        <f t="shared" si="69"/>
        <v>0</v>
      </c>
      <c r="I302" s="32">
        <f t="shared" si="70"/>
        <v>0</v>
      </c>
      <c r="J302" s="32">
        <f t="shared" si="71"/>
        <v>0</v>
      </c>
      <c r="K302" s="32">
        <f t="shared" si="72"/>
        <v>0</v>
      </c>
      <c r="L302" s="32">
        <f t="shared" si="73"/>
        <v>0</v>
      </c>
      <c r="M302" s="32">
        <f t="shared" ca="1" si="74"/>
        <v>7.4214468061546803E-3</v>
      </c>
      <c r="N302" s="32">
        <f t="shared" ca="1" si="75"/>
        <v>0</v>
      </c>
      <c r="O302" s="122">
        <f t="shared" ca="1" si="76"/>
        <v>0</v>
      </c>
      <c r="P302" s="32">
        <f t="shared" ca="1" si="77"/>
        <v>0</v>
      </c>
      <c r="Q302" s="32">
        <f t="shared" ca="1" si="78"/>
        <v>0</v>
      </c>
      <c r="R302" s="16">
        <f t="shared" ca="1" si="79"/>
        <v>-7.4214468061546803E-3</v>
      </c>
    </row>
    <row r="303" spans="1:18">
      <c r="A303" s="71"/>
      <c r="B303" s="71"/>
      <c r="C303" s="71"/>
      <c r="D303" s="72">
        <f t="shared" si="65"/>
        <v>0</v>
      </c>
      <c r="E303" s="72">
        <f t="shared" si="66"/>
        <v>0</v>
      </c>
      <c r="F303" s="32">
        <f t="shared" si="67"/>
        <v>0</v>
      </c>
      <c r="G303" s="32">
        <f t="shared" si="68"/>
        <v>0</v>
      </c>
      <c r="H303" s="32">
        <f t="shared" si="69"/>
        <v>0</v>
      </c>
      <c r="I303" s="32">
        <f t="shared" si="70"/>
        <v>0</v>
      </c>
      <c r="J303" s="32">
        <f t="shared" si="71"/>
        <v>0</v>
      </c>
      <c r="K303" s="32">
        <f t="shared" si="72"/>
        <v>0</v>
      </c>
      <c r="L303" s="32">
        <f t="shared" si="73"/>
        <v>0</v>
      </c>
      <c r="M303" s="32">
        <f t="shared" ca="1" si="74"/>
        <v>7.4214468061546803E-3</v>
      </c>
      <c r="N303" s="32">
        <f t="shared" ca="1" si="75"/>
        <v>0</v>
      </c>
      <c r="O303" s="122">
        <f t="shared" ca="1" si="76"/>
        <v>0</v>
      </c>
      <c r="P303" s="32">
        <f t="shared" ca="1" si="77"/>
        <v>0</v>
      </c>
      <c r="Q303" s="32">
        <f t="shared" ca="1" si="78"/>
        <v>0</v>
      </c>
      <c r="R303" s="16">
        <f t="shared" ca="1" si="79"/>
        <v>-7.4214468061546803E-3</v>
      </c>
    </row>
    <row r="304" spans="1:18">
      <c r="A304" s="71"/>
      <c r="B304" s="71"/>
      <c r="C304" s="71"/>
      <c r="D304" s="72">
        <f t="shared" si="65"/>
        <v>0</v>
      </c>
      <c r="E304" s="72">
        <f t="shared" si="66"/>
        <v>0</v>
      </c>
      <c r="F304" s="32">
        <f t="shared" si="67"/>
        <v>0</v>
      </c>
      <c r="G304" s="32">
        <f t="shared" si="68"/>
        <v>0</v>
      </c>
      <c r="H304" s="32">
        <f t="shared" si="69"/>
        <v>0</v>
      </c>
      <c r="I304" s="32">
        <f t="shared" si="70"/>
        <v>0</v>
      </c>
      <c r="J304" s="32">
        <f t="shared" si="71"/>
        <v>0</v>
      </c>
      <c r="K304" s="32">
        <f t="shared" si="72"/>
        <v>0</v>
      </c>
      <c r="L304" s="32">
        <f t="shared" si="73"/>
        <v>0</v>
      </c>
      <c r="M304" s="32">
        <f t="shared" ca="1" si="74"/>
        <v>7.4214468061546803E-3</v>
      </c>
      <c r="N304" s="32">
        <f t="shared" ca="1" si="75"/>
        <v>0</v>
      </c>
      <c r="O304" s="122">
        <f t="shared" ca="1" si="76"/>
        <v>0</v>
      </c>
      <c r="P304" s="32">
        <f t="shared" ca="1" si="77"/>
        <v>0</v>
      </c>
      <c r="Q304" s="32">
        <f t="shared" ca="1" si="78"/>
        <v>0</v>
      </c>
      <c r="R304" s="16">
        <f t="shared" ca="1" si="79"/>
        <v>-7.4214468061546803E-3</v>
      </c>
    </row>
    <row r="305" spans="1:18">
      <c r="A305" s="71"/>
      <c r="B305" s="71"/>
      <c r="C305" s="71"/>
      <c r="D305" s="72">
        <f t="shared" si="65"/>
        <v>0</v>
      </c>
      <c r="E305" s="72">
        <f t="shared" si="66"/>
        <v>0</v>
      </c>
      <c r="F305" s="32">
        <f t="shared" si="67"/>
        <v>0</v>
      </c>
      <c r="G305" s="32">
        <f t="shared" si="68"/>
        <v>0</v>
      </c>
      <c r="H305" s="32">
        <f t="shared" si="69"/>
        <v>0</v>
      </c>
      <c r="I305" s="32">
        <f t="shared" si="70"/>
        <v>0</v>
      </c>
      <c r="J305" s="32">
        <f t="shared" si="71"/>
        <v>0</v>
      </c>
      <c r="K305" s="32">
        <f t="shared" si="72"/>
        <v>0</v>
      </c>
      <c r="L305" s="32">
        <f t="shared" si="73"/>
        <v>0</v>
      </c>
      <c r="M305" s="32">
        <f t="shared" ca="1" si="74"/>
        <v>7.4214468061546803E-3</v>
      </c>
      <c r="N305" s="32">
        <f t="shared" ca="1" si="75"/>
        <v>0</v>
      </c>
      <c r="O305" s="122">
        <f t="shared" ca="1" si="76"/>
        <v>0</v>
      </c>
      <c r="P305" s="32">
        <f t="shared" ca="1" si="77"/>
        <v>0</v>
      </c>
      <c r="Q305" s="32">
        <f t="shared" ca="1" si="78"/>
        <v>0</v>
      </c>
      <c r="R305" s="16">
        <f t="shared" ca="1" si="79"/>
        <v>-7.4214468061546803E-3</v>
      </c>
    </row>
    <row r="306" spans="1:18">
      <c r="A306" s="71"/>
      <c r="B306" s="71"/>
      <c r="C306" s="71"/>
      <c r="D306" s="72">
        <f t="shared" si="65"/>
        <v>0</v>
      </c>
      <c r="E306" s="72">
        <f t="shared" si="66"/>
        <v>0</v>
      </c>
      <c r="F306" s="32">
        <f t="shared" si="67"/>
        <v>0</v>
      </c>
      <c r="G306" s="32">
        <f t="shared" si="68"/>
        <v>0</v>
      </c>
      <c r="H306" s="32">
        <f t="shared" si="69"/>
        <v>0</v>
      </c>
      <c r="I306" s="32">
        <f t="shared" si="70"/>
        <v>0</v>
      </c>
      <c r="J306" s="32">
        <f t="shared" si="71"/>
        <v>0</v>
      </c>
      <c r="K306" s="32">
        <f t="shared" si="72"/>
        <v>0</v>
      </c>
      <c r="L306" s="32">
        <f t="shared" si="73"/>
        <v>0</v>
      </c>
      <c r="M306" s="32">
        <f t="shared" ca="1" si="74"/>
        <v>7.4214468061546803E-3</v>
      </c>
      <c r="N306" s="32">
        <f t="shared" ca="1" si="75"/>
        <v>0</v>
      </c>
      <c r="O306" s="122">
        <f t="shared" ca="1" si="76"/>
        <v>0</v>
      </c>
      <c r="P306" s="32">
        <f t="shared" ca="1" si="77"/>
        <v>0</v>
      </c>
      <c r="Q306" s="32">
        <f t="shared" ca="1" si="78"/>
        <v>0</v>
      </c>
      <c r="R306" s="16">
        <f t="shared" ca="1" si="79"/>
        <v>-7.4214468061546803E-3</v>
      </c>
    </row>
    <row r="307" spans="1:18">
      <c r="A307" s="71"/>
      <c r="B307" s="71"/>
      <c r="C307" s="71"/>
      <c r="D307" s="72">
        <f t="shared" si="65"/>
        <v>0</v>
      </c>
      <c r="E307" s="72">
        <f t="shared" si="66"/>
        <v>0</v>
      </c>
      <c r="F307" s="32">
        <f t="shared" si="67"/>
        <v>0</v>
      </c>
      <c r="G307" s="32">
        <f t="shared" si="68"/>
        <v>0</v>
      </c>
      <c r="H307" s="32">
        <f t="shared" si="69"/>
        <v>0</v>
      </c>
      <c r="I307" s="32">
        <f t="shared" si="70"/>
        <v>0</v>
      </c>
      <c r="J307" s="32">
        <f t="shared" si="71"/>
        <v>0</v>
      </c>
      <c r="K307" s="32">
        <f t="shared" si="72"/>
        <v>0</v>
      </c>
      <c r="L307" s="32">
        <f t="shared" si="73"/>
        <v>0</v>
      </c>
      <c r="M307" s="32">
        <f t="shared" ca="1" si="74"/>
        <v>7.4214468061546803E-3</v>
      </c>
      <c r="N307" s="32">
        <f t="shared" ca="1" si="75"/>
        <v>0</v>
      </c>
      <c r="O307" s="122">
        <f t="shared" ca="1" si="76"/>
        <v>0</v>
      </c>
      <c r="P307" s="32">
        <f t="shared" ca="1" si="77"/>
        <v>0</v>
      </c>
      <c r="Q307" s="32">
        <f t="shared" ca="1" si="78"/>
        <v>0</v>
      </c>
      <c r="R307" s="16">
        <f t="shared" ca="1" si="79"/>
        <v>-7.4214468061546803E-3</v>
      </c>
    </row>
    <row r="308" spans="1:18">
      <c r="A308" s="71"/>
      <c r="B308" s="71"/>
      <c r="C308" s="71"/>
      <c r="D308" s="72">
        <f t="shared" si="65"/>
        <v>0</v>
      </c>
      <c r="E308" s="72">
        <f t="shared" si="66"/>
        <v>0</v>
      </c>
      <c r="F308" s="32">
        <f t="shared" si="67"/>
        <v>0</v>
      </c>
      <c r="G308" s="32">
        <f t="shared" si="68"/>
        <v>0</v>
      </c>
      <c r="H308" s="32">
        <f t="shared" si="69"/>
        <v>0</v>
      </c>
      <c r="I308" s="32">
        <f t="shared" si="70"/>
        <v>0</v>
      </c>
      <c r="J308" s="32">
        <f t="shared" si="71"/>
        <v>0</v>
      </c>
      <c r="K308" s="32">
        <f t="shared" si="72"/>
        <v>0</v>
      </c>
      <c r="L308" s="32">
        <f t="shared" si="73"/>
        <v>0</v>
      </c>
      <c r="M308" s="32">
        <f t="shared" ca="1" si="74"/>
        <v>7.4214468061546803E-3</v>
      </c>
      <c r="N308" s="32">
        <f t="shared" ca="1" si="75"/>
        <v>0</v>
      </c>
      <c r="O308" s="122">
        <f t="shared" ca="1" si="76"/>
        <v>0</v>
      </c>
      <c r="P308" s="32">
        <f t="shared" ca="1" si="77"/>
        <v>0</v>
      </c>
      <c r="Q308" s="32">
        <f t="shared" ca="1" si="78"/>
        <v>0</v>
      </c>
      <c r="R308" s="16">
        <f t="shared" ca="1" si="79"/>
        <v>-7.4214468061546803E-3</v>
      </c>
    </row>
    <row r="309" spans="1:18">
      <c r="A309" s="71"/>
      <c r="B309" s="71"/>
      <c r="C309" s="71"/>
      <c r="D309" s="72">
        <f t="shared" si="65"/>
        <v>0</v>
      </c>
      <c r="E309" s="72">
        <f t="shared" si="66"/>
        <v>0</v>
      </c>
      <c r="F309" s="32">
        <f t="shared" si="67"/>
        <v>0</v>
      </c>
      <c r="G309" s="32">
        <f t="shared" si="68"/>
        <v>0</v>
      </c>
      <c r="H309" s="32">
        <f t="shared" si="69"/>
        <v>0</v>
      </c>
      <c r="I309" s="32">
        <f t="shared" si="70"/>
        <v>0</v>
      </c>
      <c r="J309" s="32">
        <f t="shared" si="71"/>
        <v>0</v>
      </c>
      <c r="K309" s="32">
        <f t="shared" si="72"/>
        <v>0</v>
      </c>
      <c r="L309" s="32">
        <f t="shared" si="73"/>
        <v>0</v>
      </c>
      <c r="M309" s="32">
        <f t="shared" ca="1" si="74"/>
        <v>7.4214468061546803E-3</v>
      </c>
      <c r="N309" s="32">
        <f t="shared" ca="1" si="75"/>
        <v>0</v>
      </c>
      <c r="O309" s="122">
        <f t="shared" ca="1" si="76"/>
        <v>0</v>
      </c>
      <c r="P309" s="32">
        <f t="shared" ca="1" si="77"/>
        <v>0</v>
      </c>
      <c r="Q309" s="32">
        <f t="shared" ca="1" si="78"/>
        <v>0</v>
      </c>
      <c r="R309" s="16">
        <f t="shared" ca="1" si="79"/>
        <v>-7.4214468061546803E-3</v>
      </c>
    </row>
    <row r="310" spans="1:18">
      <c r="A310" s="71"/>
      <c r="B310" s="71"/>
      <c r="C310" s="71"/>
      <c r="D310" s="72">
        <f t="shared" si="65"/>
        <v>0</v>
      </c>
      <c r="E310" s="72">
        <f t="shared" si="66"/>
        <v>0</v>
      </c>
      <c r="F310" s="32">
        <f t="shared" si="67"/>
        <v>0</v>
      </c>
      <c r="G310" s="32">
        <f t="shared" si="68"/>
        <v>0</v>
      </c>
      <c r="H310" s="32">
        <f t="shared" si="69"/>
        <v>0</v>
      </c>
      <c r="I310" s="32">
        <f t="shared" si="70"/>
        <v>0</v>
      </c>
      <c r="J310" s="32">
        <f t="shared" si="71"/>
        <v>0</v>
      </c>
      <c r="K310" s="32">
        <f t="shared" si="72"/>
        <v>0</v>
      </c>
      <c r="L310" s="32">
        <f t="shared" si="73"/>
        <v>0</v>
      </c>
      <c r="M310" s="32">
        <f t="shared" ca="1" si="74"/>
        <v>7.4214468061546803E-3</v>
      </c>
      <c r="N310" s="32">
        <f t="shared" ca="1" si="75"/>
        <v>0</v>
      </c>
      <c r="O310" s="122">
        <f t="shared" ca="1" si="76"/>
        <v>0</v>
      </c>
      <c r="P310" s="32">
        <f t="shared" ca="1" si="77"/>
        <v>0</v>
      </c>
      <c r="Q310" s="32">
        <f t="shared" ca="1" si="78"/>
        <v>0</v>
      </c>
      <c r="R310" s="16">
        <f t="shared" ca="1" si="79"/>
        <v>-7.4214468061546803E-3</v>
      </c>
    </row>
    <row r="311" spans="1:18">
      <c r="A311" s="71"/>
      <c r="B311" s="71"/>
      <c r="C311" s="71"/>
      <c r="D311" s="72">
        <f t="shared" si="65"/>
        <v>0</v>
      </c>
      <c r="E311" s="72">
        <f t="shared" si="66"/>
        <v>0</v>
      </c>
      <c r="F311" s="32">
        <f t="shared" si="67"/>
        <v>0</v>
      </c>
      <c r="G311" s="32">
        <f t="shared" si="68"/>
        <v>0</v>
      </c>
      <c r="H311" s="32">
        <f t="shared" si="69"/>
        <v>0</v>
      </c>
      <c r="I311" s="32">
        <f t="shared" si="70"/>
        <v>0</v>
      </c>
      <c r="J311" s="32">
        <f t="shared" si="71"/>
        <v>0</v>
      </c>
      <c r="K311" s="32">
        <f t="shared" si="72"/>
        <v>0</v>
      </c>
      <c r="L311" s="32">
        <f t="shared" si="73"/>
        <v>0</v>
      </c>
      <c r="M311" s="32">
        <f t="shared" ca="1" si="74"/>
        <v>7.4214468061546803E-3</v>
      </c>
      <c r="N311" s="32">
        <f t="shared" ca="1" si="75"/>
        <v>0</v>
      </c>
      <c r="O311" s="122">
        <f t="shared" ca="1" si="76"/>
        <v>0</v>
      </c>
      <c r="P311" s="32">
        <f t="shared" ca="1" si="77"/>
        <v>0</v>
      </c>
      <c r="Q311" s="32">
        <f t="shared" ca="1" si="78"/>
        <v>0</v>
      </c>
      <c r="R311" s="16">
        <f t="shared" ca="1" si="79"/>
        <v>-7.4214468061546803E-3</v>
      </c>
    </row>
    <row r="312" spans="1:18">
      <c r="A312" s="71"/>
      <c r="B312" s="71"/>
      <c r="C312" s="71"/>
      <c r="D312" s="72">
        <f t="shared" si="65"/>
        <v>0</v>
      </c>
      <c r="E312" s="72">
        <f t="shared" si="66"/>
        <v>0</v>
      </c>
      <c r="F312" s="32">
        <f t="shared" si="67"/>
        <v>0</v>
      </c>
      <c r="G312" s="32">
        <f t="shared" si="68"/>
        <v>0</v>
      </c>
      <c r="H312" s="32">
        <f t="shared" si="69"/>
        <v>0</v>
      </c>
      <c r="I312" s="32">
        <f t="shared" si="70"/>
        <v>0</v>
      </c>
      <c r="J312" s="32">
        <f t="shared" si="71"/>
        <v>0</v>
      </c>
      <c r="K312" s="32">
        <f t="shared" si="72"/>
        <v>0</v>
      </c>
      <c r="L312" s="32">
        <f t="shared" si="73"/>
        <v>0</v>
      </c>
      <c r="M312" s="32">
        <f t="shared" ca="1" si="74"/>
        <v>7.4214468061546803E-3</v>
      </c>
      <c r="N312" s="32">
        <f t="shared" ca="1" si="75"/>
        <v>0</v>
      </c>
      <c r="O312" s="122">
        <f t="shared" ca="1" si="76"/>
        <v>0</v>
      </c>
      <c r="P312" s="32">
        <f t="shared" ca="1" si="77"/>
        <v>0</v>
      </c>
      <c r="Q312" s="32">
        <f t="shared" ca="1" si="78"/>
        <v>0</v>
      </c>
      <c r="R312" s="16">
        <f t="shared" ca="1" si="79"/>
        <v>-7.4214468061546803E-3</v>
      </c>
    </row>
    <row r="313" spans="1:18">
      <c r="A313" s="71"/>
      <c r="B313" s="71"/>
      <c r="C313" s="71"/>
      <c r="D313" s="72">
        <f t="shared" si="65"/>
        <v>0</v>
      </c>
      <c r="E313" s="72">
        <f t="shared" si="66"/>
        <v>0</v>
      </c>
      <c r="F313" s="32">
        <f t="shared" si="67"/>
        <v>0</v>
      </c>
      <c r="G313" s="32">
        <f t="shared" si="68"/>
        <v>0</v>
      </c>
      <c r="H313" s="32">
        <f t="shared" si="69"/>
        <v>0</v>
      </c>
      <c r="I313" s="32">
        <f t="shared" si="70"/>
        <v>0</v>
      </c>
      <c r="J313" s="32">
        <f t="shared" si="71"/>
        <v>0</v>
      </c>
      <c r="K313" s="32">
        <f t="shared" si="72"/>
        <v>0</v>
      </c>
      <c r="L313" s="32">
        <f t="shared" si="73"/>
        <v>0</v>
      </c>
      <c r="M313" s="32">
        <f t="shared" ca="1" si="74"/>
        <v>7.4214468061546803E-3</v>
      </c>
      <c r="N313" s="32">
        <f t="shared" ca="1" si="75"/>
        <v>0</v>
      </c>
      <c r="O313" s="122">
        <f t="shared" ca="1" si="76"/>
        <v>0</v>
      </c>
      <c r="P313" s="32">
        <f t="shared" ca="1" si="77"/>
        <v>0</v>
      </c>
      <c r="Q313" s="32">
        <f t="shared" ca="1" si="78"/>
        <v>0</v>
      </c>
      <c r="R313" s="16">
        <f t="shared" ca="1" si="79"/>
        <v>-7.4214468061546803E-3</v>
      </c>
    </row>
    <row r="314" spans="1:18">
      <c r="A314" s="71"/>
      <c r="B314" s="71"/>
      <c r="C314" s="71"/>
      <c r="D314" s="72">
        <f t="shared" si="65"/>
        <v>0</v>
      </c>
      <c r="E314" s="72">
        <f t="shared" si="66"/>
        <v>0</v>
      </c>
      <c r="F314" s="32">
        <f t="shared" si="67"/>
        <v>0</v>
      </c>
      <c r="G314" s="32">
        <f t="shared" si="68"/>
        <v>0</v>
      </c>
      <c r="H314" s="32">
        <f t="shared" si="69"/>
        <v>0</v>
      </c>
      <c r="I314" s="32">
        <f t="shared" si="70"/>
        <v>0</v>
      </c>
      <c r="J314" s="32">
        <f t="shared" si="71"/>
        <v>0</v>
      </c>
      <c r="K314" s="32">
        <f t="shared" si="72"/>
        <v>0</v>
      </c>
      <c r="L314" s="32">
        <f t="shared" si="73"/>
        <v>0</v>
      </c>
      <c r="M314" s="32">
        <f t="shared" ca="1" si="74"/>
        <v>7.4214468061546803E-3</v>
      </c>
      <c r="N314" s="32">
        <f t="shared" ca="1" si="75"/>
        <v>0</v>
      </c>
      <c r="O314" s="122">
        <f t="shared" ca="1" si="76"/>
        <v>0</v>
      </c>
      <c r="P314" s="32">
        <f t="shared" ca="1" si="77"/>
        <v>0</v>
      </c>
      <c r="Q314" s="32">
        <f t="shared" ca="1" si="78"/>
        <v>0</v>
      </c>
      <c r="R314" s="16">
        <f t="shared" ca="1" si="79"/>
        <v>-7.4214468061546803E-3</v>
      </c>
    </row>
    <row r="315" spans="1:18">
      <c r="A315" s="71"/>
      <c r="B315" s="71"/>
      <c r="C315" s="71"/>
      <c r="D315" s="72">
        <f t="shared" si="65"/>
        <v>0</v>
      </c>
      <c r="E315" s="72">
        <f t="shared" si="66"/>
        <v>0</v>
      </c>
      <c r="F315" s="32">
        <f t="shared" si="67"/>
        <v>0</v>
      </c>
      <c r="G315" s="32">
        <f t="shared" si="68"/>
        <v>0</v>
      </c>
      <c r="H315" s="32">
        <f t="shared" si="69"/>
        <v>0</v>
      </c>
      <c r="I315" s="32">
        <f t="shared" si="70"/>
        <v>0</v>
      </c>
      <c r="J315" s="32">
        <f t="shared" si="71"/>
        <v>0</v>
      </c>
      <c r="K315" s="32">
        <f t="shared" si="72"/>
        <v>0</v>
      </c>
      <c r="L315" s="32">
        <f t="shared" si="73"/>
        <v>0</v>
      </c>
      <c r="M315" s="32">
        <f t="shared" ca="1" si="74"/>
        <v>7.4214468061546803E-3</v>
      </c>
      <c r="N315" s="32">
        <f t="shared" ca="1" si="75"/>
        <v>0</v>
      </c>
      <c r="O315" s="122">
        <f t="shared" ca="1" si="76"/>
        <v>0</v>
      </c>
      <c r="P315" s="32">
        <f t="shared" ca="1" si="77"/>
        <v>0</v>
      </c>
      <c r="Q315" s="32">
        <f t="shared" ca="1" si="78"/>
        <v>0</v>
      </c>
      <c r="R315" s="16">
        <f t="shared" ca="1" si="79"/>
        <v>-7.4214468061546803E-3</v>
      </c>
    </row>
    <row r="316" spans="1:18">
      <c r="A316" s="71"/>
      <c r="B316" s="71"/>
      <c r="C316" s="71"/>
      <c r="D316" s="72">
        <f t="shared" si="65"/>
        <v>0</v>
      </c>
      <c r="E316" s="72">
        <f t="shared" si="66"/>
        <v>0</v>
      </c>
      <c r="F316" s="32">
        <f t="shared" si="67"/>
        <v>0</v>
      </c>
      <c r="G316" s="32">
        <f t="shared" si="68"/>
        <v>0</v>
      </c>
      <c r="H316" s="32">
        <f t="shared" si="69"/>
        <v>0</v>
      </c>
      <c r="I316" s="32">
        <f t="shared" si="70"/>
        <v>0</v>
      </c>
      <c r="J316" s="32">
        <f t="shared" si="71"/>
        <v>0</v>
      </c>
      <c r="K316" s="32">
        <f t="shared" si="72"/>
        <v>0</v>
      </c>
      <c r="L316" s="32">
        <f t="shared" si="73"/>
        <v>0</v>
      </c>
      <c r="M316" s="32">
        <f t="shared" ca="1" si="74"/>
        <v>7.4214468061546803E-3</v>
      </c>
      <c r="N316" s="32">
        <f t="shared" ca="1" si="75"/>
        <v>0</v>
      </c>
      <c r="O316" s="122">
        <f t="shared" ca="1" si="76"/>
        <v>0</v>
      </c>
      <c r="P316" s="32">
        <f t="shared" ca="1" si="77"/>
        <v>0</v>
      </c>
      <c r="Q316" s="32">
        <f t="shared" ca="1" si="78"/>
        <v>0</v>
      </c>
      <c r="R316" s="16">
        <f t="shared" ca="1" si="79"/>
        <v>-7.4214468061546803E-3</v>
      </c>
    </row>
    <row r="317" spans="1:18">
      <c r="A317" s="71"/>
      <c r="B317" s="71"/>
      <c r="C317" s="71"/>
      <c r="D317" s="72">
        <f t="shared" si="65"/>
        <v>0</v>
      </c>
      <c r="E317" s="72">
        <f t="shared" si="66"/>
        <v>0</v>
      </c>
      <c r="F317" s="32">
        <f t="shared" si="67"/>
        <v>0</v>
      </c>
      <c r="G317" s="32">
        <f t="shared" si="68"/>
        <v>0</v>
      </c>
      <c r="H317" s="32">
        <f t="shared" si="69"/>
        <v>0</v>
      </c>
      <c r="I317" s="32">
        <f t="shared" si="70"/>
        <v>0</v>
      </c>
      <c r="J317" s="32">
        <f t="shared" si="71"/>
        <v>0</v>
      </c>
      <c r="K317" s="32">
        <f t="shared" si="72"/>
        <v>0</v>
      </c>
      <c r="L317" s="32">
        <f t="shared" si="73"/>
        <v>0</v>
      </c>
      <c r="M317" s="32">
        <f t="shared" ca="1" si="74"/>
        <v>7.4214468061546803E-3</v>
      </c>
      <c r="N317" s="32">
        <f t="shared" ca="1" si="75"/>
        <v>0</v>
      </c>
      <c r="O317" s="122">
        <f t="shared" ca="1" si="76"/>
        <v>0</v>
      </c>
      <c r="P317" s="32">
        <f t="shared" ca="1" si="77"/>
        <v>0</v>
      </c>
      <c r="Q317" s="32">
        <f t="shared" ca="1" si="78"/>
        <v>0</v>
      </c>
      <c r="R317" s="16">
        <f t="shared" ca="1" si="79"/>
        <v>-7.4214468061546803E-3</v>
      </c>
    </row>
    <row r="318" spans="1:18">
      <c r="A318" s="71"/>
      <c r="B318" s="71"/>
      <c r="C318" s="71"/>
      <c r="D318" s="72">
        <f t="shared" si="65"/>
        <v>0</v>
      </c>
      <c r="E318" s="72">
        <f t="shared" si="66"/>
        <v>0</v>
      </c>
      <c r="F318" s="32">
        <f t="shared" si="67"/>
        <v>0</v>
      </c>
      <c r="G318" s="32">
        <f t="shared" si="68"/>
        <v>0</v>
      </c>
      <c r="H318" s="32">
        <f t="shared" si="69"/>
        <v>0</v>
      </c>
      <c r="I318" s="32">
        <f t="shared" si="70"/>
        <v>0</v>
      </c>
      <c r="J318" s="32">
        <f t="shared" si="71"/>
        <v>0</v>
      </c>
      <c r="K318" s="32">
        <f t="shared" si="72"/>
        <v>0</v>
      </c>
      <c r="L318" s="32">
        <f t="shared" si="73"/>
        <v>0</v>
      </c>
      <c r="M318" s="32">
        <f t="shared" ca="1" si="74"/>
        <v>7.4214468061546803E-3</v>
      </c>
      <c r="N318" s="32">
        <f t="shared" ca="1" si="75"/>
        <v>0</v>
      </c>
      <c r="O318" s="122">
        <f t="shared" ca="1" si="76"/>
        <v>0</v>
      </c>
      <c r="P318" s="32">
        <f t="shared" ca="1" si="77"/>
        <v>0</v>
      </c>
      <c r="Q318" s="32">
        <f t="shared" ca="1" si="78"/>
        <v>0</v>
      </c>
      <c r="R318" s="16">
        <f t="shared" ca="1" si="79"/>
        <v>-7.4214468061546803E-3</v>
      </c>
    </row>
    <row r="319" spans="1:18">
      <c r="A319" s="71"/>
      <c r="B319" s="71"/>
      <c r="C319" s="71"/>
      <c r="D319" s="72">
        <f t="shared" si="65"/>
        <v>0</v>
      </c>
      <c r="E319" s="72">
        <f t="shared" si="66"/>
        <v>0</v>
      </c>
      <c r="F319" s="32">
        <f t="shared" si="67"/>
        <v>0</v>
      </c>
      <c r="G319" s="32">
        <f t="shared" si="68"/>
        <v>0</v>
      </c>
      <c r="H319" s="32">
        <f t="shared" si="69"/>
        <v>0</v>
      </c>
      <c r="I319" s="32">
        <f t="shared" si="70"/>
        <v>0</v>
      </c>
      <c r="J319" s="32">
        <f t="shared" si="71"/>
        <v>0</v>
      </c>
      <c r="K319" s="32">
        <f t="shared" si="72"/>
        <v>0</v>
      </c>
      <c r="L319" s="32">
        <f t="shared" si="73"/>
        <v>0</v>
      </c>
      <c r="M319" s="32">
        <f t="shared" ca="1" si="74"/>
        <v>7.4214468061546803E-3</v>
      </c>
      <c r="N319" s="32">
        <f t="shared" ca="1" si="75"/>
        <v>0</v>
      </c>
      <c r="O319" s="122">
        <f t="shared" ca="1" si="76"/>
        <v>0</v>
      </c>
      <c r="P319" s="32">
        <f t="shared" ca="1" si="77"/>
        <v>0</v>
      </c>
      <c r="Q319" s="32">
        <f t="shared" ca="1" si="78"/>
        <v>0</v>
      </c>
      <c r="R319" s="16">
        <f t="shared" ca="1" si="79"/>
        <v>-7.4214468061546803E-3</v>
      </c>
    </row>
    <row r="320" spans="1:18">
      <c r="A320" s="71"/>
      <c r="B320" s="71"/>
      <c r="C320" s="71"/>
      <c r="D320" s="72">
        <f t="shared" si="65"/>
        <v>0</v>
      </c>
      <c r="E320" s="72">
        <f t="shared" si="66"/>
        <v>0</v>
      </c>
      <c r="F320" s="32">
        <f t="shared" si="67"/>
        <v>0</v>
      </c>
      <c r="G320" s="32">
        <f t="shared" si="68"/>
        <v>0</v>
      </c>
      <c r="H320" s="32">
        <f t="shared" si="69"/>
        <v>0</v>
      </c>
      <c r="I320" s="32">
        <f t="shared" si="70"/>
        <v>0</v>
      </c>
      <c r="J320" s="32">
        <f t="shared" si="71"/>
        <v>0</v>
      </c>
      <c r="K320" s="32">
        <f t="shared" si="72"/>
        <v>0</v>
      </c>
      <c r="L320" s="32">
        <f t="shared" si="73"/>
        <v>0</v>
      </c>
      <c r="M320" s="32">
        <f t="shared" ca="1" si="74"/>
        <v>7.4214468061546803E-3</v>
      </c>
      <c r="N320" s="32">
        <f t="shared" ca="1" si="75"/>
        <v>0</v>
      </c>
      <c r="O320" s="122">
        <f t="shared" ca="1" si="76"/>
        <v>0</v>
      </c>
      <c r="P320" s="32">
        <f t="shared" ca="1" si="77"/>
        <v>0</v>
      </c>
      <c r="Q320" s="32">
        <f t="shared" ca="1" si="78"/>
        <v>0</v>
      </c>
      <c r="R320" s="16">
        <f t="shared" ca="1" si="79"/>
        <v>-7.4214468061546803E-3</v>
      </c>
    </row>
    <row r="321" spans="1:18">
      <c r="A321" s="71"/>
      <c r="B321" s="71"/>
      <c r="C321" s="71"/>
      <c r="D321" s="72">
        <f t="shared" si="65"/>
        <v>0</v>
      </c>
      <c r="E321" s="72">
        <f t="shared" si="66"/>
        <v>0</v>
      </c>
      <c r="F321" s="32">
        <f t="shared" si="67"/>
        <v>0</v>
      </c>
      <c r="G321" s="32">
        <f t="shared" si="68"/>
        <v>0</v>
      </c>
      <c r="H321" s="32">
        <f t="shared" si="69"/>
        <v>0</v>
      </c>
      <c r="I321" s="32">
        <f t="shared" si="70"/>
        <v>0</v>
      </c>
      <c r="J321" s="32">
        <f t="shared" si="71"/>
        <v>0</v>
      </c>
      <c r="K321" s="32">
        <f t="shared" si="72"/>
        <v>0</v>
      </c>
      <c r="L321" s="32">
        <f t="shared" si="73"/>
        <v>0</v>
      </c>
      <c r="M321" s="32">
        <f t="shared" ca="1" si="74"/>
        <v>7.4214468061546803E-3</v>
      </c>
      <c r="N321" s="32">
        <f t="shared" ca="1" si="75"/>
        <v>0</v>
      </c>
      <c r="O321" s="122">
        <f t="shared" ca="1" si="76"/>
        <v>0</v>
      </c>
      <c r="P321" s="32">
        <f t="shared" ca="1" si="77"/>
        <v>0</v>
      </c>
      <c r="Q321" s="32">
        <f t="shared" ca="1" si="78"/>
        <v>0</v>
      </c>
      <c r="R321" s="16">
        <f t="shared" ca="1" si="79"/>
        <v>-7.4214468061546803E-3</v>
      </c>
    </row>
    <row r="322" spans="1:18">
      <c r="A322" s="71"/>
      <c r="B322" s="71"/>
      <c r="C322" s="71"/>
      <c r="D322" s="72">
        <f t="shared" si="65"/>
        <v>0</v>
      </c>
      <c r="E322" s="72">
        <f t="shared" si="66"/>
        <v>0</v>
      </c>
      <c r="F322" s="32">
        <f t="shared" si="67"/>
        <v>0</v>
      </c>
      <c r="G322" s="32">
        <f t="shared" si="68"/>
        <v>0</v>
      </c>
      <c r="H322" s="32">
        <f t="shared" si="69"/>
        <v>0</v>
      </c>
      <c r="I322" s="32">
        <f t="shared" si="70"/>
        <v>0</v>
      </c>
      <c r="J322" s="32">
        <f t="shared" si="71"/>
        <v>0</v>
      </c>
      <c r="K322" s="32">
        <f t="shared" si="72"/>
        <v>0</v>
      </c>
      <c r="L322" s="32">
        <f t="shared" si="73"/>
        <v>0</v>
      </c>
      <c r="M322" s="32">
        <f t="shared" ca="1" si="74"/>
        <v>7.4214468061546803E-3</v>
      </c>
      <c r="N322" s="32">
        <f t="shared" ca="1" si="75"/>
        <v>0</v>
      </c>
      <c r="O322" s="122">
        <f t="shared" ca="1" si="76"/>
        <v>0</v>
      </c>
      <c r="P322" s="32">
        <f t="shared" ca="1" si="77"/>
        <v>0</v>
      </c>
      <c r="Q322" s="32">
        <f t="shared" ca="1" si="78"/>
        <v>0</v>
      </c>
      <c r="R322" s="16">
        <f t="shared" ca="1" si="79"/>
        <v>-7.4214468061546803E-3</v>
      </c>
    </row>
    <row r="323" spans="1:18">
      <c r="A323" s="71"/>
      <c r="B323" s="71"/>
      <c r="C323" s="71"/>
      <c r="D323" s="72">
        <f t="shared" si="65"/>
        <v>0</v>
      </c>
      <c r="E323" s="72">
        <f t="shared" si="66"/>
        <v>0</v>
      </c>
      <c r="F323" s="32">
        <f t="shared" si="67"/>
        <v>0</v>
      </c>
      <c r="G323" s="32">
        <f t="shared" si="68"/>
        <v>0</v>
      </c>
      <c r="H323" s="32">
        <f t="shared" si="69"/>
        <v>0</v>
      </c>
      <c r="I323" s="32">
        <f t="shared" si="70"/>
        <v>0</v>
      </c>
      <c r="J323" s="32">
        <f t="shared" si="71"/>
        <v>0</v>
      </c>
      <c r="K323" s="32">
        <f t="shared" si="72"/>
        <v>0</v>
      </c>
      <c r="L323" s="32">
        <f t="shared" si="73"/>
        <v>0</v>
      </c>
      <c r="M323" s="32">
        <f t="shared" ca="1" si="74"/>
        <v>7.4214468061546803E-3</v>
      </c>
      <c r="N323" s="32">
        <f t="shared" ca="1" si="75"/>
        <v>0</v>
      </c>
      <c r="O323" s="122">
        <f t="shared" ca="1" si="76"/>
        <v>0</v>
      </c>
      <c r="P323" s="32">
        <f t="shared" ca="1" si="77"/>
        <v>0</v>
      </c>
      <c r="Q323" s="32">
        <f t="shared" ca="1" si="78"/>
        <v>0</v>
      </c>
      <c r="R323" s="16">
        <f t="shared" ca="1" si="79"/>
        <v>-7.4214468061546803E-3</v>
      </c>
    </row>
    <row r="324" spans="1:18">
      <c r="A324" s="71"/>
      <c r="B324" s="71"/>
      <c r="C324" s="71"/>
      <c r="D324" s="72">
        <f t="shared" si="65"/>
        <v>0</v>
      </c>
      <c r="E324" s="72">
        <f t="shared" si="66"/>
        <v>0</v>
      </c>
      <c r="F324" s="32">
        <f t="shared" si="67"/>
        <v>0</v>
      </c>
      <c r="G324" s="32">
        <f t="shared" si="68"/>
        <v>0</v>
      </c>
      <c r="H324" s="32">
        <f t="shared" si="69"/>
        <v>0</v>
      </c>
      <c r="I324" s="32">
        <f t="shared" si="70"/>
        <v>0</v>
      </c>
      <c r="J324" s="32">
        <f t="shared" si="71"/>
        <v>0</v>
      </c>
      <c r="K324" s="32">
        <f t="shared" si="72"/>
        <v>0</v>
      </c>
      <c r="L324" s="32">
        <f t="shared" si="73"/>
        <v>0</v>
      </c>
      <c r="M324" s="32">
        <f t="shared" ca="1" si="74"/>
        <v>7.4214468061546803E-3</v>
      </c>
      <c r="N324" s="32">
        <f t="shared" ca="1" si="75"/>
        <v>0</v>
      </c>
      <c r="O324" s="122">
        <f t="shared" ca="1" si="76"/>
        <v>0</v>
      </c>
      <c r="P324" s="32">
        <f t="shared" ca="1" si="77"/>
        <v>0</v>
      </c>
      <c r="Q324" s="32">
        <f t="shared" ca="1" si="78"/>
        <v>0</v>
      </c>
      <c r="R324" s="16">
        <f t="shared" ca="1" si="79"/>
        <v>-7.4214468061546803E-3</v>
      </c>
    </row>
    <row r="325" spans="1:18">
      <c r="A325" s="71"/>
      <c r="B325" s="71"/>
      <c r="C325" s="71"/>
      <c r="D325" s="72">
        <f t="shared" si="65"/>
        <v>0</v>
      </c>
      <c r="E325" s="72">
        <f t="shared" si="66"/>
        <v>0</v>
      </c>
      <c r="F325" s="32">
        <f t="shared" si="67"/>
        <v>0</v>
      </c>
      <c r="G325" s="32">
        <f t="shared" si="68"/>
        <v>0</v>
      </c>
      <c r="H325" s="32">
        <f t="shared" si="69"/>
        <v>0</v>
      </c>
      <c r="I325" s="32">
        <f t="shared" si="70"/>
        <v>0</v>
      </c>
      <c r="J325" s="32">
        <f t="shared" si="71"/>
        <v>0</v>
      </c>
      <c r="K325" s="32">
        <f t="shared" si="72"/>
        <v>0</v>
      </c>
      <c r="L325" s="32">
        <f t="shared" si="73"/>
        <v>0</v>
      </c>
      <c r="M325" s="32">
        <f t="shared" ca="1" si="74"/>
        <v>7.4214468061546803E-3</v>
      </c>
      <c r="N325" s="32">
        <f t="shared" ca="1" si="75"/>
        <v>0</v>
      </c>
      <c r="O325" s="122">
        <f t="shared" ca="1" si="76"/>
        <v>0</v>
      </c>
      <c r="P325" s="32">
        <f t="shared" ca="1" si="77"/>
        <v>0</v>
      </c>
      <c r="Q325" s="32">
        <f t="shared" ca="1" si="78"/>
        <v>0</v>
      </c>
      <c r="R325" s="16">
        <f t="shared" ca="1" si="79"/>
        <v>-7.4214468061546803E-3</v>
      </c>
    </row>
    <row r="326" spans="1:18">
      <c r="A326" s="71"/>
      <c r="B326" s="71"/>
      <c r="C326" s="71"/>
      <c r="D326" s="72">
        <f t="shared" si="65"/>
        <v>0</v>
      </c>
      <c r="E326" s="72">
        <f t="shared" si="66"/>
        <v>0</v>
      </c>
      <c r="F326" s="32">
        <f t="shared" si="67"/>
        <v>0</v>
      </c>
      <c r="G326" s="32">
        <f t="shared" si="68"/>
        <v>0</v>
      </c>
      <c r="H326" s="32">
        <f t="shared" si="69"/>
        <v>0</v>
      </c>
      <c r="I326" s="32">
        <f t="shared" si="70"/>
        <v>0</v>
      </c>
      <c r="J326" s="32">
        <f t="shared" si="71"/>
        <v>0</v>
      </c>
      <c r="K326" s="32">
        <f t="shared" si="72"/>
        <v>0</v>
      </c>
      <c r="L326" s="32">
        <f t="shared" si="73"/>
        <v>0</v>
      </c>
      <c r="M326" s="32">
        <f t="shared" ca="1" si="74"/>
        <v>7.4214468061546803E-3</v>
      </c>
      <c r="N326" s="32">
        <f t="shared" ca="1" si="75"/>
        <v>0</v>
      </c>
      <c r="O326" s="122">
        <f t="shared" ca="1" si="76"/>
        <v>0</v>
      </c>
      <c r="P326" s="32">
        <f t="shared" ca="1" si="77"/>
        <v>0</v>
      </c>
      <c r="Q326" s="32">
        <f t="shared" ca="1" si="78"/>
        <v>0</v>
      </c>
      <c r="R326" s="16">
        <f t="shared" ca="1" si="79"/>
        <v>-7.4214468061546803E-3</v>
      </c>
    </row>
    <row r="327" spans="1:18">
      <c r="A327" s="71"/>
      <c r="B327" s="71"/>
      <c r="C327" s="71"/>
      <c r="D327" s="72">
        <f t="shared" si="65"/>
        <v>0</v>
      </c>
      <c r="E327" s="72">
        <f t="shared" si="66"/>
        <v>0</v>
      </c>
      <c r="F327" s="32">
        <f t="shared" si="67"/>
        <v>0</v>
      </c>
      <c r="G327" s="32">
        <f t="shared" si="68"/>
        <v>0</v>
      </c>
      <c r="H327" s="32">
        <f t="shared" si="69"/>
        <v>0</v>
      </c>
      <c r="I327" s="32">
        <f t="shared" si="70"/>
        <v>0</v>
      </c>
      <c r="J327" s="32">
        <f t="shared" si="71"/>
        <v>0</v>
      </c>
      <c r="K327" s="32">
        <f t="shared" si="72"/>
        <v>0</v>
      </c>
      <c r="L327" s="32">
        <f t="shared" si="73"/>
        <v>0</v>
      </c>
      <c r="M327" s="32">
        <f t="shared" ca="1" si="74"/>
        <v>7.4214468061546803E-3</v>
      </c>
      <c r="N327" s="32">
        <f t="shared" ca="1" si="75"/>
        <v>0</v>
      </c>
      <c r="O327" s="122">
        <f t="shared" ca="1" si="76"/>
        <v>0</v>
      </c>
      <c r="P327" s="32">
        <f t="shared" ca="1" si="77"/>
        <v>0</v>
      </c>
      <c r="Q327" s="32">
        <f t="shared" ca="1" si="78"/>
        <v>0</v>
      </c>
      <c r="R327" s="16">
        <f t="shared" ca="1" si="79"/>
        <v>-7.4214468061546803E-3</v>
      </c>
    </row>
    <row r="328" spans="1:18">
      <c r="A328" s="71"/>
      <c r="B328" s="71"/>
      <c r="C328" s="71"/>
      <c r="D328" s="72">
        <f t="shared" si="65"/>
        <v>0</v>
      </c>
      <c r="E328" s="72">
        <f t="shared" si="66"/>
        <v>0</v>
      </c>
      <c r="F328" s="32">
        <f t="shared" si="67"/>
        <v>0</v>
      </c>
      <c r="G328" s="32">
        <f t="shared" si="68"/>
        <v>0</v>
      </c>
      <c r="H328" s="32">
        <f t="shared" si="69"/>
        <v>0</v>
      </c>
      <c r="I328" s="32">
        <f t="shared" si="70"/>
        <v>0</v>
      </c>
      <c r="J328" s="32">
        <f t="shared" si="71"/>
        <v>0</v>
      </c>
      <c r="K328" s="32">
        <f t="shared" si="72"/>
        <v>0</v>
      </c>
      <c r="L328" s="32">
        <f t="shared" si="73"/>
        <v>0</v>
      </c>
      <c r="M328" s="32">
        <f t="shared" ca="1" si="74"/>
        <v>7.4214468061546803E-3</v>
      </c>
      <c r="N328" s="32">
        <f t="shared" ca="1" si="75"/>
        <v>0</v>
      </c>
      <c r="O328" s="122">
        <f t="shared" ca="1" si="76"/>
        <v>0</v>
      </c>
      <c r="P328" s="32">
        <f t="shared" ca="1" si="77"/>
        <v>0</v>
      </c>
      <c r="Q328" s="32">
        <f t="shared" ca="1" si="78"/>
        <v>0</v>
      </c>
      <c r="R328" s="16">
        <f t="shared" ca="1" si="79"/>
        <v>-7.4214468061546803E-3</v>
      </c>
    </row>
    <row r="329" spans="1:18">
      <c r="A329" s="71"/>
      <c r="B329" s="71"/>
      <c r="C329" s="71"/>
      <c r="D329" s="72">
        <f t="shared" si="65"/>
        <v>0</v>
      </c>
      <c r="E329" s="72">
        <f t="shared" si="66"/>
        <v>0</v>
      </c>
      <c r="F329" s="32">
        <f t="shared" si="67"/>
        <v>0</v>
      </c>
      <c r="G329" s="32">
        <f t="shared" si="68"/>
        <v>0</v>
      </c>
      <c r="H329" s="32">
        <f t="shared" si="69"/>
        <v>0</v>
      </c>
      <c r="I329" s="32">
        <f t="shared" si="70"/>
        <v>0</v>
      </c>
      <c r="J329" s="32">
        <f t="shared" si="71"/>
        <v>0</v>
      </c>
      <c r="K329" s="32">
        <f t="shared" si="72"/>
        <v>0</v>
      </c>
      <c r="L329" s="32">
        <f t="shared" si="73"/>
        <v>0</v>
      </c>
      <c r="M329" s="32">
        <f t="shared" ca="1" si="74"/>
        <v>7.4214468061546803E-3</v>
      </c>
      <c r="N329" s="32">
        <f t="shared" ca="1" si="75"/>
        <v>0</v>
      </c>
      <c r="O329" s="122">
        <f t="shared" ca="1" si="76"/>
        <v>0</v>
      </c>
      <c r="P329" s="32">
        <f t="shared" ca="1" si="77"/>
        <v>0</v>
      </c>
      <c r="Q329" s="32">
        <f t="shared" ca="1" si="78"/>
        <v>0</v>
      </c>
      <c r="R329" s="16">
        <f t="shared" ca="1" si="79"/>
        <v>-7.4214468061546803E-3</v>
      </c>
    </row>
    <row r="330" spans="1:18">
      <c r="A330" s="71"/>
      <c r="B330" s="71"/>
      <c r="C330" s="71"/>
      <c r="D330" s="72">
        <f t="shared" si="65"/>
        <v>0</v>
      </c>
      <c r="E330" s="72">
        <f t="shared" si="66"/>
        <v>0</v>
      </c>
      <c r="F330" s="32">
        <f t="shared" si="67"/>
        <v>0</v>
      </c>
      <c r="G330" s="32">
        <f t="shared" si="68"/>
        <v>0</v>
      </c>
      <c r="H330" s="32">
        <f t="shared" si="69"/>
        <v>0</v>
      </c>
      <c r="I330" s="32">
        <f t="shared" si="70"/>
        <v>0</v>
      </c>
      <c r="J330" s="32">
        <f t="shared" si="71"/>
        <v>0</v>
      </c>
      <c r="K330" s="32">
        <f t="shared" si="72"/>
        <v>0</v>
      </c>
      <c r="L330" s="32">
        <f t="shared" si="73"/>
        <v>0</v>
      </c>
      <c r="M330" s="32">
        <f t="shared" ca="1" si="74"/>
        <v>7.4214468061546803E-3</v>
      </c>
      <c r="N330" s="32">
        <f t="shared" ca="1" si="75"/>
        <v>0</v>
      </c>
      <c r="O330" s="122">
        <f t="shared" ca="1" si="76"/>
        <v>0</v>
      </c>
      <c r="P330" s="32">
        <f t="shared" ca="1" si="77"/>
        <v>0</v>
      </c>
      <c r="Q330" s="32">
        <f t="shared" ca="1" si="78"/>
        <v>0</v>
      </c>
      <c r="R330" s="16">
        <f t="shared" ca="1" si="79"/>
        <v>-7.4214468061546803E-3</v>
      </c>
    </row>
    <row r="331" spans="1:18">
      <c r="A331" s="71"/>
      <c r="B331" s="71"/>
      <c r="C331" s="71"/>
      <c r="D331" s="72">
        <f t="shared" si="65"/>
        <v>0</v>
      </c>
      <c r="E331" s="72">
        <f t="shared" si="66"/>
        <v>0</v>
      </c>
      <c r="F331" s="32">
        <f t="shared" si="67"/>
        <v>0</v>
      </c>
      <c r="G331" s="32">
        <f t="shared" si="68"/>
        <v>0</v>
      </c>
      <c r="H331" s="32">
        <f t="shared" si="69"/>
        <v>0</v>
      </c>
      <c r="I331" s="32">
        <f t="shared" si="70"/>
        <v>0</v>
      </c>
      <c r="J331" s="32">
        <f t="shared" si="71"/>
        <v>0</v>
      </c>
      <c r="K331" s="32">
        <f t="shared" si="72"/>
        <v>0</v>
      </c>
      <c r="L331" s="32">
        <f t="shared" si="73"/>
        <v>0</v>
      </c>
      <c r="M331" s="32">
        <f t="shared" ca="1" si="74"/>
        <v>7.4214468061546803E-3</v>
      </c>
      <c r="N331" s="32">
        <f t="shared" ca="1" si="75"/>
        <v>0</v>
      </c>
      <c r="O331" s="122">
        <f t="shared" ca="1" si="76"/>
        <v>0</v>
      </c>
      <c r="P331" s="32">
        <f t="shared" ca="1" si="77"/>
        <v>0</v>
      </c>
      <c r="Q331" s="32">
        <f t="shared" ca="1" si="78"/>
        <v>0</v>
      </c>
      <c r="R331" s="16">
        <f t="shared" ca="1" si="79"/>
        <v>-7.4214468061546803E-3</v>
      </c>
    </row>
    <row r="332" spans="1:18">
      <c r="A332" s="71"/>
      <c r="B332" s="71"/>
      <c r="C332" s="71"/>
      <c r="D332" s="72">
        <f t="shared" si="65"/>
        <v>0</v>
      </c>
      <c r="E332" s="72">
        <f t="shared" si="66"/>
        <v>0</v>
      </c>
      <c r="F332" s="32">
        <f t="shared" si="67"/>
        <v>0</v>
      </c>
      <c r="G332" s="32">
        <f t="shared" si="68"/>
        <v>0</v>
      </c>
      <c r="H332" s="32">
        <f t="shared" si="69"/>
        <v>0</v>
      </c>
      <c r="I332" s="32">
        <f t="shared" si="70"/>
        <v>0</v>
      </c>
      <c r="J332" s="32">
        <f t="shared" si="71"/>
        <v>0</v>
      </c>
      <c r="K332" s="32">
        <f t="shared" si="72"/>
        <v>0</v>
      </c>
      <c r="L332" s="32">
        <f t="shared" si="73"/>
        <v>0</v>
      </c>
      <c r="M332" s="32">
        <f t="shared" ca="1" si="74"/>
        <v>7.4214468061546803E-3</v>
      </c>
      <c r="N332" s="32">
        <f t="shared" ca="1" si="75"/>
        <v>0</v>
      </c>
      <c r="O332" s="122">
        <f t="shared" ca="1" si="76"/>
        <v>0</v>
      </c>
      <c r="P332" s="32">
        <f t="shared" ca="1" si="77"/>
        <v>0</v>
      </c>
      <c r="Q332" s="32">
        <f t="shared" ca="1" si="78"/>
        <v>0</v>
      </c>
      <c r="R332" s="16">
        <f t="shared" ca="1" si="79"/>
        <v>-7.4214468061546803E-3</v>
      </c>
    </row>
    <row r="333" spans="1:18">
      <c r="A333" s="71"/>
      <c r="B333" s="71"/>
      <c r="C333" s="71"/>
      <c r="D333" s="72">
        <f t="shared" si="65"/>
        <v>0</v>
      </c>
      <c r="E333" s="72">
        <f t="shared" si="66"/>
        <v>0</v>
      </c>
      <c r="F333" s="32">
        <f t="shared" si="67"/>
        <v>0</v>
      </c>
      <c r="G333" s="32">
        <f t="shared" si="68"/>
        <v>0</v>
      </c>
      <c r="H333" s="32">
        <f t="shared" si="69"/>
        <v>0</v>
      </c>
      <c r="I333" s="32">
        <f t="shared" si="70"/>
        <v>0</v>
      </c>
      <c r="J333" s="32">
        <f t="shared" si="71"/>
        <v>0</v>
      </c>
      <c r="K333" s="32">
        <f t="shared" si="72"/>
        <v>0</v>
      </c>
      <c r="L333" s="32">
        <f t="shared" si="73"/>
        <v>0</v>
      </c>
      <c r="M333" s="32">
        <f t="shared" ca="1" si="74"/>
        <v>7.4214468061546803E-3</v>
      </c>
      <c r="N333" s="32">
        <f t="shared" ca="1" si="75"/>
        <v>0</v>
      </c>
      <c r="O333" s="122">
        <f t="shared" ca="1" si="76"/>
        <v>0</v>
      </c>
      <c r="P333" s="32">
        <f t="shared" ca="1" si="77"/>
        <v>0</v>
      </c>
      <c r="Q333" s="32">
        <f t="shared" ca="1" si="78"/>
        <v>0</v>
      </c>
      <c r="R333" s="16">
        <f t="shared" ca="1" si="79"/>
        <v>-7.4214468061546803E-3</v>
      </c>
    </row>
    <row r="334" spans="1:18">
      <c r="A334" s="71"/>
      <c r="B334" s="71"/>
      <c r="C334" s="71"/>
      <c r="D334" s="72">
        <f t="shared" si="65"/>
        <v>0</v>
      </c>
      <c r="E334" s="72">
        <f t="shared" si="66"/>
        <v>0</v>
      </c>
      <c r="F334" s="32">
        <f t="shared" si="67"/>
        <v>0</v>
      </c>
      <c r="G334" s="32">
        <f t="shared" si="68"/>
        <v>0</v>
      </c>
      <c r="H334" s="32">
        <f t="shared" si="69"/>
        <v>0</v>
      </c>
      <c r="I334" s="32">
        <f t="shared" si="70"/>
        <v>0</v>
      </c>
      <c r="J334" s="32">
        <f t="shared" si="71"/>
        <v>0</v>
      </c>
      <c r="K334" s="32">
        <f t="shared" si="72"/>
        <v>0</v>
      </c>
      <c r="L334" s="32">
        <f t="shared" si="73"/>
        <v>0</v>
      </c>
      <c r="M334" s="32">
        <f t="shared" ca="1" si="74"/>
        <v>7.4214468061546803E-3</v>
      </c>
      <c r="N334" s="32">
        <f t="shared" ca="1" si="75"/>
        <v>0</v>
      </c>
      <c r="O334" s="122">
        <f t="shared" ca="1" si="76"/>
        <v>0</v>
      </c>
      <c r="P334" s="32">
        <f t="shared" ca="1" si="77"/>
        <v>0</v>
      </c>
      <c r="Q334" s="32">
        <f t="shared" ca="1" si="78"/>
        <v>0</v>
      </c>
      <c r="R334" s="16">
        <f t="shared" ca="1" si="79"/>
        <v>-7.4214468061546803E-3</v>
      </c>
    </row>
    <row r="335" spans="1:18">
      <c r="A335" s="71"/>
      <c r="B335" s="71"/>
      <c r="C335" s="71"/>
      <c r="D335" s="72">
        <f t="shared" si="65"/>
        <v>0</v>
      </c>
      <c r="E335" s="72">
        <f t="shared" si="66"/>
        <v>0</v>
      </c>
      <c r="F335" s="32">
        <f t="shared" si="67"/>
        <v>0</v>
      </c>
      <c r="G335" s="32">
        <f t="shared" si="68"/>
        <v>0</v>
      </c>
      <c r="H335" s="32">
        <f t="shared" si="69"/>
        <v>0</v>
      </c>
      <c r="I335" s="32">
        <f t="shared" si="70"/>
        <v>0</v>
      </c>
      <c r="J335" s="32">
        <f t="shared" si="71"/>
        <v>0</v>
      </c>
      <c r="K335" s="32">
        <f t="shared" si="72"/>
        <v>0</v>
      </c>
      <c r="L335" s="32">
        <f t="shared" si="73"/>
        <v>0</v>
      </c>
      <c r="M335" s="32">
        <f t="shared" ca="1" si="74"/>
        <v>7.4214468061546803E-3</v>
      </c>
      <c r="N335" s="32">
        <f t="shared" ca="1" si="75"/>
        <v>0</v>
      </c>
      <c r="O335" s="122">
        <f t="shared" ca="1" si="76"/>
        <v>0</v>
      </c>
      <c r="P335" s="32">
        <f t="shared" ca="1" si="77"/>
        <v>0</v>
      </c>
      <c r="Q335" s="32">
        <f t="shared" ca="1" si="78"/>
        <v>0</v>
      </c>
      <c r="R335" s="16">
        <f t="shared" ca="1" si="79"/>
        <v>-7.4214468061546803E-3</v>
      </c>
    </row>
    <row r="336" spans="1:18">
      <c r="A336" s="71"/>
      <c r="B336" s="71"/>
      <c r="C336" s="71"/>
      <c r="D336" s="72">
        <f t="shared" si="65"/>
        <v>0</v>
      </c>
      <c r="E336" s="72">
        <f t="shared" si="66"/>
        <v>0</v>
      </c>
      <c r="F336" s="32">
        <f t="shared" si="67"/>
        <v>0</v>
      </c>
      <c r="G336" s="32">
        <f t="shared" si="68"/>
        <v>0</v>
      </c>
      <c r="H336" s="32">
        <f t="shared" si="69"/>
        <v>0</v>
      </c>
      <c r="I336" s="32">
        <f t="shared" si="70"/>
        <v>0</v>
      </c>
      <c r="J336" s="32">
        <f t="shared" si="71"/>
        <v>0</v>
      </c>
      <c r="K336" s="32">
        <f t="shared" si="72"/>
        <v>0</v>
      </c>
      <c r="L336" s="32">
        <f t="shared" si="73"/>
        <v>0</v>
      </c>
      <c r="M336" s="32">
        <f t="shared" ca="1" si="74"/>
        <v>7.4214468061546803E-3</v>
      </c>
      <c r="N336" s="32">
        <f t="shared" ca="1" si="75"/>
        <v>0</v>
      </c>
      <c r="O336" s="122">
        <f t="shared" ca="1" si="76"/>
        <v>0</v>
      </c>
      <c r="P336" s="32">
        <f t="shared" ca="1" si="77"/>
        <v>0</v>
      </c>
      <c r="Q336" s="32">
        <f t="shared" ca="1" si="78"/>
        <v>0</v>
      </c>
      <c r="R336" s="16">
        <f t="shared" ca="1" si="79"/>
        <v>-7.4214468061546803E-3</v>
      </c>
    </row>
    <row r="337" spans="1:18">
      <c r="A337" s="71"/>
      <c r="B337" s="71"/>
      <c r="C337" s="71"/>
      <c r="D337" s="72">
        <f t="shared" si="65"/>
        <v>0</v>
      </c>
      <c r="E337" s="72">
        <f t="shared" si="66"/>
        <v>0</v>
      </c>
      <c r="F337" s="32">
        <f t="shared" si="67"/>
        <v>0</v>
      </c>
      <c r="G337" s="32">
        <f t="shared" si="68"/>
        <v>0</v>
      </c>
      <c r="H337" s="32">
        <f t="shared" si="69"/>
        <v>0</v>
      </c>
      <c r="I337" s="32">
        <f t="shared" si="70"/>
        <v>0</v>
      </c>
      <c r="J337" s="32">
        <f t="shared" si="71"/>
        <v>0</v>
      </c>
      <c r="K337" s="32">
        <f t="shared" si="72"/>
        <v>0</v>
      </c>
      <c r="L337" s="32">
        <f t="shared" si="73"/>
        <v>0</v>
      </c>
      <c r="M337" s="32">
        <f t="shared" ca="1" si="74"/>
        <v>7.4214468061546803E-3</v>
      </c>
      <c r="N337" s="32">
        <f t="shared" ca="1" si="75"/>
        <v>0</v>
      </c>
      <c r="O337" s="122">
        <f t="shared" ca="1" si="76"/>
        <v>0</v>
      </c>
      <c r="P337" s="32">
        <f t="shared" ca="1" si="77"/>
        <v>0</v>
      </c>
      <c r="Q337" s="32">
        <f t="shared" ca="1" si="78"/>
        <v>0</v>
      </c>
      <c r="R337" s="16">
        <f t="shared" ca="1" si="79"/>
        <v>-7.4214468061546803E-3</v>
      </c>
    </row>
    <row r="338" spans="1:18">
      <c r="A338" s="71"/>
      <c r="B338" s="71"/>
      <c r="C338" s="71"/>
      <c r="D338" s="72">
        <f t="shared" si="65"/>
        <v>0</v>
      </c>
      <c r="E338" s="72">
        <f t="shared" si="66"/>
        <v>0</v>
      </c>
      <c r="F338" s="32">
        <f t="shared" si="67"/>
        <v>0</v>
      </c>
      <c r="G338" s="32">
        <f t="shared" si="68"/>
        <v>0</v>
      </c>
      <c r="H338" s="32">
        <f t="shared" si="69"/>
        <v>0</v>
      </c>
      <c r="I338" s="32">
        <f t="shared" si="70"/>
        <v>0</v>
      </c>
      <c r="J338" s="32">
        <f t="shared" si="71"/>
        <v>0</v>
      </c>
      <c r="K338" s="32">
        <f t="shared" si="72"/>
        <v>0</v>
      </c>
      <c r="L338" s="32">
        <f t="shared" si="73"/>
        <v>0</v>
      </c>
      <c r="M338" s="32">
        <f t="shared" ca="1" si="74"/>
        <v>7.4214468061546803E-3</v>
      </c>
      <c r="N338" s="32">
        <f t="shared" ca="1" si="75"/>
        <v>0</v>
      </c>
      <c r="O338" s="122">
        <f t="shared" ca="1" si="76"/>
        <v>0</v>
      </c>
      <c r="P338" s="32">
        <f t="shared" ca="1" si="77"/>
        <v>0</v>
      </c>
      <c r="Q338" s="32">
        <f t="shared" ca="1" si="78"/>
        <v>0</v>
      </c>
      <c r="R338" s="16">
        <f t="shared" ca="1" si="79"/>
        <v>-7.4214468061546803E-3</v>
      </c>
    </row>
    <row r="339" spans="1:18">
      <c r="A339" s="71"/>
      <c r="B339" s="71"/>
      <c r="C339" s="71"/>
      <c r="D339" s="72">
        <f t="shared" si="65"/>
        <v>0</v>
      </c>
      <c r="E339" s="72">
        <f t="shared" si="66"/>
        <v>0</v>
      </c>
      <c r="F339" s="32">
        <f t="shared" si="67"/>
        <v>0</v>
      </c>
      <c r="G339" s="32">
        <f t="shared" si="68"/>
        <v>0</v>
      </c>
      <c r="H339" s="32">
        <f t="shared" si="69"/>
        <v>0</v>
      </c>
      <c r="I339" s="32">
        <f t="shared" si="70"/>
        <v>0</v>
      </c>
      <c r="J339" s="32">
        <f t="shared" si="71"/>
        <v>0</v>
      </c>
      <c r="K339" s="32">
        <f t="shared" si="72"/>
        <v>0</v>
      </c>
      <c r="L339" s="32">
        <f t="shared" si="73"/>
        <v>0</v>
      </c>
      <c r="M339" s="32">
        <f t="shared" ca="1" si="74"/>
        <v>7.4214468061546803E-3</v>
      </c>
      <c r="N339" s="32">
        <f t="shared" ca="1" si="75"/>
        <v>0</v>
      </c>
      <c r="O339" s="122">
        <f t="shared" ca="1" si="76"/>
        <v>0</v>
      </c>
      <c r="P339" s="32">
        <f t="shared" ca="1" si="77"/>
        <v>0</v>
      </c>
      <c r="Q339" s="32">
        <f t="shared" ca="1" si="78"/>
        <v>0</v>
      </c>
      <c r="R339" s="16">
        <f t="shared" ca="1" si="79"/>
        <v>-7.4214468061546803E-3</v>
      </c>
    </row>
    <row r="340" spans="1:18">
      <c r="A340" s="71"/>
      <c r="B340" s="71"/>
      <c r="C340" s="71"/>
      <c r="D340" s="72">
        <f t="shared" si="65"/>
        <v>0</v>
      </c>
      <c r="E340" s="72">
        <f t="shared" si="66"/>
        <v>0</v>
      </c>
      <c r="F340" s="32">
        <f t="shared" si="67"/>
        <v>0</v>
      </c>
      <c r="G340" s="32">
        <f t="shared" si="68"/>
        <v>0</v>
      </c>
      <c r="H340" s="32">
        <f t="shared" si="69"/>
        <v>0</v>
      </c>
      <c r="I340" s="32">
        <f t="shared" si="70"/>
        <v>0</v>
      </c>
      <c r="J340" s="32">
        <f t="shared" si="71"/>
        <v>0</v>
      </c>
      <c r="K340" s="32">
        <f t="shared" si="72"/>
        <v>0</v>
      </c>
      <c r="L340" s="32">
        <f t="shared" si="73"/>
        <v>0</v>
      </c>
      <c r="M340" s="32">
        <f t="shared" ca="1" si="74"/>
        <v>7.4214468061546803E-3</v>
      </c>
      <c r="N340" s="32">
        <f t="shared" ca="1" si="75"/>
        <v>0</v>
      </c>
      <c r="O340" s="122">
        <f t="shared" ca="1" si="76"/>
        <v>0</v>
      </c>
      <c r="P340" s="32">
        <f t="shared" ca="1" si="77"/>
        <v>0</v>
      </c>
      <c r="Q340" s="32">
        <f t="shared" ca="1" si="78"/>
        <v>0</v>
      </c>
      <c r="R340" s="16">
        <f t="shared" ca="1" si="79"/>
        <v>-7.4214468061546803E-3</v>
      </c>
    </row>
    <row r="341" spans="1:18">
      <c r="A341" s="71"/>
      <c r="B341" s="71"/>
      <c r="C341" s="71"/>
      <c r="D341" s="72">
        <f t="shared" si="65"/>
        <v>0</v>
      </c>
      <c r="E341" s="72">
        <f t="shared" si="66"/>
        <v>0</v>
      </c>
      <c r="F341" s="32">
        <f t="shared" si="67"/>
        <v>0</v>
      </c>
      <c r="G341" s="32">
        <f t="shared" si="68"/>
        <v>0</v>
      </c>
      <c r="H341" s="32">
        <f t="shared" si="69"/>
        <v>0</v>
      </c>
      <c r="I341" s="32">
        <f t="shared" si="70"/>
        <v>0</v>
      </c>
      <c r="J341" s="32">
        <f t="shared" si="71"/>
        <v>0</v>
      </c>
      <c r="K341" s="32">
        <f t="shared" si="72"/>
        <v>0</v>
      </c>
      <c r="L341" s="32">
        <f t="shared" si="73"/>
        <v>0</v>
      </c>
      <c r="M341" s="32">
        <f t="shared" ca="1" si="74"/>
        <v>7.4214468061546803E-3</v>
      </c>
      <c r="N341" s="32">
        <f ca="1">C341*(M341-E341)^2</f>
        <v>0</v>
      </c>
      <c r="O341" s="122">
        <f t="shared" ca="1" si="76"/>
        <v>0</v>
      </c>
      <c r="P341" s="32">
        <f ca="1">(-C341*O$2+O$4*F341-O$5*H341)^2</f>
        <v>0</v>
      </c>
      <c r="Q341" s="32">
        <f t="shared" ca="1" si="78"/>
        <v>0</v>
      </c>
      <c r="R341" s="16">
        <f t="shared" ca="1" si="79"/>
        <v>-7.4214468061546803E-3</v>
      </c>
    </row>
    <row r="342" spans="1:18">
      <c r="A342" s="71"/>
      <c r="B342" s="71"/>
      <c r="C342" s="71"/>
      <c r="D342" s="72">
        <f t="shared" si="65"/>
        <v>0</v>
      </c>
      <c r="E342" s="72">
        <f t="shared" si="66"/>
        <v>0</v>
      </c>
      <c r="F342" s="32">
        <f t="shared" si="67"/>
        <v>0</v>
      </c>
      <c r="G342" s="32">
        <f t="shared" si="68"/>
        <v>0</v>
      </c>
      <c r="H342" s="32">
        <f t="shared" si="69"/>
        <v>0</v>
      </c>
      <c r="I342" s="32">
        <f t="shared" si="70"/>
        <v>0</v>
      </c>
      <c r="J342" s="32">
        <f t="shared" si="71"/>
        <v>0</v>
      </c>
      <c r="K342" s="32">
        <f t="shared" si="72"/>
        <v>0</v>
      </c>
      <c r="L342" s="32">
        <f t="shared" si="73"/>
        <v>0</v>
      </c>
      <c r="M342" s="32">
        <f t="shared" ca="1" si="74"/>
        <v>7.4214468061546803E-3</v>
      </c>
      <c r="N342" s="32">
        <f ca="1">C342*(M342-E342)^2</f>
        <v>0</v>
      </c>
      <c r="O342" s="122">
        <f t="shared" ca="1" si="76"/>
        <v>0</v>
      </c>
      <c r="P342" s="32">
        <f ca="1">(-C342*O$2+O$4*F342-O$5*H342)^2</f>
        <v>0</v>
      </c>
      <c r="Q342" s="32">
        <f t="shared" ca="1" si="78"/>
        <v>0</v>
      </c>
      <c r="R342" s="16">
        <f t="shared" ca="1" si="79"/>
        <v>-7.4214468061546803E-3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139"/>
  <sheetViews>
    <sheetView workbookViewId="0"/>
  </sheetViews>
  <sheetFormatPr defaultRowHeight="12.75"/>
  <cols>
    <col min="1" max="1" width="14.28515625" style="88" customWidth="1"/>
    <col min="2" max="2" width="4.42578125" customWidth="1"/>
    <col min="3" max="3" width="12.7109375" style="88" customWidth="1"/>
    <col min="4" max="4" width="5.42578125" customWidth="1"/>
    <col min="5" max="5" width="14.85546875" customWidth="1"/>
    <col min="7" max="7" width="12" customWidth="1"/>
    <col min="8" max="8" width="14.140625" style="88" customWidth="1"/>
    <col min="9" max="9" width="22.5703125" customWidth="1"/>
    <col min="10" max="10" width="25.140625" customWidth="1"/>
    <col min="11" max="11" width="15.7109375" customWidth="1"/>
    <col min="12" max="12" width="14.140625" customWidth="1"/>
    <col min="13" max="13" width="9.5703125" customWidth="1"/>
    <col min="14" max="14" width="14.140625" customWidth="1"/>
    <col min="15" max="15" width="23.42578125" customWidth="1"/>
    <col min="16" max="16" width="16.5703125" customWidth="1"/>
    <col min="17" max="17" width="41" customWidth="1"/>
  </cols>
  <sheetData>
    <row r="1" spans="1:16" ht="15.75">
      <c r="A1" s="179" t="s">
        <v>212</v>
      </c>
      <c r="I1" s="180" t="s">
        <v>67</v>
      </c>
      <c r="J1" s="181" t="s">
        <v>213</v>
      </c>
    </row>
    <row r="2" spans="1:16">
      <c r="I2" s="182" t="s">
        <v>78</v>
      </c>
      <c r="J2" s="183" t="s">
        <v>179</v>
      </c>
    </row>
    <row r="3" spans="1:16">
      <c r="A3" s="184" t="s">
        <v>214</v>
      </c>
      <c r="I3" s="182" t="s">
        <v>82</v>
      </c>
      <c r="J3" s="183" t="s">
        <v>195</v>
      </c>
    </row>
    <row r="4" spans="1:16">
      <c r="I4" s="182" t="s">
        <v>97</v>
      </c>
      <c r="J4" s="183" t="s">
        <v>195</v>
      </c>
    </row>
    <row r="5" spans="1:16" ht="13.5" thickBot="1">
      <c r="I5" s="185" t="s">
        <v>121</v>
      </c>
      <c r="J5" s="186" t="s">
        <v>181</v>
      </c>
    </row>
    <row r="10" spans="1:16" ht="13.5" thickBot="1"/>
    <row r="11" spans="1:16" ht="13.5" thickBot="1">
      <c r="A11" s="88" t="str">
        <f t="shared" ref="A11:A42" si="0">P11</f>
        <v> IODE 4.2.197 </v>
      </c>
      <c r="B11" s="4" t="str">
        <f t="shared" ref="B11:B42" si="1">IF(H11=INT(H11),"I","II")</f>
        <v>II</v>
      </c>
      <c r="C11" s="88">
        <f t="shared" ref="C11:C42" si="2">1*G11</f>
        <v>28731.308000000001</v>
      </c>
      <c r="D11" t="str">
        <f t="shared" ref="D11:D42" si="3">VLOOKUP(F11,I$1:J$5,2,FALSE)</f>
        <v>vis</v>
      </c>
      <c r="E11" s="187">
        <f>VLOOKUP(C11,'Active 1'!C$21:E$967,3,FALSE)</f>
        <v>-44820.459960737237</v>
      </c>
      <c r="F11" s="4" t="str">
        <f>LEFT(M11,1)</f>
        <v>V</v>
      </c>
      <c r="G11" t="str">
        <f t="shared" ref="G11:G42" si="4">MID(I11,3,LEN(I11)-3)</f>
        <v>28731.308</v>
      </c>
      <c r="H11" s="88">
        <f t="shared" ref="H11:H42" si="5">1*K11</f>
        <v>-44819.5</v>
      </c>
      <c r="I11" s="188" t="s">
        <v>216</v>
      </c>
      <c r="J11" s="189" t="s">
        <v>217</v>
      </c>
      <c r="K11" s="188">
        <v>-44819.5</v>
      </c>
      <c r="L11" s="188" t="s">
        <v>218</v>
      </c>
      <c r="M11" s="189" t="s">
        <v>215</v>
      </c>
      <c r="N11" s="189"/>
      <c r="O11" s="190" t="s">
        <v>219</v>
      </c>
      <c r="P11" s="190" t="s">
        <v>220</v>
      </c>
    </row>
    <row r="12" spans="1:16" ht="13.5" thickBot="1">
      <c r="A12" s="88" t="str">
        <f t="shared" si="0"/>
        <v> IODE 4.2.197 </v>
      </c>
      <c r="B12" s="4" t="str">
        <f t="shared" si="1"/>
        <v>I</v>
      </c>
      <c r="C12" s="88">
        <f t="shared" si="2"/>
        <v>28731.477999999999</v>
      </c>
      <c r="D12" t="str">
        <f t="shared" si="3"/>
        <v>vis</v>
      </c>
      <c r="E12" s="187">
        <f>VLOOKUP(C12,'Active 1'!C$21:E$967,3,FALSE)</f>
        <v>-44819.985442333644</v>
      </c>
      <c r="F12" s="4" t="str">
        <f>LEFT(M12,1)</f>
        <v>V</v>
      </c>
      <c r="G12" t="str">
        <f t="shared" si="4"/>
        <v>28731.478</v>
      </c>
      <c r="H12" s="88">
        <f t="shared" si="5"/>
        <v>-44819</v>
      </c>
      <c r="I12" s="188" t="s">
        <v>221</v>
      </c>
      <c r="J12" s="189" t="s">
        <v>222</v>
      </c>
      <c r="K12" s="188">
        <v>-44819</v>
      </c>
      <c r="L12" s="188" t="s">
        <v>223</v>
      </c>
      <c r="M12" s="189" t="s">
        <v>215</v>
      </c>
      <c r="N12" s="189"/>
      <c r="O12" s="190" t="s">
        <v>219</v>
      </c>
      <c r="P12" s="190" t="s">
        <v>220</v>
      </c>
    </row>
    <row r="13" spans="1:16" ht="13.5" thickBot="1">
      <c r="A13" s="88" t="str">
        <f t="shared" si="0"/>
        <v> IODE 4.2.197 </v>
      </c>
      <c r="B13" s="4" t="str">
        <f t="shared" si="1"/>
        <v>II</v>
      </c>
      <c r="C13" s="88">
        <f t="shared" si="2"/>
        <v>29046.215</v>
      </c>
      <c r="D13" t="str">
        <f t="shared" si="3"/>
        <v>vis</v>
      </c>
      <c r="E13" s="187">
        <f>VLOOKUP(C13,'Active 1'!C$21:E$967,3,FALSE)</f>
        <v>-43941.464861200438</v>
      </c>
      <c r="F13" s="4" t="str">
        <f>LEFT(M13,1)</f>
        <v>V</v>
      </c>
      <c r="G13" t="str">
        <f t="shared" si="4"/>
        <v>29046.215</v>
      </c>
      <c r="H13" s="88">
        <f t="shared" si="5"/>
        <v>-43940.5</v>
      </c>
      <c r="I13" s="188" t="s">
        <v>224</v>
      </c>
      <c r="J13" s="189" t="s">
        <v>225</v>
      </c>
      <c r="K13" s="188">
        <v>-43940.5</v>
      </c>
      <c r="L13" s="188" t="s">
        <v>226</v>
      </c>
      <c r="M13" s="189" t="s">
        <v>215</v>
      </c>
      <c r="N13" s="189"/>
      <c r="O13" s="190" t="s">
        <v>219</v>
      </c>
      <c r="P13" s="190" t="s">
        <v>220</v>
      </c>
    </row>
    <row r="14" spans="1:16" ht="13.5" thickBot="1">
      <c r="A14" s="88" t="str">
        <f t="shared" si="0"/>
        <v> IODE 4.2.197 </v>
      </c>
      <c r="B14" s="4" t="str">
        <f t="shared" si="1"/>
        <v>I</v>
      </c>
      <c r="C14" s="88">
        <f t="shared" si="2"/>
        <v>29046.404999999999</v>
      </c>
      <c r="D14" t="str">
        <f t="shared" si="3"/>
        <v>vis</v>
      </c>
      <c r="E14" s="187">
        <f>VLOOKUP(C14,'Active 1'!C$21:E$967,3,FALSE)</f>
        <v>-43940.934517102309</v>
      </c>
      <c r="F14" s="4" t="str">
        <f>LEFT(M14,1)</f>
        <v>V</v>
      </c>
      <c r="G14" t="str">
        <f t="shared" si="4"/>
        <v>29046.405</v>
      </c>
      <c r="H14" s="88">
        <f t="shared" si="5"/>
        <v>-43940</v>
      </c>
      <c r="I14" s="188" t="s">
        <v>227</v>
      </c>
      <c r="J14" s="189" t="s">
        <v>228</v>
      </c>
      <c r="K14" s="188">
        <v>-43940</v>
      </c>
      <c r="L14" s="188" t="s">
        <v>229</v>
      </c>
      <c r="M14" s="189" t="s">
        <v>215</v>
      </c>
      <c r="N14" s="189"/>
      <c r="O14" s="190" t="s">
        <v>219</v>
      </c>
      <c r="P14" s="190" t="s">
        <v>220</v>
      </c>
    </row>
    <row r="15" spans="1:16" ht="13.5" thickBot="1">
      <c r="A15" s="88" t="str">
        <f t="shared" si="0"/>
        <v> AC 61.9 </v>
      </c>
      <c r="B15" s="4" t="str">
        <f t="shared" si="1"/>
        <v>I</v>
      </c>
      <c r="C15" s="88">
        <f t="shared" si="2"/>
        <v>29369.184000000001</v>
      </c>
      <c r="D15" t="str">
        <f t="shared" si="3"/>
        <v>vis</v>
      </c>
      <c r="E15" s="187">
        <f>VLOOKUP(C15,'Active 1'!C$21:E$967,3,FALSE)</f>
        <v>-43039.966424194281</v>
      </c>
      <c r="F15" s="4" t="str">
        <f>LEFT(M15,1)</f>
        <v>V</v>
      </c>
      <c r="G15" t="str">
        <f t="shared" si="4"/>
        <v>29369.184</v>
      </c>
      <c r="H15" s="88">
        <f t="shared" si="5"/>
        <v>-43039</v>
      </c>
      <c r="I15" s="188" t="s">
        <v>230</v>
      </c>
      <c r="J15" s="189" t="s">
        <v>231</v>
      </c>
      <c r="K15" s="188">
        <v>-43039</v>
      </c>
      <c r="L15" s="188" t="s">
        <v>232</v>
      </c>
      <c r="M15" s="189" t="s">
        <v>215</v>
      </c>
      <c r="N15" s="189"/>
      <c r="O15" s="190" t="s">
        <v>233</v>
      </c>
      <c r="P15" s="190" t="s">
        <v>234</v>
      </c>
    </row>
    <row r="16" spans="1:16" ht="13.5" thickBot="1">
      <c r="A16" s="88" t="str">
        <f t="shared" si="0"/>
        <v> IODE 4.2.197 </v>
      </c>
      <c r="B16" s="4" t="str">
        <f t="shared" si="1"/>
        <v>II</v>
      </c>
      <c r="C16" s="88">
        <f t="shared" si="2"/>
        <v>30493.286</v>
      </c>
      <c r="D16" t="str">
        <f t="shared" si="3"/>
        <v>vis</v>
      </c>
      <c r="E16" s="187">
        <f>VLOOKUP(C16,'Active 1'!C$21:E$967,3,FALSE)</f>
        <v>-39902.277679963416</v>
      </c>
      <c r="F16" s="4" t="s">
        <v>121</v>
      </c>
      <c r="G16" t="str">
        <f t="shared" si="4"/>
        <v>30493.286</v>
      </c>
      <c r="H16" s="88">
        <f t="shared" si="5"/>
        <v>-39901.5</v>
      </c>
      <c r="I16" s="188" t="s">
        <v>235</v>
      </c>
      <c r="J16" s="189" t="s">
        <v>236</v>
      </c>
      <c r="K16" s="188">
        <v>-39901.5</v>
      </c>
      <c r="L16" s="188" t="s">
        <v>237</v>
      </c>
      <c r="M16" s="189" t="s">
        <v>215</v>
      </c>
      <c r="N16" s="189"/>
      <c r="O16" s="190" t="s">
        <v>219</v>
      </c>
      <c r="P16" s="190" t="s">
        <v>220</v>
      </c>
    </row>
    <row r="17" spans="1:16" ht="13.5" thickBot="1">
      <c r="A17" s="88" t="str">
        <f t="shared" si="0"/>
        <v> IODE 4.2.197 </v>
      </c>
      <c r="B17" s="4" t="str">
        <f t="shared" si="1"/>
        <v>I</v>
      </c>
      <c r="C17" s="88">
        <f t="shared" si="2"/>
        <v>30493.473000000002</v>
      </c>
      <c r="D17" t="str">
        <f t="shared" si="3"/>
        <v>vis</v>
      </c>
      <c r="E17" s="187">
        <f>VLOOKUP(C17,'Active 1'!C$21:E$967,3,FALSE)</f>
        <v>-39901.755709719451</v>
      </c>
      <c r="F17" s="4" t="s">
        <v>121</v>
      </c>
      <c r="G17" t="str">
        <f t="shared" si="4"/>
        <v>30493.473</v>
      </c>
      <c r="H17" s="88">
        <f t="shared" si="5"/>
        <v>-39901</v>
      </c>
      <c r="I17" s="188" t="s">
        <v>238</v>
      </c>
      <c r="J17" s="189" t="s">
        <v>239</v>
      </c>
      <c r="K17" s="188">
        <v>-39901</v>
      </c>
      <c r="L17" s="188" t="s">
        <v>240</v>
      </c>
      <c r="M17" s="189" t="s">
        <v>215</v>
      </c>
      <c r="N17" s="189"/>
      <c r="O17" s="190" t="s">
        <v>219</v>
      </c>
      <c r="P17" s="190" t="s">
        <v>220</v>
      </c>
    </row>
    <row r="18" spans="1:16" ht="13.5" thickBot="1">
      <c r="A18" s="88" t="str">
        <f t="shared" si="0"/>
        <v> IODE 4.2.197 </v>
      </c>
      <c r="B18" s="4" t="str">
        <f t="shared" si="1"/>
        <v>II</v>
      </c>
      <c r="C18" s="88">
        <f t="shared" si="2"/>
        <v>30899.22</v>
      </c>
      <c r="D18" t="str">
        <f t="shared" si="3"/>
        <v>vis</v>
      </c>
      <c r="E18" s="187">
        <f>VLOOKUP(C18,'Active 1'!C$21:E$967,3,FALSE)</f>
        <v>-38769.200305578692</v>
      </c>
      <c r="F18" s="4" t="s">
        <v>121</v>
      </c>
      <c r="G18" t="str">
        <f t="shared" si="4"/>
        <v>30899.220</v>
      </c>
      <c r="H18" s="88">
        <f t="shared" si="5"/>
        <v>-38768.5</v>
      </c>
      <c r="I18" s="188" t="s">
        <v>241</v>
      </c>
      <c r="J18" s="189" t="s">
        <v>242</v>
      </c>
      <c r="K18" s="188">
        <v>-38768.5</v>
      </c>
      <c r="L18" s="188" t="s">
        <v>243</v>
      </c>
      <c r="M18" s="189" t="s">
        <v>215</v>
      </c>
      <c r="N18" s="189"/>
      <c r="O18" s="190" t="s">
        <v>244</v>
      </c>
      <c r="P18" s="190" t="s">
        <v>220</v>
      </c>
    </row>
    <row r="19" spans="1:16" ht="13.5" thickBot="1">
      <c r="A19" s="88" t="str">
        <f t="shared" si="0"/>
        <v> IODE 4.2.197 </v>
      </c>
      <c r="B19" s="4" t="str">
        <f t="shared" si="1"/>
        <v>I</v>
      </c>
      <c r="C19" s="88">
        <f t="shared" si="2"/>
        <v>30899.399000000001</v>
      </c>
      <c r="D19" t="str">
        <f t="shared" si="3"/>
        <v>vis</v>
      </c>
      <c r="E19" s="187">
        <f>VLOOKUP(C19,'Active 1'!C$21:E$967,3,FALSE)</f>
        <v>-38768.700665612552</v>
      </c>
      <c r="F19" s="4" t="s">
        <v>121</v>
      </c>
      <c r="G19" t="str">
        <f t="shared" si="4"/>
        <v>30899.399</v>
      </c>
      <c r="H19" s="88">
        <f t="shared" si="5"/>
        <v>-38768</v>
      </c>
      <c r="I19" s="188" t="s">
        <v>245</v>
      </c>
      <c r="J19" s="189" t="s">
        <v>246</v>
      </c>
      <c r="K19" s="188">
        <v>-38768</v>
      </c>
      <c r="L19" s="188" t="s">
        <v>243</v>
      </c>
      <c r="M19" s="189" t="s">
        <v>215</v>
      </c>
      <c r="N19" s="189"/>
      <c r="O19" s="190" t="s">
        <v>244</v>
      </c>
      <c r="P19" s="190" t="s">
        <v>220</v>
      </c>
    </row>
    <row r="20" spans="1:16" ht="13.5" thickBot="1">
      <c r="A20" s="88" t="str">
        <f t="shared" si="0"/>
        <v> IODE 4.2.197 </v>
      </c>
      <c r="B20" s="4" t="str">
        <f t="shared" si="1"/>
        <v>I</v>
      </c>
      <c r="C20" s="88">
        <f t="shared" si="2"/>
        <v>31256.240000000002</v>
      </c>
      <c r="D20" t="str">
        <f t="shared" si="3"/>
        <v>vis</v>
      </c>
      <c r="E20" s="187">
        <f>VLOOKUP(C20,'Active 1'!C$21:E$967,3,FALSE)</f>
        <v>-37772.655832332217</v>
      </c>
      <c r="F20" s="4" t="s">
        <v>121</v>
      </c>
      <c r="G20" t="str">
        <f t="shared" si="4"/>
        <v>31256.240</v>
      </c>
      <c r="H20" s="88">
        <f t="shared" si="5"/>
        <v>-37772</v>
      </c>
      <c r="I20" s="188" t="s">
        <v>247</v>
      </c>
      <c r="J20" s="189" t="s">
        <v>248</v>
      </c>
      <c r="K20" s="188">
        <v>-37772</v>
      </c>
      <c r="L20" s="188" t="s">
        <v>249</v>
      </c>
      <c r="M20" s="189" t="s">
        <v>215</v>
      </c>
      <c r="N20" s="189"/>
      <c r="O20" s="190" t="s">
        <v>244</v>
      </c>
      <c r="P20" s="190" t="s">
        <v>220</v>
      </c>
    </row>
    <row r="21" spans="1:16" ht="13.5" thickBot="1">
      <c r="A21" s="88" t="str">
        <f t="shared" si="0"/>
        <v> IODE 4.2.197 </v>
      </c>
      <c r="B21" s="4" t="str">
        <f t="shared" si="1"/>
        <v>II</v>
      </c>
      <c r="C21" s="88">
        <f t="shared" si="2"/>
        <v>31256.425999999999</v>
      </c>
      <c r="D21" t="str">
        <f t="shared" si="3"/>
        <v>vis</v>
      </c>
      <c r="E21" s="187">
        <f>VLOOKUP(C21,'Active 1'!C$21:E$967,3,FALSE)</f>
        <v>-37772.136653372996</v>
      </c>
      <c r="F21" s="4" t="s">
        <v>121</v>
      </c>
      <c r="G21" t="str">
        <f t="shared" si="4"/>
        <v>31256.426</v>
      </c>
      <c r="H21" s="88">
        <f t="shared" si="5"/>
        <v>-37771.5</v>
      </c>
      <c r="I21" s="188" t="s">
        <v>250</v>
      </c>
      <c r="J21" s="189" t="s">
        <v>251</v>
      </c>
      <c r="K21" s="188">
        <v>-37771.5</v>
      </c>
      <c r="L21" s="188" t="s">
        <v>252</v>
      </c>
      <c r="M21" s="189" t="s">
        <v>215</v>
      </c>
      <c r="N21" s="189"/>
      <c r="O21" s="190" t="s">
        <v>244</v>
      </c>
      <c r="P21" s="190" t="s">
        <v>220</v>
      </c>
    </row>
    <row r="22" spans="1:16" ht="13.5" thickBot="1">
      <c r="A22" s="88" t="str">
        <f t="shared" si="0"/>
        <v> PZ 12.272 </v>
      </c>
      <c r="B22" s="4" t="str">
        <f t="shared" si="1"/>
        <v>II</v>
      </c>
      <c r="C22" s="88">
        <f t="shared" si="2"/>
        <v>32337.678</v>
      </c>
      <c r="D22" t="str">
        <f t="shared" si="3"/>
        <v>vis</v>
      </c>
      <c r="E22" s="187">
        <f>VLOOKUP(C22,'Active 1'!C$21:E$967,3,FALSE)</f>
        <v>-34754.054459695624</v>
      </c>
      <c r="F22" s="4" t="s">
        <v>121</v>
      </c>
      <c r="G22" t="str">
        <f t="shared" si="4"/>
        <v>32337.678</v>
      </c>
      <c r="H22" s="88">
        <f t="shared" si="5"/>
        <v>-34753.5</v>
      </c>
      <c r="I22" s="188" t="s">
        <v>253</v>
      </c>
      <c r="J22" s="189" t="s">
        <v>254</v>
      </c>
      <c r="K22" s="188">
        <v>-34753.5</v>
      </c>
      <c r="L22" s="188" t="s">
        <v>255</v>
      </c>
      <c r="M22" s="189" t="s">
        <v>215</v>
      </c>
      <c r="N22" s="189"/>
      <c r="O22" s="190" t="s">
        <v>233</v>
      </c>
      <c r="P22" s="190" t="s">
        <v>256</v>
      </c>
    </row>
    <row r="23" spans="1:16" ht="13.5" thickBot="1">
      <c r="A23" s="88" t="str">
        <f t="shared" si="0"/>
        <v> BBS 96 </v>
      </c>
      <c r="B23" s="4" t="str">
        <f t="shared" si="1"/>
        <v>I</v>
      </c>
      <c r="C23" s="88">
        <f t="shared" si="2"/>
        <v>48085.46</v>
      </c>
      <c r="D23" t="str">
        <f t="shared" si="3"/>
        <v>vis</v>
      </c>
      <c r="E23" s="187">
        <f>VLOOKUP(C23,'Active 1'!C$21:E$967,3,FALSE)</f>
        <v>9202.4889216002593</v>
      </c>
      <c r="F23" s="4" t="s">
        <v>121</v>
      </c>
      <c r="G23" t="str">
        <f t="shared" si="4"/>
        <v>48085.460</v>
      </c>
      <c r="H23" s="88">
        <f t="shared" si="5"/>
        <v>9201</v>
      </c>
      <c r="I23" s="188" t="s">
        <v>282</v>
      </c>
      <c r="J23" s="189" t="s">
        <v>283</v>
      </c>
      <c r="K23" s="188">
        <v>9201</v>
      </c>
      <c r="L23" s="188" t="s">
        <v>284</v>
      </c>
      <c r="M23" s="189" t="s">
        <v>215</v>
      </c>
      <c r="N23" s="189"/>
      <c r="O23" s="190" t="s">
        <v>285</v>
      </c>
      <c r="P23" s="190" t="s">
        <v>286</v>
      </c>
    </row>
    <row r="24" spans="1:16" ht="13.5" thickBot="1">
      <c r="A24" s="88" t="str">
        <f t="shared" si="0"/>
        <v> BBS 96 </v>
      </c>
      <c r="B24" s="4" t="str">
        <f t="shared" si="1"/>
        <v>I</v>
      </c>
      <c r="C24" s="88">
        <f t="shared" si="2"/>
        <v>48094.417999999998</v>
      </c>
      <c r="D24" t="str">
        <f t="shared" si="3"/>
        <v>vis</v>
      </c>
      <c r="E24" s="187">
        <f>VLOOKUP(C24,'Active 1'!C$21:E$967,3,FALSE)</f>
        <v>9227.4932501850471</v>
      </c>
      <c r="F24" s="4" t="s">
        <v>121</v>
      </c>
      <c r="G24" t="str">
        <f t="shared" si="4"/>
        <v>48094.418</v>
      </c>
      <c r="H24" s="88">
        <f t="shared" si="5"/>
        <v>9226</v>
      </c>
      <c r="I24" s="188" t="s">
        <v>287</v>
      </c>
      <c r="J24" s="189" t="s">
        <v>288</v>
      </c>
      <c r="K24" s="188">
        <v>9226</v>
      </c>
      <c r="L24" s="188" t="s">
        <v>289</v>
      </c>
      <c r="M24" s="189" t="s">
        <v>215</v>
      </c>
      <c r="N24" s="189"/>
      <c r="O24" s="190" t="s">
        <v>285</v>
      </c>
      <c r="P24" s="190" t="s">
        <v>286</v>
      </c>
    </row>
    <row r="25" spans="1:16" ht="13.5" thickBot="1">
      <c r="A25" s="88" t="str">
        <f t="shared" si="0"/>
        <v> BBS 96 </v>
      </c>
      <c r="B25" s="4" t="str">
        <f t="shared" si="1"/>
        <v>I</v>
      </c>
      <c r="C25" s="88">
        <f t="shared" si="2"/>
        <v>48122.360999999997</v>
      </c>
      <c r="D25" t="str">
        <f t="shared" si="3"/>
        <v>vis</v>
      </c>
      <c r="E25" s="187">
        <f>VLOOKUP(C25,'Active 1'!C$21:E$967,3,FALSE)</f>
        <v>9305.490119312617</v>
      </c>
      <c r="F25" s="4" t="s">
        <v>121</v>
      </c>
      <c r="G25" t="str">
        <f t="shared" si="4"/>
        <v>48122.361</v>
      </c>
      <c r="H25" s="88">
        <f t="shared" si="5"/>
        <v>9304</v>
      </c>
      <c r="I25" s="188" t="s">
        <v>290</v>
      </c>
      <c r="J25" s="189" t="s">
        <v>291</v>
      </c>
      <c r="K25" s="188">
        <v>9304</v>
      </c>
      <c r="L25" s="188" t="s">
        <v>284</v>
      </c>
      <c r="M25" s="189" t="s">
        <v>215</v>
      </c>
      <c r="N25" s="189"/>
      <c r="O25" s="190" t="s">
        <v>285</v>
      </c>
      <c r="P25" s="190" t="s">
        <v>286</v>
      </c>
    </row>
    <row r="26" spans="1:16" ht="13.5" thickBot="1">
      <c r="A26" s="88" t="str">
        <f t="shared" si="0"/>
        <v> AAP 465, 943ff </v>
      </c>
      <c r="B26" s="4" t="str">
        <f t="shared" si="1"/>
        <v>II</v>
      </c>
      <c r="C26" s="88">
        <f t="shared" si="2"/>
        <v>53189.010199999997</v>
      </c>
      <c r="D26" t="str">
        <f t="shared" si="3"/>
        <v>vis</v>
      </c>
      <c r="E26" s="187">
        <f>VLOOKUP(C26,'Active 1'!C$21:E$967,3,FALSE)</f>
        <v>23447.950648522896</v>
      </c>
      <c r="F26" s="4" t="s">
        <v>121</v>
      </c>
      <c r="G26" t="str">
        <f t="shared" si="4"/>
        <v>53189.0102</v>
      </c>
      <c r="H26" s="88">
        <f t="shared" si="5"/>
        <v>23444.5</v>
      </c>
      <c r="I26" s="188" t="s">
        <v>316</v>
      </c>
      <c r="J26" s="189" t="s">
        <v>317</v>
      </c>
      <c r="K26" s="188">
        <v>23444.5</v>
      </c>
      <c r="L26" s="188" t="s">
        <v>318</v>
      </c>
      <c r="M26" s="189" t="s">
        <v>260</v>
      </c>
      <c r="N26" s="189" t="s">
        <v>319</v>
      </c>
      <c r="O26" s="190" t="s">
        <v>320</v>
      </c>
      <c r="P26" s="190" t="s">
        <v>321</v>
      </c>
    </row>
    <row r="27" spans="1:16" ht="13.5" thickBot="1">
      <c r="A27" s="88" t="str">
        <f t="shared" si="0"/>
        <v> AAP 465, 943ff </v>
      </c>
      <c r="B27" s="4" t="str">
        <f t="shared" si="1"/>
        <v>I</v>
      </c>
      <c r="C27" s="88">
        <f t="shared" si="2"/>
        <v>53190.977599999998</v>
      </c>
      <c r="D27" t="str">
        <f t="shared" si="3"/>
        <v>vis</v>
      </c>
      <c r="E27" s="187">
        <f>VLOOKUP(C27,'Active 1'!C$21:E$967,3,FALSE)</f>
        <v>23453.442222094873</v>
      </c>
      <c r="F27" s="4" t="s">
        <v>121</v>
      </c>
      <c r="G27" t="str">
        <f t="shared" si="4"/>
        <v>53190.9776</v>
      </c>
      <c r="H27" s="88">
        <f t="shared" si="5"/>
        <v>23450</v>
      </c>
      <c r="I27" s="188" t="s">
        <v>322</v>
      </c>
      <c r="J27" s="189" t="s">
        <v>323</v>
      </c>
      <c r="K27" s="188">
        <v>23450</v>
      </c>
      <c r="L27" s="188" t="s">
        <v>324</v>
      </c>
      <c r="M27" s="189" t="s">
        <v>260</v>
      </c>
      <c r="N27" s="189" t="s">
        <v>319</v>
      </c>
      <c r="O27" s="190" t="s">
        <v>320</v>
      </c>
      <c r="P27" s="190" t="s">
        <v>321</v>
      </c>
    </row>
    <row r="28" spans="1:16" ht="13.5" thickBot="1">
      <c r="A28" s="88" t="str">
        <f t="shared" si="0"/>
        <v>IBVS 5690 </v>
      </c>
      <c r="B28" s="4" t="str">
        <f t="shared" si="1"/>
        <v>I</v>
      </c>
      <c r="C28" s="88">
        <f t="shared" si="2"/>
        <v>53438.895199999999</v>
      </c>
      <c r="D28" t="str">
        <f t="shared" si="3"/>
        <v>vis</v>
      </c>
      <c r="E28" s="187">
        <f>VLOOKUP(C28,'Active 1'!C$21:E$967,3,FALSE)</f>
        <v>24145.450832538347</v>
      </c>
      <c r="F28" s="4" t="s">
        <v>121</v>
      </c>
      <c r="G28" t="str">
        <f t="shared" si="4"/>
        <v>53438.8952</v>
      </c>
      <c r="H28" s="88">
        <f t="shared" si="5"/>
        <v>24142</v>
      </c>
      <c r="I28" s="188" t="s">
        <v>325</v>
      </c>
      <c r="J28" s="189" t="s">
        <v>326</v>
      </c>
      <c r="K28" s="188">
        <v>24142</v>
      </c>
      <c r="L28" s="188" t="s">
        <v>327</v>
      </c>
      <c r="M28" s="189" t="s">
        <v>260</v>
      </c>
      <c r="N28" s="189" t="s">
        <v>261</v>
      </c>
      <c r="O28" s="190" t="s">
        <v>328</v>
      </c>
      <c r="P28" s="191" t="s">
        <v>329</v>
      </c>
    </row>
    <row r="29" spans="1:16" ht="13.5" thickBot="1">
      <c r="A29" s="88" t="str">
        <f t="shared" si="0"/>
        <v>IBVS 5741 </v>
      </c>
      <c r="B29" s="4" t="str">
        <f t="shared" si="1"/>
        <v>II</v>
      </c>
      <c r="C29" s="88">
        <f t="shared" si="2"/>
        <v>53450.538699999997</v>
      </c>
      <c r="D29" t="str">
        <f t="shared" si="3"/>
        <v>vis</v>
      </c>
      <c r="E29" s="187">
        <f>VLOOKUP(C29,'Active 1'!C$21:E$967,3,FALSE)</f>
        <v>24177.95115625759</v>
      </c>
      <c r="F29" s="4" t="s">
        <v>121</v>
      </c>
      <c r="G29" t="str">
        <f t="shared" si="4"/>
        <v>53450.5387</v>
      </c>
      <c r="H29" s="88">
        <f t="shared" si="5"/>
        <v>24174.5</v>
      </c>
      <c r="I29" s="188" t="s">
        <v>330</v>
      </c>
      <c r="J29" s="189" t="s">
        <v>331</v>
      </c>
      <c r="K29" s="188">
        <v>24174.5</v>
      </c>
      <c r="L29" s="188" t="s">
        <v>327</v>
      </c>
      <c r="M29" s="189" t="s">
        <v>260</v>
      </c>
      <c r="N29" s="189" t="s">
        <v>261</v>
      </c>
      <c r="O29" s="190" t="s">
        <v>332</v>
      </c>
      <c r="P29" s="191" t="s">
        <v>333</v>
      </c>
    </row>
    <row r="30" spans="1:16" ht="13.5" thickBot="1">
      <c r="A30" s="88" t="str">
        <f t="shared" si="0"/>
        <v>IBVS 5843 </v>
      </c>
      <c r="B30" s="4" t="str">
        <f t="shared" si="1"/>
        <v>I</v>
      </c>
      <c r="C30" s="88">
        <f t="shared" si="2"/>
        <v>53509.829700000002</v>
      </c>
      <c r="D30" t="str">
        <f t="shared" si="3"/>
        <v>vis</v>
      </c>
      <c r="E30" s="187">
        <f>VLOOKUP(C30,'Active 1'!C$21:E$967,3,FALSE)</f>
        <v>24343.449219008307</v>
      </c>
      <c r="F30" s="4" t="s">
        <v>121</v>
      </c>
      <c r="G30" t="str">
        <f t="shared" si="4"/>
        <v>53509.8297</v>
      </c>
      <c r="H30" s="88">
        <f t="shared" si="5"/>
        <v>24340</v>
      </c>
      <c r="I30" s="188" t="s">
        <v>334</v>
      </c>
      <c r="J30" s="189" t="s">
        <v>335</v>
      </c>
      <c r="K30" s="188">
        <v>24340</v>
      </c>
      <c r="L30" s="188" t="s">
        <v>336</v>
      </c>
      <c r="M30" s="189" t="s">
        <v>295</v>
      </c>
      <c r="N30" s="189" t="s">
        <v>337</v>
      </c>
      <c r="O30" s="190" t="s">
        <v>338</v>
      </c>
      <c r="P30" s="191" t="s">
        <v>339</v>
      </c>
    </row>
    <row r="31" spans="1:16" ht="13.5" thickBot="1">
      <c r="A31" s="88" t="str">
        <f t="shared" si="0"/>
        <v>IBVS 5843 </v>
      </c>
      <c r="B31" s="4" t="str">
        <f t="shared" si="1"/>
        <v>I</v>
      </c>
      <c r="C31" s="88">
        <f t="shared" si="2"/>
        <v>53511.6204</v>
      </c>
      <c r="D31" t="str">
        <f t="shared" si="3"/>
        <v>vis</v>
      </c>
      <c r="E31" s="187">
        <f>VLOOKUP(C31,'Active 1'!C$21:E$967,3,FALSE)</f>
        <v>24348.447572569003</v>
      </c>
      <c r="F31" s="4" t="s">
        <v>121</v>
      </c>
      <c r="G31" t="str">
        <f t="shared" si="4"/>
        <v>53511.6204</v>
      </c>
      <c r="H31" s="88">
        <f t="shared" si="5"/>
        <v>24345</v>
      </c>
      <c r="I31" s="188" t="s">
        <v>340</v>
      </c>
      <c r="J31" s="189" t="s">
        <v>341</v>
      </c>
      <c r="K31" s="188" t="s">
        <v>342</v>
      </c>
      <c r="L31" s="188" t="s">
        <v>343</v>
      </c>
      <c r="M31" s="189" t="s">
        <v>295</v>
      </c>
      <c r="N31" s="189" t="s">
        <v>337</v>
      </c>
      <c r="O31" s="190" t="s">
        <v>338</v>
      </c>
      <c r="P31" s="191" t="s">
        <v>339</v>
      </c>
    </row>
    <row r="32" spans="1:16" ht="13.5" thickBot="1">
      <c r="A32" s="88" t="str">
        <f t="shared" si="0"/>
        <v>IBVS 5843 </v>
      </c>
      <c r="B32" s="4" t="str">
        <f t="shared" si="1"/>
        <v>II</v>
      </c>
      <c r="C32" s="88">
        <f t="shared" si="2"/>
        <v>53511.798499999997</v>
      </c>
      <c r="D32" t="str">
        <f t="shared" si="3"/>
        <v>vis</v>
      </c>
      <c r="E32" s="187">
        <f>VLOOKUP(C32,'Active 1'!C$21:E$967,3,FALSE)</f>
        <v>24348.944700378881</v>
      </c>
      <c r="F32" s="4" t="s">
        <v>121</v>
      </c>
      <c r="G32" t="str">
        <f t="shared" si="4"/>
        <v>53511.7985</v>
      </c>
      <c r="H32" s="88">
        <f t="shared" si="5"/>
        <v>24345.5</v>
      </c>
      <c r="I32" s="188" t="s">
        <v>344</v>
      </c>
      <c r="J32" s="189" t="s">
        <v>345</v>
      </c>
      <c r="K32" s="188" t="s">
        <v>346</v>
      </c>
      <c r="L32" s="188" t="s">
        <v>347</v>
      </c>
      <c r="M32" s="189" t="s">
        <v>295</v>
      </c>
      <c r="N32" s="189" t="s">
        <v>337</v>
      </c>
      <c r="O32" s="190" t="s">
        <v>338</v>
      </c>
      <c r="P32" s="191" t="s">
        <v>339</v>
      </c>
    </row>
    <row r="33" spans="1:16" ht="13.5" thickBot="1">
      <c r="A33" s="88" t="str">
        <f t="shared" si="0"/>
        <v>IBVS 5843 </v>
      </c>
      <c r="B33" s="4" t="str">
        <f t="shared" si="1"/>
        <v>I</v>
      </c>
      <c r="C33" s="88">
        <f t="shared" si="2"/>
        <v>53517.711300000003</v>
      </c>
      <c r="D33" t="str">
        <f t="shared" si="3"/>
        <v>vis</v>
      </c>
      <c r="E33" s="187">
        <f>VLOOKUP(C33,'Active 1'!C$21:E$967,3,FALSE)</f>
        <v>24365.449008712916</v>
      </c>
      <c r="F33" s="4" t="s">
        <v>121</v>
      </c>
      <c r="G33" t="str">
        <f t="shared" si="4"/>
        <v>53517.7113</v>
      </c>
      <c r="H33" s="88">
        <f t="shared" si="5"/>
        <v>24362</v>
      </c>
      <c r="I33" s="188" t="s">
        <v>348</v>
      </c>
      <c r="J33" s="189" t="s">
        <v>349</v>
      </c>
      <c r="K33" s="188" t="s">
        <v>350</v>
      </c>
      <c r="L33" s="188" t="s">
        <v>351</v>
      </c>
      <c r="M33" s="189" t="s">
        <v>295</v>
      </c>
      <c r="N33" s="189" t="s">
        <v>337</v>
      </c>
      <c r="O33" s="190" t="s">
        <v>338</v>
      </c>
      <c r="P33" s="191" t="s">
        <v>339</v>
      </c>
    </row>
    <row r="34" spans="1:16" ht="13.5" thickBot="1">
      <c r="A34" s="88" t="str">
        <f t="shared" si="0"/>
        <v>JAAVSO 37(1);44 </v>
      </c>
      <c r="B34" s="4" t="str">
        <f t="shared" si="1"/>
        <v>I</v>
      </c>
      <c r="C34" s="88">
        <f t="shared" si="2"/>
        <v>54667.352200000001</v>
      </c>
      <c r="D34" t="str">
        <f t="shared" si="3"/>
        <v>vis</v>
      </c>
      <c r="E34" s="187">
        <f>VLOOKUP(C34,'Active 1'!C$21:E$967,3,FALSE)</f>
        <v>27574.424094459086</v>
      </c>
      <c r="F34" s="4" t="s">
        <v>121</v>
      </c>
      <c r="G34" t="str">
        <f t="shared" si="4"/>
        <v>54667.3522</v>
      </c>
      <c r="H34" s="88">
        <f t="shared" si="5"/>
        <v>27571</v>
      </c>
      <c r="I34" s="188" t="s">
        <v>369</v>
      </c>
      <c r="J34" s="189" t="s">
        <v>370</v>
      </c>
      <c r="K34" s="188" t="s">
        <v>371</v>
      </c>
      <c r="L34" s="188" t="s">
        <v>372</v>
      </c>
      <c r="M34" s="189" t="s">
        <v>295</v>
      </c>
      <c r="N34" s="189" t="s">
        <v>296</v>
      </c>
      <c r="O34" s="190" t="s">
        <v>373</v>
      </c>
      <c r="P34" s="191" t="s">
        <v>374</v>
      </c>
    </row>
    <row r="35" spans="1:16" ht="13.5" thickBot="1">
      <c r="A35" s="88" t="str">
        <f t="shared" si="0"/>
        <v>IBVS 5992 </v>
      </c>
      <c r="B35" s="4" t="str">
        <f t="shared" si="1"/>
        <v>I</v>
      </c>
      <c r="C35" s="88">
        <f t="shared" si="2"/>
        <v>55652.909099999997</v>
      </c>
      <c r="D35" t="str">
        <f t="shared" si="3"/>
        <v>vis</v>
      </c>
      <c r="E35" s="187">
        <f>VLOOKUP(C35,'Active 1'!C$21:E$967,3,FALSE)</f>
        <v>30325.394017054237</v>
      </c>
      <c r="F35" s="4" t="s">
        <v>121</v>
      </c>
      <c r="G35" t="str">
        <f t="shared" si="4"/>
        <v>55652.9091</v>
      </c>
      <c r="H35" s="88">
        <f t="shared" si="5"/>
        <v>30322</v>
      </c>
      <c r="I35" s="188" t="s">
        <v>398</v>
      </c>
      <c r="J35" s="189" t="s">
        <v>399</v>
      </c>
      <c r="K35" s="188" t="s">
        <v>400</v>
      </c>
      <c r="L35" s="188" t="s">
        <v>401</v>
      </c>
      <c r="M35" s="189" t="s">
        <v>295</v>
      </c>
      <c r="N35" s="189" t="s">
        <v>121</v>
      </c>
      <c r="O35" s="190" t="s">
        <v>402</v>
      </c>
      <c r="P35" s="191" t="s">
        <v>403</v>
      </c>
    </row>
    <row r="36" spans="1:16" ht="13.5" thickBot="1">
      <c r="A36" s="88" t="str">
        <f t="shared" si="0"/>
        <v>OEJV 0160 </v>
      </c>
      <c r="B36" s="4" t="str">
        <f t="shared" si="1"/>
        <v>I</v>
      </c>
      <c r="C36" s="88">
        <f t="shared" si="2"/>
        <v>56067.413800000002</v>
      </c>
      <c r="D36" t="str">
        <f t="shared" si="3"/>
        <v>vis</v>
      </c>
      <c r="E36" s="187">
        <f>VLOOKUP(C36,'Active 1'!C$21:E$967,3,FALSE)</f>
        <v>31482.394655448981</v>
      </c>
      <c r="F36" s="4" t="s">
        <v>121</v>
      </c>
      <c r="G36" t="str">
        <f t="shared" si="4"/>
        <v>56067.4138</v>
      </c>
      <c r="H36" s="88">
        <f t="shared" si="5"/>
        <v>31479</v>
      </c>
      <c r="I36" s="188" t="s">
        <v>414</v>
      </c>
      <c r="J36" s="189" t="s">
        <v>415</v>
      </c>
      <c r="K36" s="188" t="s">
        <v>416</v>
      </c>
      <c r="L36" s="188" t="s">
        <v>417</v>
      </c>
      <c r="M36" s="189" t="s">
        <v>295</v>
      </c>
      <c r="N36" s="189" t="s">
        <v>58</v>
      </c>
      <c r="O36" s="190" t="s">
        <v>418</v>
      </c>
      <c r="P36" s="191" t="s">
        <v>419</v>
      </c>
    </row>
    <row r="37" spans="1:16" ht="13.5" thickBot="1">
      <c r="A37" s="88" t="str">
        <f t="shared" si="0"/>
        <v>OEJV 0160 </v>
      </c>
      <c r="B37" s="4" t="str">
        <f t="shared" si="1"/>
        <v>I</v>
      </c>
      <c r="C37" s="88">
        <f t="shared" si="2"/>
        <v>56067.413860000001</v>
      </c>
      <c r="D37" t="str">
        <f t="shared" si="3"/>
        <v>vis</v>
      </c>
      <c r="E37" s="187">
        <f>VLOOKUP(C37,'Active 1'!C$21:E$967,3,FALSE)</f>
        <v>31482.39482292606</v>
      </c>
      <c r="F37" s="4" t="s">
        <v>121</v>
      </c>
      <c r="G37" t="str">
        <f t="shared" si="4"/>
        <v>56067.41386</v>
      </c>
      <c r="H37" s="88">
        <f t="shared" si="5"/>
        <v>31479</v>
      </c>
      <c r="I37" s="188" t="s">
        <v>420</v>
      </c>
      <c r="J37" s="189" t="s">
        <v>415</v>
      </c>
      <c r="K37" s="188" t="s">
        <v>416</v>
      </c>
      <c r="L37" s="188" t="s">
        <v>421</v>
      </c>
      <c r="M37" s="189" t="s">
        <v>295</v>
      </c>
      <c r="N37" s="189" t="s">
        <v>121</v>
      </c>
      <c r="O37" s="190" t="s">
        <v>418</v>
      </c>
      <c r="P37" s="191" t="s">
        <v>419</v>
      </c>
    </row>
    <row r="38" spans="1:16" ht="13.5" thickBot="1">
      <c r="A38" s="88" t="str">
        <f t="shared" si="0"/>
        <v>OEJV 0160 </v>
      </c>
      <c r="B38" s="4" t="str">
        <f t="shared" si="1"/>
        <v>I</v>
      </c>
      <c r="C38" s="88">
        <f t="shared" si="2"/>
        <v>56067.414049999999</v>
      </c>
      <c r="D38" t="str">
        <f t="shared" si="3"/>
        <v>vis</v>
      </c>
      <c r="E38" s="187">
        <f>VLOOKUP(C38,'Active 1'!C$21:E$967,3,FALSE)</f>
        <v>31482.395353270156</v>
      </c>
      <c r="F38" s="4" t="s">
        <v>121</v>
      </c>
      <c r="G38" t="str">
        <f t="shared" si="4"/>
        <v>56067.41405</v>
      </c>
      <c r="H38" s="88">
        <f t="shared" si="5"/>
        <v>31479</v>
      </c>
      <c r="I38" s="188" t="s">
        <v>422</v>
      </c>
      <c r="J38" s="189" t="s">
        <v>423</v>
      </c>
      <c r="K38" s="188" t="s">
        <v>416</v>
      </c>
      <c r="L38" s="188" t="s">
        <v>424</v>
      </c>
      <c r="M38" s="189" t="s">
        <v>295</v>
      </c>
      <c r="N38" s="189" t="s">
        <v>101</v>
      </c>
      <c r="O38" s="190" t="s">
        <v>418</v>
      </c>
      <c r="P38" s="191" t="s">
        <v>419</v>
      </c>
    </row>
    <row r="39" spans="1:16" ht="13.5" thickBot="1">
      <c r="A39" s="88" t="str">
        <f t="shared" si="0"/>
        <v>OEJV 0160 </v>
      </c>
      <c r="B39" s="4" t="str">
        <f t="shared" si="1"/>
        <v>I</v>
      </c>
      <c r="C39" s="88">
        <f t="shared" si="2"/>
        <v>56067.414640000003</v>
      </c>
      <c r="D39" t="str">
        <f t="shared" si="3"/>
        <v>vis</v>
      </c>
      <c r="E39" s="187">
        <f>VLOOKUP(C39,'Active 1'!C$21:E$967,3,FALSE)</f>
        <v>31482.397000128152</v>
      </c>
      <c r="F39" s="4" t="s">
        <v>121</v>
      </c>
      <c r="G39" t="str">
        <f t="shared" si="4"/>
        <v>56067.41464</v>
      </c>
      <c r="H39" s="88">
        <f t="shared" si="5"/>
        <v>31479</v>
      </c>
      <c r="I39" s="188" t="s">
        <v>425</v>
      </c>
      <c r="J39" s="189" t="s">
        <v>426</v>
      </c>
      <c r="K39" s="188" t="s">
        <v>416</v>
      </c>
      <c r="L39" s="188" t="s">
        <v>427</v>
      </c>
      <c r="M39" s="189" t="s">
        <v>295</v>
      </c>
      <c r="N39" s="189" t="s">
        <v>39</v>
      </c>
      <c r="O39" s="190" t="s">
        <v>418</v>
      </c>
      <c r="P39" s="191" t="s">
        <v>419</v>
      </c>
    </row>
    <row r="40" spans="1:16" ht="13.5" thickBot="1">
      <c r="A40" s="88" t="str">
        <f t="shared" si="0"/>
        <v>IBVS 2035 </v>
      </c>
      <c r="B40" s="4" t="str">
        <f t="shared" si="1"/>
        <v>II</v>
      </c>
      <c r="C40" s="88">
        <f t="shared" si="2"/>
        <v>44366.733899999999</v>
      </c>
      <c r="D40" t="str">
        <f t="shared" si="3"/>
        <v>vis</v>
      </c>
      <c r="E40" s="187" t="e">
        <f>VLOOKUP(C40,'Active 1'!C$21:E$967,3,FALSE)</f>
        <v>#N/A</v>
      </c>
      <c r="F40" s="4" t="s">
        <v>121</v>
      </c>
      <c r="G40" t="str">
        <f t="shared" si="4"/>
        <v>44366.7339</v>
      </c>
      <c r="H40" s="88">
        <f t="shared" si="5"/>
        <v>-1177.5</v>
      </c>
      <c r="I40" s="188" t="s">
        <v>257</v>
      </c>
      <c r="J40" s="189" t="s">
        <v>258</v>
      </c>
      <c r="K40" s="188">
        <v>-1177.5</v>
      </c>
      <c r="L40" s="188" t="s">
        <v>259</v>
      </c>
      <c r="M40" s="189" t="s">
        <v>260</v>
      </c>
      <c r="N40" s="189" t="s">
        <v>261</v>
      </c>
      <c r="O40" s="190" t="s">
        <v>262</v>
      </c>
      <c r="P40" s="191" t="s">
        <v>263</v>
      </c>
    </row>
    <row r="41" spans="1:16" ht="13.5" thickBot="1">
      <c r="A41" s="88" t="str">
        <f t="shared" si="0"/>
        <v>IBVS 2035 </v>
      </c>
      <c r="B41" s="4" t="str">
        <f t="shared" si="1"/>
        <v>II</v>
      </c>
      <c r="C41" s="88">
        <f t="shared" si="2"/>
        <v>44408.650900000001</v>
      </c>
      <c r="D41" t="str">
        <f t="shared" si="3"/>
        <v>vis</v>
      </c>
      <c r="E41" s="187" t="e">
        <f>VLOOKUP(C41,'Active 1'!C$21:E$967,3,FALSE)</f>
        <v>#N/A</v>
      </c>
      <c r="F41" s="4" t="s">
        <v>121</v>
      </c>
      <c r="G41" t="str">
        <f t="shared" si="4"/>
        <v>44408.6509</v>
      </c>
      <c r="H41" s="88">
        <f t="shared" si="5"/>
        <v>-1060.5</v>
      </c>
      <c r="I41" s="188" t="s">
        <v>264</v>
      </c>
      <c r="J41" s="189" t="s">
        <v>265</v>
      </c>
      <c r="K41" s="188">
        <v>-1060.5</v>
      </c>
      <c r="L41" s="188" t="s">
        <v>266</v>
      </c>
      <c r="M41" s="189" t="s">
        <v>260</v>
      </c>
      <c r="N41" s="189" t="s">
        <v>261</v>
      </c>
      <c r="O41" s="190" t="s">
        <v>262</v>
      </c>
      <c r="P41" s="191" t="s">
        <v>263</v>
      </c>
    </row>
    <row r="42" spans="1:16" ht="13.5" thickBot="1">
      <c r="A42" s="88" t="str">
        <f t="shared" si="0"/>
        <v>IBVS 2035 </v>
      </c>
      <c r="B42" s="4" t="str">
        <f t="shared" si="1"/>
        <v>II</v>
      </c>
      <c r="C42" s="88">
        <f t="shared" si="2"/>
        <v>44698.844799999999</v>
      </c>
      <c r="D42" t="str">
        <f t="shared" si="3"/>
        <v>vis</v>
      </c>
      <c r="E42" s="187" t="e">
        <f>VLOOKUP(C42,'Active 1'!C$21:E$967,3,FALSE)</f>
        <v>#N/A</v>
      </c>
      <c r="F42" s="4" t="s">
        <v>121</v>
      </c>
      <c r="G42" t="str">
        <f t="shared" si="4"/>
        <v>44698.8448</v>
      </c>
      <c r="H42" s="88">
        <f t="shared" si="5"/>
        <v>-250.5</v>
      </c>
      <c r="I42" s="188" t="s">
        <v>267</v>
      </c>
      <c r="J42" s="189" t="s">
        <v>268</v>
      </c>
      <c r="K42" s="188">
        <v>-250.5</v>
      </c>
      <c r="L42" s="188" t="s">
        <v>269</v>
      </c>
      <c r="M42" s="189" t="s">
        <v>260</v>
      </c>
      <c r="N42" s="189" t="s">
        <v>261</v>
      </c>
      <c r="O42" s="190" t="s">
        <v>262</v>
      </c>
      <c r="P42" s="191" t="s">
        <v>263</v>
      </c>
    </row>
    <row r="43" spans="1:16" ht="13.5" thickBot="1">
      <c r="A43" s="88" t="str">
        <f t="shared" ref="A43:A63" si="6">P43</f>
        <v>IBVS 2035 </v>
      </c>
      <c r="B43" s="4" t="str">
        <f t="shared" ref="B43:B63" si="7">IF(H43=INT(H43),"I","II")</f>
        <v>I</v>
      </c>
      <c r="C43" s="88">
        <f t="shared" ref="C43:C63" si="8">1*G43</f>
        <v>44787.515399999997</v>
      </c>
      <c r="D43" t="str">
        <f t="shared" ref="D43:D63" si="9">VLOOKUP(F43,I$1:J$5,2,FALSE)</f>
        <v>vis</v>
      </c>
      <c r="E43" s="187" t="e">
        <f>VLOOKUP(C43,'Active 1'!C$21:E$967,3,FALSE)</f>
        <v>#N/A</v>
      </c>
      <c r="F43" s="4" t="s">
        <v>121</v>
      </c>
      <c r="G43" t="str">
        <f t="shared" ref="G43:G63" si="10">MID(I43,3,LEN(I43)-3)</f>
        <v>44787.5154</v>
      </c>
      <c r="H43" s="88">
        <f t="shared" ref="H43:H63" si="11">1*K43</f>
        <v>-3</v>
      </c>
      <c r="I43" s="188" t="s">
        <v>270</v>
      </c>
      <c r="J43" s="189" t="s">
        <v>271</v>
      </c>
      <c r="K43" s="188">
        <v>-3</v>
      </c>
      <c r="L43" s="188" t="s">
        <v>272</v>
      </c>
      <c r="M43" s="189" t="s">
        <v>260</v>
      </c>
      <c r="N43" s="189" t="s">
        <v>261</v>
      </c>
      <c r="O43" s="190" t="s">
        <v>262</v>
      </c>
      <c r="P43" s="191" t="s">
        <v>263</v>
      </c>
    </row>
    <row r="44" spans="1:16" ht="13.5" thickBot="1">
      <c r="A44" s="88" t="str">
        <f t="shared" si="6"/>
        <v>IBVS 2035 </v>
      </c>
      <c r="B44" s="4" t="str">
        <f t="shared" si="7"/>
        <v>I</v>
      </c>
      <c r="C44" s="88">
        <f t="shared" si="8"/>
        <v>44788.590100000001</v>
      </c>
      <c r="D44" t="str">
        <f t="shared" si="9"/>
        <v>vis</v>
      </c>
      <c r="E44" s="187" t="e">
        <f>VLOOKUP(C44,'Active 1'!C$21:E$967,3,FALSE)</f>
        <v>#N/A</v>
      </c>
      <c r="F44" s="4" t="s">
        <v>121</v>
      </c>
      <c r="G44" t="str">
        <f t="shared" si="10"/>
        <v>44788.5901</v>
      </c>
      <c r="H44" s="88">
        <f t="shared" si="11"/>
        <v>0</v>
      </c>
      <c r="I44" s="188" t="s">
        <v>273</v>
      </c>
      <c r="J44" s="189" t="s">
        <v>274</v>
      </c>
      <c r="K44" s="188">
        <v>0</v>
      </c>
      <c r="L44" s="188" t="s">
        <v>275</v>
      </c>
      <c r="M44" s="189" t="s">
        <v>260</v>
      </c>
      <c r="N44" s="189" t="s">
        <v>261</v>
      </c>
      <c r="O44" s="190" t="s">
        <v>262</v>
      </c>
      <c r="P44" s="191" t="s">
        <v>263</v>
      </c>
    </row>
    <row r="45" spans="1:16" ht="13.5" thickBot="1">
      <c r="A45" s="88" t="str">
        <f t="shared" si="6"/>
        <v>IBVS 2035 </v>
      </c>
      <c r="B45" s="4" t="str">
        <f t="shared" si="7"/>
        <v>I</v>
      </c>
      <c r="C45" s="88">
        <f t="shared" si="8"/>
        <v>44789.665399999998</v>
      </c>
      <c r="D45" t="str">
        <f t="shared" si="9"/>
        <v>vis</v>
      </c>
      <c r="E45" s="187" t="e">
        <f>VLOOKUP(C45,'Active 1'!C$21:E$967,3,FALSE)</f>
        <v>#N/A</v>
      </c>
      <c r="F45" s="4" t="s">
        <v>121</v>
      </c>
      <c r="G45" t="str">
        <f t="shared" si="10"/>
        <v>44789.6654</v>
      </c>
      <c r="H45" s="88">
        <f t="shared" si="11"/>
        <v>3</v>
      </c>
      <c r="I45" s="188" t="s">
        <v>276</v>
      </c>
      <c r="J45" s="189" t="s">
        <v>277</v>
      </c>
      <c r="K45" s="188">
        <v>3</v>
      </c>
      <c r="L45" s="188" t="s">
        <v>278</v>
      </c>
      <c r="M45" s="189" t="s">
        <v>260</v>
      </c>
      <c r="N45" s="189" t="s">
        <v>261</v>
      </c>
      <c r="O45" s="190" t="s">
        <v>262</v>
      </c>
      <c r="P45" s="191" t="s">
        <v>263</v>
      </c>
    </row>
    <row r="46" spans="1:16" ht="13.5" thickBot="1">
      <c r="A46" s="88" t="str">
        <f t="shared" si="6"/>
        <v>IBVS 2035 </v>
      </c>
      <c r="B46" s="4" t="str">
        <f t="shared" si="7"/>
        <v>II</v>
      </c>
      <c r="C46" s="88">
        <f t="shared" si="8"/>
        <v>44790.560799999999</v>
      </c>
      <c r="D46" t="str">
        <f t="shared" si="9"/>
        <v>vis</v>
      </c>
      <c r="E46" s="187" t="e">
        <f>VLOOKUP(C46,'Active 1'!C$21:E$967,3,FALSE)</f>
        <v>#N/A</v>
      </c>
      <c r="F46" s="4" t="s">
        <v>121</v>
      </c>
      <c r="G46" t="str">
        <f t="shared" si="10"/>
        <v>44790.5608</v>
      </c>
      <c r="H46" s="88">
        <f t="shared" si="11"/>
        <v>5.5</v>
      </c>
      <c r="I46" s="188" t="s">
        <v>279</v>
      </c>
      <c r="J46" s="189" t="s">
        <v>280</v>
      </c>
      <c r="K46" s="188">
        <v>5.5</v>
      </c>
      <c r="L46" s="188" t="s">
        <v>281</v>
      </c>
      <c r="M46" s="189" t="s">
        <v>260</v>
      </c>
      <c r="N46" s="189" t="s">
        <v>261</v>
      </c>
      <c r="O46" s="190" t="s">
        <v>262</v>
      </c>
      <c r="P46" s="191" t="s">
        <v>263</v>
      </c>
    </row>
    <row r="47" spans="1:16" ht="13.5" thickBot="1">
      <c r="A47" s="88" t="str">
        <f t="shared" si="6"/>
        <v>VSB 47 </v>
      </c>
      <c r="B47" s="4" t="str">
        <f t="shared" si="7"/>
        <v>I</v>
      </c>
      <c r="C47" s="88">
        <f t="shared" si="8"/>
        <v>51306.023000000001</v>
      </c>
      <c r="D47" t="str">
        <f t="shared" si="9"/>
        <v>vis</v>
      </c>
      <c r="E47" s="187">
        <f>VLOOKUP(C47,'Active 1'!C$21:E$967,3,FALSE)</f>
        <v>18191.997235958213</v>
      </c>
      <c r="F47" s="4" t="s">
        <v>121</v>
      </c>
      <c r="G47" t="str">
        <f t="shared" si="10"/>
        <v>51306.023</v>
      </c>
      <c r="H47" s="88">
        <f t="shared" si="11"/>
        <v>18189</v>
      </c>
      <c r="I47" s="188" t="s">
        <v>292</v>
      </c>
      <c r="J47" s="189" t="s">
        <v>293</v>
      </c>
      <c r="K47" s="188">
        <v>18189</v>
      </c>
      <c r="L47" s="188" t="s">
        <v>294</v>
      </c>
      <c r="M47" s="189" t="s">
        <v>295</v>
      </c>
      <c r="N47" s="189" t="s">
        <v>296</v>
      </c>
      <c r="O47" s="190" t="s">
        <v>297</v>
      </c>
      <c r="P47" s="191" t="s">
        <v>298</v>
      </c>
    </row>
    <row r="48" spans="1:16" ht="13.5" thickBot="1">
      <c r="A48" s="88" t="str">
        <f t="shared" si="6"/>
        <v>VSB 47 </v>
      </c>
      <c r="B48" s="4" t="str">
        <f t="shared" si="7"/>
        <v>I</v>
      </c>
      <c r="C48" s="88">
        <f t="shared" si="8"/>
        <v>51311.042999999998</v>
      </c>
      <c r="D48" t="str">
        <f t="shared" si="9"/>
        <v>vis</v>
      </c>
      <c r="E48" s="187">
        <f>VLOOKUP(C48,'Active 1'!C$21:E$967,3,FALSE)</f>
        <v>18206.009485287927</v>
      </c>
      <c r="F48" s="4" t="s">
        <v>121</v>
      </c>
      <c r="G48" t="str">
        <f t="shared" si="10"/>
        <v>51311.043</v>
      </c>
      <c r="H48" s="88">
        <f t="shared" si="11"/>
        <v>18203</v>
      </c>
      <c r="I48" s="188" t="s">
        <v>299</v>
      </c>
      <c r="J48" s="189" t="s">
        <v>300</v>
      </c>
      <c r="K48" s="188">
        <v>18203</v>
      </c>
      <c r="L48" s="188" t="s">
        <v>301</v>
      </c>
      <c r="M48" s="189" t="s">
        <v>295</v>
      </c>
      <c r="N48" s="189" t="s">
        <v>121</v>
      </c>
      <c r="O48" s="190" t="s">
        <v>302</v>
      </c>
      <c r="P48" s="191" t="s">
        <v>298</v>
      </c>
    </row>
    <row r="49" spans="1:16" ht="13.5" thickBot="1">
      <c r="A49" s="88" t="str">
        <f t="shared" si="6"/>
        <v>VSB 47 </v>
      </c>
      <c r="B49" s="4" t="str">
        <f t="shared" si="7"/>
        <v>I</v>
      </c>
      <c r="C49" s="88">
        <f t="shared" si="8"/>
        <v>51316.063999999998</v>
      </c>
      <c r="D49" t="str">
        <f t="shared" si="9"/>
        <v>vis</v>
      </c>
      <c r="E49" s="187">
        <f>VLOOKUP(C49,'Active 1'!C$21:E$967,3,FALSE)</f>
        <v>18220.024525902376</v>
      </c>
      <c r="F49" s="4" t="s">
        <v>121</v>
      </c>
      <c r="G49" t="str">
        <f t="shared" si="10"/>
        <v>51316.064</v>
      </c>
      <c r="H49" s="88">
        <f t="shared" si="11"/>
        <v>18217</v>
      </c>
      <c r="I49" s="188" t="s">
        <v>303</v>
      </c>
      <c r="J49" s="189" t="s">
        <v>304</v>
      </c>
      <c r="K49" s="188">
        <v>18217</v>
      </c>
      <c r="L49" s="188" t="s">
        <v>305</v>
      </c>
      <c r="M49" s="189" t="s">
        <v>295</v>
      </c>
      <c r="N49" s="189" t="s">
        <v>121</v>
      </c>
      <c r="O49" s="190" t="s">
        <v>302</v>
      </c>
      <c r="P49" s="191" t="s">
        <v>298</v>
      </c>
    </row>
    <row r="50" spans="1:16" ht="13.5" thickBot="1">
      <c r="A50" s="88" t="str">
        <f t="shared" si="6"/>
        <v>VSB 47 </v>
      </c>
      <c r="B50" s="4" t="str">
        <f t="shared" si="7"/>
        <v>I</v>
      </c>
      <c r="C50" s="88">
        <f t="shared" si="8"/>
        <v>51331.101000000002</v>
      </c>
      <c r="D50" t="str">
        <f t="shared" si="9"/>
        <v>vis</v>
      </c>
      <c r="E50" s="187">
        <f>VLOOKUP(C50,'Active 1'!C$21:E$967,3,FALSE)</f>
        <v>18261.997074342831</v>
      </c>
      <c r="F50" s="4" t="s">
        <v>121</v>
      </c>
      <c r="G50" t="str">
        <f t="shared" si="10"/>
        <v>51331.101</v>
      </c>
      <c r="H50" s="88">
        <f t="shared" si="11"/>
        <v>18259</v>
      </c>
      <c r="I50" s="188" t="s">
        <v>306</v>
      </c>
      <c r="J50" s="189" t="s">
        <v>307</v>
      </c>
      <c r="K50" s="188">
        <v>18259</v>
      </c>
      <c r="L50" s="188" t="s">
        <v>294</v>
      </c>
      <c r="M50" s="189" t="s">
        <v>295</v>
      </c>
      <c r="N50" s="189" t="s">
        <v>308</v>
      </c>
      <c r="O50" s="190" t="s">
        <v>297</v>
      </c>
      <c r="P50" s="191" t="s">
        <v>298</v>
      </c>
    </row>
    <row r="51" spans="1:16" ht="13.5" thickBot="1">
      <c r="A51" s="88" t="str">
        <f t="shared" si="6"/>
        <v>VSB 42 </v>
      </c>
      <c r="B51" s="4" t="str">
        <f t="shared" si="7"/>
        <v>I</v>
      </c>
      <c r="C51" s="88">
        <f t="shared" si="8"/>
        <v>52761.080600000001</v>
      </c>
      <c r="D51" t="str">
        <f t="shared" si="9"/>
        <v>vis</v>
      </c>
      <c r="E51" s="187">
        <f>VLOOKUP(C51,'Active 1'!C$21:E$967,3,FALSE)</f>
        <v>22253.477291796189</v>
      </c>
      <c r="F51" s="4" t="s">
        <v>121</v>
      </c>
      <c r="G51" t="str">
        <f t="shared" si="10"/>
        <v>52761.0806</v>
      </c>
      <c r="H51" s="88">
        <f t="shared" si="11"/>
        <v>22250</v>
      </c>
      <c r="I51" s="188" t="s">
        <v>309</v>
      </c>
      <c r="J51" s="189" t="s">
        <v>310</v>
      </c>
      <c r="K51" s="188">
        <v>22250</v>
      </c>
      <c r="L51" s="188" t="s">
        <v>311</v>
      </c>
      <c r="M51" s="189" t="s">
        <v>260</v>
      </c>
      <c r="N51" s="189" t="s">
        <v>261</v>
      </c>
      <c r="O51" s="190" t="s">
        <v>302</v>
      </c>
      <c r="P51" s="191" t="s">
        <v>312</v>
      </c>
    </row>
    <row r="52" spans="1:16" ht="13.5" thickBot="1">
      <c r="A52" s="88" t="str">
        <f t="shared" si="6"/>
        <v>VSB 42 </v>
      </c>
      <c r="B52" s="4" t="str">
        <f t="shared" si="7"/>
        <v>II</v>
      </c>
      <c r="C52" s="88">
        <f t="shared" si="8"/>
        <v>52763.05</v>
      </c>
      <c r="D52" t="str">
        <f t="shared" si="9"/>
        <v>vis</v>
      </c>
      <c r="E52" s="187">
        <f>VLOOKUP(C52,'Active 1'!C$21:E$967,3,FALSE)</f>
        <v>22258.97444793762</v>
      </c>
      <c r="F52" s="4" t="s">
        <v>121</v>
      </c>
      <c r="G52" t="str">
        <f t="shared" si="10"/>
        <v>52763.0500</v>
      </c>
      <c r="H52" s="88">
        <f t="shared" si="11"/>
        <v>22255.5</v>
      </c>
      <c r="I52" s="188" t="s">
        <v>313</v>
      </c>
      <c r="J52" s="189" t="s">
        <v>314</v>
      </c>
      <c r="K52" s="188">
        <v>22255.5</v>
      </c>
      <c r="L52" s="188" t="s">
        <v>315</v>
      </c>
      <c r="M52" s="189" t="s">
        <v>260</v>
      </c>
      <c r="N52" s="189" t="s">
        <v>261</v>
      </c>
      <c r="O52" s="190" t="s">
        <v>302</v>
      </c>
      <c r="P52" s="191" t="s">
        <v>312</v>
      </c>
    </row>
    <row r="53" spans="1:16" ht="13.5" thickBot="1">
      <c r="A53" s="88" t="str">
        <f t="shared" si="6"/>
        <v>VSB 45 </v>
      </c>
      <c r="B53" s="4" t="str">
        <f t="shared" si="7"/>
        <v>II</v>
      </c>
      <c r="C53" s="88">
        <f t="shared" si="8"/>
        <v>53858.241399999999</v>
      </c>
      <c r="D53" t="str">
        <f t="shared" si="9"/>
        <v>vis</v>
      </c>
      <c r="E53" s="187">
        <f>VLOOKUP(C53,'Active 1'!C$21:E$967,3,FALSE)</f>
        <v>25315.965475939021</v>
      </c>
      <c r="F53" s="4" t="s">
        <v>121</v>
      </c>
      <c r="G53" t="str">
        <f t="shared" si="10"/>
        <v>53858.2414</v>
      </c>
      <c r="H53" s="88">
        <f t="shared" si="11"/>
        <v>25312.5</v>
      </c>
      <c r="I53" s="188" t="s">
        <v>352</v>
      </c>
      <c r="J53" s="189" t="s">
        <v>353</v>
      </c>
      <c r="K53" s="188" t="s">
        <v>354</v>
      </c>
      <c r="L53" s="188" t="s">
        <v>355</v>
      </c>
      <c r="M53" s="189" t="s">
        <v>260</v>
      </c>
      <c r="N53" s="189" t="s">
        <v>261</v>
      </c>
      <c r="O53" s="190" t="s">
        <v>356</v>
      </c>
      <c r="P53" s="191" t="s">
        <v>357</v>
      </c>
    </row>
    <row r="54" spans="1:16" ht="13.5" thickBot="1">
      <c r="A54" s="88" t="str">
        <f t="shared" si="6"/>
        <v>VSB 45 </v>
      </c>
      <c r="B54" s="4" t="str">
        <f t="shared" si="7"/>
        <v>II</v>
      </c>
      <c r="C54" s="88">
        <f t="shared" si="8"/>
        <v>53860.0311</v>
      </c>
      <c r="D54" t="str">
        <f t="shared" si="9"/>
        <v>vis</v>
      </c>
      <c r="E54" s="187">
        <f>VLOOKUP(C54,'Active 1'!C$21:E$967,3,FALSE)</f>
        <v>25320.961038215002</v>
      </c>
      <c r="F54" s="4" t="s">
        <v>121</v>
      </c>
      <c r="G54" t="str">
        <f t="shared" si="10"/>
        <v>53860.0311</v>
      </c>
      <c r="H54" s="88">
        <f t="shared" si="11"/>
        <v>25317.5</v>
      </c>
      <c r="I54" s="188" t="s">
        <v>358</v>
      </c>
      <c r="J54" s="189" t="s">
        <v>359</v>
      </c>
      <c r="K54" s="188" t="s">
        <v>360</v>
      </c>
      <c r="L54" s="188" t="s">
        <v>361</v>
      </c>
      <c r="M54" s="189" t="s">
        <v>260</v>
      </c>
      <c r="N54" s="189" t="s">
        <v>261</v>
      </c>
      <c r="O54" s="190" t="s">
        <v>356</v>
      </c>
      <c r="P54" s="191" t="s">
        <v>357</v>
      </c>
    </row>
    <row r="55" spans="1:16" ht="13.5" thickBot="1">
      <c r="A55" s="88" t="str">
        <f t="shared" si="6"/>
        <v>VSB 48 </v>
      </c>
      <c r="B55" s="4" t="str">
        <f t="shared" si="7"/>
        <v>II</v>
      </c>
      <c r="C55" s="88">
        <f t="shared" si="8"/>
        <v>54571.160100000001</v>
      </c>
      <c r="D55" t="str">
        <f t="shared" si="9"/>
        <v>vis</v>
      </c>
      <c r="E55" s="187">
        <f>VLOOKUP(C55,'Active 1'!C$21:E$967,3,FALSE)</f>
        <v>27305.924554867546</v>
      </c>
      <c r="F55" s="4" t="s">
        <v>121</v>
      </c>
      <c r="G55" t="str">
        <f t="shared" si="10"/>
        <v>54571.1601</v>
      </c>
      <c r="H55" s="88">
        <f t="shared" si="11"/>
        <v>27302.5</v>
      </c>
      <c r="I55" s="188" t="s">
        <v>362</v>
      </c>
      <c r="J55" s="189" t="s">
        <v>363</v>
      </c>
      <c r="K55" s="188" t="s">
        <v>364</v>
      </c>
      <c r="L55" s="188" t="s">
        <v>365</v>
      </c>
      <c r="M55" s="189" t="s">
        <v>295</v>
      </c>
      <c r="N55" s="189" t="s">
        <v>366</v>
      </c>
      <c r="O55" s="190" t="s">
        <v>367</v>
      </c>
      <c r="P55" s="191" t="s">
        <v>368</v>
      </c>
    </row>
    <row r="56" spans="1:16" ht="13.5" thickBot="1">
      <c r="A56" s="88" t="str">
        <f t="shared" si="6"/>
        <v>IBVS 5917 </v>
      </c>
      <c r="B56" s="4" t="str">
        <f t="shared" si="7"/>
        <v>I</v>
      </c>
      <c r="C56" s="88">
        <f t="shared" si="8"/>
        <v>54667.353000000003</v>
      </c>
      <c r="D56" t="str">
        <f t="shared" si="9"/>
        <v>vis</v>
      </c>
      <c r="E56" s="187" t="e">
        <f>VLOOKUP(C56,'Active 1'!C$21:E$967,3,FALSE)</f>
        <v>#N/A</v>
      </c>
      <c r="F56" s="4" t="s">
        <v>121</v>
      </c>
      <c r="G56" t="str">
        <f t="shared" si="10"/>
        <v>54667.353</v>
      </c>
      <c r="H56" s="88">
        <f t="shared" si="11"/>
        <v>27571</v>
      </c>
      <c r="I56" s="188" t="s">
        <v>375</v>
      </c>
      <c r="J56" s="189" t="s">
        <v>376</v>
      </c>
      <c r="K56" s="188" t="s">
        <v>371</v>
      </c>
      <c r="L56" s="188" t="s">
        <v>377</v>
      </c>
      <c r="M56" s="189" t="s">
        <v>295</v>
      </c>
      <c r="N56" s="189" t="s">
        <v>296</v>
      </c>
      <c r="O56" s="190" t="s">
        <v>378</v>
      </c>
      <c r="P56" s="191" t="s">
        <v>379</v>
      </c>
    </row>
    <row r="57" spans="1:16" ht="13.5" thickBot="1">
      <c r="A57" s="88" t="str">
        <f t="shared" si="6"/>
        <v>VSB 50 </v>
      </c>
      <c r="B57" s="4" t="str">
        <f t="shared" si="7"/>
        <v>I</v>
      </c>
      <c r="C57" s="88">
        <f t="shared" si="8"/>
        <v>54920.283100000001</v>
      </c>
      <c r="D57" t="str">
        <f t="shared" si="9"/>
        <v>vis</v>
      </c>
      <c r="E57" s="187">
        <f>VLOOKUP(C57,'Active 1'!C$21:E$967,3,FALSE)</f>
        <v>28280.426252624609</v>
      </c>
      <c r="F57" s="4" t="s">
        <v>121</v>
      </c>
      <c r="G57" t="str">
        <f t="shared" si="10"/>
        <v>54920.2831</v>
      </c>
      <c r="H57" s="88">
        <f t="shared" si="11"/>
        <v>28277</v>
      </c>
      <c r="I57" s="188" t="s">
        <v>380</v>
      </c>
      <c r="J57" s="189" t="s">
        <v>381</v>
      </c>
      <c r="K57" s="188" t="s">
        <v>382</v>
      </c>
      <c r="L57" s="188" t="s">
        <v>383</v>
      </c>
      <c r="M57" s="189" t="s">
        <v>295</v>
      </c>
      <c r="N57" s="189" t="s">
        <v>121</v>
      </c>
      <c r="O57" s="190" t="s">
        <v>367</v>
      </c>
      <c r="P57" s="191" t="s">
        <v>384</v>
      </c>
    </row>
    <row r="58" spans="1:16" ht="13.5" thickBot="1">
      <c r="A58" s="88" t="str">
        <f t="shared" si="6"/>
        <v>VSB 50 </v>
      </c>
      <c r="B58" s="4" t="str">
        <f t="shared" si="7"/>
        <v>I</v>
      </c>
      <c r="C58" s="88">
        <f t="shared" si="8"/>
        <v>54951.092799999999</v>
      </c>
      <c r="D58" t="str">
        <f t="shared" si="9"/>
        <v>vis</v>
      </c>
      <c r="E58" s="187">
        <f>VLOOKUP(C58,'Active 1'!C$21:E$967,3,FALSE)</f>
        <v>28366.424897679171</v>
      </c>
      <c r="F58" s="4" t="s">
        <v>121</v>
      </c>
      <c r="G58" t="str">
        <f t="shared" si="10"/>
        <v>54951.0928</v>
      </c>
      <c r="H58" s="88">
        <f t="shared" si="11"/>
        <v>28363</v>
      </c>
      <c r="I58" s="188" t="s">
        <v>385</v>
      </c>
      <c r="J58" s="189" t="s">
        <v>386</v>
      </c>
      <c r="K58" s="188" t="s">
        <v>387</v>
      </c>
      <c r="L58" s="188" t="s">
        <v>388</v>
      </c>
      <c r="M58" s="189" t="s">
        <v>295</v>
      </c>
      <c r="N58" s="189" t="s">
        <v>366</v>
      </c>
      <c r="O58" s="190" t="s">
        <v>302</v>
      </c>
      <c r="P58" s="191" t="s">
        <v>384</v>
      </c>
    </row>
    <row r="59" spans="1:16" ht="13.5" thickBot="1">
      <c r="A59" s="88" t="str">
        <f t="shared" si="6"/>
        <v>VSB 51 </v>
      </c>
      <c r="B59" s="4" t="str">
        <f t="shared" si="7"/>
        <v>II</v>
      </c>
      <c r="C59" s="88">
        <f t="shared" si="8"/>
        <v>55318.118300000002</v>
      </c>
      <c r="D59" t="str">
        <f t="shared" si="9"/>
        <v>vis</v>
      </c>
      <c r="E59" s="187">
        <f>VLOOKUP(C59,'Active 1'!C$21:E$967,3,FALSE)</f>
        <v>29390.897570262012</v>
      </c>
      <c r="F59" s="4" t="s">
        <v>121</v>
      </c>
      <c r="G59" t="str">
        <f t="shared" si="10"/>
        <v>55318.1183</v>
      </c>
      <c r="H59" s="88">
        <f t="shared" si="11"/>
        <v>29387.5</v>
      </c>
      <c r="I59" s="188" t="s">
        <v>389</v>
      </c>
      <c r="J59" s="189" t="s">
        <v>390</v>
      </c>
      <c r="K59" s="188" t="s">
        <v>391</v>
      </c>
      <c r="L59" s="188" t="s">
        <v>392</v>
      </c>
      <c r="M59" s="189" t="s">
        <v>295</v>
      </c>
      <c r="N59" s="189" t="s">
        <v>366</v>
      </c>
      <c r="O59" s="190" t="s">
        <v>302</v>
      </c>
      <c r="P59" s="191" t="s">
        <v>393</v>
      </c>
    </row>
    <row r="60" spans="1:16" ht="13.5" thickBot="1">
      <c r="A60" s="88" t="str">
        <f t="shared" si="6"/>
        <v>VSB 51 </v>
      </c>
      <c r="B60" s="4" t="str">
        <f t="shared" si="7"/>
        <v>II</v>
      </c>
      <c r="C60" s="88">
        <f t="shared" si="8"/>
        <v>55350.003599999996</v>
      </c>
      <c r="D60" t="str">
        <f t="shared" si="9"/>
        <v>vis</v>
      </c>
      <c r="E60" s="187">
        <f>VLOOKUP(C60,'Active 1'!C$21:E$967,3,FALSE)</f>
        <v>29479.898521168965</v>
      </c>
      <c r="F60" s="4" t="s">
        <v>121</v>
      </c>
      <c r="G60" t="str">
        <f t="shared" si="10"/>
        <v>55350.0036</v>
      </c>
      <c r="H60" s="88">
        <f t="shared" si="11"/>
        <v>29476.5</v>
      </c>
      <c r="I60" s="188" t="s">
        <v>394</v>
      </c>
      <c r="J60" s="189" t="s">
        <v>395</v>
      </c>
      <c r="K60" s="188" t="s">
        <v>396</v>
      </c>
      <c r="L60" s="188" t="s">
        <v>397</v>
      </c>
      <c r="M60" s="189" t="s">
        <v>295</v>
      </c>
      <c r="N60" s="189" t="s">
        <v>366</v>
      </c>
      <c r="O60" s="190" t="s">
        <v>302</v>
      </c>
      <c r="P60" s="191" t="s">
        <v>393</v>
      </c>
    </row>
    <row r="61" spans="1:16" ht="13.5" thickBot="1">
      <c r="A61" s="88" t="str">
        <f t="shared" si="6"/>
        <v>IBVS 6029 </v>
      </c>
      <c r="B61" s="4" t="str">
        <f t="shared" si="7"/>
        <v>I</v>
      </c>
      <c r="C61" s="88">
        <f t="shared" si="8"/>
        <v>56016.900699999998</v>
      </c>
      <c r="D61" t="str">
        <f t="shared" si="9"/>
        <v>vis</v>
      </c>
      <c r="E61" s="187">
        <f>VLOOKUP(C61,'Active 1'!C$21:E$967,3,FALSE)</f>
        <v>31341.398210903717</v>
      </c>
      <c r="F61" s="4" t="s">
        <v>121</v>
      </c>
      <c r="G61" t="str">
        <f t="shared" si="10"/>
        <v>56016.9007</v>
      </c>
      <c r="H61" s="88">
        <f t="shared" si="11"/>
        <v>31338</v>
      </c>
      <c r="I61" s="188" t="s">
        <v>404</v>
      </c>
      <c r="J61" s="189" t="s">
        <v>405</v>
      </c>
      <c r="K61" s="188" t="s">
        <v>406</v>
      </c>
      <c r="L61" s="188" t="s">
        <v>407</v>
      </c>
      <c r="M61" s="189" t="s">
        <v>295</v>
      </c>
      <c r="N61" s="189" t="s">
        <v>121</v>
      </c>
      <c r="O61" s="190" t="s">
        <v>402</v>
      </c>
      <c r="P61" s="191" t="s">
        <v>408</v>
      </c>
    </row>
    <row r="62" spans="1:16" ht="13.5" thickBot="1">
      <c r="A62" s="88" t="str">
        <f t="shared" si="6"/>
        <v>VSB 55 </v>
      </c>
      <c r="B62" s="4" t="str">
        <f t="shared" si="7"/>
        <v>I</v>
      </c>
      <c r="C62" s="88">
        <f t="shared" si="8"/>
        <v>56053.082900000001</v>
      </c>
      <c r="D62" t="str">
        <f t="shared" si="9"/>
        <v>vis</v>
      </c>
      <c r="E62" s="187">
        <f>VLOOKUP(C62,'Active 1'!C$21:E$967,3,FALSE)</f>
        <v>31442.393033154294</v>
      </c>
      <c r="F62" s="4" t="s">
        <v>121</v>
      </c>
      <c r="G62" t="str">
        <f t="shared" si="10"/>
        <v>56053.0829</v>
      </c>
      <c r="H62" s="88">
        <f t="shared" si="11"/>
        <v>31439</v>
      </c>
      <c r="I62" s="188" t="s">
        <v>409</v>
      </c>
      <c r="J62" s="189" t="s">
        <v>410</v>
      </c>
      <c r="K62" s="188" t="s">
        <v>411</v>
      </c>
      <c r="L62" s="188" t="s">
        <v>412</v>
      </c>
      <c r="M62" s="189" t="s">
        <v>295</v>
      </c>
      <c r="N62" s="189" t="s">
        <v>366</v>
      </c>
      <c r="O62" s="190" t="s">
        <v>302</v>
      </c>
      <c r="P62" s="191" t="s">
        <v>413</v>
      </c>
    </row>
    <row r="63" spans="1:16" ht="13.5" thickBot="1">
      <c r="A63" s="88" t="str">
        <f t="shared" si="6"/>
        <v>IBVS 6029 </v>
      </c>
      <c r="B63" s="4" t="str">
        <f t="shared" si="7"/>
        <v>II</v>
      </c>
      <c r="C63" s="88">
        <f t="shared" si="8"/>
        <v>56093.743999999999</v>
      </c>
      <c r="D63" t="str">
        <f t="shared" si="9"/>
        <v>vis</v>
      </c>
      <c r="E63" s="187">
        <f>VLOOKUP(C63,'Active 1'!C$21:E$967,3,FALSE)</f>
        <v>31555.889740568782</v>
      </c>
      <c r="F63" s="4" t="s">
        <v>121</v>
      </c>
      <c r="G63" t="str">
        <f t="shared" si="10"/>
        <v>56093.7440</v>
      </c>
      <c r="H63" s="88">
        <f t="shared" si="11"/>
        <v>31552.5</v>
      </c>
      <c r="I63" s="188" t="s">
        <v>428</v>
      </c>
      <c r="J63" s="189" t="s">
        <v>429</v>
      </c>
      <c r="K63" s="188" t="s">
        <v>430</v>
      </c>
      <c r="L63" s="188" t="s">
        <v>431</v>
      </c>
      <c r="M63" s="189" t="s">
        <v>295</v>
      </c>
      <c r="N63" s="189" t="s">
        <v>121</v>
      </c>
      <c r="O63" s="190" t="s">
        <v>402</v>
      </c>
      <c r="P63" s="191" t="s">
        <v>408</v>
      </c>
    </row>
    <row r="64" spans="1:16" ht="13.5" thickBot="1">
      <c r="B64" s="4"/>
      <c r="F64" s="4"/>
      <c r="I64" s="188"/>
      <c r="J64" s="189"/>
      <c r="K64" s="188"/>
      <c r="L64" s="188"/>
      <c r="M64" s="189"/>
      <c r="N64" s="189"/>
      <c r="O64" s="190"/>
      <c r="P64" s="190"/>
    </row>
    <row r="65" spans="2:16" ht="13.5" thickBot="1">
      <c r="B65" s="4"/>
      <c r="F65" s="4"/>
      <c r="I65" s="188"/>
      <c r="J65" s="189"/>
      <c r="K65" s="188"/>
      <c r="L65" s="188"/>
      <c r="M65" s="189"/>
      <c r="N65" s="189"/>
      <c r="O65" s="190"/>
      <c r="P65" s="190"/>
    </row>
    <row r="66" spans="2:16" ht="13.5" thickBot="1">
      <c r="B66" s="4"/>
      <c r="F66" s="4"/>
      <c r="I66" s="188"/>
      <c r="J66" s="189"/>
      <c r="K66" s="188"/>
      <c r="L66" s="188"/>
      <c r="M66" s="189"/>
      <c r="N66" s="189"/>
      <c r="O66" s="190"/>
      <c r="P66" s="190"/>
    </row>
    <row r="67" spans="2:16" ht="13.5" thickBot="1">
      <c r="B67" s="4"/>
      <c r="F67" s="4"/>
      <c r="I67" s="188"/>
      <c r="J67" s="189"/>
      <c r="K67" s="188"/>
      <c r="L67" s="188"/>
      <c r="M67" s="189"/>
      <c r="N67" s="189"/>
      <c r="O67" s="190"/>
      <c r="P67" s="190"/>
    </row>
    <row r="68" spans="2:16" ht="13.5" thickBot="1">
      <c r="B68" s="4"/>
      <c r="F68" s="4"/>
      <c r="I68" s="188"/>
      <c r="J68" s="189"/>
      <c r="K68" s="188"/>
      <c r="L68" s="188"/>
      <c r="M68" s="189"/>
      <c r="N68" s="189"/>
      <c r="O68" s="190"/>
      <c r="P68" s="190"/>
    </row>
    <row r="69" spans="2:16" ht="13.5" thickBot="1">
      <c r="B69" s="4"/>
      <c r="F69" s="4"/>
      <c r="I69" s="188"/>
      <c r="J69" s="189"/>
      <c r="K69" s="188"/>
      <c r="L69" s="188"/>
      <c r="M69" s="189"/>
      <c r="N69" s="189"/>
      <c r="O69" s="190"/>
      <c r="P69" s="190"/>
    </row>
    <row r="70" spans="2:16" ht="13.5" thickBot="1">
      <c r="B70" s="4"/>
      <c r="F70" s="4"/>
      <c r="I70" s="188"/>
      <c r="J70" s="189"/>
      <c r="K70" s="188"/>
      <c r="L70" s="188"/>
      <c r="M70" s="189"/>
      <c r="N70" s="189"/>
      <c r="O70" s="190"/>
      <c r="P70" s="190"/>
    </row>
    <row r="71" spans="2:16" ht="13.5" thickBot="1">
      <c r="B71" s="4"/>
      <c r="F71" s="4"/>
      <c r="I71" s="188"/>
      <c r="J71" s="189"/>
      <c r="K71" s="188"/>
      <c r="L71" s="188"/>
      <c r="M71" s="189"/>
      <c r="N71" s="189"/>
      <c r="O71" s="190"/>
      <c r="P71" s="190"/>
    </row>
    <row r="72" spans="2:16" ht="13.5" thickBot="1">
      <c r="B72" s="4"/>
      <c r="F72" s="4"/>
      <c r="I72" s="188"/>
      <c r="J72" s="189"/>
      <c r="K72" s="188"/>
      <c r="L72" s="188"/>
      <c r="M72" s="189"/>
      <c r="N72" s="189"/>
      <c r="O72" s="190"/>
      <c r="P72" s="190"/>
    </row>
    <row r="73" spans="2:16" ht="13.5" thickBot="1">
      <c r="B73" s="4"/>
      <c r="F73" s="4"/>
      <c r="I73" s="188"/>
      <c r="J73" s="189"/>
      <c r="K73" s="188"/>
      <c r="L73" s="188"/>
      <c r="M73" s="189"/>
      <c r="N73" s="189"/>
      <c r="O73" s="190"/>
      <c r="P73" s="190"/>
    </row>
    <row r="74" spans="2:16" ht="13.5" thickBot="1">
      <c r="B74" s="4"/>
      <c r="F74" s="4"/>
      <c r="I74" s="188"/>
      <c r="J74" s="189"/>
      <c r="K74" s="188"/>
      <c r="L74" s="188"/>
      <c r="M74" s="189"/>
      <c r="N74" s="189"/>
      <c r="O74" s="190"/>
      <c r="P74" s="190"/>
    </row>
    <row r="75" spans="2:16" ht="13.5" thickBot="1">
      <c r="B75" s="4"/>
      <c r="F75" s="4"/>
      <c r="I75" s="188"/>
      <c r="J75" s="189"/>
      <c r="K75" s="188"/>
      <c r="L75" s="188"/>
      <c r="M75" s="189"/>
      <c r="N75" s="189"/>
      <c r="O75" s="190"/>
      <c r="P75" s="190"/>
    </row>
    <row r="76" spans="2:16" ht="13.5" thickBot="1">
      <c r="B76" s="4"/>
      <c r="F76" s="4"/>
      <c r="I76" s="188"/>
      <c r="J76" s="189"/>
      <c r="K76" s="188"/>
      <c r="L76" s="188"/>
      <c r="M76" s="189"/>
      <c r="N76" s="189"/>
      <c r="O76" s="190"/>
      <c r="P76" s="190"/>
    </row>
    <row r="77" spans="2:16" ht="13.5" thickBot="1">
      <c r="B77" s="4"/>
      <c r="F77" s="4"/>
      <c r="I77" s="188"/>
      <c r="J77" s="189"/>
      <c r="K77" s="188"/>
      <c r="L77" s="188"/>
      <c r="M77" s="189"/>
      <c r="N77" s="189"/>
      <c r="O77" s="190"/>
      <c r="P77" s="190"/>
    </row>
    <row r="78" spans="2:16" ht="13.5" thickBot="1">
      <c r="B78" s="4"/>
      <c r="F78" s="4"/>
      <c r="I78" s="188"/>
      <c r="J78" s="189"/>
      <c r="K78" s="188"/>
      <c r="L78" s="188"/>
      <c r="M78" s="189"/>
      <c r="N78" s="189"/>
      <c r="O78" s="190"/>
      <c r="P78" s="190"/>
    </row>
    <row r="79" spans="2:16" ht="13.5" thickBot="1">
      <c r="B79" s="4"/>
      <c r="F79" s="4"/>
      <c r="I79" s="188"/>
      <c r="J79" s="189"/>
      <c r="K79" s="188"/>
      <c r="L79" s="188"/>
      <c r="M79" s="189"/>
      <c r="N79" s="189"/>
      <c r="O79" s="190"/>
      <c r="P79" s="190"/>
    </row>
    <row r="80" spans="2:16" ht="13.5" thickBot="1">
      <c r="B80" s="4"/>
      <c r="F80" s="4"/>
      <c r="I80" s="188"/>
      <c r="J80" s="189"/>
      <c r="K80" s="188"/>
      <c r="L80" s="188"/>
      <c r="M80" s="189"/>
      <c r="N80" s="189"/>
      <c r="O80" s="190"/>
      <c r="P80" s="190"/>
    </row>
    <row r="81" spans="2:16" ht="13.5" thickBot="1">
      <c r="B81" s="4"/>
      <c r="F81" s="4"/>
      <c r="I81" s="188"/>
      <c r="J81" s="189"/>
      <c r="K81" s="188"/>
      <c r="L81" s="188"/>
      <c r="M81" s="189"/>
      <c r="N81" s="189"/>
      <c r="O81" s="190"/>
      <c r="P81" s="190"/>
    </row>
    <row r="82" spans="2:16" ht="13.5" thickBot="1">
      <c r="B82" s="4"/>
      <c r="F82" s="4"/>
      <c r="I82" s="188"/>
      <c r="J82" s="189"/>
      <c r="K82" s="188"/>
      <c r="L82" s="188"/>
      <c r="M82" s="189"/>
      <c r="N82" s="189"/>
      <c r="O82" s="190"/>
      <c r="P82" s="190"/>
    </row>
    <row r="83" spans="2:16" ht="13.5" thickBot="1">
      <c r="B83" s="4"/>
      <c r="F83" s="4"/>
      <c r="I83" s="188"/>
      <c r="J83" s="189"/>
      <c r="K83" s="188"/>
      <c r="L83" s="188"/>
      <c r="M83" s="189"/>
      <c r="N83" s="189"/>
      <c r="O83" s="190"/>
      <c r="P83" s="190"/>
    </row>
    <row r="84" spans="2:16" ht="13.5" thickBot="1">
      <c r="B84" s="4"/>
      <c r="F84" s="4"/>
      <c r="I84" s="188"/>
      <c r="J84" s="189"/>
      <c r="K84" s="188"/>
      <c r="L84" s="188"/>
      <c r="M84" s="189"/>
      <c r="N84" s="189"/>
      <c r="O84" s="190"/>
      <c r="P84" s="190"/>
    </row>
    <row r="85" spans="2:16" ht="13.5" thickBot="1">
      <c r="B85" s="4"/>
      <c r="F85" s="4"/>
      <c r="I85" s="188"/>
      <c r="J85" s="189"/>
      <c r="K85" s="188"/>
      <c r="L85" s="188"/>
      <c r="M85" s="189"/>
      <c r="N85" s="189"/>
      <c r="O85" s="190"/>
      <c r="P85" s="190"/>
    </row>
    <row r="86" spans="2:16" ht="13.5" thickBot="1">
      <c r="B86" s="4"/>
      <c r="F86" s="4"/>
      <c r="I86" s="188"/>
      <c r="J86" s="189"/>
      <c r="K86" s="188"/>
      <c r="L86" s="188"/>
      <c r="M86" s="189"/>
      <c r="N86" s="189"/>
      <c r="O86" s="190"/>
      <c r="P86" s="190"/>
    </row>
    <row r="87" spans="2:16" ht="13.5" thickBot="1">
      <c r="B87" s="4"/>
      <c r="F87" s="4"/>
      <c r="I87" s="188"/>
      <c r="J87" s="189"/>
      <c r="K87" s="188"/>
      <c r="L87" s="188"/>
      <c r="M87" s="189"/>
      <c r="N87" s="189"/>
      <c r="O87" s="190"/>
      <c r="P87" s="190"/>
    </row>
    <row r="88" spans="2:16" ht="13.5" thickBot="1">
      <c r="B88" s="4"/>
      <c r="F88" s="4"/>
      <c r="I88" s="188"/>
      <c r="J88" s="189"/>
      <c r="K88" s="188"/>
      <c r="L88" s="188"/>
      <c r="M88" s="189"/>
      <c r="N88" s="189"/>
      <c r="O88" s="190"/>
      <c r="P88" s="190"/>
    </row>
    <row r="89" spans="2:16" ht="13.5" thickBot="1">
      <c r="B89" s="4"/>
      <c r="F89" s="4"/>
      <c r="I89" s="188"/>
      <c r="J89" s="189"/>
      <c r="K89" s="188"/>
      <c r="L89" s="188"/>
      <c r="M89" s="189"/>
      <c r="N89" s="189"/>
      <c r="O89" s="190"/>
      <c r="P89" s="190"/>
    </row>
    <row r="90" spans="2:16" ht="13.5" thickBot="1">
      <c r="B90" s="4"/>
      <c r="F90" s="4"/>
      <c r="I90" s="188"/>
      <c r="J90" s="189"/>
      <c r="K90" s="188"/>
      <c r="L90" s="188"/>
      <c r="M90" s="189"/>
      <c r="N90" s="189"/>
      <c r="O90" s="190"/>
      <c r="P90" s="190"/>
    </row>
    <row r="91" spans="2:16" ht="13.5" thickBot="1">
      <c r="B91" s="4"/>
      <c r="F91" s="4"/>
      <c r="I91" s="188"/>
      <c r="J91" s="189"/>
      <c r="K91" s="188"/>
      <c r="L91" s="188"/>
      <c r="M91" s="189"/>
      <c r="N91" s="189"/>
      <c r="O91" s="190"/>
      <c r="P91" s="190"/>
    </row>
    <row r="92" spans="2:16" ht="13.5" thickBot="1">
      <c r="B92" s="4"/>
      <c r="F92" s="4"/>
      <c r="I92" s="188"/>
      <c r="J92" s="189"/>
      <c r="K92" s="188"/>
      <c r="L92" s="188"/>
      <c r="M92" s="189"/>
      <c r="N92" s="189"/>
      <c r="O92" s="190"/>
      <c r="P92" s="191"/>
    </row>
    <row r="93" spans="2:16" ht="13.5" thickBot="1">
      <c r="B93" s="4"/>
      <c r="F93" s="4"/>
      <c r="I93" s="188"/>
      <c r="J93" s="189"/>
      <c r="K93" s="188"/>
      <c r="L93" s="188"/>
      <c r="M93" s="189"/>
      <c r="N93" s="189"/>
      <c r="O93" s="190"/>
      <c r="P93" s="191"/>
    </row>
    <row r="94" spans="2:16" ht="13.5" thickBot="1">
      <c r="B94" s="4"/>
      <c r="F94" s="4"/>
      <c r="I94" s="188"/>
      <c r="J94" s="189"/>
      <c r="K94" s="188"/>
      <c r="L94" s="188"/>
      <c r="M94" s="189"/>
      <c r="N94" s="189"/>
      <c r="O94" s="190"/>
      <c r="P94" s="191"/>
    </row>
    <row r="95" spans="2:16" ht="13.5" thickBot="1">
      <c r="B95" s="4"/>
      <c r="F95" s="4"/>
      <c r="I95" s="188"/>
      <c r="J95" s="189"/>
      <c r="K95" s="188"/>
      <c r="L95" s="188"/>
      <c r="M95" s="189"/>
      <c r="N95" s="189"/>
      <c r="O95" s="190"/>
      <c r="P95" s="191"/>
    </row>
    <row r="96" spans="2:16" ht="13.5" thickBot="1">
      <c r="B96" s="4"/>
      <c r="F96" s="4"/>
      <c r="I96" s="188"/>
      <c r="J96" s="189"/>
      <c r="K96" s="188"/>
      <c r="L96" s="188"/>
      <c r="M96" s="189"/>
      <c r="N96" s="189"/>
      <c r="O96" s="190"/>
      <c r="P96" s="191"/>
    </row>
    <row r="97" spans="2:16" ht="13.5" thickBot="1">
      <c r="B97" s="4"/>
      <c r="F97" s="4"/>
      <c r="I97" s="188"/>
      <c r="J97" s="189"/>
      <c r="K97" s="188"/>
      <c r="L97" s="188"/>
      <c r="M97" s="189"/>
      <c r="N97" s="189"/>
      <c r="O97" s="190"/>
      <c r="P97" s="191"/>
    </row>
    <row r="98" spans="2:16" ht="13.5" thickBot="1">
      <c r="B98" s="4"/>
      <c r="F98" s="4"/>
      <c r="I98" s="188"/>
      <c r="J98" s="189"/>
      <c r="K98" s="188"/>
      <c r="L98" s="188"/>
      <c r="M98" s="189"/>
      <c r="N98" s="189"/>
      <c r="O98" s="190"/>
      <c r="P98" s="191"/>
    </row>
    <row r="99" spans="2:16" ht="13.5" thickBot="1">
      <c r="B99" s="4"/>
      <c r="F99" s="4"/>
      <c r="I99" s="188"/>
      <c r="J99" s="189"/>
      <c r="K99" s="188"/>
      <c r="L99" s="188"/>
      <c r="M99" s="189"/>
      <c r="N99" s="189"/>
      <c r="O99" s="190"/>
      <c r="P99" s="191"/>
    </row>
    <row r="100" spans="2:16" ht="13.5" thickBot="1">
      <c r="B100" s="4"/>
      <c r="F100" s="4"/>
      <c r="I100" s="188"/>
      <c r="J100" s="189"/>
      <c r="K100" s="188"/>
      <c r="L100" s="188"/>
      <c r="M100" s="189"/>
      <c r="N100" s="189"/>
      <c r="O100" s="190"/>
      <c r="P100" s="191"/>
    </row>
    <row r="101" spans="2:16" ht="13.5" thickBot="1">
      <c r="B101" s="4"/>
      <c r="F101" s="4"/>
      <c r="I101" s="188"/>
      <c r="J101" s="189"/>
      <c r="K101" s="188"/>
      <c r="L101" s="188"/>
      <c r="M101" s="189"/>
      <c r="N101" s="189"/>
      <c r="O101" s="190"/>
      <c r="P101" s="190"/>
    </row>
    <row r="102" spans="2:16" ht="13.5" thickBot="1">
      <c r="B102" s="4"/>
      <c r="F102" s="4"/>
      <c r="I102" s="188"/>
      <c r="J102" s="189"/>
      <c r="K102" s="188"/>
      <c r="L102" s="188"/>
      <c r="M102" s="189"/>
      <c r="N102" s="189"/>
      <c r="O102" s="190"/>
      <c r="P102" s="191"/>
    </row>
    <row r="103" spans="2:16" ht="13.5" thickBot="1">
      <c r="B103" s="4"/>
      <c r="F103" s="4"/>
      <c r="I103" s="188"/>
      <c r="J103" s="189"/>
      <c r="K103" s="188"/>
      <c r="L103" s="188"/>
      <c r="M103" s="189"/>
      <c r="N103" s="189"/>
      <c r="O103" s="190"/>
      <c r="P103" s="191"/>
    </row>
    <row r="104" spans="2:16" ht="13.5" thickBot="1">
      <c r="B104" s="4"/>
      <c r="F104" s="4"/>
      <c r="I104" s="188"/>
      <c r="J104" s="189"/>
      <c r="K104" s="188"/>
      <c r="L104" s="188"/>
      <c r="M104" s="189"/>
      <c r="N104" s="189"/>
      <c r="O104" s="190"/>
      <c r="P104" s="191"/>
    </row>
    <row r="105" spans="2:16" ht="13.5" thickBot="1">
      <c r="B105" s="4"/>
      <c r="F105" s="4"/>
      <c r="I105" s="188"/>
      <c r="J105" s="189"/>
      <c r="K105" s="188"/>
      <c r="L105" s="188"/>
      <c r="M105" s="189"/>
      <c r="N105" s="189"/>
      <c r="O105" s="190"/>
      <c r="P105" s="191"/>
    </row>
    <row r="106" spans="2:16" ht="13.5" thickBot="1">
      <c r="B106" s="4"/>
      <c r="F106" s="4"/>
      <c r="I106" s="188"/>
      <c r="J106" s="189"/>
      <c r="K106" s="188"/>
      <c r="L106" s="188"/>
      <c r="M106" s="189"/>
      <c r="N106" s="189"/>
      <c r="O106" s="190"/>
      <c r="P106" s="191"/>
    </row>
    <row r="107" spans="2:16" ht="13.5" thickBot="1">
      <c r="B107" s="4"/>
      <c r="F107" s="4"/>
      <c r="I107" s="188"/>
      <c r="J107" s="189"/>
      <c r="K107" s="188"/>
      <c r="L107" s="188"/>
      <c r="M107" s="189"/>
      <c r="N107" s="189"/>
      <c r="O107" s="190"/>
      <c r="P107" s="191"/>
    </row>
    <row r="108" spans="2:16" ht="13.5" thickBot="1">
      <c r="B108" s="4"/>
      <c r="F108" s="4"/>
      <c r="I108" s="188"/>
      <c r="J108" s="189"/>
      <c r="K108" s="188"/>
      <c r="L108" s="188"/>
      <c r="M108" s="189"/>
      <c r="N108" s="189"/>
      <c r="O108" s="190"/>
      <c r="P108" s="191"/>
    </row>
    <row r="109" spans="2:16" ht="13.5" thickBot="1">
      <c r="B109" s="4"/>
      <c r="F109" s="4"/>
      <c r="I109" s="188"/>
      <c r="J109" s="189"/>
      <c r="K109" s="188"/>
      <c r="L109" s="188"/>
      <c r="M109" s="189"/>
      <c r="N109" s="189"/>
      <c r="O109" s="190"/>
      <c r="P109" s="191"/>
    </row>
    <row r="110" spans="2:16" ht="13.5" thickBot="1">
      <c r="B110" s="4"/>
      <c r="F110" s="4"/>
      <c r="I110" s="188"/>
      <c r="J110" s="189"/>
      <c r="K110" s="188"/>
      <c r="L110" s="188"/>
      <c r="M110" s="189"/>
      <c r="N110" s="189"/>
      <c r="O110" s="190"/>
      <c r="P110" s="191"/>
    </row>
    <row r="111" spans="2:16" ht="13.5" thickBot="1">
      <c r="B111" s="4"/>
      <c r="F111" s="4"/>
      <c r="I111" s="188"/>
      <c r="J111" s="189"/>
      <c r="K111" s="188"/>
      <c r="L111" s="188"/>
      <c r="M111" s="189"/>
      <c r="N111" s="189"/>
      <c r="O111" s="190"/>
      <c r="P111" s="191"/>
    </row>
    <row r="112" spans="2:16" ht="13.5" thickBot="1">
      <c r="B112" s="4"/>
      <c r="F112" s="4"/>
      <c r="I112" s="188"/>
      <c r="J112" s="189"/>
      <c r="K112" s="188"/>
      <c r="L112" s="188"/>
      <c r="M112" s="189"/>
      <c r="N112" s="189"/>
      <c r="O112" s="190"/>
      <c r="P112" s="191"/>
    </row>
    <row r="113" spans="2:16" ht="13.5" thickBot="1">
      <c r="B113" s="4"/>
      <c r="F113" s="4"/>
      <c r="I113" s="188"/>
      <c r="J113" s="189"/>
      <c r="K113" s="188"/>
      <c r="L113" s="188"/>
      <c r="M113" s="189"/>
      <c r="N113" s="189"/>
      <c r="O113" s="190"/>
      <c r="P113" s="191"/>
    </row>
    <row r="114" spans="2:16" ht="13.5" thickBot="1">
      <c r="B114" s="4"/>
      <c r="F114" s="4"/>
      <c r="I114" s="188"/>
      <c r="J114" s="189"/>
      <c r="K114" s="188"/>
      <c r="L114" s="188"/>
      <c r="M114" s="189"/>
      <c r="N114" s="189"/>
      <c r="O114" s="190"/>
      <c r="P114" s="191"/>
    </row>
    <row r="115" spans="2:16" ht="13.5" thickBot="1">
      <c r="B115" s="4"/>
      <c r="F115" s="4"/>
      <c r="I115" s="188"/>
      <c r="J115" s="189"/>
      <c r="K115" s="188"/>
      <c r="L115" s="188"/>
      <c r="M115" s="189"/>
      <c r="N115" s="189"/>
      <c r="O115" s="190"/>
      <c r="P115" s="191"/>
    </row>
    <row r="116" spans="2:16" ht="13.5" thickBot="1">
      <c r="B116" s="4"/>
      <c r="F116" s="4"/>
      <c r="I116" s="188"/>
      <c r="J116" s="189"/>
      <c r="K116" s="188"/>
      <c r="L116" s="188"/>
      <c r="M116" s="189"/>
      <c r="N116" s="189"/>
      <c r="O116" s="190"/>
      <c r="P116" s="191"/>
    </row>
    <row r="117" spans="2:16" ht="13.5" thickBot="1">
      <c r="B117" s="4"/>
      <c r="F117" s="4"/>
      <c r="I117" s="188"/>
      <c r="J117" s="189"/>
      <c r="K117" s="188"/>
      <c r="L117" s="188"/>
      <c r="M117" s="189"/>
      <c r="N117" s="189"/>
      <c r="O117" s="190"/>
      <c r="P117" s="191"/>
    </row>
    <row r="118" spans="2:16" ht="13.5" thickBot="1">
      <c r="B118" s="4"/>
      <c r="F118" s="4"/>
      <c r="I118" s="188"/>
      <c r="J118" s="189"/>
      <c r="K118" s="188"/>
      <c r="L118" s="188"/>
      <c r="M118" s="189"/>
      <c r="N118" s="189"/>
      <c r="O118" s="190"/>
      <c r="P118" s="191"/>
    </row>
    <row r="119" spans="2:16" ht="13.5" thickBot="1">
      <c r="B119" s="4"/>
      <c r="F119" s="4"/>
      <c r="I119" s="188"/>
      <c r="J119" s="189"/>
      <c r="K119" s="188"/>
      <c r="L119" s="188"/>
      <c r="M119" s="189"/>
      <c r="N119" s="189"/>
      <c r="O119" s="190"/>
      <c r="P119" s="191"/>
    </row>
    <row r="120" spans="2:16">
      <c r="B120" s="4"/>
      <c r="F120" s="4"/>
    </row>
    <row r="121" spans="2:16">
      <c r="B121" s="4"/>
      <c r="F121" s="4"/>
    </row>
    <row r="122" spans="2:16">
      <c r="B122" s="4"/>
      <c r="F122" s="4"/>
    </row>
    <row r="123" spans="2:16">
      <c r="B123" s="4"/>
      <c r="F123" s="4"/>
    </row>
    <row r="124" spans="2:16">
      <c r="B124" s="4"/>
      <c r="F124" s="4"/>
    </row>
    <row r="125" spans="2:16">
      <c r="B125" s="4"/>
      <c r="F125" s="4"/>
    </row>
    <row r="126" spans="2:16">
      <c r="B126" s="4"/>
      <c r="F126" s="4"/>
    </row>
    <row r="127" spans="2:16">
      <c r="B127" s="4"/>
      <c r="F127" s="4"/>
    </row>
    <row r="128" spans="2:16">
      <c r="B128" s="4"/>
      <c r="F128" s="4"/>
    </row>
    <row r="129" spans="2:6">
      <c r="B129" s="4"/>
      <c r="F129" s="4"/>
    </row>
    <row r="130" spans="2:6">
      <c r="B130" s="4"/>
      <c r="F130" s="4"/>
    </row>
    <row r="131" spans="2:6">
      <c r="B131" s="4"/>
      <c r="F131" s="4"/>
    </row>
    <row r="132" spans="2:6">
      <c r="B132" s="4"/>
      <c r="F132" s="4"/>
    </row>
    <row r="133" spans="2:6">
      <c r="B133" s="4"/>
      <c r="F133" s="4"/>
    </row>
    <row r="134" spans="2:6">
      <c r="B134" s="4"/>
      <c r="F134" s="4"/>
    </row>
    <row r="135" spans="2:6">
      <c r="B135" s="4"/>
      <c r="F135" s="4"/>
    </row>
    <row r="136" spans="2:6">
      <c r="B136" s="4"/>
      <c r="F136" s="4"/>
    </row>
    <row r="137" spans="2:6">
      <c r="B137" s="4"/>
      <c r="F137" s="4"/>
    </row>
    <row r="138" spans="2:6">
      <c r="B138" s="4"/>
      <c r="F138" s="4"/>
    </row>
    <row r="139" spans="2:6">
      <c r="B139" s="4"/>
      <c r="F139" s="4"/>
    </row>
    <row r="140" spans="2:6">
      <c r="B140" s="4"/>
      <c r="F140" s="4"/>
    </row>
    <row r="141" spans="2:6">
      <c r="B141" s="4"/>
      <c r="F141" s="4"/>
    </row>
    <row r="142" spans="2:6">
      <c r="B142" s="4"/>
      <c r="F142" s="4"/>
    </row>
    <row r="143" spans="2:6">
      <c r="B143" s="4"/>
      <c r="F143" s="4"/>
    </row>
    <row r="144" spans="2:6">
      <c r="B144" s="4"/>
      <c r="F144" s="4"/>
    </row>
    <row r="145" spans="2:6">
      <c r="B145" s="4"/>
      <c r="F145" s="4"/>
    </row>
    <row r="146" spans="2:6">
      <c r="B146" s="4"/>
      <c r="F146" s="4"/>
    </row>
    <row r="147" spans="2:6">
      <c r="B147" s="4"/>
      <c r="F147" s="4"/>
    </row>
    <row r="148" spans="2:6">
      <c r="B148" s="4"/>
      <c r="F148" s="4"/>
    </row>
    <row r="149" spans="2:6">
      <c r="B149" s="4"/>
      <c r="F149" s="4"/>
    </row>
    <row r="150" spans="2:6">
      <c r="B150" s="4"/>
      <c r="F150" s="4"/>
    </row>
    <row r="151" spans="2:6">
      <c r="B151" s="4"/>
      <c r="F151" s="4"/>
    </row>
    <row r="152" spans="2:6">
      <c r="B152" s="4"/>
      <c r="F152" s="4"/>
    </row>
    <row r="153" spans="2:6">
      <c r="B153" s="4"/>
      <c r="F153" s="4"/>
    </row>
    <row r="154" spans="2:6">
      <c r="B154" s="4"/>
      <c r="F154" s="4"/>
    </row>
    <row r="155" spans="2:6">
      <c r="B155" s="4"/>
      <c r="F155" s="4"/>
    </row>
    <row r="156" spans="2:6">
      <c r="B156" s="4"/>
      <c r="F156" s="4"/>
    </row>
    <row r="157" spans="2:6">
      <c r="B157" s="4"/>
      <c r="F157" s="4"/>
    </row>
    <row r="158" spans="2:6">
      <c r="B158" s="4"/>
      <c r="F158" s="4"/>
    </row>
    <row r="159" spans="2:6">
      <c r="B159" s="4"/>
      <c r="F159" s="4"/>
    </row>
    <row r="160" spans="2:6">
      <c r="B160" s="4"/>
      <c r="F160" s="4"/>
    </row>
    <row r="161" spans="2:6">
      <c r="B161" s="4"/>
      <c r="F161" s="4"/>
    </row>
    <row r="162" spans="2:6">
      <c r="B162" s="4"/>
      <c r="F162" s="4"/>
    </row>
    <row r="163" spans="2:6">
      <c r="B163" s="4"/>
      <c r="F163" s="4"/>
    </row>
    <row r="164" spans="2:6">
      <c r="B164" s="4"/>
      <c r="F164" s="4"/>
    </row>
    <row r="165" spans="2:6">
      <c r="B165" s="4"/>
      <c r="F165" s="4"/>
    </row>
    <row r="166" spans="2:6">
      <c r="B166" s="4"/>
      <c r="F166" s="4"/>
    </row>
    <row r="167" spans="2:6">
      <c r="B167" s="4"/>
      <c r="F167" s="4"/>
    </row>
    <row r="168" spans="2:6">
      <c r="B168" s="4"/>
      <c r="F168" s="4"/>
    </row>
    <row r="169" spans="2:6">
      <c r="B169" s="4"/>
      <c r="F169" s="4"/>
    </row>
    <row r="170" spans="2:6">
      <c r="B170" s="4"/>
      <c r="F170" s="4"/>
    </row>
    <row r="171" spans="2:6">
      <c r="B171" s="4"/>
      <c r="F171" s="4"/>
    </row>
    <row r="172" spans="2:6">
      <c r="B172" s="4"/>
      <c r="F172" s="4"/>
    </row>
    <row r="173" spans="2:6">
      <c r="B173" s="4"/>
      <c r="F173" s="4"/>
    </row>
    <row r="174" spans="2:6">
      <c r="B174" s="4"/>
      <c r="F174" s="4"/>
    </row>
    <row r="175" spans="2:6">
      <c r="B175" s="4"/>
      <c r="F175" s="4"/>
    </row>
    <row r="176" spans="2:6">
      <c r="B176" s="4"/>
      <c r="F176" s="4"/>
    </row>
    <row r="177" spans="2:6">
      <c r="B177" s="4"/>
      <c r="F177" s="4"/>
    </row>
    <row r="178" spans="2:6">
      <c r="B178" s="4"/>
      <c r="F178" s="4"/>
    </row>
    <row r="179" spans="2:6">
      <c r="B179" s="4"/>
      <c r="F179" s="4"/>
    </row>
    <row r="180" spans="2:6">
      <c r="B180" s="4"/>
      <c r="F180" s="4"/>
    </row>
    <row r="181" spans="2:6">
      <c r="B181" s="4"/>
      <c r="F181" s="4"/>
    </row>
    <row r="182" spans="2:6">
      <c r="B182" s="4"/>
      <c r="F182" s="4"/>
    </row>
    <row r="183" spans="2:6">
      <c r="B183" s="4"/>
      <c r="F183" s="4"/>
    </row>
    <row r="184" spans="2:6">
      <c r="B184" s="4"/>
      <c r="F184" s="4"/>
    </row>
    <row r="185" spans="2:6">
      <c r="B185" s="4"/>
      <c r="F185" s="4"/>
    </row>
    <row r="186" spans="2:6">
      <c r="B186" s="4"/>
      <c r="F186" s="4"/>
    </row>
    <row r="187" spans="2:6">
      <c r="B187" s="4"/>
      <c r="F187" s="4"/>
    </row>
    <row r="188" spans="2:6">
      <c r="B188" s="4"/>
      <c r="F188" s="4"/>
    </row>
    <row r="189" spans="2:6">
      <c r="B189" s="4"/>
      <c r="F189" s="4"/>
    </row>
    <row r="190" spans="2:6">
      <c r="B190" s="4"/>
      <c r="F190" s="4"/>
    </row>
    <row r="191" spans="2:6">
      <c r="B191" s="4"/>
      <c r="F191" s="4"/>
    </row>
    <row r="192" spans="2:6">
      <c r="B192" s="4"/>
      <c r="F192" s="4"/>
    </row>
    <row r="193" spans="2:6">
      <c r="B193" s="4"/>
      <c r="F193" s="4"/>
    </row>
    <row r="194" spans="2:6">
      <c r="B194" s="4"/>
      <c r="F194" s="4"/>
    </row>
    <row r="195" spans="2:6">
      <c r="B195" s="4"/>
      <c r="F195" s="4"/>
    </row>
    <row r="196" spans="2:6">
      <c r="B196" s="4"/>
      <c r="F196" s="4"/>
    </row>
    <row r="197" spans="2:6">
      <c r="B197" s="4"/>
      <c r="F197" s="4"/>
    </row>
    <row r="198" spans="2:6">
      <c r="B198" s="4"/>
      <c r="F198" s="4"/>
    </row>
    <row r="199" spans="2:6">
      <c r="B199" s="4"/>
      <c r="F199" s="4"/>
    </row>
    <row r="200" spans="2:6">
      <c r="B200" s="4"/>
      <c r="F200" s="4"/>
    </row>
    <row r="201" spans="2:6">
      <c r="B201" s="4"/>
      <c r="F201" s="4"/>
    </row>
    <row r="202" spans="2:6">
      <c r="B202" s="4"/>
      <c r="F202" s="4"/>
    </row>
    <row r="203" spans="2:6">
      <c r="B203" s="4"/>
      <c r="F203" s="4"/>
    </row>
    <row r="204" spans="2:6">
      <c r="B204" s="4"/>
      <c r="F204" s="4"/>
    </row>
    <row r="205" spans="2:6">
      <c r="B205" s="4"/>
      <c r="F205" s="4"/>
    </row>
    <row r="206" spans="2:6">
      <c r="B206" s="4"/>
      <c r="F206" s="4"/>
    </row>
    <row r="207" spans="2:6">
      <c r="B207" s="4"/>
      <c r="F207" s="4"/>
    </row>
    <row r="208" spans="2:6">
      <c r="B208" s="4"/>
      <c r="F208" s="4"/>
    </row>
    <row r="209" spans="2:6">
      <c r="B209" s="4"/>
      <c r="F209" s="4"/>
    </row>
    <row r="210" spans="2:6">
      <c r="B210" s="4"/>
      <c r="F210" s="4"/>
    </row>
    <row r="211" spans="2:6">
      <c r="B211" s="4"/>
      <c r="F211" s="4"/>
    </row>
    <row r="212" spans="2:6">
      <c r="B212" s="4"/>
      <c r="F212" s="4"/>
    </row>
    <row r="213" spans="2:6">
      <c r="B213" s="4"/>
      <c r="F213" s="4"/>
    </row>
    <row r="214" spans="2:6">
      <c r="B214" s="4"/>
      <c r="F214" s="4"/>
    </row>
    <row r="215" spans="2:6">
      <c r="B215" s="4"/>
      <c r="F215" s="4"/>
    </row>
    <row r="216" spans="2:6">
      <c r="B216" s="4"/>
      <c r="F216" s="4"/>
    </row>
    <row r="217" spans="2:6">
      <c r="B217" s="4"/>
      <c r="F217" s="4"/>
    </row>
    <row r="218" spans="2:6">
      <c r="B218" s="4"/>
      <c r="F218" s="4"/>
    </row>
    <row r="219" spans="2:6">
      <c r="B219" s="4"/>
      <c r="F219" s="4"/>
    </row>
    <row r="220" spans="2:6">
      <c r="B220" s="4"/>
      <c r="F220" s="4"/>
    </row>
    <row r="221" spans="2:6">
      <c r="B221" s="4"/>
      <c r="F221" s="4"/>
    </row>
    <row r="222" spans="2:6">
      <c r="B222" s="4"/>
      <c r="F222" s="4"/>
    </row>
    <row r="223" spans="2:6">
      <c r="B223" s="4"/>
      <c r="F223" s="4"/>
    </row>
    <row r="224" spans="2:6">
      <c r="B224" s="4"/>
      <c r="F224" s="4"/>
    </row>
    <row r="225" spans="2:6">
      <c r="B225" s="4"/>
      <c r="F225" s="4"/>
    </row>
    <row r="226" spans="2:6">
      <c r="B226" s="4"/>
      <c r="F226" s="4"/>
    </row>
    <row r="227" spans="2:6">
      <c r="B227" s="4"/>
      <c r="F227" s="4"/>
    </row>
    <row r="228" spans="2:6">
      <c r="B228" s="4"/>
      <c r="F228" s="4"/>
    </row>
    <row r="229" spans="2:6">
      <c r="B229" s="4"/>
      <c r="F229" s="4"/>
    </row>
    <row r="230" spans="2:6">
      <c r="B230" s="4"/>
      <c r="F230" s="4"/>
    </row>
    <row r="231" spans="2:6">
      <c r="B231" s="4"/>
      <c r="F231" s="4"/>
    </row>
    <row r="232" spans="2:6">
      <c r="B232" s="4"/>
      <c r="F232" s="4"/>
    </row>
    <row r="233" spans="2:6">
      <c r="B233" s="4"/>
      <c r="F233" s="4"/>
    </row>
    <row r="234" spans="2:6">
      <c r="B234" s="4"/>
      <c r="F234" s="4"/>
    </row>
    <row r="235" spans="2:6">
      <c r="B235" s="4"/>
      <c r="F235" s="4"/>
    </row>
    <row r="236" spans="2:6">
      <c r="B236" s="4"/>
      <c r="F236" s="4"/>
    </row>
    <row r="237" spans="2:6">
      <c r="B237" s="4"/>
      <c r="F237" s="4"/>
    </row>
    <row r="238" spans="2:6">
      <c r="B238" s="4"/>
      <c r="F238" s="4"/>
    </row>
    <row r="239" spans="2:6">
      <c r="B239" s="4"/>
      <c r="F239" s="4"/>
    </row>
    <row r="240" spans="2:6">
      <c r="B240" s="4"/>
      <c r="F240" s="4"/>
    </row>
    <row r="241" spans="2:6">
      <c r="B241" s="4"/>
      <c r="F241" s="4"/>
    </row>
    <row r="242" spans="2:6">
      <c r="B242" s="4"/>
      <c r="F242" s="4"/>
    </row>
    <row r="243" spans="2:6">
      <c r="B243" s="4"/>
      <c r="F243" s="4"/>
    </row>
    <row r="244" spans="2:6">
      <c r="B244" s="4"/>
      <c r="F244" s="4"/>
    </row>
    <row r="245" spans="2:6">
      <c r="B245" s="4"/>
      <c r="F245" s="4"/>
    </row>
    <row r="246" spans="2:6">
      <c r="B246" s="4"/>
      <c r="F246" s="4"/>
    </row>
    <row r="247" spans="2:6">
      <c r="B247" s="4"/>
      <c r="F247" s="4"/>
    </row>
    <row r="248" spans="2:6">
      <c r="B248" s="4"/>
      <c r="F248" s="4"/>
    </row>
    <row r="249" spans="2:6">
      <c r="B249" s="4"/>
      <c r="F249" s="4"/>
    </row>
    <row r="250" spans="2:6">
      <c r="B250" s="4"/>
      <c r="F250" s="4"/>
    </row>
    <row r="251" spans="2:6">
      <c r="B251" s="4"/>
      <c r="F251" s="4"/>
    </row>
    <row r="252" spans="2:6">
      <c r="B252" s="4"/>
      <c r="F252" s="4"/>
    </row>
    <row r="253" spans="2:6">
      <c r="B253" s="4"/>
      <c r="F253" s="4"/>
    </row>
    <row r="254" spans="2:6">
      <c r="B254" s="4"/>
      <c r="F254" s="4"/>
    </row>
    <row r="255" spans="2:6">
      <c r="B255" s="4"/>
      <c r="F255" s="4"/>
    </row>
    <row r="256" spans="2:6">
      <c r="B256" s="4"/>
      <c r="F256" s="4"/>
    </row>
    <row r="257" spans="2:6">
      <c r="B257" s="4"/>
      <c r="F257" s="4"/>
    </row>
    <row r="258" spans="2:6">
      <c r="B258" s="4"/>
      <c r="F258" s="4"/>
    </row>
    <row r="259" spans="2:6">
      <c r="B259" s="4"/>
      <c r="F259" s="4"/>
    </row>
    <row r="260" spans="2:6">
      <c r="B260" s="4"/>
      <c r="F260" s="4"/>
    </row>
    <row r="261" spans="2:6">
      <c r="B261" s="4"/>
      <c r="F261" s="4"/>
    </row>
    <row r="262" spans="2:6">
      <c r="B262" s="4"/>
      <c r="F262" s="4"/>
    </row>
    <row r="263" spans="2:6">
      <c r="B263" s="4"/>
      <c r="F263" s="4"/>
    </row>
    <row r="264" spans="2:6">
      <c r="B264" s="4"/>
      <c r="F264" s="4"/>
    </row>
    <row r="265" spans="2:6">
      <c r="B265" s="4"/>
      <c r="F265" s="4"/>
    </row>
    <row r="266" spans="2:6">
      <c r="B266" s="4"/>
      <c r="F266" s="4"/>
    </row>
    <row r="267" spans="2:6">
      <c r="B267" s="4"/>
      <c r="F267" s="4"/>
    </row>
    <row r="268" spans="2:6">
      <c r="B268" s="4"/>
      <c r="F268" s="4"/>
    </row>
    <row r="269" spans="2:6">
      <c r="B269" s="4"/>
      <c r="F269" s="4"/>
    </row>
    <row r="270" spans="2:6">
      <c r="B270" s="4"/>
      <c r="F270" s="4"/>
    </row>
    <row r="271" spans="2:6">
      <c r="B271" s="4"/>
      <c r="F271" s="4"/>
    </row>
    <row r="272" spans="2:6">
      <c r="B272" s="4"/>
      <c r="F272" s="4"/>
    </row>
    <row r="273" spans="2:6">
      <c r="B273" s="4"/>
      <c r="F273" s="4"/>
    </row>
    <row r="274" spans="2:6">
      <c r="B274" s="4"/>
      <c r="F274" s="4"/>
    </row>
    <row r="275" spans="2:6">
      <c r="B275" s="4"/>
      <c r="F275" s="4"/>
    </row>
    <row r="276" spans="2:6">
      <c r="B276" s="4"/>
      <c r="F276" s="4"/>
    </row>
    <row r="277" spans="2:6">
      <c r="B277" s="4"/>
      <c r="F277" s="4"/>
    </row>
    <row r="278" spans="2:6">
      <c r="B278" s="4"/>
      <c r="F278" s="4"/>
    </row>
    <row r="279" spans="2:6">
      <c r="B279" s="4"/>
      <c r="F279" s="4"/>
    </row>
    <row r="280" spans="2:6">
      <c r="B280" s="4"/>
      <c r="F280" s="4"/>
    </row>
    <row r="281" spans="2:6">
      <c r="B281" s="4"/>
      <c r="F281" s="4"/>
    </row>
    <row r="282" spans="2:6">
      <c r="B282" s="4"/>
      <c r="F282" s="4"/>
    </row>
    <row r="283" spans="2:6">
      <c r="B283" s="4"/>
      <c r="F283" s="4"/>
    </row>
    <row r="284" spans="2:6">
      <c r="B284" s="4"/>
      <c r="F284" s="4"/>
    </row>
    <row r="285" spans="2:6">
      <c r="B285" s="4"/>
      <c r="F285" s="4"/>
    </row>
    <row r="286" spans="2:6">
      <c r="B286" s="4"/>
      <c r="F286" s="4"/>
    </row>
    <row r="287" spans="2:6">
      <c r="B287" s="4"/>
      <c r="F287" s="4"/>
    </row>
    <row r="288" spans="2:6">
      <c r="B288" s="4"/>
      <c r="F288" s="4"/>
    </row>
    <row r="289" spans="2:6">
      <c r="B289" s="4"/>
      <c r="F289" s="4"/>
    </row>
    <row r="290" spans="2:6">
      <c r="B290" s="4"/>
      <c r="F290" s="4"/>
    </row>
    <row r="291" spans="2:6">
      <c r="B291" s="4"/>
      <c r="F291" s="4"/>
    </row>
    <row r="292" spans="2:6">
      <c r="B292" s="4"/>
      <c r="F292" s="4"/>
    </row>
    <row r="293" spans="2:6">
      <c r="B293" s="4"/>
      <c r="F293" s="4"/>
    </row>
    <row r="294" spans="2:6">
      <c r="B294" s="4"/>
      <c r="F294" s="4"/>
    </row>
    <row r="295" spans="2:6">
      <c r="B295" s="4"/>
      <c r="F295" s="4"/>
    </row>
    <row r="296" spans="2:6">
      <c r="B296" s="4"/>
      <c r="F296" s="4"/>
    </row>
    <row r="297" spans="2:6">
      <c r="B297" s="4"/>
      <c r="F297" s="4"/>
    </row>
    <row r="298" spans="2:6">
      <c r="B298" s="4"/>
      <c r="F298" s="4"/>
    </row>
    <row r="299" spans="2:6">
      <c r="B299" s="4"/>
      <c r="F299" s="4"/>
    </row>
    <row r="300" spans="2:6">
      <c r="B300" s="4"/>
      <c r="F300" s="4"/>
    </row>
    <row r="301" spans="2:6">
      <c r="B301" s="4"/>
      <c r="F301" s="4"/>
    </row>
    <row r="302" spans="2:6">
      <c r="B302" s="4"/>
      <c r="F302" s="4"/>
    </row>
    <row r="303" spans="2:6">
      <c r="B303" s="4"/>
      <c r="F303" s="4"/>
    </row>
    <row r="304" spans="2:6">
      <c r="B304" s="4"/>
      <c r="F304" s="4"/>
    </row>
    <row r="305" spans="2:6">
      <c r="B305" s="4"/>
      <c r="F305" s="4"/>
    </row>
    <row r="306" spans="2:6">
      <c r="B306" s="4"/>
      <c r="F306" s="4"/>
    </row>
    <row r="307" spans="2:6">
      <c r="B307" s="4"/>
      <c r="F307" s="4"/>
    </row>
    <row r="308" spans="2:6">
      <c r="B308" s="4"/>
      <c r="F308" s="4"/>
    </row>
    <row r="309" spans="2:6">
      <c r="B309" s="4"/>
      <c r="F309" s="4"/>
    </row>
    <row r="310" spans="2:6">
      <c r="B310" s="4"/>
      <c r="F310" s="4"/>
    </row>
    <row r="311" spans="2:6">
      <c r="B311" s="4"/>
      <c r="F311" s="4"/>
    </row>
    <row r="312" spans="2:6">
      <c r="B312" s="4"/>
      <c r="F312" s="4"/>
    </row>
    <row r="313" spans="2:6">
      <c r="B313" s="4"/>
      <c r="F313" s="4"/>
    </row>
    <row r="314" spans="2:6">
      <c r="B314" s="4"/>
      <c r="F314" s="4"/>
    </row>
    <row r="315" spans="2:6">
      <c r="B315" s="4"/>
      <c r="F315" s="4"/>
    </row>
    <row r="316" spans="2:6">
      <c r="B316" s="4"/>
      <c r="F316" s="4"/>
    </row>
    <row r="317" spans="2:6">
      <c r="B317" s="4"/>
      <c r="F317" s="4"/>
    </row>
    <row r="318" spans="2:6">
      <c r="B318" s="4"/>
      <c r="F318" s="4"/>
    </row>
    <row r="319" spans="2:6">
      <c r="B319" s="4"/>
      <c r="F319" s="4"/>
    </row>
    <row r="320" spans="2:6">
      <c r="B320" s="4"/>
      <c r="F320" s="4"/>
    </row>
    <row r="321" spans="2:6">
      <c r="B321" s="4"/>
      <c r="F321" s="4"/>
    </row>
    <row r="322" spans="2:6">
      <c r="B322" s="4"/>
      <c r="F322" s="4"/>
    </row>
    <row r="323" spans="2:6">
      <c r="B323" s="4"/>
      <c r="F323" s="4"/>
    </row>
    <row r="324" spans="2:6">
      <c r="B324" s="4"/>
      <c r="F324" s="4"/>
    </row>
    <row r="325" spans="2:6">
      <c r="B325" s="4"/>
      <c r="F325" s="4"/>
    </row>
    <row r="326" spans="2:6">
      <c r="B326" s="4"/>
      <c r="F326" s="4"/>
    </row>
    <row r="327" spans="2:6">
      <c r="B327" s="4"/>
      <c r="F327" s="4"/>
    </row>
    <row r="328" spans="2:6">
      <c r="B328" s="4"/>
      <c r="F328" s="4"/>
    </row>
    <row r="329" spans="2:6">
      <c r="B329" s="4"/>
      <c r="F329" s="4"/>
    </row>
    <row r="330" spans="2:6">
      <c r="B330" s="4"/>
      <c r="F330" s="4"/>
    </row>
    <row r="331" spans="2:6">
      <c r="B331" s="4"/>
      <c r="F331" s="4"/>
    </row>
    <row r="332" spans="2:6">
      <c r="B332" s="4"/>
      <c r="F332" s="4"/>
    </row>
    <row r="333" spans="2:6">
      <c r="B333" s="4"/>
      <c r="F333" s="4"/>
    </row>
    <row r="334" spans="2:6">
      <c r="B334" s="4"/>
      <c r="F334" s="4"/>
    </row>
    <row r="335" spans="2:6">
      <c r="B335" s="4"/>
      <c r="F335" s="4"/>
    </row>
    <row r="336" spans="2:6">
      <c r="B336" s="4"/>
      <c r="F336" s="4"/>
    </row>
    <row r="337" spans="2:6">
      <c r="B337" s="4"/>
      <c r="F337" s="4"/>
    </row>
    <row r="338" spans="2:6">
      <c r="B338" s="4"/>
      <c r="F338" s="4"/>
    </row>
    <row r="339" spans="2:6">
      <c r="B339" s="4"/>
      <c r="F339" s="4"/>
    </row>
    <row r="340" spans="2:6">
      <c r="B340" s="4"/>
      <c r="F340" s="4"/>
    </row>
    <row r="341" spans="2:6">
      <c r="B341" s="4"/>
      <c r="F341" s="4"/>
    </row>
    <row r="342" spans="2:6">
      <c r="B342" s="4"/>
      <c r="F342" s="4"/>
    </row>
    <row r="343" spans="2:6">
      <c r="B343" s="4"/>
      <c r="F343" s="4"/>
    </row>
    <row r="344" spans="2:6">
      <c r="B344" s="4"/>
      <c r="F344" s="4"/>
    </row>
    <row r="345" spans="2:6">
      <c r="B345" s="4"/>
      <c r="F345" s="4"/>
    </row>
    <row r="346" spans="2:6">
      <c r="B346" s="4"/>
      <c r="F346" s="4"/>
    </row>
    <row r="347" spans="2:6">
      <c r="B347" s="4"/>
      <c r="F347" s="4"/>
    </row>
    <row r="348" spans="2:6">
      <c r="B348" s="4"/>
      <c r="F348" s="4"/>
    </row>
    <row r="349" spans="2:6">
      <c r="B349" s="4"/>
      <c r="F349" s="4"/>
    </row>
    <row r="350" spans="2:6">
      <c r="B350" s="4"/>
      <c r="F350" s="4"/>
    </row>
    <row r="351" spans="2:6">
      <c r="B351" s="4"/>
      <c r="F351" s="4"/>
    </row>
    <row r="352" spans="2:6">
      <c r="B352" s="4"/>
      <c r="F352" s="4"/>
    </row>
    <row r="353" spans="2:6">
      <c r="B353" s="4"/>
      <c r="F353" s="4"/>
    </row>
    <row r="354" spans="2:6">
      <c r="B354" s="4"/>
      <c r="F354" s="4"/>
    </row>
    <row r="355" spans="2:6">
      <c r="B355" s="4"/>
      <c r="F355" s="4"/>
    </row>
    <row r="356" spans="2:6">
      <c r="B356" s="4"/>
      <c r="F356" s="4"/>
    </row>
    <row r="357" spans="2:6">
      <c r="B357" s="4"/>
      <c r="F357" s="4"/>
    </row>
    <row r="358" spans="2:6">
      <c r="B358" s="4"/>
      <c r="F358" s="4"/>
    </row>
    <row r="359" spans="2:6">
      <c r="B359" s="4"/>
      <c r="F359" s="4"/>
    </row>
    <row r="360" spans="2:6">
      <c r="B360" s="4"/>
      <c r="F360" s="4"/>
    </row>
    <row r="361" spans="2:6">
      <c r="B361" s="4"/>
      <c r="F361" s="4"/>
    </row>
    <row r="362" spans="2:6">
      <c r="B362" s="4"/>
      <c r="F362" s="4"/>
    </row>
    <row r="363" spans="2:6">
      <c r="B363" s="4"/>
      <c r="F363" s="4"/>
    </row>
    <row r="364" spans="2:6">
      <c r="B364" s="4"/>
      <c r="F364" s="4"/>
    </row>
    <row r="365" spans="2:6">
      <c r="B365" s="4"/>
      <c r="F365" s="4"/>
    </row>
    <row r="366" spans="2:6">
      <c r="B366" s="4"/>
      <c r="F366" s="4"/>
    </row>
    <row r="367" spans="2:6">
      <c r="B367" s="4"/>
      <c r="F367" s="4"/>
    </row>
    <row r="368" spans="2:6">
      <c r="B368" s="4"/>
      <c r="F368" s="4"/>
    </row>
    <row r="369" spans="2:6">
      <c r="B369" s="4"/>
      <c r="F369" s="4"/>
    </row>
    <row r="370" spans="2:6">
      <c r="B370" s="4"/>
      <c r="F370" s="4"/>
    </row>
    <row r="371" spans="2:6">
      <c r="B371" s="4"/>
      <c r="F371" s="4"/>
    </row>
    <row r="372" spans="2:6">
      <c r="B372" s="4"/>
      <c r="F372" s="4"/>
    </row>
    <row r="373" spans="2:6">
      <c r="B373" s="4"/>
      <c r="F373" s="4"/>
    </row>
    <row r="374" spans="2:6">
      <c r="B374" s="4"/>
      <c r="F374" s="4"/>
    </row>
    <row r="375" spans="2:6">
      <c r="B375" s="4"/>
      <c r="F375" s="4"/>
    </row>
    <row r="376" spans="2:6">
      <c r="B376" s="4"/>
      <c r="F376" s="4"/>
    </row>
    <row r="377" spans="2:6">
      <c r="B377" s="4"/>
      <c r="F377" s="4"/>
    </row>
    <row r="378" spans="2:6">
      <c r="B378" s="4"/>
      <c r="F378" s="4"/>
    </row>
    <row r="379" spans="2:6">
      <c r="B379" s="4"/>
      <c r="F379" s="4"/>
    </row>
    <row r="380" spans="2:6">
      <c r="B380" s="4"/>
      <c r="F380" s="4"/>
    </row>
    <row r="381" spans="2:6">
      <c r="B381" s="4"/>
      <c r="F381" s="4"/>
    </row>
    <row r="382" spans="2:6">
      <c r="B382" s="4"/>
      <c r="F382" s="4"/>
    </row>
    <row r="383" spans="2:6">
      <c r="B383" s="4"/>
      <c r="F383" s="4"/>
    </row>
    <row r="384" spans="2:6">
      <c r="B384" s="4"/>
      <c r="F384" s="4"/>
    </row>
    <row r="385" spans="2:6">
      <c r="B385" s="4"/>
      <c r="F385" s="4"/>
    </row>
    <row r="386" spans="2:6">
      <c r="B386" s="4"/>
      <c r="F386" s="4"/>
    </row>
    <row r="387" spans="2:6">
      <c r="B387" s="4"/>
      <c r="F387" s="4"/>
    </row>
    <row r="388" spans="2:6">
      <c r="B388" s="4"/>
      <c r="F388" s="4"/>
    </row>
    <row r="389" spans="2:6">
      <c r="B389" s="4"/>
      <c r="F389" s="4"/>
    </row>
    <row r="390" spans="2:6">
      <c r="B390" s="4"/>
      <c r="F390" s="4"/>
    </row>
    <row r="391" spans="2:6">
      <c r="B391" s="4"/>
      <c r="F391" s="4"/>
    </row>
    <row r="392" spans="2:6">
      <c r="B392" s="4"/>
      <c r="F392" s="4"/>
    </row>
    <row r="393" spans="2:6">
      <c r="B393" s="4"/>
      <c r="F393" s="4"/>
    </row>
    <row r="394" spans="2:6">
      <c r="B394" s="4"/>
      <c r="F394" s="4"/>
    </row>
    <row r="395" spans="2:6">
      <c r="B395" s="4"/>
      <c r="F395" s="4"/>
    </row>
    <row r="396" spans="2:6">
      <c r="B396" s="4"/>
      <c r="F396" s="4"/>
    </row>
    <row r="397" spans="2:6">
      <c r="B397" s="4"/>
      <c r="F397" s="4"/>
    </row>
    <row r="398" spans="2:6">
      <c r="B398" s="4"/>
      <c r="F398" s="4"/>
    </row>
    <row r="399" spans="2:6">
      <c r="B399" s="4"/>
      <c r="F399" s="4"/>
    </row>
    <row r="400" spans="2:6">
      <c r="B400" s="4"/>
      <c r="F400" s="4"/>
    </row>
    <row r="401" spans="2:6">
      <c r="B401" s="4"/>
      <c r="F401" s="4"/>
    </row>
    <row r="402" spans="2:6">
      <c r="B402" s="4"/>
      <c r="F402" s="4"/>
    </row>
    <row r="403" spans="2:6">
      <c r="B403" s="4"/>
      <c r="F403" s="4"/>
    </row>
    <row r="404" spans="2:6">
      <c r="B404" s="4"/>
      <c r="F404" s="4"/>
    </row>
    <row r="405" spans="2:6">
      <c r="B405" s="4"/>
      <c r="F405" s="4"/>
    </row>
    <row r="406" spans="2:6">
      <c r="B406" s="4"/>
      <c r="F406" s="4"/>
    </row>
    <row r="407" spans="2:6">
      <c r="B407" s="4"/>
      <c r="F407" s="4"/>
    </row>
    <row r="408" spans="2:6">
      <c r="B408" s="4"/>
      <c r="F408" s="4"/>
    </row>
    <row r="409" spans="2:6">
      <c r="B409" s="4"/>
      <c r="F409" s="4"/>
    </row>
    <row r="410" spans="2:6">
      <c r="B410" s="4"/>
      <c r="F410" s="4"/>
    </row>
    <row r="411" spans="2:6">
      <c r="B411" s="4"/>
      <c r="F411" s="4"/>
    </row>
    <row r="412" spans="2:6">
      <c r="B412" s="4"/>
      <c r="F412" s="4"/>
    </row>
    <row r="413" spans="2:6">
      <c r="B413" s="4"/>
      <c r="F413" s="4"/>
    </row>
    <row r="414" spans="2:6">
      <c r="B414" s="4"/>
      <c r="F414" s="4"/>
    </row>
    <row r="415" spans="2:6">
      <c r="B415" s="4"/>
      <c r="F415" s="4"/>
    </row>
    <row r="416" spans="2:6">
      <c r="B416" s="4"/>
      <c r="F416" s="4"/>
    </row>
    <row r="417" spans="2:6">
      <c r="B417" s="4"/>
      <c r="F417" s="4"/>
    </row>
    <row r="418" spans="2:6">
      <c r="B418" s="4"/>
      <c r="F418" s="4"/>
    </row>
    <row r="419" spans="2:6">
      <c r="B419" s="4"/>
      <c r="F419" s="4"/>
    </row>
    <row r="420" spans="2:6">
      <c r="B420" s="4"/>
      <c r="F420" s="4"/>
    </row>
    <row r="421" spans="2:6">
      <c r="B421" s="4"/>
      <c r="F421" s="4"/>
    </row>
    <row r="422" spans="2:6">
      <c r="B422" s="4"/>
      <c r="F422" s="4"/>
    </row>
    <row r="423" spans="2:6">
      <c r="B423" s="4"/>
      <c r="F423" s="4"/>
    </row>
    <row r="424" spans="2:6">
      <c r="B424" s="4"/>
      <c r="F424" s="4"/>
    </row>
    <row r="425" spans="2:6">
      <c r="B425" s="4"/>
      <c r="F425" s="4"/>
    </row>
    <row r="426" spans="2:6">
      <c r="B426" s="4"/>
      <c r="F426" s="4"/>
    </row>
    <row r="427" spans="2:6">
      <c r="B427" s="4"/>
      <c r="F427" s="4"/>
    </row>
    <row r="428" spans="2:6">
      <c r="B428" s="4"/>
      <c r="F428" s="4"/>
    </row>
    <row r="429" spans="2:6">
      <c r="B429" s="4"/>
      <c r="F429" s="4"/>
    </row>
    <row r="430" spans="2:6">
      <c r="B430" s="4"/>
      <c r="F430" s="4"/>
    </row>
    <row r="431" spans="2:6">
      <c r="B431" s="4"/>
      <c r="F431" s="4"/>
    </row>
    <row r="432" spans="2:6">
      <c r="B432" s="4"/>
      <c r="F432" s="4"/>
    </row>
    <row r="433" spans="2:6">
      <c r="B433" s="4"/>
      <c r="F433" s="4"/>
    </row>
    <row r="434" spans="2:6">
      <c r="B434" s="4"/>
      <c r="F434" s="4"/>
    </row>
    <row r="435" spans="2:6">
      <c r="B435" s="4"/>
      <c r="F435" s="4"/>
    </row>
    <row r="436" spans="2:6">
      <c r="B436" s="4"/>
      <c r="F436" s="4"/>
    </row>
    <row r="437" spans="2:6">
      <c r="B437" s="4"/>
      <c r="F437" s="4"/>
    </row>
    <row r="438" spans="2:6">
      <c r="B438" s="4"/>
      <c r="F438" s="4"/>
    </row>
    <row r="439" spans="2:6">
      <c r="B439" s="4"/>
      <c r="F439" s="4"/>
    </row>
    <row r="440" spans="2:6">
      <c r="B440" s="4"/>
      <c r="F440" s="4"/>
    </row>
    <row r="441" spans="2:6">
      <c r="B441" s="4"/>
      <c r="F441" s="4"/>
    </row>
    <row r="442" spans="2:6">
      <c r="B442" s="4"/>
      <c r="F442" s="4"/>
    </row>
    <row r="443" spans="2:6">
      <c r="B443" s="4"/>
      <c r="F443" s="4"/>
    </row>
    <row r="444" spans="2:6">
      <c r="B444" s="4"/>
      <c r="F444" s="4"/>
    </row>
    <row r="445" spans="2:6">
      <c r="B445" s="4"/>
      <c r="F445" s="4"/>
    </row>
    <row r="446" spans="2:6">
      <c r="B446" s="4"/>
      <c r="F446" s="4"/>
    </row>
    <row r="447" spans="2:6">
      <c r="B447" s="4"/>
      <c r="F447" s="4"/>
    </row>
    <row r="448" spans="2:6">
      <c r="B448" s="4"/>
      <c r="F448" s="4"/>
    </row>
    <row r="449" spans="2:6">
      <c r="B449" s="4"/>
      <c r="F449" s="4"/>
    </row>
    <row r="450" spans="2:6">
      <c r="B450" s="4"/>
      <c r="F450" s="4"/>
    </row>
    <row r="451" spans="2:6">
      <c r="B451" s="4"/>
      <c r="F451" s="4"/>
    </row>
    <row r="452" spans="2:6">
      <c r="B452" s="4"/>
      <c r="F452" s="4"/>
    </row>
    <row r="453" spans="2:6">
      <c r="B453" s="4"/>
      <c r="F453" s="4"/>
    </row>
    <row r="454" spans="2:6">
      <c r="B454" s="4"/>
      <c r="F454" s="4"/>
    </row>
    <row r="455" spans="2:6">
      <c r="B455" s="4"/>
      <c r="F455" s="4"/>
    </row>
    <row r="456" spans="2:6">
      <c r="B456" s="4"/>
      <c r="F456" s="4"/>
    </row>
    <row r="457" spans="2:6">
      <c r="B457" s="4"/>
      <c r="F457" s="4"/>
    </row>
    <row r="458" spans="2:6">
      <c r="B458" s="4"/>
      <c r="F458" s="4"/>
    </row>
    <row r="459" spans="2:6">
      <c r="B459" s="4"/>
      <c r="F459" s="4"/>
    </row>
    <row r="460" spans="2:6">
      <c r="B460" s="4"/>
      <c r="F460" s="4"/>
    </row>
    <row r="461" spans="2:6">
      <c r="B461" s="4"/>
      <c r="F461" s="4"/>
    </row>
    <row r="462" spans="2:6">
      <c r="B462" s="4"/>
      <c r="F462" s="4"/>
    </row>
    <row r="463" spans="2:6">
      <c r="B463" s="4"/>
      <c r="F463" s="4"/>
    </row>
    <row r="464" spans="2:6">
      <c r="B464" s="4"/>
      <c r="F464" s="4"/>
    </row>
    <row r="465" spans="2:6">
      <c r="B465" s="4"/>
      <c r="F465" s="4"/>
    </row>
    <row r="466" spans="2:6">
      <c r="B466" s="4"/>
      <c r="F466" s="4"/>
    </row>
    <row r="467" spans="2:6">
      <c r="B467" s="4"/>
      <c r="F467" s="4"/>
    </row>
    <row r="468" spans="2:6">
      <c r="B468" s="4"/>
      <c r="F468" s="4"/>
    </row>
    <row r="469" spans="2:6">
      <c r="B469" s="4"/>
      <c r="F469" s="4"/>
    </row>
    <row r="470" spans="2:6">
      <c r="B470" s="4"/>
      <c r="F470" s="4"/>
    </row>
    <row r="471" spans="2:6">
      <c r="B471" s="4"/>
      <c r="F471" s="4"/>
    </row>
    <row r="472" spans="2:6">
      <c r="B472" s="4"/>
      <c r="F472" s="4"/>
    </row>
    <row r="473" spans="2:6">
      <c r="B473" s="4"/>
      <c r="F473" s="4"/>
    </row>
    <row r="474" spans="2:6">
      <c r="B474" s="4"/>
      <c r="F474" s="4"/>
    </row>
    <row r="475" spans="2:6">
      <c r="B475" s="4"/>
      <c r="F475" s="4"/>
    </row>
    <row r="476" spans="2:6">
      <c r="B476" s="4"/>
      <c r="F476" s="4"/>
    </row>
    <row r="477" spans="2:6">
      <c r="B477" s="4"/>
      <c r="F477" s="4"/>
    </row>
    <row r="478" spans="2:6">
      <c r="B478" s="4"/>
      <c r="F478" s="4"/>
    </row>
    <row r="479" spans="2:6">
      <c r="B479" s="4"/>
      <c r="F479" s="4"/>
    </row>
    <row r="480" spans="2:6">
      <c r="B480" s="4"/>
      <c r="F480" s="4"/>
    </row>
    <row r="481" spans="2:6">
      <c r="B481" s="4"/>
      <c r="F481" s="4"/>
    </row>
    <row r="482" spans="2:6">
      <c r="B482" s="4"/>
      <c r="F482" s="4"/>
    </row>
    <row r="483" spans="2:6">
      <c r="B483" s="4"/>
      <c r="F483" s="4"/>
    </row>
    <row r="484" spans="2:6">
      <c r="B484" s="4"/>
      <c r="F484" s="4"/>
    </row>
    <row r="485" spans="2:6">
      <c r="B485" s="4"/>
      <c r="F485" s="4"/>
    </row>
    <row r="486" spans="2:6">
      <c r="B486" s="4"/>
      <c r="F486" s="4"/>
    </row>
    <row r="487" spans="2:6">
      <c r="B487" s="4"/>
      <c r="F487" s="4"/>
    </row>
    <row r="488" spans="2:6">
      <c r="B488" s="4"/>
      <c r="F488" s="4"/>
    </row>
    <row r="489" spans="2:6">
      <c r="B489" s="4"/>
      <c r="F489" s="4"/>
    </row>
    <row r="490" spans="2:6">
      <c r="B490" s="4"/>
      <c r="F490" s="4"/>
    </row>
    <row r="491" spans="2:6">
      <c r="B491" s="4"/>
      <c r="F491" s="4"/>
    </row>
    <row r="492" spans="2:6">
      <c r="B492" s="4"/>
      <c r="F492" s="4"/>
    </row>
    <row r="493" spans="2:6">
      <c r="B493" s="4"/>
      <c r="F493" s="4"/>
    </row>
    <row r="494" spans="2:6">
      <c r="B494" s="4"/>
      <c r="F494" s="4"/>
    </row>
    <row r="495" spans="2:6">
      <c r="B495" s="4"/>
      <c r="F495" s="4"/>
    </row>
    <row r="496" spans="2:6">
      <c r="B496" s="4"/>
      <c r="F496" s="4"/>
    </row>
    <row r="497" spans="2:6">
      <c r="B497" s="4"/>
      <c r="F497" s="4"/>
    </row>
    <row r="498" spans="2:6">
      <c r="B498" s="4"/>
      <c r="F498" s="4"/>
    </row>
    <row r="499" spans="2:6">
      <c r="B499" s="4"/>
      <c r="F499" s="4"/>
    </row>
    <row r="500" spans="2:6">
      <c r="B500" s="4"/>
      <c r="F500" s="4"/>
    </row>
    <row r="501" spans="2:6">
      <c r="B501" s="4"/>
      <c r="F501" s="4"/>
    </row>
    <row r="502" spans="2:6">
      <c r="B502" s="4"/>
      <c r="F502" s="4"/>
    </row>
    <row r="503" spans="2:6">
      <c r="B503" s="4"/>
      <c r="F503" s="4"/>
    </row>
    <row r="504" spans="2:6">
      <c r="B504" s="4"/>
      <c r="F504" s="4"/>
    </row>
    <row r="505" spans="2:6">
      <c r="B505" s="4"/>
      <c r="F505" s="4"/>
    </row>
    <row r="506" spans="2:6">
      <c r="B506" s="4"/>
      <c r="F506" s="4"/>
    </row>
    <row r="507" spans="2:6">
      <c r="B507" s="4"/>
      <c r="F507" s="4"/>
    </row>
    <row r="508" spans="2:6">
      <c r="B508" s="4"/>
      <c r="F508" s="4"/>
    </row>
    <row r="509" spans="2:6">
      <c r="B509" s="4"/>
      <c r="F509" s="4"/>
    </row>
    <row r="510" spans="2:6">
      <c r="B510" s="4"/>
      <c r="F510" s="4"/>
    </row>
    <row r="511" spans="2:6">
      <c r="B511" s="4"/>
      <c r="F511" s="4"/>
    </row>
    <row r="512" spans="2:6">
      <c r="B512" s="4"/>
      <c r="F512" s="4"/>
    </row>
    <row r="513" spans="2:6">
      <c r="B513" s="4"/>
      <c r="F513" s="4"/>
    </row>
    <row r="514" spans="2:6">
      <c r="B514" s="4"/>
      <c r="F514" s="4"/>
    </row>
    <row r="515" spans="2:6">
      <c r="B515" s="4"/>
      <c r="F515" s="4"/>
    </row>
    <row r="516" spans="2:6">
      <c r="B516" s="4"/>
      <c r="F516" s="4"/>
    </row>
    <row r="517" spans="2:6">
      <c r="B517" s="4"/>
      <c r="F517" s="4"/>
    </row>
    <row r="518" spans="2:6">
      <c r="B518" s="4"/>
      <c r="F518" s="4"/>
    </row>
    <row r="519" spans="2:6">
      <c r="B519" s="4"/>
      <c r="F519" s="4"/>
    </row>
    <row r="520" spans="2:6">
      <c r="B520" s="4"/>
      <c r="F520" s="4"/>
    </row>
    <row r="521" spans="2:6">
      <c r="B521" s="4"/>
      <c r="F521" s="4"/>
    </row>
    <row r="522" spans="2:6">
      <c r="B522" s="4"/>
      <c r="F522" s="4"/>
    </row>
    <row r="523" spans="2:6">
      <c r="B523" s="4"/>
      <c r="F523" s="4"/>
    </row>
    <row r="524" spans="2:6">
      <c r="B524" s="4"/>
      <c r="F524" s="4"/>
    </row>
    <row r="525" spans="2:6">
      <c r="B525" s="4"/>
      <c r="F525" s="4"/>
    </row>
    <row r="526" spans="2:6">
      <c r="B526" s="4"/>
      <c r="F526" s="4"/>
    </row>
    <row r="527" spans="2:6">
      <c r="B527" s="4"/>
      <c r="F527" s="4"/>
    </row>
    <row r="528" spans="2:6">
      <c r="B528" s="4"/>
      <c r="F528" s="4"/>
    </row>
    <row r="529" spans="2:6">
      <c r="B529" s="4"/>
      <c r="F529" s="4"/>
    </row>
    <row r="530" spans="2:6">
      <c r="B530" s="4"/>
      <c r="F530" s="4"/>
    </row>
    <row r="531" spans="2:6">
      <c r="B531" s="4"/>
      <c r="F531" s="4"/>
    </row>
    <row r="532" spans="2:6">
      <c r="B532" s="4"/>
      <c r="F532" s="4"/>
    </row>
    <row r="533" spans="2:6">
      <c r="B533" s="4"/>
      <c r="F533" s="4"/>
    </row>
    <row r="534" spans="2:6">
      <c r="B534" s="4"/>
      <c r="F534" s="4"/>
    </row>
    <row r="535" spans="2:6">
      <c r="B535" s="4"/>
      <c r="F535" s="4"/>
    </row>
    <row r="536" spans="2:6">
      <c r="B536" s="4"/>
      <c r="F536" s="4"/>
    </row>
    <row r="537" spans="2:6">
      <c r="B537" s="4"/>
      <c r="F537" s="4"/>
    </row>
    <row r="538" spans="2:6">
      <c r="B538" s="4"/>
      <c r="F538" s="4"/>
    </row>
    <row r="539" spans="2:6">
      <c r="B539" s="4"/>
      <c r="F539" s="4"/>
    </row>
    <row r="540" spans="2:6">
      <c r="B540" s="4"/>
      <c r="F540" s="4"/>
    </row>
    <row r="541" spans="2:6">
      <c r="B541" s="4"/>
      <c r="F541" s="4"/>
    </row>
    <row r="542" spans="2:6">
      <c r="B542" s="4"/>
      <c r="F542" s="4"/>
    </row>
    <row r="543" spans="2:6">
      <c r="B543" s="4"/>
      <c r="F543" s="4"/>
    </row>
    <row r="544" spans="2:6">
      <c r="B544" s="4"/>
      <c r="F544" s="4"/>
    </row>
    <row r="545" spans="2:6">
      <c r="B545" s="4"/>
      <c r="F545" s="4"/>
    </row>
    <row r="546" spans="2:6">
      <c r="B546" s="4"/>
      <c r="F546" s="4"/>
    </row>
    <row r="547" spans="2:6">
      <c r="B547" s="4"/>
      <c r="F547" s="4"/>
    </row>
    <row r="548" spans="2:6">
      <c r="B548" s="4"/>
      <c r="F548" s="4"/>
    </row>
    <row r="549" spans="2:6">
      <c r="B549" s="4"/>
      <c r="F549" s="4"/>
    </row>
    <row r="550" spans="2:6">
      <c r="B550" s="4"/>
      <c r="F550" s="4"/>
    </row>
    <row r="551" spans="2:6">
      <c r="B551" s="4"/>
      <c r="F551" s="4"/>
    </row>
    <row r="552" spans="2:6">
      <c r="B552" s="4"/>
      <c r="F552" s="4"/>
    </row>
    <row r="553" spans="2:6">
      <c r="B553" s="4"/>
      <c r="F553" s="4"/>
    </row>
    <row r="554" spans="2:6">
      <c r="B554" s="4"/>
      <c r="F554" s="4"/>
    </row>
    <row r="555" spans="2:6">
      <c r="B555" s="4"/>
      <c r="F555" s="4"/>
    </row>
    <row r="556" spans="2:6">
      <c r="B556" s="4"/>
      <c r="F556" s="4"/>
    </row>
    <row r="557" spans="2:6">
      <c r="B557" s="4"/>
      <c r="F557" s="4"/>
    </row>
    <row r="558" spans="2:6">
      <c r="B558" s="4"/>
      <c r="F558" s="4"/>
    </row>
    <row r="559" spans="2:6">
      <c r="B559" s="4"/>
      <c r="F559" s="4"/>
    </row>
    <row r="560" spans="2:6">
      <c r="B560" s="4"/>
      <c r="F560" s="4"/>
    </row>
    <row r="561" spans="2:6">
      <c r="B561" s="4"/>
      <c r="F561" s="4"/>
    </row>
    <row r="562" spans="2:6">
      <c r="B562" s="4"/>
      <c r="F562" s="4"/>
    </row>
    <row r="563" spans="2:6">
      <c r="B563" s="4"/>
      <c r="F563" s="4"/>
    </row>
    <row r="564" spans="2:6">
      <c r="B564" s="4"/>
      <c r="F564" s="4"/>
    </row>
    <row r="565" spans="2:6">
      <c r="B565" s="4"/>
      <c r="F565" s="4"/>
    </row>
    <row r="566" spans="2:6">
      <c r="B566" s="4"/>
      <c r="F566" s="4"/>
    </row>
    <row r="567" spans="2:6">
      <c r="B567" s="4"/>
      <c r="F567" s="4"/>
    </row>
    <row r="568" spans="2:6">
      <c r="B568" s="4"/>
      <c r="F568" s="4"/>
    </row>
    <row r="569" spans="2:6">
      <c r="B569" s="4"/>
      <c r="F569" s="4"/>
    </row>
    <row r="570" spans="2:6">
      <c r="B570" s="4"/>
      <c r="F570" s="4"/>
    </row>
    <row r="571" spans="2:6">
      <c r="B571" s="4"/>
      <c r="F571" s="4"/>
    </row>
    <row r="572" spans="2:6">
      <c r="B572" s="4"/>
      <c r="F572" s="4"/>
    </row>
    <row r="573" spans="2:6">
      <c r="B573" s="4"/>
      <c r="F573" s="4"/>
    </row>
    <row r="574" spans="2:6">
      <c r="B574" s="4"/>
      <c r="F574" s="4"/>
    </row>
    <row r="575" spans="2:6">
      <c r="B575" s="4"/>
      <c r="F575" s="4"/>
    </row>
    <row r="576" spans="2:6">
      <c r="B576" s="4"/>
      <c r="F576" s="4"/>
    </row>
    <row r="577" spans="2:6">
      <c r="B577" s="4"/>
      <c r="F577" s="4"/>
    </row>
    <row r="578" spans="2:6">
      <c r="B578" s="4"/>
      <c r="F578" s="4"/>
    </row>
    <row r="579" spans="2:6">
      <c r="B579" s="4"/>
      <c r="F579" s="4"/>
    </row>
    <row r="580" spans="2:6">
      <c r="B580" s="4"/>
      <c r="F580" s="4"/>
    </row>
    <row r="581" spans="2:6">
      <c r="B581" s="4"/>
      <c r="F581" s="4"/>
    </row>
    <row r="582" spans="2:6">
      <c r="B582" s="4"/>
      <c r="F582" s="4"/>
    </row>
    <row r="583" spans="2:6">
      <c r="B583" s="4"/>
      <c r="F583" s="4"/>
    </row>
    <row r="584" spans="2:6">
      <c r="B584" s="4"/>
      <c r="F584" s="4"/>
    </row>
    <row r="585" spans="2:6">
      <c r="B585" s="4"/>
      <c r="F585" s="4"/>
    </row>
    <row r="586" spans="2:6">
      <c r="B586" s="4"/>
      <c r="F586" s="4"/>
    </row>
    <row r="587" spans="2:6">
      <c r="B587" s="4"/>
      <c r="F587" s="4"/>
    </row>
    <row r="588" spans="2:6">
      <c r="B588" s="4"/>
      <c r="F588" s="4"/>
    </row>
    <row r="589" spans="2:6">
      <c r="B589" s="4"/>
      <c r="F589" s="4"/>
    </row>
    <row r="590" spans="2:6">
      <c r="B590" s="4"/>
      <c r="F590" s="4"/>
    </row>
    <row r="591" spans="2:6">
      <c r="B591" s="4"/>
      <c r="F591" s="4"/>
    </row>
    <row r="592" spans="2:6">
      <c r="B592" s="4"/>
      <c r="F592" s="4"/>
    </row>
    <row r="593" spans="2:6">
      <c r="B593" s="4"/>
      <c r="F593" s="4"/>
    </row>
    <row r="594" spans="2:6">
      <c r="B594" s="4"/>
      <c r="F594" s="4"/>
    </row>
    <row r="595" spans="2:6">
      <c r="B595" s="4"/>
      <c r="F595" s="4"/>
    </row>
    <row r="596" spans="2:6">
      <c r="B596" s="4"/>
      <c r="F596" s="4"/>
    </row>
    <row r="597" spans="2:6">
      <c r="B597" s="4"/>
      <c r="F597" s="4"/>
    </row>
    <row r="598" spans="2:6">
      <c r="B598" s="4"/>
      <c r="F598" s="4"/>
    </row>
    <row r="599" spans="2:6">
      <c r="B599" s="4"/>
      <c r="F599" s="4"/>
    </row>
    <row r="600" spans="2:6">
      <c r="B600" s="4"/>
      <c r="F600" s="4"/>
    </row>
    <row r="601" spans="2:6">
      <c r="B601" s="4"/>
      <c r="F601" s="4"/>
    </row>
    <row r="602" spans="2:6">
      <c r="B602" s="4"/>
      <c r="F602" s="4"/>
    </row>
    <row r="603" spans="2:6">
      <c r="B603" s="4"/>
      <c r="F603" s="4"/>
    </row>
    <row r="604" spans="2:6">
      <c r="B604" s="4"/>
      <c r="F604" s="4"/>
    </row>
    <row r="605" spans="2:6">
      <c r="B605" s="4"/>
      <c r="F605" s="4"/>
    </row>
    <row r="606" spans="2:6">
      <c r="B606" s="4"/>
      <c r="F606" s="4"/>
    </row>
    <row r="607" spans="2:6">
      <c r="B607" s="4"/>
      <c r="F607" s="4"/>
    </row>
    <row r="608" spans="2:6">
      <c r="B608" s="4"/>
      <c r="F608" s="4"/>
    </row>
    <row r="609" spans="2:6">
      <c r="B609" s="4"/>
      <c r="F609" s="4"/>
    </row>
    <row r="610" spans="2:6">
      <c r="B610" s="4"/>
      <c r="F610" s="4"/>
    </row>
    <row r="611" spans="2:6">
      <c r="B611" s="4"/>
      <c r="F611" s="4"/>
    </row>
    <row r="612" spans="2:6">
      <c r="B612" s="4"/>
      <c r="F612" s="4"/>
    </row>
    <row r="613" spans="2:6">
      <c r="B613" s="4"/>
      <c r="F613" s="4"/>
    </row>
    <row r="614" spans="2:6">
      <c r="B614" s="4"/>
      <c r="F614" s="4"/>
    </row>
    <row r="615" spans="2:6">
      <c r="B615" s="4"/>
      <c r="F615" s="4"/>
    </row>
    <row r="616" spans="2:6">
      <c r="B616" s="4"/>
      <c r="F616" s="4"/>
    </row>
    <row r="617" spans="2:6">
      <c r="B617" s="4"/>
      <c r="F617" s="4"/>
    </row>
    <row r="618" spans="2:6">
      <c r="B618" s="4"/>
      <c r="F618" s="4"/>
    </row>
    <row r="619" spans="2:6">
      <c r="B619" s="4"/>
      <c r="F619" s="4"/>
    </row>
    <row r="620" spans="2:6">
      <c r="B620" s="4"/>
      <c r="F620" s="4"/>
    </row>
    <row r="621" spans="2:6">
      <c r="B621" s="4"/>
      <c r="F621" s="4"/>
    </row>
    <row r="622" spans="2:6">
      <c r="B622" s="4"/>
      <c r="F622" s="4"/>
    </row>
    <row r="623" spans="2:6">
      <c r="B623" s="4"/>
      <c r="F623" s="4"/>
    </row>
    <row r="624" spans="2:6">
      <c r="B624" s="4"/>
      <c r="F624" s="4"/>
    </row>
    <row r="625" spans="2:6">
      <c r="B625" s="4"/>
      <c r="F625" s="4"/>
    </row>
    <row r="626" spans="2:6">
      <c r="B626" s="4"/>
      <c r="F626" s="4"/>
    </row>
    <row r="627" spans="2:6">
      <c r="B627" s="4"/>
      <c r="F627" s="4"/>
    </row>
    <row r="628" spans="2:6">
      <c r="B628" s="4"/>
      <c r="F628" s="4"/>
    </row>
    <row r="629" spans="2:6">
      <c r="B629" s="4"/>
      <c r="F629" s="4"/>
    </row>
    <row r="630" spans="2:6">
      <c r="B630" s="4"/>
      <c r="F630" s="4"/>
    </row>
    <row r="631" spans="2:6">
      <c r="B631" s="4"/>
      <c r="F631" s="4"/>
    </row>
    <row r="632" spans="2:6">
      <c r="B632" s="4"/>
      <c r="F632" s="4"/>
    </row>
    <row r="633" spans="2:6">
      <c r="B633" s="4"/>
      <c r="F633" s="4"/>
    </row>
    <row r="634" spans="2:6">
      <c r="B634" s="4"/>
      <c r="F634" s="4"/>
    </row>
    <row r="635" spans="2:6">
      <c r="B635" s="4"/>
      <c r="F635" s="4"/>
    </row>
    <row r="636" spans="2:6">
      <c r="B636" s="4"/>
      <c r="F636" s="4"/>
    </row>
    <row r="637" spans="2:6">
      <c r="B637" s="4"/>
      <c r="F637" s="4"/>
    </row>
    <row r="638" spans="2:6">
      <c r="B638" s="4"/>
      <c r="F638" s="4"/>
    </row>
    <row r="639" spans="2:6">
      <c r="B639" s="4"/>
      <c r="F639" s="4"/>
    </row>
    <row r="640" spans="2:6">
      <c r="B640" s="4"/>
      <c r="F640" s="4"/>
    </row>
    <row r="641" spans="2:6">
      <c r="B641" s="4"/>
      <c r="F641" s="4"/>
    </row>
    <row r="642" spans="2:6">
      <c r="B642" s="4"/>
      <c r="F642" s="4"/>
    </row>
    <row r="643" spans="2:6">
      <c r="B643" s="4"/>
      <c r="F643" s="4"/>
    </row>
    <row r="644" spans="2:6">
      <c r="B644" s="4"/>
      <c r="F644" s="4"/>
    </row>
    <row r="645" spans="2:6">
      <c r="B645" s="4"/>
      <c r="F645" s="4"/>
    </row>
    <row r="646" spans="2:6">
      <c r="B646" s="4"/>
      <c r="F646" s="4"/>
    </row>
    <row r="647" spans="2:6">
      <c r="B647" s="4"/>
      <c r="F647" s="4"/>
    </row>
    <row r="648" spans="2:6">
      <c r="B648" s="4"/>
      <c r="F648" s="4"/>
    </row>
    <row r="649" spans="2:6">
      <c r="B649" s="4"/>
      <c r="F649" s="4"/>
    </row>
    <row r="650" spans="2:6">
      <c r="B650" s="4"/>
      <c r="F650" s="4"/>
    </row>
    <row r="651" spans="2:6">
      <c r="B651" s="4"/>
      <c r="F651" s="4"/>
    </row>
    <row r="652" spans="2:6">
      <c r="B652" s="4"/>
      <c r="F652" s="4"/>
    </row>
    <row r="653" spans="2:6">
      <c r="B653" s="4"/>
      <c r="F653" s="4"/>
    </row>
    <row r="654" spans="2:6">
      <c r="B654" s="4"/>
      <c r="F654" s="4"/>
    </row>
    <row r="655" spans="2:6">
      <c r="B655" s="4"/>
      <c r="F655" s="4"/>
    </row>
    <row r="656" spans="2:6">
      <c r="B656" s="4"/>
      <c r="F656" s="4"/>
    </row>
    <row r="657" spans="2:6">
      <c r="B657" s="4"/>
      <c r="F657" s="4"/>
    </row>
    <row r="658" spans="2:6">
      <c r="B658" s="4"/>
      <c r="F658" s="4"/>
    </row>
    <row r="659" spans="2:6">
      <c r="B659" s="4"/>
      <c r="F659" s="4"/>
    </row>
    <row r="660" spans="2:6">
      <c r="B660" s="4"/>
      <c r="F660" s="4"/>
    </row>
    <row r="661" spans="2:6">
      <c r="B661" s="4"/>
      <c r="F661" s="4"/>
    </row>
    <row r="662" spans="2:6">
      <c r="B662" s="4"/>
      <c r="F662" s="4"/>
    </row>
    <row r="663" spans="2:6">
      <c r="B663" s="4"/>
      <c r="F663" s="4"/>
    </row>
    <row r="664" spans="2:6">
      <c r="B664" s="4"/>
      <c r="F664" s="4"/>
    </row>
    <row r="665" spans="2:6">
      <c r="B665" s="4"/>
      <c r="F665" s="4"/>
    </row>
    <row r="666" spans="2:6">
      <c r="B666" s="4"/>
      <c r="F666" s="4"/>
    </row>
    <row r="667" spans="2:6">
      <c r="B667" s="4"/>
      <c r="F667" s="4"/>
    </row>
    <row r="668" spans="2:6">
      <c r="B668" s="4"/>
      <c r="F668" s="4"/>
    </row>
    <row r="669" spans="2:6">
      <c r="B669" s="4"/>
      <c r="F669" s="4"/>
    </row>
    <row r="670" spans="2:6">
      <c r="B670" s="4"/>
      <c r="F670" s="4"/>
    </row>
    <row r="671" spans="2:6">
      <c r="B671" s="4"/>
      <c r="F671" s="4"/>
    </row>
    <row r="672" spans="2:6">
      <c r="B672" s="4"/>
      <c r="F672" s="4"/>
    </row>
    <row r="673" spans="2:6">
      <c r="B673" s="4"/>
      <c r="F673" s="4"/>
    </row>
    <row r="674" spans="2:6">
      <c r="B674" s="4"/>
      <c r="F674" s="4"/>
    </row>
    <row r="675" spans="2:6">
      <c r="B675" s="4"/>
      <c r="F675" s="4"/>
    </row>
    <row r="676" spans="2:6">
      <c r="B676" s="4"/>
      <c r="F676" s="4"/>
    </row>
    <row r="677" spans="2:6">
      <c r="B677" s="4"/>
      <c r="F677" s="4"/>
    </row>
    <row r="678" spans="2:6">
      <c r="B678" s="4"/>
      <c r="F678" s="4"/>
    </row>
    <row r="679" spans="2:6">
      <c r="B679" s="4"/>
      <c r="F679" s="4"/>
    </row>
    <row r="680" spans="2:6">
      <c r="B680" s="4"/>
      <c r="F680" s="4"/>
    </row>
    <row r="681" spans="2:6">
      <c r="B681" s="4"/>
      <c r="F681" s="4"/>
    </row>
    <row r="682" spans="2:6">
      <c r="B682" s="4"/>
      <c r="F682" s="4"/>
    </row>
    <row r="683" spans="2:6">
      <c r="B683" s="4"/>
      <c r="F683" s="4"/>
    </row>
    <row r="684" spans="2:6">
      <c r="B684" s="4"/>
      <c r="F684" s="4"/>
    </row>
    <row r="685" spans="2:6">
      <c r="B685" s="4"/>
      <c r="F685" s="4"/>
    </row>
    <row r="686" spans="2:6">
      <c r="B686" s="4"/>
      <c r="F686" s="4"/>
    </row>
    <row r="687" spans="2:6">
      <c r="B687" s="4"/>
      <c r="F687" s="4"/>
    </row>
    <row r="688" spans="2:6">
      <c r="B688" s="4"/>
      <c r="F688" s="4"/>
    </row>
    <row r="689" spans="2:6">
      <c r="B689" s="4"/>
      <c r="F689" s="4"/>
    </row>
    <row r="690" spans="2:6">
      <c r="B690" s="4"/>
      <c r="F690" s="4"/>
    </row>
    <row r="691" spans="2:6">
      <c r="B691" s="4"/>
      <c r="F691" s="4"/>
    </row>
    <row r="692" spans="2:6">
      <c r="B692" s="4"/>
      <c r="F692" s="4"/>
    </row>
    <row r="693" spans="2:6">
      <c r="B693" s="4"/>
      <c r="F693" s="4"/>
    </row>
    <row r="694" spans="2:6">
      <c r="B694" s="4"/>
      <c r="F694" s="4"/>
    </row>
    <row r="695" spans="2:6">
      <c r="B695" s="4"/>
      <c r="F695" s="4"/>
    </row>
    <row r="696" spans="2:6">
      <c r="B696" s="4"/>
      <c r="F696" s="4"/>
    </row>
    <row r="697" spans="2:6">
      <c r="B697" s="4"/>
      <c r="F697" s="4"/>
    </row>
    <row r="698" spans="2:6">
      <c r="B698" s="4"/>
      <c r="F698" s="4"/>
    </row>
    <row r="699" spans="2:6">
      <c r="B699" s="4"/>
      <c r="F699" s="4"/>
    </row>
    <row r="700" spans="2:6">
      <c r="B700" s="4"/>
      <c r="F700" s="4"/>
    </row>
    <row r="701" spans="2:6">
      <c r="B701" s="4"/>
      <c r="F701" s="4"/>
    </row>
    <row r="702" spans="2:6">
      <c r="B702" s="4"/>
      <c r="F702" s="4"/>
    </row>
    <row r="703" spans="2:6">
      <c r="B703" s="4"/>
      <c r="F703" s="4"/>
    </row>
    <row r="704" spans="2:6">
      <c r="B704" s="4"/>
      <c r="F704" s="4"/>
    </row>
    <row r="705" spans="2:6">
      <c r="B705" s="4"/>
      <c r="F705" s="4"/>
    </row>
    <row r="706" spans="2:6">
      <c r="B706" s="4"/>
      <c r="F706" s="4"/>
    </row>
    <row r="707" spans="2:6">
      <c r="B707" s="4"/>
      <c r="F707" s="4"/>
    </row>
    <row r="708" spans="2:6">
      <c r="B708" s="4"/>
      <c r="F708" s="4"/>
    </row>
    <row r="709" spans="2:6">
      <c r="B709" s="4"/>
      <c r="F709" s="4"/>
    </row>
    <row r="710" spans="2:6">
      <c r="B710" s="4"/>
      <c r="F710" s="4"/>
    </row>
    <row r="711" spans="2:6">
      <c r="B711" s="4"/>
      <c r="F711" s="4"/>
    </row>
    <row r="712" spans="2:6">
      <c r="B712" s="4"/>
      <c r="F712" s="4"/>
    </row>
    <row r="713" spans="2:6">
      <c r="B713" s="4"/>
      <c r="F713" s="4"/>
    </row>
    <row r="714" spans="2:6">
      <c r="B714" s="4"/>
      <c r="F714" s="4"/>
    </row>
    <row r="715" spans="2:6">
      <c r="B715" s="4"/>
      <c r="F715" s="4"/>
    </row>
    <row r="716" spans="2:6">
      <c r="B716" s="4"/>
      <c r="F716" s="4"/>
    </row>
    <row r="717" spans="2:6">
      <c r="B717" s="4"/>
      <c r="F717" s="4"/>
    </row>
    <row r="718" spans="2:6">
      <c r="B718" s="4"/>
      <c r="F718" s="4"/>
    </row>
    <row r="719" spans="2:6">
      <c r="B719" s="4"/>
      <c r="F719" s="4"/>
    </row>
    <row r="720" spans="2:6">
      <c r="B720" s="4"/>
      <c r="F720" s="4"/>
    </row>
    <row r="721" spans="2:6">
      <c r="B721" s="4"/>
      <c r="F721" s="4"/>
    </row>
    <row r="722" spans="2:6">
      <c r="B722" s="4"/>
      <c r="F722" s="4"/>
    </row>
    <row r="723" spans="2:6">
      <c r="B723" s="4"/>
      <c r="F723" s="4"/>
    </row>
    <row r="724" spans="2:6">
      <c r="B724" s="4"/>
      <c r="F724" s="4"/>
    </row>
    <row r="725" spans="2:6">
      <c r="B725" s="4"/>
      <c r="F725" s="4"/>
    </row>
    <row r="726" spans="2:6">
      <c r="B726" s="4"/>
      <c r="F726" s="4"/>
    </row>
    <row r="727" spans="2:6">
      <c r="B727" s="4"/>
      <c r="F727" s="4"/>
    </row>
    <row r="728" spans="2:6">
      <c r="B728" s="4"/>
      <c r="F728" s="4"/>
    </row>
    <row r="729" spans="2:6">
      <c r="B729" s="4"/>
      <c r="F729" s="4"/>
    </row>
    <row r="730" spans="2:6">
      <c r="B730" s="4"/>
      <c r="F730" s="4"/>
    </row>
    <row r="731" spans="2:6">
      <c r="B731" s="4"/>
      <c r="F731" s="4"/>
    </row>
    <row r="732" spans="2:6">
      <c r="B732" s="4"/>
      <c r="F732" s="4"/>
    </row>
    <row r="733" spans="2:6">
      <c r="B733" s="4"/>
      <c r="F733" s="4"/>
    </row>
    <row r="734" spans="2:6">
      <c r="B734" s="4"/>
      <c r="F734" s="4"/>
    </row>
    <row r="735" spans="2:6">
      <c r="B735" s="4"/>
      <c r="F735" s="4"/>
    </row>
    <row r="736" spans="2:6">
      <c r="B736" s="4"/>
      <c r="F736" s="4"/>
    </row>
    <row r="737" spans="2:6">
      <c r="B737" s="4"/>
      <c r="F737" s="4"/>
    </row>
    <row r="738" spans="2:6">
      <c r="B738" s="4"/>
      <c r="F738" s="4"/>
    </row>
    <row r="739" spans="2:6">
      <c r="B739" s="4"/>
      <c r="F739" s="4"/>
    </row>
    <row r="740" spans="2:6">
      <c r="B740" s="4"/>
      <c r="F740" s="4"/>
    </row>
    <row r="741" spans="2:6">
      <c r="B741" s="4"/>
      <c r="F741" s="4"/>
    </row>
    <row r="742" spans="2:6">
      <c r="B742" s="4"/>
      <c r="F742" s="4"/>
    </row>
    <row r="743" spans="2:6">
      <c r="B743" s="4"/>
      <c r="F743" s="4"/>
    </row>
    <row r="744" spans="2:6">
      <c r="B744" s="4"/>
      <c r="F744" s="4"/>
    </row>
    <row r="745" spans="2:6">
      <c r="B745" s="4"/>
      <c r="F745" s="4"/>
    </row>
    <row r="746" spans="2:6">
      <c r="B746" s="4"/>
      <c r="F746" s="4"/>
    </row>
    <row r="747" spans="2:6">
      <c r="B747" s="4"/>
      <c r="F747" s="4"/>
    </row>
    <row r="748" spans="2:6">
      <c r="B748" s="4"/>
      <c r="F748" s="4"/>
    </row>
    <row r="749" spans="2:6">
      <c r="B749" s="4"/>
      <c r="F749" s="4"/>
    </row>
    <row r="750" spans="2:6">
      <c r="B750" s="4"/>
      <c r="F750" s="4"/>
    </row>
    <row r="751" spans="2:6">
      <c r="B751" s="4"/>
      <c r="F751" s="4"/>
    </row>
    <row r="752" spans="2:6">
      <c r="B752" s="4"/>
      <c r="F752" s="4"/>
    </row>
    <row r="753" spans="2:6">
      <c r="B753" s="4"/>
      <c r="F753" s="4"/>
    </row>
    <row r="754" spans="2:6">
      <c r="B754" s="4"/>
      <c r="F754" s="4"/>
    </row>
    <row r="755" spans="2:6">
      <c r="B755" s="4"/>
      <c r="F755" s="4"/>
    </row>
    <row r="756" spans="2:6">
      <c r="B756" s="4"/>
      <c r="F756" s="4"/>
    </row>
    <row r="757" spans="2:6">
      <c r="B757" s="4"/>
      <c r="F757" s="4"/>
    </row>
    <row r="758" spans="2:6">
      <c r="B758" s="4"/>
      <c r="F758" s="4"/>
    </row>
    <row r="759" spans="2:6">
      <c r="B759" s="4"/>
      <c r="F759" s="4"/>
    </row>
    <row r="760" spans="2:6">
      <c r="B760" s="4"/>
      <c r="F760" s="4"/>
    </row>
    <row r="761" spans="2:6">
      <c r="B761" s="4"/>
      <c r="F761" s="4"/>
    </row>
    <row r="762" spans="2:6">
      <c r="B762" s="4"/>
      <c r="F762" s="4"/>
    </row>
    <row r="763" spans="2:6">
      <c r="B763" s="4"/>
      <c r="F763" s="4"/>
    </row>
    <row r="764" spans="2:6">
      <c r="B764" s="4"/>
      <c r="F764" s="4"/>
    </row>
    <row r="765" spans="2:6">
      <c r="B765" s="4"/>
      <c r="F765" s="4"/>
    </row>
    <row r="766" spans="2:6">
      <c r="B766" s="4"/>
      <c r="F766" s="4"/>
    </row>
    <row r="767" spans="2:6">
      <c r="B767" s="4"/>
      <c r="F767" s="4"/>
    </row>
    <row r="768" spans="2:6">
      <c r="B768" s="4"/>
      <c r="F768" s="4"/>
    </row>
    <row r="769" spans="2:6">
      <c r="B769" s="4"/>
      <c r="F769" s="4"/>
    </row>
    <row r="770" spans="2:6">
      <c r="B770" s="4"/>
      <c r="F770" s="4"/>
    </row>
    <row r="771" spans="2:6">
      <c r="B771" s="4"/>
      <c r="F771" s="4"/>
    </row>
    <row r="772" spans="2:6">
      <c r="B772" s="4"/>
      <c r="F772" s="4"/>
    </row>
    <row r="773" spans="2:6">
      <c r="B773" s="4"/>
      <c r="F773" s="4"/>
    </row>
    <row r="774" spans="2:6">
      <c r="B774" s="4"/>
      <c r="F774" s="4"/>
    </row>
    <row r="775" spans="2:6">
      <c r="B775" s="4"/>
      <c r="F775" s="4"/>
    </row>
    <row r="776" spans="2:6">
      <c r="B776" s="4"/>
      <c r="F776" s="4"/>
    </row>
    <row r="777" spans="2:6">
      <c r="B777" s="4"/>
      <c r="F777" s="4"/>
    </row>
    <row r="778" spans="2:6">
      <c r="B778" s="4"/>
      <c r="F778" s="4"/>
    </row>
    <row r="779" spans="2:6">
      <c r="B779" s="4"/>
      <c r="F779" s="4"/>
    </row>
    <row r="780" spans="2:6">
      <c r="B780" s="4"/>
      <c r="F780" s="4"/>
    </row>
    <row r="781" spans="2:6">
      <c r="B781" s="4"/>
      <c r="F781" s="4"/>
    </row>
    <row r="782" spans="2:6">
      <c r="B782" s="4"/>
      <c r="F782" s="4"/>
    </row>
    <row r="783" spans="2:6">
      <c r="B783" s="4"/>
      <c r="F783" s="4"/>
    </row>
    <row r="784" spans="2:6">
      <c r="B784" s="4"/>
      <c r="F784" s="4"/>
    </row>
    <row r="785" spans="2:6">
      <c r="B785" s="4"/>
      <c r="F785" s="4"/>
    </row>
    <row r="786" spans="2:6">
      <c r="B786" s="4"/>
      <c r="F786" s="4"/>
    </row>
    <row r="787" spans="2:6">
      <c r="B787" s="4"/>
      <c r="F787" s="4"/>
    </row>
    <row r="788" spans="2:6">
      <c r="B788" s="4"/>
      <c r="F788" s="4"/>
    </row>
    <row r="789" spans="2:6">
      <c r="B789" s="4"/>
      <c r="F789" s="4"/>
    </row>
    <row r="790" spans="2:6">
      <c r="B790" s="4"/>
      <c r="F790" s="4"/>
    </row>
    <row r="791" spans="2:6">
      <c r="B791" s="4"/>
      <c r="F791" s="4"/>
    </row>
    <row r="792" spans="2:6">
      <c r="B792" s="4"/>
      <c r="F792" s="4"/>
    </row>
    <row r="793" spans="2:6">
      <c r="B793" s="4"/>
      <c r="F793" s="4"/>
    </row>
    <row r="794" spans="2:6">
      <c r="B794" s="4"/>
      <c r="F794" s="4"/>
    </row>
    <row r="795" spans="2:6">
      <c r="B795" s="4"/>
      <c r="F795" s="4"/>
    </row>
    <row r="796" spans="2:6">
      <c r="B796" s="4"/>
      <c r="F796" s="4"/>
    </row>
    <row r="797" spans="2:6">
      <c r="B797" s="4"/>
      <c r="F797" s="4"/>
    </row>
    <row r="798" spans="2:6">
      <c r="B798" s="4"/>
      <c r="F798" s="4"/>
    </row>
    <row r="799" spans="2:6">
      <c r="B799" s="4"/>
      <c r="F799" s="4"/>
    </row>
    <row r="800" spans="2:6">
      <c r="B800" s="4"/>
      <c r="F800" s="4"/>
    </row>
    <row r="801" spans="2:6">
      <c r="B801" s="4"/>
      <c r="F801" s="4"/>
    </row>
    <row r="802" spans="2:6">
      <c r="B802" s="4"/>
      <c r="F802" s="4"/>
    </row>
    <row r="803" spans="2:6">
      <c r="B803" s="4"/>
      <c r="F803" s="4"/>
    </row>
    <row r="804" spans="2:6">
      <c r="B804" s="4"/>
      <c r="F804" s="4"/>
    </row>
    <row r="805" spans="2:6">
      <c r="B805" s="4"/>
      <c r="F805" s="4"/>
    </row>
    <row r="806" spans="2:6">
      <c r="B806" s="4"/>
      <c r="F806" s="4"/>
    </row>
    <row r="807" spans="2:6">
      <c r="B807" s="4"/>
      <c r="F807" s="4"/>
    </row>
    <row r="808" spans="2:6">
      <c r="B808" s="4"/>
      <c r="F808" s="4"/>
    </row>
    <row r="809" spans="2:6">
      <c r="B809" s="4"/>
      <c r="F809" s="4"/>
    </row>
    <row r="810" spans="2:6">
      <c r="B810" s="4"/>
      <c r="F810" s="4"/>
    </row>
    <row r="811" spans="2:6">
      <c r="B811" s="4"/>
      <c r="F811" s="4"/>
    </row>
    <row r="812" spans="2:6">
      <c r="B812" s="4"/>
      <c r="F812" s="4"/>
    </row>
    <row r="813" spans="2:6">
      <c r="B813" s="4"/>
      <c r="F813" s="4"/>
    </row>
    <row r="814" spans="2:6">
      <c r="B814" s="4"/>
      <c r="F814" s="4"/>
    </row>
    <row r="815" spans="2:6">
      <c r="B815" s="4"/>
      <c r="F815" s="4"/>
    </row>
    <row r="816" spans="2:6">
      <c r="B816" s="4"/>
      <c r="F816" s="4"/>
    </row>
    <row r="817" spans="2:6">
      <c r="B817" s="4"/>
      <c r="F817" s="4"/>
    </row>
    <row r="818" spans="2:6">
      <c r="B818" s="4"/>
      <c r="F818" s="4"/>
    </row>
    <row r="819" spans="2:6">
      <c r="B819" s="4"/>
      <c r="F819" s="4"/>
    </row>
    <row r="820" spans="2:6">
      <c r="B820" s="4"/>
      <c r="F820" s="4"/>
    </row>
    <row r="821" spans="2:6">
      <c r="B821" s="4"/>
      <c r="F821" s="4"/>
    </row>
    <row r="822" spans="2:6">
      <c r="B822" s="4"/>
      <c r="F822" s="4"/>
    </row>
    <row r="823" spans="2:6">
      <c r="B823" s="4"/>
      <c r="F823" s="4"/>
    </row>
    <row r="824" spans="2:6">
      <c r="B824" s="4"/>
      <c r="F824" s="4"/>
    </row>
    <row r="825" spans="2:6">
      <c r="B825" s="4"/>
      <c r="F825" s="4"/>
    </row>
    <row r="826" spans="2:6">
      <c r="B826" s="4"/>
      <c r="F826" s="4"/>
    </row>
    <row r="827" spans="2:6">
      <c r="B827" s="4"/>
      <c r="F827" s="4"/>
    </row>
    <row r="828" spans="2:6">
      <c r="B828" s="4"/>
      <c r="F828" s="4"/>
    </row>
    <row r="829" spans="2:6">
      <c r="B829" s="4"/>
      <c r="F829" s="4"/>
    </row>
    <row r="830" spans="2:6">
      <c r="B830" s="4"/>
      <c r="F830" s="4"/>
    </row>
    <row r="831" spans="2:6">
      <c r="B831" s="4"/>
      <c r="F831" s="4"/>
    </row>
    <row r="832" spans="2:6">
      <c r="B832" s="4"/>
      <c r="F832" s="4"/>
    </row>
    <row r="833" spans="2:6">
      <c r="B833" s="4"/>
      <c r="F833" s="4"/>
    </row>
    <row r="834" spans="2:6">
      <c r="B834" s="4"/>
      <c r="F834" s="4"/>
    </row>
    <row r="835" spans="2:6">
      <c r="B835" s="4"/>
      <c r="F835" s="4"/>
    </row>
    <row r="836" spans="2:6">
      <c r="B836" s="4"/>
      <c r="F836" s="4"/>
    </row>
    <row r="837" spans="2:6">
      <c r="B837" s="4"/>
      <c r="F837" s="4"/>
    </row>
    <row r="838" spans="2:6">
      <c r="B838" s="4"/>
      <c r="F838" s="4"/>
    </row>
    <row r="839" spans="2:6">
      <c r="B839" s="4"/>
      <c r="F839" s="4"/>
    </row>
    <row r="840" spans="2:6">
      <c r="B840" s="4"/>
      <c r="F840" s="4"/>
    </row>
    <row r="841" spans="2:6">
      <c r="B841" s="4"/>
      <c r="F841" s="4"/>
    </row>
    <row r="842" spans="2:6">
      <c r="B842" s="4"/>
      <c r="F842" s="4"/>
    </row>
    <row r="843" spans="2:6">
      <c r="B843" s="4"/>
      <c r="F843" s="4"/>
    </row>
    <row r="844" spans="2:6">
      <c r="B844" s="4"/>
      <c r="F844" s="4"/>
    </row>
    <row r="845" spans="2:6">
      <c r="B845" s="4"/>
      <c r="F845" s="4"/>
    </row>
    <row r="846" spans="2:6">
      <c r="B846" s="4"/>
      <c r="F846" s="4"/>
    </row>
    <row r="847" spans="2:6">
      <c r="B847" s="4"/>
      <c r="F847" s="4"/>
    </row>
    <row r="848" spans="2:6">
      <c r="B848" s="4"/>
      <c r="F848" s="4"/>
    </row>
    <row r="849" spans="2:6">
      <c r="B849" s="4"/>
      <c r="F849" s="4"/>
    </row>
    <row r="850" spans="2:6">
      <c r="B850" s="4"/>
      <c r="F850" s="4"/>
    </row>
    <row r="851" spans="2:6">
      <c r="B851" s="4"/>
      <c r="F851" s="4"/>
    </row>
    <row r="852" spans="2:6">
      <c r="B852" s="4"/>
      <c r="F852" s="4"/>
    </row>
    <row r="853" spans="2:6">
      <c r="B853" s="4"/>
      <c r="F853" s="4"/>
    </row>
    <row r="854" spans="2:6">
      <c r="B854" s="4"/>
      <c r="F854" s="4"/>
    </row>
    <row r="855" spans="2:6">
      <c r="B855" s="4"/>
      <c r="F855" s="4"/>
    </row>
    <row r="856" spans="2:6">
      <c r="B856" s="4"/>
      <c r="F856" s="4"/>
    </row>
    <row r="857" spans="2:6">
      <c r="B857" s="4"/>
      <c r="F857" s="4"/>
    </row>
    <row r="858" spans="2:6">
      <c r="B858" s="4"/>
      <c r="F858" s="4"/>
    </row>
    <row r="859" spans="2:6">
      <c r="B859" s="4"/>
      <c r="F859" s="4"/>
    </row>
    <row r="860" spans="2:6">
      <c r="B860" s="4"/>
      <c r="F860" s="4"/>
    </row>
    <row r="861" spans="2:6">
      <c r="B861" s="4"/>
      <c r="F861" s="4"/>
    </row>
    <row r="862" spans="2:6">
      <c r="B862" s="4"/>
      <c r="F862" s="4"/>
    </row>
    <row r="863" spans="2:6">
      <c r="B863" s="4"/>
      <c r="F863" s="4"/>
    </row>
    <row r="864" spans="2:6">
      <c r="B864" s="4"/>
      <c r="F864" s="4"/>
    </row>
    <row r="865" spans="2:6">
      <c r="B865" s="4"/>
      <c r="F865" s="4"/>
    </row>
    <row r="866" spans="2:6">
      <c r="B866" s="4"/>
      <c r="F866" s="4"/>
    </row>
    <row r="867" spans="2:6">
      <c r="B867" s="4"/>
      <c r="F867" s="4"/>
    </row>
    <row r="868" spans="2:6">
      <c r="B868" s="4"/>
      <c r="F868" s="4"/>
    </row>
    <row r="869" spans="2:6">
      <c r="B869" s="4"/>
      <c r="F869" s="4"/>
    </row>
    <row r="870" spans="2:6">
      <c r="B870" s="4"/>
      <c r="F870" s="4"/>
    </row>
    <row r="871" spans="2:6">
      <c r="B871" s="4"/>
      <c r="F871" s="4"/>
    </row>
    <row r="872" spans="2:6">
      <c r="B872" s="4"/>
      <c r="F872" s="4"/>
    </row>
    <row r="873" spans="2:6">
      <c r="B873" s="4"/>
      <c r="F873" s="4"/>
    </row>
    <row r="874" spans="2:6">
      <c r="B874" s="4"/>
      <c r="F874" s="4"/>
    </row>
    <row r="875" spans="2:6">
      <c r="B875" s="4"/>
      <c r="F875" s="4"/>
    </row>
    <row r="876" spans="2:6">
      <c r="B876" s="4"/>
      <c r="F876" s="4"/>
    </row>
    <row r="877" spans="2:6">
      <c r="B877" s="4"/>
      <c r="F877" s="4"/>
    </row>
    <row r="878" spans="2:6">
      <c r="B878" s="4"/>
      <c r="F878" s="4"/>
    </row>
    <row r="879" spans="2:6">
      <c r="B879" s="4"/>
      <c r="F879" s="4"/>
    </row>
    <row r="880" spans="2:6">
      <c r="B880" s="4"/>
      <c r="F880" s="4"/>
    </row>
    <row r="881" spans="2:6">
      <c r="B881" s="4"/>
      <c r="F881" s="4"/>
    </row>
    <row r="882" spans="2:6">
      <c r="B882" s="4"/>
      <c r="F882" s="4"/>
    </row>
    <row r="883" spans="2:6">
      <c r="B883" s="4"/>
      <c r="F883" s="4"/>
    </row>
    <row r="884" spans="2:6">
      <c r="B884" s="4"/>
      <c r="F884" s="4"/>
    </row>
    <row r="885" spans="2:6">
      <c r="B885" s="4"/>
      <c r="F885" s="4"/>
    </row>
    <row r="886" spans="2:6">
      <c r="B886" s="4"/>
      <c r="F886" s="4"/>
    </row>
    <row r="887" spans="2:6">
      <c r="B887" s="4"/>
      <c r="F887" s="4"/>
    </row>
    <row r="888" spans="2:6">
      <c r="B888" s="4"/>
      <c r="F888" s="4"/>
    </row>
    <row r="889" spans="2:6">
      <c r="B889" s="4"/>
      <c r="F889" s="4"/>
    </row>
    <row r="890" spans="2:6">
      <c r="B890" s="4"/>
      <c r="F890" s="4"/>
    </row>
    <row r="891" spans="2:6">
      <c r="B891" s="4"/>
      <c r="F891" s="4"/>
    </row>
    <row r="892" spans="2:6">
      <c r="B892" s="4"/>
      <c r="F892" s="4"/>
    </row>
    <row r="893" spans="2:6">
      <c r="B893" s="4"/>
      <c r="F893" s="4"/>
    </row>
    <row r="894" spans="2:6">
      <c r="B894" s="4"/>
      <c r="F894" s="4"/>
    </row>
    <row r="895" spans="2:6">
      <c r="B895" s="4"/>
      <c r="F895" s="4"/>
    </row>
    <row r="896" spans="2:6">
      <c r="B896" s="4"/>
      <c r="F896" s="4"/>
    </row>
    <row r="897" spans="2:6">
      <c r="B897" s="4"/>
      <c r="F897" s="4"/>
    </row>
    <row r="898" spans="2:6">
      <c r="B898" s="4"/>
      <c r="F898" s="4"/>
    </row>
    <row r="899" spans="2:6">
      <c r="B899" s="4"/>
      <c r="F899" s="4"/>
    </row>
    <row r="900" spans="2:6">
      <c r="B900" s="4"/>
      <c r="F900" s="4"/>
    </row>
    <row r="901" spans="2:6">
      <c r="B901" s="4"/>
      <c r="F901" s="4"/>
    </row>
    <row r="902" spans="2:6">
      <c r="B902" s="4"/>
      <c r="F902" s="4"/>
    </row>
    <row r="903" spans="2:6">
      <c r="B903" s="4"/>
      <c r="F903" s="4"/>
    </row>
    <row r="904" spans="2:6">
      <c r="B904" s="4"/>
      <c r="F904" s="4"/>
    </row>
    <row r="905" spans="2:6">
      <c r="B905" s="4"/>
      <c r="F905" s="4"/>
    </row>
    <row r="906" spans="2:6">
      <c r="B906" s="4"/>
      <c r="F906" s="4"/>
    </row>
    <row r="907" spans="2:6">
      <c r="B907" s="4"/>
      <c r="F907" s="4"/>
    </row>
    <row r="908" spans="2:6">
      <c r="B908" s="4"/>
      <c r="F908" s="4"/>
    </row>
    <row r="909" spans="2:6">
      <c r="B909" s="4"/>
      <c r="F909" s="4"/>
    </row>
    <row r="910" spans="2:6">
      <c r="B910" s="4"/>
      <c r="F910" s="4"/>
    </row>
    <row r="911" spans="2:6">
      <c r="B911" s="4"/>
      <c r="F911" s="4"/>
    </row>
    <row r="912" spans="2:6">
      <c r="B912" s="4"/>
      <c r="F912" s="4"/>
    </row>
    <row r="913" spans="2:6">
      <c r="B913" s="4"/>
      <c r="F913" s="4"/>
    </row>
    <row r="914" spans="2:6">
      <c r="B914" s="4"/>
      <c r="F914" s="4"/>
    </row>
    <row r="915" spans="2:6">
      <c r="B915" s="4"/>
      <c r="F915" s="4"/>
    </row>
    <row r="916" spans="2:6">
      <c r="B916" s="4"/>
      <c r="F916" s="4"/>
    </row>
    <row r="917" spans="2:6">
      <c r="B917" s="4"/>
      <c r="F917" s="4"/>
    </row>
    <row r="918" spans="2:6">
      <c r="B918" s="4"/>
      <c r="F918" s="4"/>
    </row>
    <row r="919" spans="2:6">
      <c r="B919" s="4"/>
      <c r="F919" s="4"/>
    </row>
    <row r="920" spans="2:6">
      <c r="B920" s="4"/>
      <c r="F920" s="4"/>
    </row>
    <row r="921" spans="2:6">
      <c r="B921" s="4"/>
      <c r="F921" s="4"/>
    </row>
    <row r="922" spans="2:6">
      <c r="B922" s="4"/>
      <c r="F922" s="4"/>
    </row>
    <row r="923" spans="2:6">
      <c r="B923" s="4"/>
      <c r="F923" s="4"/>
    </row>
    <row r="924" spans="2:6">
      <c r="B924" s="4"/>
      <c r="F924" s="4"/>
    </row>
    <row r="925" spans="2:6">
      <c r="B925" s="4"/>
      <c r="F925" s="4"/>
    </row>
    <row r="926" spans="2:6">
      <c r="B926" s="4"/>
      <c r="F926" s="4"/>
    </row>
    <row r="927" spans="2:6">
      <c r="B927" s="4"/>
      <c r="F927" s="4"/>
    </row>
    <row r="928" spans="2:6">
      <c r="B928" s="4"/>
      <c r="F928" s="4"/>
    </row>
    <row r="929" spans="2:6">
      <c r="B929" s="4"/>
      <c r="F929" s="4"/>
    </row>
    <row r="930" spans="2:6">
      <c r="B930" s="4"/>
      <c r="F930" s="4"/>
    </row>
    <row r="931" spans="2:6">
      <c r="B931" s="4"/>
      <c r="F931" s="4"/>
    </row>
    <row r="932" spans="2:6">
      <c r="B932" s="4"/>
      <c r="F932" s="4"/>
    </row>
    <row r="933" spans="2:6">
      <c r="B933" s="4"/>
      <c r="F933" s="4"/>
    </row>
    <row r="934" spans="2:6">
      <c r="B934" s="4"/>
      <c r="F934" s="4"/>
    </row>
    <row r="935" spans="2:6">
      <c r="B935" s="4"/>
      <c r="F935" s="4"/>
    </row>
    <row r="936" spans="2:6">
      <c r="B936" s="4"/>
      <c r="F936" s="4"/>
    </row>
    <row r="937" spans="2:6">
      <c r="B937" s="4"/>
      <c r="F937" s="4"/>
    </row>
    <row r="938" spans="2:6">
      <c r="B938" s="4"/>
      <c r="F938" s="4"/>
    </row>
    <row r="939" spans="2:6">
      <c r="B939" s="4"/>
      <c r="F939" s="4"/>
    </row>
    <row r="940" spans="2:6">
      <c r="B940" s="4"/>
      <c r="F940" s="4"/>
    </row>
    <row r="941" spans="2:6">
      <c r="B941" s="4"/>
      <c r="F941" s="4"/>
    </row>
    <row r="942" spans="2:6">
      <c r="B942" s="4"/>
      <c r="F942" s="4"/>
    </row>
    <row r="943" spans="2:6">
      <c r="B943" s="4"/>
      <c r="F943" s="4"/>
    </row>
    <row r="944" spans="2:6">
      <c r="B944" s="4"/>
      <c r="F944" s="4"/>
    </row>
    <row r="945" spans="2:6">
      <c r="B945" s="4"/>
      <c r="F945" s="4"/>
    </row>
    <row r="946" spans="2:6">
      <c r="B946" s="4"/>
      <c r="F946" s="4"/>
    </row>
    <row r="947" spans="2:6">
      <c r="B947" s="4"/>
      <c r="F947" s="4"/>
    </row>
    <row r="948" spans="2:6">
      <c r="B948" s="4"/>
      <c r="F948" s="4"/>
    </row>
    <row r="949" spans="2:6">
      <c r="B949" s="4"/>
      <c r="F949" s="4"/>
    </row>
    <row r="950" spans="2:6">
      <c r="B950" s="4"/>
      <c r="F950" s="4"/>
    </row>
    <row r="951" spans="2:6">
      <c r="B951" s="4"/>
      <c r="F951" s="4"/>
    </row>
    <row r="952" spans="2:6">
      <c r="B952" s="4"/>
      <c r="F952" s="4"/>
    </row>
    <row r="953" spans="2:6">
      <c r="B953" s="4"/>
      <c r="F953" s="4"/>
    </row>
    <row r="954" spans="2:6">
      <c r="B954" s="4"/>
      <c r="F954" s="4"/>
    </row>
    <row r="955" spans="2:6">
      <c r="B955" s="4"/>
      <c r="F955" s="4"/>
    </row>
    <row r="956" spans="2:6">
      <c r="B956" s="4"/>
      <c r="F956" s="4"/>
    </row>
    <row r="957" spans="2:6">
      <c r="B957" s="4"/>
      <c r="F957" s="4"/>
    </row>
    <row r="958" spans="2:6">
      <c r="B958" s="4"/>
      <c r="F958" s="4"/>
    </row>
    <row r="959" spans="2:6">
      <c r="B959" s="4"/>
      <c r="F959" s="4"/>
    </row>
    <row r="960" spans="2:6">
      <c r="B960" s="4"/>
      <c r="F960" s="4"/>
    </row>
    <row r="961" spans="2:6">
      <c r="B961" s="4"/>
      <c r="F961" s="4"/>
    </row>
    <row r="962" spans="2:6">
      <c r="B962" s="4"/>
      <c r="F962" s="4"/>
    </row>
    <row r="963" spans="2:6">
      <c r="B963" s="4"/>
      <c r="F963" s="4"/>
    </row>
    <row r="964" spans="2:6">
      <c r="B964" s="4"/>
      <c r="F964" s="4"/>
    </row>
    <row r="965" spans="2:6">
      <c r="B965" s="4"/>
      <c r="F965" s="4"/>
    </row>
    <row r="966" spans="2:6">
      <c r="B966" s="4"/>
      <c r="F966" s="4"/>
    </row>
    <row r="967" spans="2:6">
      <c r="B967" s="4"/>
      <c r="F967" s="4"/>
    </row>
    <row r="968" spans="2:6">
      <c r="B968" s="4"/>
      <c r="F968" s="4"/>
    </row>
    <row r="969" spans="2:6">
      <c r="B969" s="4"/>
      <c r="F969" s="4"/>
    </row>
    <row r="970" spans="2:6">
      <c r="B970" s="4"/>
      <c r="F970" s="4"/>
    </row>
    <row r="971" spans="2:6">
      <c r="B971" s="4"/>
      <c r="F971" s="4"/>
    </row>
    <row r="972" spans="2:6">
      <c r="B972" s="4"/>
      <c r="F972" s="4"/>
    </row>
    <row r="973" spans="2:6">
      <c r="B973" s="4"/>
      <c r="F973" s="4"/>
    </row>
    <row r="974" spans="2:6">
      <c r="B974" s="4"/>
      <c r="F974" s="4"/>
    </row>
    <row r="975" spans="2:6">
      <c r="B975" s="4"/>
      <c r="F975" s="4"/>
    </row>
    <row r="976" spans="2:6">
      <c r="B976" s="4"/>
      <c r="F976" s="4"/>
    </row>
    <row r="977" spans="2:6">
      <c r="B977" s="4"/>
      <c r="F977" s="4"/>
    </row>
    <row r="978" spans="2:6">
      <c r="B978" s="4"/>
      <c r="F978" s="4"/>
    </row>
    <row r="979" spans="2:6">
      <c r="B979" s="4"/>
      <c r="F979" s="4"/>
    </row>
    <row r="980" spans="2:6">
      <c r="B980" s="4"/>
      <c r="F980" s="4"/>
    </row>
    <row r="981" spans="2:6">
      <c r="B981" s="4"/>
      <c r="F981" s="4"/>
    </row>
    <row r="982" spans="2:6">
      <c r="B982" s="4"/>
      <c r="F982" s="4"/>
    </row>
    <row r="983" spans="2:6">
      <c r="B983" s="4"/>
      <c r="F983" s="4"/>
    </row>
    <row r="984" spans="2:6">
      <c r="B984" s="4"/>
      <c r="F984" s="4"/>
    </row>
    <row r="985" spans="2:6">
      <c r="B985" s="4"/>
      <c r="F985" s="4"/>
    </row>
    <row r="986" spans="2:6">
      <c r="B986" s="4"/>
      <c r="F986" s="4"/>
    </row>
    <row r="987" spans="2:6">
      <c r="B987" s="4"/>
      <c r="F987" s="4"/>
    </row>
    <row r="988" spans="2:6">
      <c r="B988" s="4"/>
      <c r="F988" s="4"/>
    </row>
    <row r="989" spans="2:6">
      <c r="B989" s="4"/>
      <c r="F989" s="4"/>
    </row>
    <row r="990" spans="2:6">
      <c r="B990" s="4"/>
      <c r="F990" s="4"/>
    </row>
    <row r="991" spans="2:6">
      <c r="B991" s="4"/>
      <c r="F991" s="4"/>
    </row>
    <row r="992" spans="2:6">
      <c r="B992" s="4"/>
      <c r="F992" s="4"/>
    </row>
    <row r="993" spans="2:6">
      <c r="B993" s="4"/>
      <c r="F993" s="4"/>
    </row>
    <row r="994" spans="2:6">
      <c r="B994" s="4"/>
      <c r="F994" s="4"/>
    </row>
    <row r="995" spans="2:6">
      <c r="B995" s="4"/>
      <c r="F995" s="4"/>
    </row>
    <row r="996" spans="2:6">
      <c r="B996" s="4"/>
      <c r="F996" s="4"/>
    </row>
    <row r="997" spans="2:6">
      <c r="B997" s="4"/>
      <c r="F997" s="4"/>
    </row>
    <row r="998" spans="2:6">
      <c r="B998" s="4"/>
      <c r="F998" s="4"/>
    </row>
    <row r="999" spans="2:6">
      <c r="B999" s="4"/>
      <c r="F999" s="4"/>
    </row>
    <row r="1000" spans="2:6">
      <c r="B1000" s="4"/>
      <c r="F1000" s="4"/>
    </row>
    <row r="1001" spans="2:6">
      <c r="B1001" s="4"/>
      <c r="F1001" s="4"/>
    </row>
    <row r="1002" spans="2:6">
      <c r="B1002" s="4"/>
      <c r="F1002" s="4"/>
    </row>
    <row r="1003" spans="2:6">
      <c r="B1003" s="4"/>
      <c r="F1003" s="4"/>
    </row>
    <row r="1004" spans="2:6">
      <c r="B1004" s="4"/>
      <c r="F1004" s="4"/>
    </row>
    <row r="1005" spans="2:6">
      <c r="B1005" s="4"/>
      <c r="F1005" s="4"/>
    </row>
    <row r="1006" spans="2:6">
      <c r="B1006" s="4"/>
      <c r="F1006" s="4"/>
    </row>
    <row r="1007" spans="2:6">
      <c r="B1007" s="4"/>
      <c r="F1007" s="4"/>
    </row>
    <row r="1008" spans="2:6">
      <c r="B1008" s="4"/>
      <c r="F1008" s="4"/>
    </row>
    <row r="1009" spans="2:6">
      <c r="B1009" s="4"/>
      <c r="F1009" s="4"/>
    </row>
    <row r="1010" spans="2:6">
      <c r="B1010" s="4"/>
      <c r="F1010" s="4"/>
    </row>
    <row r="1011" spans="2:6">
      <c r="B1011" s="4"/>
      <c r="F1011" s="4"/>
    </row>
    <row r="1012" spans="2:6">
      <c r="B1012" s="4"/>
      <c r="F1012" s="4"/>
    </row>
    <row r="1013" spans="2:6">
      <c r="B1013" s="4"/>
      <c r="F1013" s="4"/>
    </row>
    <row r="1014" spans="2:6">
      <c r="B1014" s="4"/>
      <c r="F1014" s="4"/>
    </row>
    <row r="1015" spans="2:6">
      <c r="B1015" s="4"/>
      <c r="F1015" s="4"/>
    </row>
    <row r="1016" spans="2:6">
      <c r="B1016" s="4"/>
      <c r="F1016" s="4"/>
    </row>
    <row r="1017" spans="2:6">
      <c r="B1017" s="4"/>
      <c r="F1017" s="4"/>
    </row>
    <row r="1018" spans="2:6">
      <c r="B1018" s="4"/>
      <c r="F1018" s="4"/>
    </row>
    <row r="1019" spans="2:6">
      <c r="B1019" s="4"/>
      <c r="F1019" s="4"/>
    </row>
    <row r="1020" spans="2:6">
      <c r="B1020" s="4"/>
      <c r="F1020" s="4"/>
    </row>
    <row r="1021" spans="2:6">
      <c r="B1021" s="4"/>
      <c r="F1021" s="4"/>
    </row>
    <row r="1022" spans="2:6">
      <c r="B1022" s="4"/>
      <c r="F1022" s="4"/>
    </row>
    <row r="1023" spans="2:6">
      <c r="B1023" s="4"/>
      <c r="F1023" s="4"/>
    </row>
    <row r="1024" spans="2:6">
      <c r="B1024" s="4"/>
      <c r="F1024" s="4"/>
    </row>
    <row r="1025" spans="2:6">
      <c r="B1025" s="4"/>
      <c r="F1025" s="4"/>
    </row>
    <row r="1026" spans="2:6">
      <c r="B1026" s="4"/>
      <c r="F1026" s="4"/>
    </row>
    <row r="1027" spans="2:6">
      <c r="B1027" s="4"/>
      <c r="F1027" s="4"/>
    </row>
    <row r="1028" spans="2:6">
      <c r="B1028" s="4"/>
      <c r="F1028" s="4"/>
    </row>
    <row r="1029" spans="2:6">
      <c r="B1029" s="4"/>
      <c r="F1029" s="4"/>
    </row>
    <row r="1030" spans="2:6">
      <c r="B1030" s="4"/>
      <c r="F1030" s="4"/>
    </row>
    <row r="1031" spans="2:6">
      <c r="B1031" s="4"/>
      <c r="F1031" s="4"/>
    </row>
    <row r="1032" spans="2:6">
      <c r="B1032" s="4"/>
      <c r="F1032" s="4"/>
    </row>
    <row r="1033" spans="2:6">
      <c r="B1033" s="4"/>
      <c r="F1033" s="4"/>
    </row>
    <row r="1034" spans="2:6">
      <c r="B1034" s="4"/>
      <c r="F1034" s="4"/>
    </row>
    <row r="1035" spans="2:6">
      <c r="B1035" s="4"/>
      <c r="F1035" s="4"/>
    </row>
    <row r="1036" spans="2:6">
      <c r="B1036" s="4"/>
      <c r="F1036" s="4"/>
    </row>
    <row r="1037" spans="2:6">
      <c r="B1037" s="4"/>
      <c r="F1037" s="4"/>
    </row>
    <row r="1038" spans="2:6">
      <c r="B1038" s="4"/>
      <c r="F1038" s="4"/>
    </row>
    <row r="1039" spans="2:6">
      <c r="B1039" s="4"/>
      <c r="F1039" s="4"/>
    </row>
    <row r="1040" spans="2:6">
      <c r="B1040" s="4"/>
      <c r="F1040" s="4"/>
    </row>
    <row r="1041" spans="2:6">
      <c r="B1041" s="4"/>
      <c r="F1041" s="4"/>
    </row>
    <row r="1042" spans="2:6">
      <c r="B1042" s="4"/>
      <c r="F1042" s="4"/>
    </row>
    <row r="1043" spans="2:6">
      <c r="B1043" s="4"/>
      <c r="F1043" s="4"/>
    </row>
    <row r="1044" spans="2:6">
      <c r="B1044" s="4"/>
      <c r="F1044" s="4"/>
    </row>
    <row r="1045" spans="2:6">
      <c r="B1045" s="4"/>
      <c r="F1045" s="4"/>
    </row>
    <row r="1046" spans="2:6">
      <c r="B1046" s="4"/>
      <c r="F1046" s="4"/>
    </row>
    <row r="1047" spans="2:6">
      <c r="B1047" s="4"/>
      <c r="F1047" s="4"/>
    </row>
    <row r="1048" spans="2:6">
      <c r="B1048" s="4"/>
      <c r="F1048" s="4"/>
    </row>
    <row r="1049" spans="2:6">
      <c r="B1049" s="4"/>
      <c r="F1049" s="4"/>
    </row>
    <row r="1050" spans="2:6">
      <c r="B1050" s="4"/>
      <c r="F1050" s="4"/>
    </row>
    <row r="1051" spans="2:6">
      <c r="B1051" s="4"/>
      <c r="F1051" s="4"/>
    </row>
    <row r="1052" spans="2:6">
      <c r="B1052" s="4"/>
      <c r="F1052" s="4"/>
    </row>
    <row r="1053" spans="2:6">
      <c r="B1053" s="4"/>
      <c r="F1053" s="4"/>
    </row>
    <row r="1054" spans="2:6">
      <c r="B1054" s="4"/>
      <c r="F1054" s="4"/>
    </row>
    <row r="1055" spans="2:6">
      <c r="B1055" s="4"/>
      <c r="F1055" s="4"/>
    </row>
    <row r="1056" spans="2:6">
      <c r="B1056" s="4"/>
      <c r="F1056" s="4"/>
    </row>
    <row r="1057" spans="2:6">
      <c r="B1057" s="4"/>
      <c r="F1057" s="4"/>
    </row>
    <row r="1058" spans="2:6">
      <c r="B1058" s="4"/>
      <c r="F1058" s="4"/>
    </row>
    <row r="1059" spans="2:6">
      <c r="B1059" s="4"/>
      <c r="F1059" s="4"/>
    </row>
    <row r="1060" spans="2:6">
      <c r="B1060" s="4"/>
      <c r="F1060" s="4"/>
    </row>
    <row r="1061" spans="2:6">
      <c r="B1061" s="4"/>
      <c r="F1061" s="4"/>
    </row>
    <row r="1062" spans="2:6">
      <c r="B1062" s="4"/>
      <c r="F1062" s="4"/>
    </row>
    <row r="1063" spans="2:6">
      <c r="B1063" s="4"/>
      <c r="F1063" s="4"/>
    </row>
    <row r="1064" spans="2:6">
      <c r="B1064" s="4"/>
      <c r="F1064" s="4"/>
    </row>
    <row r="1065" spans="2:6">
      <c r="B1065" s="4"/>
      <c r="F1065" s="4"/>
    </row>
    <row r="1066" spans="2:6">
      <c r="B1066" s="4"/>
      <c r="F1066" s="4"/>
    </row>
    <row r="1067" spans="2:6">
      <c r="B1067" s="4"/>
      <c r="F1067" s="4"/>
    </row>
    <row r="1068" spans="2:6">
      <c r="B1068" s="4"/>
      <c r="F1068" s="4"/>
    </row>
    <row r="1069" spans="2:6">
      <c r="B1069" s="4"/>
      <c r="F1069" s="4"/>
    </row>
    <row r="1070" spans="2:6">
      <c r="B1070" s="4"/>
      <c r="F1070" s="4"/>
    </row>
    <row r="1071" spans="2:6">
      <c r="B1071" s="4"/>
      <c r="F1071" s="4"/>
    </row>
    <row r="1072" spans="2:6">
      <c r="B1072" s="4"/>
      <c r="F1072" s="4"/>
    </row>
    <row r="1073" spans="2:6">
      <c r="B1073" s="4"/>
      <c r="F1073" s="4"/>
    </row>
    <row r="1074" spans="2:6">
      <c r="B1074" s="4"/>
      <c r="F1074" s="4"/>
    </row>
    <row r="1075" spans="2:6">
      <c r="B1075" s="4"/>
      <c r="F1075" s="4"/>
    </row>
    <row r="1076" spans="2:6">
      <c r="B1076" s="4"/>
      <c r="F1076" s="4"/>
    </row>
    <row r="1077" spans="2:6">
      <c r="B1077" s="4"/>
      <c r="F1077" s="4"/>
    </row>
    <row r="1078" spans="2:6">
      <c r="B1078" s="4"/>
      <c r="F1078" s="4"/>
    </row>
    <row r="1079" spans="2:6">
      <c r="B1079" s="4"/>
      <c r="F1079" s="4"/>
    </row>
    <row r="1080" spans="2:6">
      <c r="B1080" s="4"/>
      <c r="F1080" s="4"/>
    </row>
    <row r="1081" spans="2:6">
      <c r="B1081" s="4"/>
      <c r="F1081" s="4"/>
    </row>
    <row r="1082" spans="2:6">
      <c r="B1082" s="4"/>
      <c r="F1082" s="4"/>
    </row>
    <row r="1083" spans="2:6">
      <c r="B1083" s="4"/>
      <c r="F1083" s="4"/>
    </row>
    <row r="1084" spans="2:6">
      <c r="B1084" s="4"/>
      <c r="F1084" s="4"/>
    </row>
    <row r="1085" spans="2:6">
      <c r="B1085" s="4"/>
      <c r="F1085" s="4"/>
    </row>
    <row r="1086" spans="2:6">
      <c r="B1086" s="4"/>
      <c r="F1086" s="4"/>
    </row>
    <row r="1087" spans="2:6">
      <c r="B1087" s="4"/>
      <c r="F1087" s="4"/>
    </row>
    <row r="1088" spans="2:6">
      <c r="B1088" s="4"/>
      <c r="F1088" s="4"/>
    </row>
    <row r="1089" spans="2:6">
      <c r="B1089" s="4"/>
      <c r="F1089" s="4"/>
    </row>
    <row r="1090" spans="2:6">
      <c r="B1090" s="4"/>
      <c r="F1090" s="4"/>
    </row>
    <row r="1091" spans="2:6">
      <c r="B1091" s="4"/>
      <c r="F1091" s="4"/>
    </row>
    <row r="1092" spans="2:6">
      <c r="B1092" s="4"/>
      <c r="F1092" s="4"/>
    </row>
    <row r="1093" spans="2:6">
      <c r="B1093" s="4"/>
      <c r="F1093" s="4"/>
    </row>
    <row r="1094" spans="2:6">
      <c r="B1094" s="4"/>
      <c r="F1094" s="4"/>
    </row>
    <row r="1095" spans="2:6">
      <c r="B1095" s="4"/>
      <c r="F1095" s="4"/>
    </row>
    <row r="1096" spans="2:6">
      <c r="B1096" s="4"/>
      <c r="F1096" s="4"/>
    </row>
    <row r="1097" spans="2:6">
      <c r="B1097" s="4"/>
      <c r="F1097" s="4"/>
    </row>
    <row r="1098" spans="2:6">
      <c r="B1098" s="4"/>
      <c r="F1098" s="4"/>
    </row>
    <row r="1099" spans="2:6">
      <c r="B1099" s="4"/>
      <c r="F1099" s="4"/>
    </row>
    <row r="1100" spans="2:6">
      <c r="B1100" s="4"/>
      <c r="F1100" s="4"/>
    </row>
    <row r="1101" spans="2:6">
      <c r="B1101" s="4"/>
      <c r="F1101" s="4"/>
    </row>
    <row r="1102" spans="2:6">
      <c r="B1102" s="4"/>
      <c r="F1102" s="4"/>
    </row>
    <row r="1103" spans="2:6">
      <c r="B1103" s="4"/>
      <c r="F1103" s="4"/>
    </row>
    <row r="1104" spans="2:6">
      <c r="B1104" s="4"/>
      <c r="F1104" s="4"/>
    </row>
    <row r="1105" spans="2:6">
      <c r="B1105" s="4"/>
      <c r="F1105" s="4"/>
    </row>
    <row r="1106" spans="2:6">
      <c r="B1106" s="4"/>
      <c r="F1106" s="4"/>
    </row>
    <row r="1107" spans="2:6">
      <c r="B1107" s="4"/>
      <c r="F1107" s="4"/>
    </row>
    <row r="1108" spans="2:6">
      <c r="B1108" s="4"/>
      <c r="F1108" s="4"/>
    </row>
    <row r="1109" spans="2:6">
      <c r="B1109" s="4"/>
      <c r="F1109" s="4"/>
    </row>
    <row r="1110" spans="2:6">
      <c r="B1110" s="4"/>
      <c r="F1110" s="4"/>
    </row>
    <row r="1111" spans="2:6">
      <c r="B1111" s="4"/>
      <c r="F1111" s="4"/>
    </row>
    <row r="1112" spans="2:6">
      <c r="B1112" s="4"/>
      <c r="F1112" s="4"/>
    </row>
    <row r="1113" spans="2:6">
      <c r="B1113" s="4"/>
      <c r="F1113" s="4"/>
    </row>
    <row r="1114" spans="2:6">
      <c r="B1114" s="4"/>
      <c r="F1114" s="4"/>
    </row>
    <row r="1115" spans="2:6">
      <c r="B1115" s="4"/>
      <c r="F1115" s="4"/>
    </row>
    <row r="1116" spans="2:6">
      <c r="B1116" s="4"/>
      <c r="F1116" s="4"/>
    </row>
    <row r="1117" spans="2:6">
      <c r="B1117" s="4"/>
      <c r="F1117" s="4"/>
    </row>
    <row r="1118" spans="2:6">
      <c r="B1118" s="4"/>
      <c r="F1118" s="4"/>
    </row>
    <row r="1119" spans="2:6">
      <c r="B1119" s="4"/>
      <c r="F1119" s="4"/>
    </row>
    <row r="1120" spans="2:6">
      <c r="B1120" s="4"/>
      <c r="F1120" s="4"/>
    </row>
    <row r="1121" spans="2:6">
      <c r="B1121" s="4"/>
      <c r="F1121" s="4"/>
    </row>
    <row r="1122" spans="2:6">
      <c r="B1122" s="4"/>
      <c r="F1122" s="4"/>
    </row>
    <row r="1123" spans="2:6">
      <c r="B1123" s="4"/>
      <c r="F1123" s="4"/>
    </row>
    <row r="1124" spans="2:6">
      <c r="B1124" s="4"/>
      <c r="F1124" s="4"/>
    </row>
    <row r="1125" spans="2:6">
      <c r="B1125" s="4"/>
      <c r="F1125" s="4"/>
    </row>
    <row r="1126" spans="2:6">
      <c r="B1126" s="4"/>
      <c r="F1126" s="4"/>
    </row>
    <row r="1127" spans="2:6">
      <c r="B1127" s="4"/>
      <c r="F1127" s="4"/>
    </row>
    <row r="1128" spans="2:6">
      <c r="B1128" s="4"/>
      <c r="F1128" s="4"/>
    </row>
    <row r="1129" spans="2:6">
      <c r="B1129" s="4"/>
      <c r="F1129" s="4"/>
    </row>
    <row r="1130" spans="2:6">
      <c r="B1130" s="4"/>
      <c r="F1130" s="4"/>
    </row>
    <row r="1131" spans="2:6">
      <c r="B1131" s="4"/>
      <c r="F1131" s="4"/>
    </row>
    <row r="1132" spans="2:6">
      <c r="B1132" s="4"/>
      <c r="F1132" s="4"/>
    </row>
    <row r="1133" spans="2:6">
      <c r="B1133" s="4"/>
      <c r="F1133" s="4"/>
    </row>
    <row r="1134" spans="2:6">
      <c r="B1134" s="4"/>
      <c r="F1134" s="4"/>
    </row>
    <row r="1135" spans="2:6">
      <c r="B1135" s="4"/>
      <c r="F1135" s="4"/>
    </row>
    <row r="1136" spans="2:6">
      <c r="B1136" s="4"/>
      <c r="F1136" s="4"/>
    </row>
    <row r="1137" spans="2:6">
      <c r="B1137" s="4"/>
      <c r="F1137" s="4"/>
    </row>
    <row r="1138" spans="2:6">
      <c r="B1138" s="4"/>
      <c r="F1138" s="4"/>
    </row>
    <row r="1139" spans="2:6">
      <c r="B1139" s="4"/>
      <c r="F1139" s="4"/>
    </row>
  </sheetData>
  <phoneticPr fontId="8" type="noConversion"/>
  <hyperlinks>
    <hyperlink ref="A3" r:id="rId1" xr:uid="{00000000-0004-0000-0A00-000000000000}"/>
    <hyperlink ref="P40" r:id="rId2" display="http://www.konkoly.hu/cgi-bin/IBVS?2035" xr:uid="{00000000-0004-0000-0A00-000001000000}"/>
    <hyperlink ref="P41" r:id="rId3" display="http://www.konkoly.hu/cgi-bin/IBVS?2035" xr:uid="{00000000-0004-0000-0A00-000002000000}"/>
    <hyperlink ref="P42" r:id="rId4" display="http://www.konkoly.hu/cgi-bin/IBVS?2035" xr:uid="{00000000-0004-0000-0A00-000003000000}"/>
    <hyperlink ref="P43" r:id="rId5" display="http://www.konkoly.hu/cgi-bin/IBVS?2035" xr:uid="{00000000-0004-0000-0A00-000004000000}"/>
    <hyperlink ref="P44" r:id="rId6" display="http://www.konkoly.hu/cgi-bin/IBVS?2035" xr:uid="{00000000-0004-0000-0A00-000005000000}"/>
    <hyperlink ref="P45" r:id="rId7" display="http://www.konkoly.hu/cgi-bin/IBVS?2035" xr:uid="{00000000-0004-0000-0A00-000006000000}"/>
    <hyperlink ref="P46" r:id="rId8" display="http://www.konkoly.hu/cgi-bin/IBVS?2035" xr:uid="{00000000-0004-0000-0A00-000007000000}"/>
    <hyperlink ref="P47" r:id="rId9" display="http://vsolj.cetus-net.org/no47.pdf" xr:uid="{00000000-0004-0000-0A00-000008000000}"/>
    <hyperlink ref="P48" r:id="rId10" display="http://vsolj.cetus-net.org/no47.pdf" xr:uid="{00000000-0004-0000-0A00-000009000000}"/>
    <hyperlink ref="P49" r:id="rId11" display="http://vsolj.cetus-net.org/no47.pdf" xr:uid="{00000000-0004-0000-0A00-00000A000000}"/>
    <hyperlink ref="P50" r:id="rId12" display="http://vsolj.cetus-net.org/no47.pdf" xr:uid="{00000000-0004-0000-0A00-00000B000000}"/>
    <hyperlink ref="P51" r:id="rId13" display="http://vsolj.cetus-net.org/no42.pdf" xr:uid="{00000000-0004-0000-0A00-00000C000000}"/>
    <hyperlink ref="P52" r:id="rId14" display="http://vsolj.cetus-net.org/no42.pdf" xr:uid="{00000000-0004-0000-0A00-00000D000000}"/>
    <hyperlink ref="P28" r:id="rId15" display="http://www.konkoly.hu/cgi-bin/IBVS?5690" xr:uid="{00000000-0004-0000-0A00-00000E000000}"/>
    <hyperlink ref="P29" r:id="rId16" display="http://www.konkoly.hu/cgi-bin/IBVS?5741" xr:uid="{00000000-0004-0000-0A00-00000F000000}"/>
    <hyperlink ref="P30" r:id="rId17" display="http://www.konkoly.hu/cgi-bin/IBVS?5843" xr:uid="{00000000-0004-0000-0A00-000010000000}"/>
    <hyperlink ref="P31" r:id="rId18" display="http://www.konkoly.hu/cgi-bin/IBVS?5843" xr:uid="{00000000-0004-0000-0A00-000011000000}"/>
    <hyperlink ref="P32" r:id="rId19" display="http://www.konkoly.hu/cgi-bin/IBVS?5843" xr:uid="{00000000-0004-0000-0A00-000012000000}"/>
    <hyperlink ref="P33" r:id="rId20" display="http://www.konkoly.hu/cgi-bin/IBVS?5843" xr:uid="{00000000-0004-0000-0A00-000013000000}"/>
    <hyperlink ref="P53" r:id="rId21" display="http://vsolj.cetus-net.org/no45.pdf" xr:uid="{00000000-0004-0000-0A00-000014000000}"/>
    <hyperlink ref="P54" r:id="rId22" display="http://vsolj.cetus-net.org/no45.pdf" xr:uid="{00000000-0004-0000-0A00-000015000000}"/>
    <hyperlink ref="P55" r:id="rId23" display="http://vsolj.cetus-net.org/no48.pdf" xr:uid="{00000000-0004-0000-0A00-000016000000}"/>
    <hyperlink ref="P34" r:id="rId24" display="http://www.aavso.org/sites/default/files/jaavso/v37n1/44.pdf" xr:uid="{00000000-0004-0000-0A00-000017000000}"/>
    <hyperlink ref="P56" r:id="rId25" display="http://www.konkoly.hu/cgi-bin/IBVS?5917" xr:uid="{00000000-0004-0000-0A00-000018000000}"/>
    <hyperlink ref="P57" r:id="rId26" display="http://vsolj.cetus-net.org/vsoljno50.pdf" xr:uid="{00000000-0004-0000-0A00-000019000000}"/>
    <hyperlink ref="P58" r:id="rId27" display="http://vsolj.cetus-net.org/vsoljno50.pdf" xr:uid="{00000000-0004-0000-0A00-00001A000000}"/>
    <hyperlink ref="P59" r:id="rId28" display="http://vsolj.cetus-net.org/vsoljno51.pdf" xr:uid="{00000000-0004-0000-0A00-00001B000000}"/>
    <hyperlink ref="P60" r:id="rId29" display="http://vsolj.cetus-net.org/vsoljno51.pdf" xr:uid="{00000000-0004-0000-0A00-00001C000000}"/>
    <hyperlink ref="P35" r:id="rId30" display="http://www.konkoly.hu/cgi-bin/IBVS?5992" xr:uid="{00000000-0004-0000-0A00-00001D000000}"/>
    <hyperlink ref="P61" r:id="rId31" display="http://www.konkoly.hu/cgi-bin/IBVS?6029" xr:uid="{00000000-0004-0000-0A00-00001E000000}"/>
    <hyperlink ref="P62" r:id="rId32" display="http://vsolj.cetus-net.org/vsoljno55.pdf" xr:uid="{00000000-0004-0000-0A00-00001F000000}"/>
    <hyperlink ref="P36" r:id="rId33" display="http://var.astro.cz/oejv/issues/oejv0160.pdf" xr:uid="{00000000-0004-0000-0A00-000020000000}"/>
    <hyperlink ref="P37" r:id="rId34" display="http://var.astro.cz/oejv/issues/oejv0160.pdf" xr:uid="{00000000-0004-0000-0A00-000021000000}"/>
    <hyperlink ref="P38" r:id="rId35" display="http://var.astro.cz/oejv/issues/oejv0160.pdf" xr:uid="{00000000-0004-0000-0A00-000022000000}"/>
    <hyperlink ref="P39" r:id="rId36" display="http://var.astro.cz/oejv/issues/oejv0160.pdf" xr:uid="{00000000-0004-0000-0A00-000023000000}"/>
    <hyperlink ref="P63" r:id="rId37" display="http://www.konkoly.hu/cgi-bin/IBVS?6029" xr:uid="{00000000-0004-0000-0A00-000024000000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BED40-DFA2-4BDB-86C2-C149B8E70416}">
  <dimension ref="A1"/>
  <sheetViews>
    <sheetView workbookViewId="0">
      <selection activeCell="P27" sqref="P27"/>
    </sheetView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2"/>
  </sheetPr>
  <dimension ref="A1:X2540"/>
  <sheetViews>
    <sheetView workbookViewId="0">
      <pane xSplit="13" ySplit="22" topLeftCell="N574" activePane="bottomRight" state="frozen"/>
      <selection pane="topRight" activeCell="N1" sqref="N1"/>
      <selection pane="bottomLeft" activeCell="A23" sqref="A23"/>
      <selection pane="bottomRight" activeCell="A601" sqref="A601"/>
    </sheetView>
  </sheetViews>
  <sheetFormatPr defaultColWidth="10.28515625" defaultRowHeight="12.75"/>
  <cols>
    <col min="1" max="1" width="17.42578125" customWidth="1"/>
    <col min="2" max="2" width="4.140625" customWidth="1"/>
    <col min="3" max="3" width="11.85546875" style="9" customWidth="1"/>
    <col min="4" max="4" width="14.28515625" style="9" customWidth="1"/>
    <col min="5" max="5" width="13.140625" style="10" customWidth="1"/>
    <col min="6" max="6" width="15.42578125" customWidth="1"/>
    <col min="7" max="7" width="7.140625" style="9" bestFit="1" customWidth="1"/>
    <col min="8" max="8" width="7.85546875" style="9" bestFit="1" customWidth="1"/>
    <col min="9" max="9" width="8.85546875" style="9" bestFit="1" customWidth="1"/>
    <col min="10" max="10" width="10.85546875" style="9" bestFit="1" customWidth="1"/>
    <col min="11" max="11" width="7.140625" style="9" customWidth="1"/>
    <col min="12" max="12" width="7.5703125" style="9" bestFit="1" customWidth="1"/>
    <col min="13" max="13" width="8.42578125" style="9" customWidth="1"/>
    <col min="14" max="14" width="7.140625" style="9" bestFit="1" customWidth="1"/>
    <col min="15" max="15" width="7" style="9" bestFit="1" customWidth="1"/>
    <col min="16" max="16" width="7.7109375" style="9" customWidth="1"/>
    <col min="17" max="17" width="10.42578125" style="11" customWidth="1"/>
  </cols>
  <sheetData>
    <row r="1" spans="1:23" ht="22.5" customHeight="1" thickBot="1">
      <c r="A1" s="1" t="s">
        <v>44</v>
      </c>
      <c r="B1" s="1"/>
      <c r="C1"/>
      <c r="D1"/>
      <c r="E1"/>
      <c r="G1"/>
      <c r="H1"/>
      <c r="I1"/>
      <c r="J1"/>
      <c r="K1"/>
      <c r="L1"/>
      <c r="M1"/>
      <c r="N1"/>
      <c r="O1"/>
      <c r="P1"/>
      <c r="Q1"/>
      <c r="V1" s="7" t="s">
        <v>13</v>
      </c>
      <c r="W1" s="7" t="s">
        <v>50</v>
      </c>
    </row>
    <row r="2" spans="1:23" ht="12.95" customHeight="1">
      <c r="A2" t="s">
        <v>27</v>
      </c>
      <c r="B2" t="s">
        <v>30</v>
      </c>
      <c r="C2"/>
      <c r="D2"/>
      <c r="E2"/>
      <c r="G2"/>
      <c r="H2"/>
      <c r="I2"/>
      <c r="J2"/>
      <c r="K2"/>
      <c r="L2"/>
      <c r="M2"/>
      <c r="N2"/>
      <c r="O2"/>
      <c r="P2"/>
      <c r="Q2"/>
      <c r="V2">
        <v>-5000</v>
      </c>
      <c r="W2" s="38">
        <f t="shared" ref="W2:W20" si="0">+D$11+D$12*V2+D$13*V2^2</f>
        <v>-1.8023488817320413E-2</v>
      </c>
    </row>
    <row r="3" spans="1:23" ht="12.95" customHeight="1" thickBot="1">
      <c r="G3"/>
      <c r="H3"/>
      <c r="I3"/>
      <c r="J3"/>
      <c r="K3"/>
      <c r="L3"/>
      <c r="M3"/>
      <c r="N3"/>
      <c r="O3"/>
      <c r="P3"/>
      <c r="Q3"/>
      <c r="V3">
        <v>-2500</v>
      </c>
      <c r="W3" s="38">
        <f t="shared" si="0"/>
        <v>-1.0863573605687999E-2</v>
      </c>
    </row>
    <row r="4" spans="1:23" ht="12.95" customHeight="1" thickTop="1" thickBot="1">
      <c r="A4" s="6" t="s">
        <v>3</v>
      </c>
      <c r="B4" s="6"/>
      <c r="C4" s="2">
        <v>44788.590100000001</v>
      </c>
      <c r="D4" s="3">
        <v>0.35826333999999999</v>
      </c>
      <c r="E4"/>
      <c r="H4"/>
      <c r="I4"/>
      <c r="J4"/>
      <c r="K4"/>
      <c r="L4"/>
      <c r="M4"/>
      <c r="N4"/>
      <c r="O4"/>
      <c r="P4"/>
      <c r="Q4"/>
      <c r="V4">
        <v>0</v>
      </c>
      <c r="W4" s="38">
        <f t="shared" si="0"/>
        <v>-4.9837390474862181E-3</v>
      </c>
    </row>
    <row r="5" spans="1:23" ht="12.95" customHeight="1" thickTop="1">
      <c r="A5" s="15" t="s">
        <v>45</v>
      </c>
      <c r="B5" s="16"/>
      <c r="C5" s="17">
        <v>-9.5</v>
      </c>
      <c r="D5" s="16" t="s">
        <v>46</v>
      </c>
      <c r="E5" s="16"/>
      <c r="G5"/>
      <c r="H5"/>
      <c r="I5"/>
      <c r="J5"/>
      <c r="K5"/>
      <c r="L5"/>
      <c r="M5"/>
      <c r="N5"/>
      <c r="O5"/>
      <c r="P5"/>
      <c r="Q5"/>
      <c r="V5">
        <v>2500</v>
      </c>
      <c r="W5" s="38">
        <f t="shared" si="0"/>
        <v>-3.8398514271506859E-4</v>
      </c>
    </row>
    <row r="6" spans="1:23" ht="12.95" customHeight="1">
      <c r="A6" s="6" t="s">
        <v>4</v>
      </c>
      <c r="B6" s="6"/>
      <c r="C6"/>
      <c r="D6"/>
      <c r="E6"/>
      <c r="G6"/>
      <c r="H6"/>
      <c r="I6"/>
      <c r="J6"/>
      <c r="K6"/>
      <c r="L6"/>
      <c r="M6"/>
      <c r="N6"/>
      <c r="O6"/>
      <c r="P6"/>
      <c r="Q6"/>
      <c r="V6">
        <v>5000</v>
      </c>
      <c r="W6" s="38">
        <f t="shared" si="0"/>
        <v>2.9356881086254494E-3</v>
      </c>
    </row>
    <row r="7" spans="1:23" ht="12.95" customHeight="1">
      <c r="A7" t="s">
        <v>5</v>
      </c>
      <c r="C7" s="9">
        <v>44788.595000000001</v>
      </c>
      <c r="D7" s="34" t="s">
        <v>135</v>
      </c>
      <c r="E7"/>
      <c r="G7"/>
      <c r="H7"/>
      <c r="I7"/>
      <c r="J7"/>
      <c r="K7"/>
      <c r="L7"/>
      <c r="M7"/>
      <c r="N7"/>
      <c r="O7"/>
      <c r="P7"/>
      <c r="Q7"/>
      <c r="V7">
        <v>7500</v>
      </c>
      <c r="W7" s="38">
        <f t="shared" si="0"/>
        <v>4.9752807065353375E-3</v>
      </c>
    </row>
    <row r="8" spans="1:23" ht="12.95" customHeight="1">
      <c r="A8" t="s">
        <v>6</v>
      </c>
      <c r="C8" s="12">
        <v>0.35825796999999998</v>
      </c>
      <c r="D8" s="34" t="s">
        <v>135</v>
      </c>
      <c r="E8"/>
      <c r="G8"/>
      <c r="H8"/>
      <c r="I8"/>
      <c r="J8"/>
      <c r="K8"/>
      <c r="L8"/>
      <c r="M8"/>
      <c r="N8"/>
      <c r="O8"/>
      <c r="P8"/>
      <c r="Q8"/>
      <c r="V8">
        <v>10000</v>
      </c>
      <c r="W8" s="38">
        <f t="shared" si="0"/>
        <v>5.7347926510145919E-3</v>
      </c>
    </row>
    <row r="9" spans="1:23" ht="12.95" customHeight="1">
      <c r="A9" s="35" t="s">
        <v>48</v>
      </c>
      <c r="C9" s="36">
        <v>47</v>
      </c>
      <c r="D9" s="33" t="str">
        <f>"F"&amp;C9</f>
        <v>F47</v>
      </c>
      <c r="E9" s="34" t="str">
        <f>"G"&amp;C9</f>
        <v>G47</v>
      </c>
      <c r="G9"/>
      <c r="H9"/>
      <c r="I9"/>
      <c r="J9"/>
      <c r="K9"/>
      <c r="L9"/>
      <c r="M9"/>
      <c r="N9"/>
      <c r="O9"/>
      <c r="P9"/>
      <c r="Q9"/>
      <c r="V9">
        <v>12500</v>
      </c>
      <c r="W9" s="38">
        <f t="shared" si="0"/>
        <v>5.2142239420632161E-3</v>
      </c>
    </row>
    <row r="10" spans="1:23" ht="12.95" customHeight="1" thickBot="1">
      <c r="A10" s="16"/>
      <c r="B10" s="16"/>
      <c r="C10" s="5" t="s">
        <v>23</v>
      </c>
      <c r="D10" s="5" t="s">
        <v>24</v>
      </c>
      <c r="E10" s="16"/>
      <c r="G10"/>
      <c r="H10"/>
      <c r="I10"/>
      <c r="J10"/>
      <c r="K10"/>
      <c r="L10"/>
      <c r="M10"/>
      <c r="N10"/>
      <c r="O10"/>
      <c r="P10"/>
      <c r="Q10"/>
      <c r="V10">
        <v>15000</v>
      </c>
      <c r="W10" s="38">
        <f t="shared" si="0"/>
        <v>3.4135745796812084E-3</v>
      </c>
    </row>
    <row r="11" spans="1:23" ht="12.95" customHeight="1">
      <c r="A11" s="16" t="s">
        <v>19</v>
      </c>
      <c r="B11" s="16"/>
      <c r="C11" s="32">
        <f ca="1">INTERCEPT(INDIRECT($E$9):G973,INDIRECT($D$9):F973)</f>
        <v>7.2466327132022362E-2</v>
      </c>
      <c r="D11" s="4">
        <f>+E11*F11</f>
        <v>-4.9837390474862181E-3</v>
      </c>
      <c r="E11" s="39">
        <v>-49.837390474862183</v>
      </c>
      <c r="F11" s="38">
        <v>1E-4</v>
      </c>
      <c r="H11"/>
      <c r="I11"/>
      <c r="J11"/>
      <c r="K11"/>
      <c r="L11"/>
      <c r="M11"/>
      <c r="N11"/>
      <c r="O11"/>
      <c r="P11"/>
      <c r="Q11"/>
      <c r="V11">
        <v>17500</v>
      </c>
      <c r="W11" s="38">
        <f t="shared" si="0"/>
        <v>3.328445638685687E-4</v>
      </c>
    </row>
    <row r="12" spans="1:23" ht="12.95" customHeight="1">
      <c r="A12" s="16" t="s">
        <v>20</v>
      </c>
      <c r="B12" s="16"/>
      <c r="C12" s="32">
        <f ca="1">SLOPE(INDIRECT($E$9):G973,INDIRECT($D$9):F973)</f>
        <v>-3.6367181636251075E-6</v>
      </c>
      <c r="D12" s="4">
        <f>+E12*F12</f>
        <v>2.0959176925945861E-6</v>
      </c>
      <c r="E12" s="40">
        <v>2.0959176925945862</v>
      </c>
      <c r="F12" s="38">
        <v>9.9999999999999995E-7</v>
      </c>
      <c r="G12"/>
      <c r="H12"/>
      <c r="I12"/>
      <c r="J12"/>
      <c r="K12"/>
      <c r="L12"/>
      <c r="M12"/>
      <c r="N12"/>
      <c r="O12"/>
      <c r="P12"/>
      <c r="Q12"/>
      <c r="V12">
        <v>20000</v>
      </c>
      <c r="W12" s="38">
        <f t="shared" si="0"/>
        <v>-4.0279661053747029E-3</v>
      </c>
    </row>
    <row r="13" spans="1:23" ht="12.95" customHeight="1" thickBot="1">
      <c r="A13" s="16" t="s">
        <v>22</v>
      </c>
      <c r="B13" s="16"/>
      <c r="C13" s="4" t="s">
        <v>17</v>
      </c>
      <c r="D13" s="4">
        <f>+E13*F13</f>
        <v>-1.0240645227445052E-10</v>
      </c>
      <c r="E13" s="41">
        <v>-0.10240645227445051</v>
      </c>
      <c r="F13" s="38">
        <v>1.0000000000000001E-9</v>
      </c>
      <c r="G13"/>
      <c r="H13"/>
      <c r="I13"/>
      <c r="J13"/>
      <c r="K13"/>
      <c r="L13"/>
      <c r="M13"/>
      <c r="N13"/>
      <c r="O13"/>
      <c r="P13"/>
      <c r="Q13"/>
      <c r="V13">
        <v>22500</v>
      </c>
      <c r="W13" s="38">
        <f t="shared" si="0"/>
        <v>-9.6688574280485995E-3</v>
      </c>
    </row>
    <row r="14" spans="1:23" ht="12.95" customHeight="1">
      <c r="A14" s="16"/>
      <c r="B14" s="16"/>
      <c r="C14" s="16"/>
      <c r="D14" s="16"/>
      <c r="E14" s="16">
        <f>SUM(T21:T151)</f>
        <v>4.1852496822703499E-3</v>
      </c>
      <c r="G14"/>
      <c r="H14"/>
      <c r="I14"/>
      <c r="J14"/>
      <c r="K14"/>
      <c r="L14"/>
      <c r="M14"/>
      <c r="N14"/>
      <c r="O14"/>
      <c r="P14"/>
      <c r="Q14"/>
      <c r="V14">
        <v>25000</v>
      </c>
      <c r="W14" s="38">
        <f t="shared" si="0"/>
        <v>-1.6589829404153135E-2</v>
      </c>
    </row>
    <row r="15" spans="1:23" ht="12.95" customHeight="1">
      <c r="A15" s="18" t="s">
        <v>21</v>
      </c>
      <c r="B15" s="16"/>
      <c r="C15" s="19">
        <f ca="1">(C7+C11)+(C8+C12)*INT(MAX(F21:F3514))</f>
        <v>59651.206736857399</v>
      </c>
      <c r="D15" s="34">
        <f>+C7+INT(MAX(F21:F1588))*C8+D11+D12*INT(MAX(F21:F4023))+D13*INT(MAX(F21:F4050)^2)</f>
        <v>59651.190860386138</v>
      </c>
      <c r="E15" s="20" t="s">
        <v>187</v>
      </c>
      <c r="F15" s="17">
        <v>1</v>
      </c>
      <c r="G15"/>
      <c r="H15"/>
      <c r="I15"/>
      <c r="J15"/>
      <c r="K15"/>
      <c r="L15"/>
      <c r="M15"/>
      <c r="N15"/>
      <c r="O15"/>
      <c r="P15"/>
      <c r="Q15"/>
      <c r="V15">
        <v>27500</v>
      </c>
      <c r="W15" s="38">
        <f t="shared" si="0"/>
        <v>-2.4790882033688302E-2</v>
      </c>
    </row>
    <row r="16" spans="1:23" ht="12.95" customHeight="1">
      <c r="A16" s="22" t="s">
        <v>7</v>
      </c>
      <c r="B16" s="16"/>
      <c r="C16" s="23">
        <f ca="1">+C8+C12</f>
        <v>0.35825433328183637</v>
      </c>
      <c r="D16" s="34">
        <f>+C8+D12+2*D13*F92</f>
        <v>0.35825443315319166</v>
      </c>
      <c r="E16" s="20" t="s">
        <v>188</v>
      </c>
      <c r="F16" s="21">
        <f ca="1">NOW()+15018.5+$C$5/24</f>
        <v>60601.563866087963</v>
      </c>
      <c r="G16"/>
      <c r="H16"/>
      <c r="I16"/>
      <c r="J16"/>
      <c r="K16"/>
      <c r="L16"/>
      <c r="M16"/>
      <c r="N16"/>
      <c r="O16"/>
      <c r="P16"/>
      <c r="Q16"/>
      <c r="V16">
        <v>30000</v>
      </c>
      <c r="W16" s="38">
        <f t="shared" si="0"/>
        <v>-3.4272015316654102E-2</v>
      </c>
    </row>
    <row r="17" spans="1:24" ht="12.95" customHeight="1" thickBot="1">
      <c r="A17" s="20" t="s">
        <v>43</v>
      </c>
      <c r="B17" s="16"/>
      <c r="C17" s="16">
        <f>COUNT(C21:C2172)</f>
        <v>581</v>
      </c>
      <c r="D17" s="20"/>
      <c r="E17" s="20" t="s">
        <v>189</v>
      </c>
      <c r="F17" s="21">
        <f ca="1">ROUND(2*(F16-$C$7)/$C$8,0)/2+F15</f>
        <v>44139.5</v>
      </c>
      <c r="G17"/>
      <c r="H17"/>
      <c r="I17"/>
      <c r="J17"/>
      <c r="K17"/>
      <c r="L17"/>
      <c r="M17"/>
      <c r="N17"/>
      <c r="O17"/>
      <c r="P17"/>
      <c r="Q17"/>
      <c r="V17">
        <v>32500</v>
      </c>
      <c r="W17" s="38">
        <f t="shared" si="0"/>
        <v>-4.5033229253050533E-2</v>
      </c>
    </row>
    <row r="18" spans="1:24" ht="12.95" customHeight="1" thickTop="1" thickBot="1">
      <c r="A18" s="22" t="s">
        <v>151</v>
      </c>
      <c r="B18" s="16"/>
      <c r="C18" s="110">
        <f ca="1">+C15</f>
        <v>59651.206736857399</v>
      </c>
      <c r="D18" s="111">
        <f ca="1">+C16</f>
        <v>0.35825433328183637</v>
      </c>
      <c r="E18" s="20" t="s">
        <v>190</v>
      </c>
      <c r="F18" s="34">
        <f ca="1">ROUND(2*(F16-$C$15)/$C$16,0)/2+F15</f>
        <v>2653.5</v>
      </c>
      <c r="G18"/>
      <c r="H18"/>
      <c r="I18"/>
      <c r="J18"/>
      <c r="K18"/>
      <c r="L18"/>
      <c r="M18"/>
      <c r="N18"/>
      <c r="O18"/>
      <c r="P18"/>
      <c r="Q18"/>
      <c r="V18">
        <v>35000</v>
      </c>
      <c r="W18" s="38">
        <f t="shared" si="0"/>
        <v>-5.7074523842877589E-2</v>
      </c>
    </row>
    <row r="19" spans="1:24" ht="12.95" customHeight="1" thickBot="1">
      <c r="A19" s="22" t="s">
        <v>152</v>
      </c>
      <c r="C19" s="112">
        <f>+D15</f>
        <v>59651.190860386138</v>
      </c>
      <c r="D19" s="113">
        <f>+D16</f>
        <v>0.35825443315319166</v>
      </c>
      <c r="E19" s="20" t="s">
        <v>191</v>
      </c>
      <c r="F19" s="24">
        <f ca="1">+$C$15+$C$16*F18-15018.5-$C$5/24</f>
        <v>45583.730443554086</v>
      </c>
      <c r="G19"/>
      <c r="H19"/>
      <c r="I19"/>
      <c r="J19"/>
      <c r="K19"/>
      <c r="L19"/>
      <c r="M19"/>
      <c r="N19"/>
      <c r="O19"/>
      <c r="P19"/>
      <c r="Q19"/>
      <c r="V19">
        <v>37500</v>
      </c>
      <c r="W19" s="38">
        <f t="shared" si="0"/>
        <v>-7.0395899086135291E-2</v>
      </c>
    </row>
    <row r="20" spans="1:24" ht="12.95" customHeight="1" thickBot="1">
      <c r="A20" s="5" t="s">
        <v>9</v>
      </c>
      <c r="B20" s="5" t="s">
        <v>10</v>
      </c>
      <c r="C20" s="5" t="s">
        <v>11</v>
      </c>
      <c r="D20" s="5" t="s">
        <v>16</v>
      </c>
      <c r="E20" s="5" t="s">
        <v>12</v>
      </c>
      <c r="F20" s="5" t="s">
        <v>13</v>
      </c>
      <c r="G20" s="5" t="s">
        <v>14</v>
      </c>
      <c r="H20" s="8" t="s">
        <v>195</v>
      </c>
      <c r="I20" s="8" t="s">
        <v>181</v>
      </c>
      <c r="J20" s="8" t="s">
        <v>179</v>
      </c>
      <c r="K20" s="8" t="s">
        <v>213</v>
      </c>
      <c r="L20" s="8" t="s">
        <v>449</v>
      </c>
      <c r="M20" s="8" t="s">
        <v>433</v>
      </c>
      <c r="N20" s="8" t="s">
        <v>29</v>
      </c>
      <c r="O20" s="8" t="s">
        <v>26</v>
      </c>
      <c r="P20" s="7" t="s">
        <v>25</v>
      </c>
      <c r="Q20" s="5" t="s">
        <v>18</v>
      </c>
      <c r="R20" s="7" t="s">
        <v>153</v>
      </c>
      <c r="S20" s="7" t="s">
        <v>155</v>
      </c>
      <c r="T20" s="7" t="s">
        <v>154</v>
      </c>
      <c r="V20">
        <v>40000</v>
      </c>
      <c r="W20" s="38">
        <f t="shared" si="0"/>
        <v>-8.4997354982823611E-2</v>
      </c>
      <c r="X20" s="195" t="s">
        <v>435</v>
      </c>
    </row>
    <row r="21" spans="1:24" ht="12.95" customHeight="1">
      <c r="A21" s="108" t="s">
        <v>142</v>
      </c>
      <c r="B21" s="4"/>
      <c r="C21" s="14">
        <v>28731.308000000001</v>
      </c>
      <c r="D21" s="14"/>
      <c r="E21" s="168">
        <f>+(C21-C$7)/C$8</f>
        <v>-44820.459960737237</v>
      </c>
      <c r="F21" s="169">
        <f>ROUND(2*E21,0)/2+1.5</f>
        <v>-44819</v>
      </c>
      <c r="G21" s="9">
        <f>+C21-(C$7+F21*C$8)</f>
        <v>-0.5230425700028718</v>
      </c>
      <c r="I21" s="9">
        <f>+G21</f>
        <v>-0.5230425700028718</v>
      </c>
      <c r="P21" s="9">
        <f>+D$11+D$12*F21+D$13*F21^2</f>
        <v>-0.30462889379787744</v>
      </c>
      <c r="Q21" s="11">
        <f>+C21-15018.5</f>
        <v>13712.808000000001</v>
      </c>
      <c r="R21">
        <f>+(P21-G21)^2</f>
        <v>4.7704533953380118E-2</v>
      </c>
      <c r="T21">
        <f>S21*R21</f>
        <v>0</v>
      </c>
      <c r="W21" s="38"/>
    </row>
    <row r="22" spans="1:24" ht="12.95" customHeight="1">
      <c r="A22" s="108" t="s">
        <v>142</v>
      </c>
      <c r="B22" s="4"/>
      <c r="C22" s="14">
        <v>28731.477999999999</v>
      </c>
      <c r="D22" s="14"/>
      <c r="E22" s="163">
        <f>+(C22-C$7)/C$8</f>
        <v>-44819.985442333644</v>
      </c>
      <c r="F22" s="169">
        <f>ROUND(2*E22,0)/2+1.5</f>
        <v>-44818.5</v>
      </c>
      <c r="G22" s="9">
        <f>+C22-(C$7+F22*C$8)</f>
        <v>-0.53217155500533408</v>
      </c>
      <c r="I22" s="9">
        <f>+G22</f>
        <v>-0.53217155500533408</v>
      </c>
      <c r="P22" s="9">
        <f>+D$11+D$12*F22+D$13*F22^2</f>
        <v>-0.30462325610984831</v>
      </c>
      <c r="Q22" s="11">
        <f>+C22-15018.5</f>
        <v>13712.977999999999</v>
      </c>
      <c r="R22">
        <f>+(P22-G22)^2</f>
        <v>5.1778228330229333E-2</v>
      </c>
      <c r="T22">
        <f>S22*R22</f>
        <v>0</v>
      </c>
      <c r="W22" s="38"/>
    </row>
    <row r="23" spans="1:24" ht="12.95" customHeight="1">
      <c r="A23" s="108" t="s">
        <v>142</v>
      </c>
      <c r="B23" s="4"/>
      <c r="C23" s="14">
        <v>29046.215</v>
      </c>
      <c r="D23" s="14"/>
      <c r="E23" s="163">
        <f>+(C23-C$7)/C$8</f>
        <v>-43941.464861200438</v>
      </c>
      <c r="F23" s="169">
        <f>ROUND(2*E23,0)/2+1.5</f>
        <v>-43940</v>
      </c>
      <c r="G23" s="9">
        <f>+C23-(C$7+F23*C$8)</f>
        <v>-0.52479820000371546</v>
      </c>
      <c r="I23" s="9">
        <f>+G23</f>
        <v>-0.52479820000371546</v>
      </c>
      <c r="P23" s="9">
        <f>+D$11+D$12*F23+D$13*F23^2</f>
        <v>-0.29479691665864766</v>
      </c>
      <c r="Q23" s="11">
        <f>+C23-15018.5</f>
        <v>14027.715</v>
      </c>
      <c r="R23">
        <f>+(P23-G23)^2</f>
        <v>5.2900590340378167E-2</v>
      </c>
      <c r="T23">
        <f>S23*R23</f>
        <v>0</v>
      </c>
      <c r="W23" s="38"/>
    </row>
    <row r="24" spans="1:24" ht="12.95" customHeight="1">
      <c r="A24" s="108" t="s">
        <v>142</v>
      </c>
      <c r="B24" s="4"/>
      <c r="C24" s="14">
        <v>29046.404999999999</v>
      </c>
      <c r="D24" s="14"/>
      <c r="E24" s="163">
        <f>+(C24-C$7)/C$8</f>
        <v>-43940.934517102309</v>
      </c>
      <c r="F24" s="169">
        <f>ROUND(2*E24,0)/2+1.5</f>
        <v>-43939.5</v>
      </c>
      <c r="G24" s="9">
        <f>+C24-(C$7+F24*C$8)</f>
        <v>-0.51392718500574119</v>
      </c>
      <c r="I24" s="9">
        <f>+G24</f>
        <v>-0.51392718500574119</v>
      </c>
      <c r="P24" s="9">
        <f>+D$11+D$12*F24+D$13*F24^2</f>
        <v>-0.29479136898588998</v>
      </c>
      <c r="Q24" s="11">
        <f>+C24-15018.5</f>
        <v>14027.904999999999</v>
      </c>
      <c r="R24">
        <f>+(P24-G24)^2</f>
        <v>4.802050586268608E-2</v>
      </c>
      <c r="T24">
        <f>S24*R24</f>
        <v>0</v>
      </c>
      <c r="W24" s="38"/>
    </row>
    <row r="25" spans="1:24" ht="12.95" customHeight="1">
      <c r="A25" s="108" t="s">
        <v>31</v>
      </c>
      <c r="B25" s="4"/>
      <c r="C25" s="14">
        <v>29369.184000000001</v>
      </c>
      <c r="D25" s="14"/>
      <c r="E25" s="163">
        <f>+(C25-C$7)/C$8</f>
        <v>-43039.966424194281</v>
      </c>
      <c r="F25" s="169">
        <f>ROUND(2*E25,0)/2+1.5</f>
        <v>-43038.5</v>
      </c>
      <c r="G25" s="9">
        <f>+C25-(C$7+F25*C$8)</f>
        <v>-0.52535815499868477</v>
      </c>
      <c r="I25" s="9">
        <f>+G25</f>
        <v>-0.52535815499868477</v>
      </c>
      <c r="P25" s="9">
        <f>+D$11+D$12*F25+D$13*F25^2</f>
        <v>-0.28487764247112191</v>
      </c>
      <c r="Q25" s="11">
        <f>+C25-15018.5</f>
        <v>14350.684000000001</v>
      </c>
      <c r="R25">
        <f>+(P25-G25)^2</f>
        <v>5.7830876905519316E-2</v>
      </c>
      <c r="T25">
        <f>S25*R25</f>
        <v>0</v>
      </c>
      <c r="W25" s="38"/>
    </row>
    <row r="26" spans="1:24" ht="12.95" customHeight="1">
      <c r="A26" s="73" t="s">
        <v>124</v>
      </c>
      <c r="B26" s="37" t="s">
        <v>39</v>
      </c>
      <c r="C26" s="76">
        <v>29645.01</v>
      </c>
      <c r="D26" s="76"/>
      <c r="E26" s="163">
        <f>+(C26-C$7)/C$8</f>
        <v>-42270.057523074793</v>
      </c>
      <c r="F26" s="169">
        <f>ROUND(2*E26,0)/2+1.5</f>
        <v>-42268.5</v>
      </c>
      <c r="G26" s="9">
        <f>+C26-(C$7+F26*C$8)</f>
        <v>-0.5579950550054491</v>
      </c>
      <c r="I26" s="9">
        <f>+G26</f>
        <v>-0.5579950550054491</v>
      </c>
      <c r="O26" s="9">
        <f ca="1">+C$11+C$12*F26</f>
        <v>0.22618494883121021</v>
      </c>
      <c r="P26" s="9">
        <f>+D$11+D$12*F26+D$13*F26^2</f>
        <v>-0.27653707568520813</v>
      </c>
      <c r="Q26" s="11">
        <f>+C26-15018.5</f>
        <v>14626.509999999998</v>
      </c>
      <c r="R26">
        <f>+(P26-G26)^2</f>
        <v>7.9218594123033198E-2</v>
      </c>
      <c r="T26">
        <f>S26*R26</f>
        <v>0</v>
      </c>
    </row>
    <row r="27" spans="1:24" ht="12.95" customHeight="1">
      <c r="A27" s="108" t="s">
        <v>142</v>
      </c>
      <c r="B27" s="4"/>
      <c r="C27" s="14">
        <v>30493.286</v>
      </c>
      <c r="D27" s="14"/>
      <c r="E27" s="163">
        <f>+(C27-C$7)/C$8</f>
        <v>-39902.277679963416</v>
      </c>
      <c r="F27" s="169">
        <f>ROUND(2*E27,0)/2+1.5</f>
        <v>-39901</v>
      </c>
      <c r="G27" s="9">
        <f>+C27-(C$7+F27*C$8)</f>
        <v>-0.45773903000372229</v>
      </c>
      <c r="I27" s="9">
        <f>+G27</f>
        <v>-0.45773903000372229</v>
      </c>
      <c r="P27" s="9">
        <f>+D$11+D$12*F27+D$13*F27^2</f>
        <v>-0.25165321912244876</v>
      </c>
      <c r="Q27" s="11">
        <f>+C27-15018.5</f>
        <v>15474.786</v>
      </c>
      <c r="R27">
        <f>+(P27-G27)^2</f>
        <v>4.247136144659204E-2</v>
      </c>
      <c r="T27">
        <f>S27*R27</f>
        <v>0</v>
      </c>
    </row>
    <row r="28" spans="1:24" ht="12.95" customHeight="1">
      <c r="A28" s="108" t="s">
        <v>142</v>
      </c>
      <c r="B28" s="4"/>
      <c r="C28" s="14">
        <v>30493.473000000002</v>
      </c>
      <c r="D28" s="14"/>
      <c r="E28" s="163">
        <f>+(C28-C$7)/C$8</f>
        <v>-39901.755709719451</v>
      </c>
      <c r="F28" s="169">
        <f>ROUND(2*E28,0)/2+1.5</f>
        <v>-39900.5</v>
      </c>
      <c r="G28" s="9">
        <f>+C28-(C$7+F28*C$8)</f>
        <v>-0.44986801500272122</v>
      </c>
      <c r="I28" s="9">
        <f>+G28</f>
        <v>-0.44986801500272122</v>
      </c>
      <c r="P28" s="9">
        <f>+D$11+D$12*F28+D$13*F28^2</f>
        <v>-0.25164808506935182</v>
      </c>
      <c r="Q28" s="11">
        <f>+C28-15018.5</f>
        <v>15474.973000000002</v>
      </c>
      <c r="R28">
        <f>+(P28-G28)^2</f>
        <v>3.929114062278987E-2</v>
      </c>
      <c r="T28">
        <f>S28*R28</f>
        <v>0</v>
      </c>
    </row>
    <row r="29" spans="1:24" ht="12.95" customHeight="1">
      <c r="A29" s="108" t="s">
        <v>144</v>
      </c>
      <c r="B29" s="4"/>
      <c r="C29" s="14">
        <v>30899.22</v>
      </c>
      <c r="D29" s="14"/>
      <c r="E29" s="163">
        <f>+(C29-C$7)/C$8</f>
        <v>-38769.200305578692</v>
      </c>
      <c r="F29" s="167">
        <f>ROUND(2*E29,0)/2+1</f>
        <v>-38768</v>
      </c>
      <c r="G29" s="9">
        <f>+C29-(C$7+F29*C$8)</f>
        <v>-0.43001904000266222</v>
      </c>
      <c r="I29" s="9">
        <f>+G29</f>
        <v>-0.43001904000266222</v>
      </c>
      <c r="P29" s="9">
        <f>+D$11+D$12*F29+D$13*F29^2</f>
        <v>-0.24015085482796117</v>
      </c>
      <c r="Q29" s="11">
        <f>+C29-15018.5</f>
        <v>15880.720000000001</v>
      </c>
      <c r="R29">
        <f>+(P29-G29)^2</f>
        <v>3.6049927741534572E-2</v>
      </c>
      <c r="T29">
        <f>S29*R29</f>
        <v>0</v>
      </c>
    </row>
    <row r="30" spans="1:24" ht="12.95" customHeight="1">
      <c r="A30" s="108" t="s">
        <v>144</v>
      </c>
      <c r="B30" s="4"/>
      <c r="C30" s="14">
        <v>30899.399000000001</v>
      </c>
      <c r="D30" s="14"/>
      <c r="E30" s="163">
        <f>+(C30-C$7)/C$8</f>
        <v>-38768.700665612552</v>
      </c>
      <c r="F30" s="167">
        <f>ROUND(2*E30,0)/2+1</f>
        <v>-38767.5</v>
      </c>
      <c r="G30" s="9">
        <f>+C30-(C$7+F30*C$8)</f>
        <v>-0.43014802500329097</v>
      </c>
      <c r="I30" s="9">
        <f>+G30</f>
        <v>-0.43014802500329097</v>
      </c>
      <c r="P30" s="9">
        <f>+D$11+D$12*F30+D$13*F30^2</f>
        <v>-0.24014583680137469</v>
      </c>
      <c r="Q30" s="11">
        <f>+C30-15018.5</f>
        <v>15880.899000000001</v>
      </c>
      <c r="R30">
        <f>+(P30-G30)^2</f>
        <v>3.6100831521516413E-2</v>
      </c>
      <c r="T30">
        <f>S30*R30</f>
        <v>0</v>
      </c>
    </row>
    <row r="31" spans="1:24" ht="12.95" customHeight="1">
      <c r="A31" s="108" t="s">
        <v>144</v>
      </c>
      <c r="B31" s="4"/>
      <c r="C31" s="14">
        <v>31256.240000000002</v>
      </c>
      <c r="D31" s="14"/>
      <c r="E31" s="10">
        <f>+(C31-C$7)/C$8</f>
        <v>-37772.655832332217</v>
      </c>
      <c r="F31" s="167">
        <f>ROUND(2*E31,0)/2+1</f>
        <v>-37771.5</v>
      </c>
      <c r="G31" s="9">
        <f>+C31-(C$7+F31*C$8)</f>
        <v>-0.41408614499960095</v>
      </c>
      <c r="I31" s="9">
        <f>+G31</f>
        <v>-0.41408614499960095</v>
      </c>
      <c r="P31" s="9">
        <f>+D$11+D$12*F31+D$13*F31^2</f>
        <v>-0.23025156767871885</v>
      </c>
      <c r="Q31" s="11">
        <f>+C31-15018.5</f>
        <v>16237.740000000002</v>
      </c>
      <c r="R31">
        <f>+(P31-G31)^2</f>
        <v>3.3795151818747378E-2</v>
      </c>
      <c r="T31">
        <f>S31*R31</f>
        <v>0</v>
      </c>
    </row>
    <row r="32" spans="1:24" ht="12.95" customHeight="1">
      <c r="A32" s="108" t="s">
        <v>144</v>
      </c>
      <c r="B32" s="4"/>
      <c r="C32" s="14">
        <v>31256.425999999999</v>
      </c>
      <c r="D32" s="14"/>
      <c r="E32" s="10">
        <f>+(C32-C$7)/C$8</f>
        <v>-37772.136653372996</v>
      </c>
      <c r="F32" s="167">
        <f>ROUND(2*E32,0)/2+1</f>
        <v>-37771</v>
      </c>
      <c r="G32" s="9">
        <f>+C32-(C$7+F32*C$8)</f>
        <v>-0.40721513000244158</v>
      </c>
      <c r="I32" s="9">
        <f>+G32</f>
        <v>-0.40721513000244158</v>
      </c>
      <c r="P32" s="9">
        <f>+D$11+D$12*F32+D$13*F32^2</f>
        <v>-0.23024665170016206</v>
      </c>
      <c r="Q32" s="11">
        <f>+C32-15018.5</f>
        <v>16237.925999999999</v>
      </c>
      <c r="R32">
        <f>+(P32-G32)^2</f>
        <v>3.1317842312624376E-2</v>
      </c>
      <c r="T32">
        <f>S32*R32</f>
        <v>0</v>
      </c>
    </row>
    <row r="33" spans="1:24" ht="12.95" customHeight="1" thickBot="1">
      <c r="A33" s="109" t="s">
        <v>32</v>
      </c>
      <c r="B33" s="5"/>
      <c r="C33" s="81">
        <v>32337.678</v>
      </c>
      <c r="D33" s="81"/>
      <c r="E33" s="82">
        <f>+(C33-C$7)/C$8</f>
        <v>-34754.054459695624</v>
      </c>
      <c r="F33" s="167">
        <f>ROUND(2*E33,0)/2+1</f>
        <v>-34753</v>
      </c>
      <c r="G33" s="9">
        <f>+C33-(C$7+F33*C$8)</f>
        <v>-0.3777685900022334</v>
      </c>
      <c r="I33" s="9">
        <f>+G33</f>
        <v>-0.3777685900022334</v>
      </c>
      <c r="P33" s="9">
        <f>+D$11+D$12*F33+D$13*F33^2</f>
        <v>-0.20150671080984933</v>
      </c>
      <c r="Q33" s="11">
        <f>+C33-15018.5</f>
        <v>17319.178</v>
      </c>
      <c r="R33">
        <f>+(P33-G33)^2</f>
        <v>3.1068250056430595E-2</v>
      </c>
      <c r="T33">
        <f>S33*R33</f>
        <v>0</v>
      </c>
    </row>
    <row r="34" spans="1:24" ht="12.95" customHeight="1">
      <c r="A34" s="125" t="s">
        <v>178</v>
      </c>
      <c r="B34" s="126" t="s">
        <v>41</v>
      </c>
      <c r="C34" s="84">
        <v>44366.7353</v>
      </c>
      <c r="D34" s="125" t="s">
        <v>179</v>
      </c>
      <c r="E34" s="163">
        <f>+(C34-C$7)/C$8</f>
        <v>-1177.5305375620837</v>
      </c>
      <c r="F34" s="166">
        <f>ROUND(2*E34,0)/2</f>
        <v>-1177.5</v>
      </c>
      <c r="G34" s="165">
        <f>+C34-(C$7+F34*C$8)</f>
        <v>-1.0940325002593454E-2</v>
      </c>
      <c r="H34" s="165"/>
      <c r="J34" s="9">
        <f>+G34</f>
        <v>-1.0940325002593454E-2</v>
      </c>
      <c r="O34" s="9">
        <f ca="1">+C$11+C$12*F34</f>
        <v>7.6748562769690928E-2</v>
      </c>
      <c r="P34" s="9">
        <f>+D$11+D$12*F34+D$13*F34^2</f>
        <v>-7.5936693166351963E-3</v>
      </c>
      <c r="Q34" s="11">
        <f>+C34-15018.5</f>
        <v>29348.2353</v>
      </c>
      <c r="R34">
        <f>+(P34-G34)^2</f>
        <v>1.1200104280356736E-5</v>
      </c>
      <c r="S34">
        <v>1</v>
      </c>
      <c r="T34">
        <f>S34*R34</f>
        <v>1.1200104280356736E-5</v>
      </c>
      <c r="V34" s="84">
        <v>44366.7353</v>
      </c>
      <c r="X34" s="9">
        <f>G34-P34</f>
        <v>-3.3466556859582577E-3</v>
      </c>
    </row>
    <row r="35" spans="1:24" ht="12.95" customHeight="1">
      <c r="A35" s="125" t="s">
        <v>178</v>
      </c>
      <c r="B35" s="126" t="s">
        <v>41</v>
      </c>
      <c r="C35" s="84">
        <v>44408.6512</v>
      </c>
      <c r="D35" s="125" t="s">
        <v>179</v>
      </c>
      <c r="E35" s="163">
        <f>+(C35-C$7)/C$8</f>
        <v>-1060.5313260721064</v>
      </c>
      <c r="F35" s="166">
        <f>ROUND(2*E35,0)/2</f>
        <v>-1060.5</v>
      </c>
      <c r="G35" s="165">
        <f>+C35-(C$7+F35*C$8)</f>
        <v>-1.1222815002838615E-2</v>
      </c>
      <c r="H35" s="165"/>
      <c r="J35" s="9">
        <f>+G35</f>
        <v>-1.1222815002838615E-2</v>
      </c>
      <c r="O35" s="9">
        <f ca="1">+C$11+C$12*F35</f>
        <v>7.6323066744546794E-2</v>
      </c>
      <c r="P35" s="9">
        <f>+D$11+D$12*F35+D$13*F35^2</f>
        <v>-7.3216322266993735E-3</v>
      </c>
      <c r="Q35" s="11">
        <f>+C35-15018.5</f>
        <v>29390.1512</v>
      </c>
      <c r="R35">
        <f>+(P35-G35)^2</f>
        <v>1.5219227052845481E-5</v>
      </c>
      <c r="S35">
        <v>1</v>
      </c>
      <c r="T35">
        <f>S35*R35</f>
        <v>1.5219227052845481E-5</v>
      </c>
      <c r="V35" s="84">
        <v>44408.6512</v>
      </c>
      <c r="X35" s="9">
        <f t="shared" ref="X35:X66" si="1">G35-P35</f>
        <v>-3.9011827761392419E-3</v>
      </c>
    </row>
    <row r="36" spans="1:24" ht="12.95" customHeight="1">
      <c r="A36" s="125" t="s">
        <v>178</v>
      </c>
      <c r="B36" s="126" t="s">
        <v>41</v>
      </c>
      <c r="C36" s="84">
        <v>44698.845500000003</v>
      </c>
      <c r="D36" s="125" t="s">
        <v>179</v>
      </c>
      <c r="E36" s="163">
        <f>+(C36-C$7)/C$8</f>
        <v>-250.51640860913182</v>
      </c>
      <c r="F36" s="166">
        <f>ROUND(2*E36,0)/2</f>
        <v>-250.5</v>
      </c>
      <c r="G36" s="165">
        <f>+C36-(C$7+F36*C$8)</f>
        <v>-5.8785149958566763E-3</v>
      </c>
      <c r="H36" s="165"/>
      <c r="J36" s="9">
        <f>+G36</f>
        <v>-5.8785149958566763E-3</v>
      </c>
      <c r="O36" s="9">
        <f ca="1">+C$11+C$12*F36</f>
        <v>7.3377325032010457E-2</v>
      </c>
      <c r="P36" s="9">
        <f>+D$11+D$12*F36+D$13*F36^2</f>
        <v>-5.5151924599629969E-3</v>
      </c>
      <c r="Q36" s="11">
        <f>+C36-15018.5</f>
        <v>29680.345500000003</v>
      </c>
      <c r="R36">
        <f>+(P36-G36)^2</f>
        <v>1.3200326508821393E-7</v>
      </c>
      <c r="S36">
        <v>1</v>
      </c>
      <c r="T36">
        <f>S36*R36</f>
        <v>1.3200326508821393E-7</v>
      </c>
      <c r="V36" s="84">
        <v>44698.845500000003</v>
      </c>
      <c r="X36" s="9">
        <f t="shared" si="1"/>
        <v>-3.6332253589367938E-4</v>
      </c>
    </row>
    <row r="37" spans="1:24" ht="12.95" customHeight="1">
      <c r="A37" s="125" t="s">
        <v>178</v>
      </c>
      <c r="B37" s="126" t="s">
        <v>39</v>
      </c>
      <c r="C37" s="84">
        <v>44787.515200000002</v>
      </c>
      <c r="D37" s="125" t="s">
        <v>179</v>
      </c>
      <c r="E37" s="163">
        <f>+(C37-C$7)/C$8</f>
        <v>-3.0140292482523772</v>
      </c>
      <c r="F37" s="166">
        <f>ROUND(2*E37,0)/2</f>
        <v>-3</v>
      </c>
      <c r="G37" s="165">
        <f>+C37-(C$7+F37*C$8)</f>
        <v>-5.0260900025023147E-3</v>
      </c>
      <c r="H37" s="165"/>
      <c r="J37" s="9">
        <f>+G37</f>
        <v>-5.0260900025023147E-3</v>
      </c>
      <c r="O37" s="9">
        <f ca="1">+C$11+C$12*F37</f>
        <v>7.2477237286513244E-2</v>
      </c>
      <c r="P37" s="9">
        <f>+D$11+D$12*F37+D$13*F37^2</f>
        <v>-4.9900277222220723E-3</v>
      </c>
      <c r="Q37" s="11">
        <f>+C37-15018.5</f>
        <v>29769.015200000002</v>
      </c>
      <c r="R37">
        <f>+(P37-G37)^2</f>
        <v>1.3004880590107664E-9</v>
      </c>
      <c r="S37">
        <v>1</v>
      </c>
      <c r="T37">
        <f>S37*R37</f>
        <v>1.3004880590107664E-9</v>
      </c>
      <c r="V37" s="84">
        <v>44787.515200000002</v>
      </c>
      <c r="X37" s="9">
        <f t="shared" si="1"/>
        <v>-3.6062280280242491E-5</v>
      </c>
    </row>
    <row r="38" spans="1:24" ht="12.95" customHeight="1">
      <c r="A38" s="125" t="s">
        <v>178</v>
      </c>
      <c r="B38" s="126" t="s">
        <v>39</v>
      </c>
      <c r="C38" s="84">
        <v>44788.59</v>
      </c>
      <c r="D38" s="125" t="s">
        <v>179</v>
      </c>
      <c r="E38" s="163">
        <f>+(C38-C$7)/C$8</f>
        <v>-1.3956423648179029E-2</v>
      </c>
      <c r="F38" s="166">
        <f>ROUND(2*E38,0)/2</f>
        <v>0</v>
      </c>
      <c r="G38" s="165">
        <f>+C38-(C$7+F38*C$8)</f>
        <v>-5.0000000046566129E-3</v>
      </c>
      <c r="H38" s="165"/>
      <c r="J38" s="9">
        <f>+G38</f>
        <v>-5.0000000046566129E-3</v>
      </c>
      <c r="O38" s="9">
        <f ca="1">+C$11+C$12*F38</f>
        <v>7.2466327132022362E-2</v>
      </c>
      <c r="P38" s="9">
        <f>+D$11+D$12*F38+D$13*F38^2</f>
        <v>-4.9837390474862181E-3</v>
      </c>
      <c r="Q38" s="11">
        <f>+C38-15018.5</f>
        <v>29770.089999999997</v>
      </c>
      <c r="R38">
        <f>+(P38-G38)^2</f>
        <v>2.6441872809741209E-10</v>
      </c>
      <c r="S38">
        <v>1</v>
      </c>
      <c r="T38">
        <f>S38*R38</f>
        <v>2.6441872809741209E-10</v>
      </c>
      <c r="V38" s="84">
        <v>44788.59</v>
      </c>
      <c r="X38" s="9">
        <f t="shared" si="1"/>
        <v>-1.6260957170394739E-5</v>
      </c>
    </row>
    <row r="39" spans="1:24" ht="12.95" customHeight="1">
      <c r="A39" s="125" t="s">
        <v>178</v>
      </c>
      <c r="B39" s="126" t="s">
        <v>39</v>
      </c>
      <c r="C39" s="84">
        <v>44789.665099999998</v>
      </c>
      <c r="D39" s="125" t="s">
        <v>179</v>
      </c>
      <c r="E39" s="163">
        <f>+(C39-C$7)/C$8</f>
        <v>2.9869537863935944</v>
      </c>
      <c r="F39" s="166">
        <f>ROUND(2*E39,0)/2</f>
        <v>3</v>
      </c>
      <c r="G39" s="165">
        <f>+C39-(C$7+F39*C$8)</f>
        <v>-4.6739099998376332E-3</v>
      </c>
      <c r="H39" s="165"/>
      <c r="J39" s="9">
        <f>+G39</f>
        <v>-4.6739099998376332E-3</v>
      </c>
      <c r="O39" s="9">
        <f ca="1">+C$11+C$12*F39</f>
        <v>7.2455416977531481E-2</v>
      </c>
      <c r="P39" s="9">
        <f>+D$11+D$12*F39+D$13*F39^2</f>
        <v>-4.9774522160665044E-3</v>
      </c>
      <c r="Q39" s="11">
        <f>+C39-15018.5</f>
        <v>29771.165099999998</v>
      </c>
      <c r="R39">
        <f>+(P39-G39)^2</f>
        <v>9.2137877033134769E-8</v>
      </c>
      <c r="S39">
        <v>1</v>
      </c>
      <c r="T39">
        <f>S39*R39</f>
        <v>9.2137877033134769E-8</v>
      </c>
      <c r="V39" s="84">
        <v>44789.665099999998</v>
      </c>
      <c r="X39" s="9">
        <f t="shared" si="1"/>
        <v>3.0354221622887114E-4</v>
      </c>
    </row>
    <row r="40" spans="1:24">
      <c r="A40" s="125" t="s">
        <v>178</v>
      </c>
      <c r="B40" s="126" t="s">
        <v>41</v>
      </c>
      <c r="C40" s="84">
        <v>44790.560299999997</v>
      </c>
      <c r="D40" s="125" t="s">
        <v>179</v>
      </c>
      <c r="E40" s="163">
        <f>+(C40-C$7)/C$8</f>
        <v>5.4857118740336883</v>
      </c>
      <c r="F40" s="166">
        <f>ROUND(2*E40,0)/2</f>
        <v>5.5</v>
      </c>
      <c r="G40" s="165">
        <f>+C40-(C$7+F40*C$8)</f>
        <v>-5.1188350043958053E-3</v>
      </c>
      <c r="H40" s="165"/>
      <c r="J40" s="9">
        <f>+G40</f>
        <v>-5.1188350043958053E-3</v>
      </c>
      <c r="O40" s="9">
        <f ca="1">+C$11+C$12*F40</f>
        <v>7.244632518212242E-2</v>
      </c>
      <c r="P40" s="9">
        <f>+D$11+D$12*F40+D$13*F40^2</f>
        <v>-4.9722145979721293E-3</v>
      </c>
      <c r="Q40" s="11">
        <f>+C40-15018.5</f>
        <v>29772.060299999997</v>
      </c>
      <c r="R40">
        <f>+(P40-G40)^2</f>
        <v>2.1497543579843943E-8</v>
      </c>
      <c r="S40">
        <v>1</v>
      </c>
      <c r="T40">
        <f>S40*R40</f>
        <v>2.1497543579843943E-8</v>
      </c>
      <c r="V40" s="84">
        <v>44790.560299999997</v>
      </c>
      <c r="X40" s="9">
        <f t="shared" si="1"/>
        <v>-1.4662040642367605E-4</v>
      </c>
    </row>
    <row r="41" spans="1:24">
      <c r="A41" s="125" t="s">
        <v>178</v>
      </c>
      <c r="B41" s="126" t="s">
        <v>41</v>
      </c>
      <c r="C41" s="125">
        <v>44790.560299999997</v>
      </c>
      <c r="D41" s="125" t="s">
        <v>179</v>
      </c>
      <c r="E41" s="163">
        <f>+(C41-C$7)/C$8</f>
        <v>5.4857118740336883</v>
      </c>
      <c r="F41" s="166">
        <f>ROUND(2*E41,0)/2</f>
        <v>5.5</v>
      </c>
      <c r="G41" s="165">
        <f>+C41-(C$7+F41*C$8)</f>
        <v>-5.1188350043958053E-3</v>
      </c>
      <c r="H41" s="165"/>
      <c r="J41" s="9">
        <f>+G41</f>
        <v>-5.1188350043958053E-3</v>
      </c>
      <c r="O41" s="9">
        <f ca="1">+C$11+C$12*F41</f>
        <v>7.244632518212242E-2</v>
      </c>
      <c r="P41" s="9">
        <f>+D$11+D$12*F41+D$13*F41^2</f>
        <v>-4.9722145979721293E-3</v>
      </c>
      <c r="Q41" s="11">
        <f>+C41-15018.5</f>
        <v>29772.060299999997</v>
      </c>
      <c r="R41">
        <f>+(P41-G41)^2</f>
        <v>2.1497543579843943E-8</v>
      </c>
      <c r="S41">
        <v>1</v>
      </c>
      <c r="T41">
        <f>S41*R41</f>
        <v>2.1497543579843943E-8</v>
      </c>
      <c r="X41" s="9">
        <f t="shared" si="1"/>
        <v>-1.4662040642367605E-4</v>
      </c>
    </row>
    <row r="42" spans="1:24">
      <c r="A42" s="127" t="s">
        <v>156</v>
      </c>
      <c r="B42" s="128"/>
      <c r="C42" s="129">
        <v>48085.46</v>
      </c>
      <c r="D42" s="129" t="s">
        <v>181</v>
      </c>
      <c r="E42" s="163">
        <f>+(C42-C$7)/C$8</f>
        <v>9202.4889216002593</v>
      </c>
      <c r="F42" s="166">
        <f>ROUND(2*E42,0)/2</f>
        <v>9202.5</v>
      </c>
      <c r="G42" s="165">
        <f>+C42-(C$7+F42*C$8)</f>
        <v>-3.968925004301127E-3</v>
      </c>
      <c r="H42" s="165"/>
      <c r="I42" s="9">
        <f>+G42</f>
        <v>-3.968925004301127E-3</v>
      </c>
      <c r="O42" s="9">
        <f ca="1">+C$11+C$12*F42</f>
        <v>3.8999428231262311E-2</v>
      </c>
      <c r="P42" s="9">
        <f>+D$11+D$12*F42+D$13*F42^2</f>
        <v>5.6315500612610196E-3</v>
      </c>
      <c r="Q42" s="11">
        <f>+C42-15018.5</f>
        <v>33066.959999999999</v>
      </c>
      <c r="R42">
        <f>+(P42-G42)^2</f>
        <v>9.2169121484480507E-5</v>
      </c>
      <c r="S42">
        <v>0.1</v>
      </c>
      <c r="T42">
        <f>S42*R42</f>
        <v>9.216912148448051E-6</v>
      </c>
      <c r="X42" s="9">
        <f t="shared" si="1"/>
        <v>-9.6004750655621467E-3</v>
      </c>
    </row>
    <row r="43" spans="1:24">
      <c r="A43" s="127" t="s">
        <v>156</v>
      </c>
      <c r="B43" s="128"/>
      <c r="C43" s="129">
        <v>48094.417999999998</v>
      </c>
      <c r="D43" s="129" t="s">
        <v>181</v>
      </c>
      <c r="E43" s="163">
        <f>+(C43-C$7)/C$8</f>
        <v>9227.4932501850471</v>
      </c>
      <c r="F43" s="166">
        <f>ROUND(2*E43,0)/2</f>
        <v>9227.5</v>
      </c>
      <c r="G43" s="165">
        <f>+C43-(C$7+F43*C$8)</f>
        <v>-2.4181750050047413E-3</v>
      </c>
      <c r="H43" s="165"/>
      <c r="I43" s="9">
        <f>+G43</f>
        <v>-2.4181750050047413E-3</v>
      </c>
      <c r="O43" s="9">
        <f ca="1">+C$11+C$12*F43</f>
        <v>3.8908510277171682E-2</v>
      </c>
      <c r="P43" s="9">
        <f>+D$11+D$12*F43+D$13*F43^2</f>
        <v>5.636764230690431E-3</v>
      </c>
      <c r="Q43" s="11">
        <f>+C43-15018.5</f>
        <v>33075.917999999998</v>
      </c>
      <c r="R43">
        <f>+(P43-G43)^2</f>
        <v>6.4882046090741527E-5</v>
      </c>
      <c r="S43">
        <v>0.1</v>
      </c>
      <c r="T43">
        <f>S43*R43</f>
        <v>6.4882046090741527E-6</v>
      </c>
      <c r="X43" s="9">
        <f t="shared" si="1"/>
        <v>-8.0549392356951723E-3</v>
      </c>
    </row>
    <row r="44" spans="1:24">
      <c r="A44" s="127" t="s">
        <v>156</v>
      </c>
      <c r="B44" s="128"/>
      <c r="C44" s="129">
        <v>48122.360999999997</v>
      </c>
      <c r="D44" s="129" t="s">
        <v>181</v>
      </c>
      <c r="E44" s="163">
        <f>+(C44-C$7)/C$8</f>
        <v>9305.490119312617</v>
      </c>
      <c r="F44" s="166">
        <f>ROUND(2*E44,0)/2</f>
        <v>9305.5</v>
      </c>
      <c r="G44" s="165">
        <f>+C44-(C$7+F44*C$8)</f>
        <v>-3.5398350009927526E-3</v>
      </c>
      <c r="H44" s="165"/>
      <c r="I44" s="9">
        <f>+G44</f>
        <v>-3.5398350009927526E-3</v>
      </c>
      <c r="O44" s="9">
        <f ca="1">+C$11+C$12*F44</f>
        <v>3.8624846260408921E-2</v>
      </c>
      <c r="P44" s="9">
        <f>+D$11+D$12*F44+D$13*F44^2</f>
        <v>5.6522097058726208E-3</v>
      </c>
      <c r="Q44" s="11">
        <f>+C44-15018.5</f>
        <v>33103.860999999997</v>
      </c>
      <c r="R44">
        <f>+(P44-G44)^2</f>
        <v>8.4493685893011731E-5</v>
      </c>
      <c r="S44">
        <v>0.1</v>
      </c>
      <c r="T44">
        <f>S44*R44</f>
        <v>8.4493685893011738E-6</v>
      </c>
      <c r="X44" s="9">
        <f t="shared" si="1"/>
        <v>-9.1920447068653734E-3</v>
      </c>
    </row>
    <row r="45" spans="1:24">
      <c r="A45" t="s">
        <v>129</v>
      </c>
      <c r="B45" s="4"/>
      <c r="C45" s="85">
        <v>48336.621099999997</v>
      </c>
      <c r="D45" s="14"/>
      <c r="E45" s="10">
        <f>+(C45-C$7)/C$8</f>
        <v>9903.5510640558696</v>
      </c>
      <c r="F45">
        <f>ROUND(2*E45,0)/2</f>
        <v>9903.5</v>
      </c>
      <c r="G45" s="9">
        <f>+C45-(C$7+F45*C$8)</f>
        <v>1.8294104993401561E-2</v>
      </c>
      <c r="J45" s="9">
        <f>+G45</f>
        <v>1.8294104993401561E-2</v>
      </c>
      <c r="O45" s="9">
        <f ca="1">+C$11+C$12*F45</f>
        <v>3.6450088798561112E-2</v>
      </c>
      <c r="P45" s="9">
        <f>+D$11+D$12*F45+D$13*F45^2</f>
        <v>5.7292274120837108E-3</v>
      </c>
      <c r="Q45" s="11">
        <f>+C45-15018.5</f>
        <v>33318.121099999997</v>
      </c>
      <c r="R45">
        <f>+(P45-G45)^2</f>
        <v>1.5787614863350391E-4</v>
      </c>
      <c r="S45">
        <v>1</v>
      </c>
      <c r="T45">
        <f>S45*R45</f>
        <v>1.5787614863350391E-4</v>
      </c>
      <c r="X45" s="9">
        <f t="shared" si="1"/>
        <v>1.256487758131785E-2</v>
      </c>
    </row>
    <row r="46" spans="1:24">
      <c r="A46" s="130" t="s">
        <v>184</v>
      </c>
      <c r="B46" s="131" t="s">
        <v>41</v>
      </c>
      <c r="C46" s="132">
        <v>48500.337</v>
      </c>
      <c r="D46" s="132">
        <v>1E-4</v>
      </c>
      <c r="E46" s="163">
        <f>+(C46-C$7)/C$8</f>
        <v>10360.528755298867</v>
      </c>
      <c r="F46" s="166">
        <f>ROUND(2*E46,0)/2</f>
        <v>10360.5</v>
      </c>
      <c r="G46" s="165">
        <f>+C46-(C$7+F46*C$8)</f>
        <v>1.0301814996637404E-2</v>
      </c>
      <c r="H46" s="165"/>
      <c r="K46" s="9">
        <f>+G46</f>
        <v>1.0301814996637404E-2</v>
      </c>
      <c r="O46" s="9">
        <f ca="1">+C$11+C$12*F46</f>
        <v>3.4788108597784438E-2</v>
      </c>
      <c r="P46" s="9">
        <f>+D$11+D$12*F46+D$13*F46^2</f>
        <v>5.7387116901569512E-3</v>
      </c>
      <c r="Q46" s="11">
        <f>+C46-15018.5</f>
        <v>33481.837</v>
      </c>
      <c r="R46">
        <f>+(P46-G46)^2</f>
        <v>2.0821911785612841E-5</v>
      </c>
      <c r="S46">
        <v>1</v>
      </c>
      <c r="T46">
        <f>S46*R46</f>
        <v>2.0821911785612841E-5</v>
      </c>
      <c r="X46" s="9">
        <f t="shared" si="1"/>
        <v>4.5631033064804528E-3</v>
      </c>
    </row>
    <row r="47" spans="1:24">
      <c r="A47" t="s">
        <v>130</v>
      </c>
      <c r="B47" s="4"/>
      <c r="C47" s="85">
        <v>51091.429700000001</v>
      </c>
      <c r="D47" s="14"/>
      <c r="E47" s="10">
        <f>+(C47-C$7)/C$8</f>
        <v>17593.006235143908</v>
      </c>
      <c r="F47">
        <f>ROUND(2*E47,0)/2</f>
        <v>17593</v>
      </c>
      <c r="G47" s="9">
        <f>+C47-(C$7+F47*C$8)</f>
        <v>2.2337900009006262E-3</v>
      </c>
      <c r="K47" s="9">
        <f>+G47</f>
        <v>2.2337900009006262E-3</v>
      </c>
      <c r="O47" s="9">
        <f ca="1">+C$11+C$12*F47</f>
        <v>8.4855444793658502E-3</v>
      </c>
      <c r="P47" s="9">
        <f>+D$11+D$12*F47+D$13*F47^2</f>
        <v>1.9354619372080606E-4</v>
      </c>
      <c r="Q47" s="11">
        <f>+C47-15018.5</f>
        <v>36072.929700000001</v>
      </c>
      <c r="R47">
        <f>+(P47-G47)^2</f>
        <v>4.162594792735607E-6</v>
      </c>
      <c r="S47">
        <v>1</v>
      </c>
      <c r="T47">
        <f>S47*R47</f>
        <v>4.162594792735607E-6</v>
      </c>
      <c r="X47" s="9">
        <f t="shared" si="1"/>
        <v>2.0402438071798201E-3</v>
      </c>
    </row>
    <row r="48" spans="1:24">
      <c r="A48" s="140" t="s">
        <v>298</v>
      </c>
      <c r="B48" s="141" t="s">
        <v>39</v>
      </c>
      <c r="C48" s="142">
        <v>51306.023000000001</v>
      </c>
      <c r="D48" s="196" t="s">
        <v>181</v>
      </c>
      <c r="E48" s="163">
        <f>+(C48-C$7)/C$8</f>
        <v>18191.997235958213</v>
      </c>
      <c r="F48" s="166">
        <f>ROUND(2*E48,0)/2</f>
        <v>18192</v>
      </c>
      <c r="G48" s="165">
        <f>+C48-(C$7+F48*C$8)</f>
        <v>-9.902399979182519E-4</v>
      </c>
      <c r="K48" s="9">
        <f>+G48</f>
        <v>-9.902399979182519E-4</v>
      </c>
      <c r="O48" s="9">
        <f ca="1">+C$11+C$12*F48</f>
        <v>6.3071502993543999E-3</v>
      </c>
      <c r="P48" s="9">
        <f>+D$11+D$12*F48+D$13*F48^2</f>
        <v>-7.4610343030512283E-4</v>
      </c>
      <c r="Q48" s="11">
        <f>+C48-15018.5</f>
        <v>36287.523000000001</v>
      </c>
      <c r="R48">
        <f>+(P48-G48)^2</f>
        <v>5.9602663645919945E-8</v>
      </c>
      <c r="S48">
        <v>1</v>
      </c>
      <c r="T48">
        <f>S48*R48</f>
        <v>5.9602663645919945E-8</v>
      </c>
      <c r="X48" s="9">
        <f t="shared" si="1"/>
        <v>-2.4413656761312907E-4</v>
      </c>
    </row>
    <row r="49" spans="1:24">
      <c r="A49" s="140" t="s">
        <v>298</v>
      </c>
      <c r="B49" s="141" t="s">
        <v>39</v>
      </c>
      <c r="C49" s="142">
        <v>51311.042999999998</v>
      </c>
      <c r="D49" s="196" t="s">
        <v>181</v>
      </c>
      <c r="E49" s="163">
        <f>+(C49-C$7)/C$8</f>
        <v>18206.009485287927</v>
      </c>
      <c r="F49" s="166">
        <f>ROUND(2*E49,0)/2</f>
        <v>18206</v>
      </c>
      <c r="G49" s="165">
        <f>+C49-(C$7+F49*C$8)</f>
        <v>3.3981800006586127E-3</v>
      </c>
      <c r="K49" s="9">
        <f>+G49</f>
        <v>3.3981800006586127E-3</v>
      </c>
      <c r="O49" s="9">
        <f ca="1">+C$11+C$12*F49</f>
        <v>6.2562362450636483E-3</v>
      </c>
      <c r="P49" s="9">
        <f>+D$11+D$12*F49+D$13*F49^2</f>
        <v>-7.6894404330719174E-4</v>
      </c>
      <c r="Q49" s="11">
        <f>+C49-15018.5</f>
        <v>36292.542999999998</v>
      </c>
      <c r="R49">
        <f>+(P49-G49)^2</f>
        <v>1.7364922797797921E-5</v>
      </c>
      <c r="S49">
        <v>1</v>
      </c>
      <c r="T49">
        <f>S49*R49</f>
        <v>1.7364922797797921E-5</v>
      </c>
      <c r="X49" s="9">
        <f t="shared" si="1"/>
        <v>4.1671240439658044E-3</v>
      </c>
    </row>
    <row r="50" spans="1:24">
      <c r="A50" s="130" t="s">
        <v>42</v>
      </c>
      <c r="B50" s="131" t="s">
        <v>39</v>
      </c>
      <c r="C50" s="132">
        <v>51314.614999999998</v>
      </c>
      <c r="D50" s="132">
        <v>2E-3</v>
      </c>
      <c r="E50" s="10">
        <f>+(C50-C$7)/C$8</f>
        <v>18215.979954332899</v>
      </c>
      <c r="F50">
        <f>ROUND(2*E50,0)/2</f>
        <v>18216</v>
      </c>
      <c r="G50" s="9">
        <f>+C50-(C$7+F50*C$8)</f>
        <v>-7.1815199989941902E-3</v>
      </c>
      <c r="H50" s="9">
        <f>+G50</f>
        <v>-7.1815199989941902E-3</v>
      </c>
      <c r="O50" s="9">
        <f ca="1">+C$11+C$12*F50</f>
        <v>6.2198690634274051E-3</v>
      </c>
      <c r="P50" s="9">
        <f>+D$11+D$12*F50+D$13*F50^2</f>
        <v>-7.8528334442865E-4</v>
      </c>
      <c r="Q50" s="11">
        <f>+C50-15018.5</f>
        <v>36296.114999999998</v>
      </c>
      <c r="R50">
        <f>+(P50-G50)^2</f>
        <v>4.0911843341207776E-5</v>
      </c>
      <c r="S50">
        <v>0.4</v>
      </c>
      <c r="T50">
        <f>S50*R50</f>
        <v>1.636473733648311E-5</v>
      </c>
      <c r="X50" s="9">
        <f t="shared" si="1"/>
        <v>-6.3962366545655402E-3</v>
      </c>
    </row>
    <row r="51" spans="1:24">
      <c r="A51" s="140" t="s">
        <v>298</v>
      </c>
      <c r="B51" s="141" t="s">
        <v>39</v>
      </c>
      <c r="C51" s="142">
        <v>51316.063999999998</v>
      </c>
      <c r="D51" s="196" t="s">
        <v>181</v>
      </c>
      <c r="E51" s="10">
        <f>+(C51-C$7)/C$8</f>
        <v>18220.024525902376</v>
      </c>
      <c r="F51">
        <f>ROUND(2*E51,0)/2</f>
        <v>18220</v>
      </c>
      <c r="G51" s="9">
        <f>+C51-(C$7+F51*C$8)</f>
        <v>8.7865999958012253E-3</v>
      </c>
      <c r="K51" s="9">
        <f>+G51</f>
        <v>8.7865999958012253E-3</v>
      </c>
      <c r="O51" s="9">
        <f ca="1">+C$11+C$12*F51</f>
        <v>6.2053221907728967E-3</v>
      </c>
      <c r="P51" s="9">
        <f>+D$11+D$12*F51+D$13*F51^2</f>
        <v>-7.9182479963856023E-4</v>
      </c>
      <c r="Q51" s="11">
        <f>+C51-15018.5</f>
        <v>36297.563999999998</v>
      </c>
      <c r="R51">
        <f>+(P51-G51)^2</f>
        <v>9.1746221561895701E-5</v>
      </c>
      <c r="S51">
        <v>1</v>
      </c>
      <c r="T51">
        <f>S51*R51</f>
        <v>9.1746221561895701E-5</v>
      </c>
      <c r="X51" s="9">
        <f t="shared" si="1"/>
        <v>9.5784247954397855E-3</v>
      </c>
    </row>
    <row r="52" spans="1:24">
      <c r="A52" s="140" t="s">
        <v>298</v>
      </c>
      <c r="B52" s="141" t="s">
        <v>39</v>
      </c>
      <c r="C52" s="142">
        <v>51331.101000000002</v>
      </c>
      <c r="D52" s="196" t="s">
        <v>181</v>
      </c>
      <c r="E52" s="10">
        <f>+(C52-C$7)/C$8</f>
        <v>18261.997074342831</v>
      </c>
      <c r="F52">
        <f>ROUND(2*E52,0)/2</f>
        <v>18262</v>
      </c>
      <c r="G52" s="9">
        <f>+C52-(C$7+F52*C$8)</f>
        <v>-1.0481400022399612E-3</v>
      </c>
      <c r="K52" s="9">
        <f>+G52</f>
        <v>-1.0481400022399612E-3</v>
      </c>
      <c r="O52" s="9">
        <f ca="1">+C$11+C$12*F52</f>
        <v>6.052580027900642E-3</v>
      </c>
      <c r="P52" s="9">
        <f>+D$11+D$12*F52+D$13*F52^2</f>
        <v>-8.6070792860839379E-4</v>
      </c>
      <c r="Q52" s="11">
        <f>+C52-15018.5</f>
        <v>36312.601000000002</v>
      </c>
      <c r="R52">
        <f>+(P52-G52)^2</f>
        <v>3.5130782225829296E-8</v>
      </c>
      <c r="S52">
        <v>1</v>
      </c>
      <c r="T52">
        <f>S52*R52</f>
        <v>3.5130782225829296E-8</v>
      </c>
      <c r="X52" s="9">
        <f t="shared" si="1"/>
        <v>-1.8743207363156739E-4</v>
      </c>
    </row>
    <row r="53" spans="1:24">
      <c r="A53" t="s">
        <v>42</v>
      </c>
      <c r="B53" s="4" t="s">
        <v>39</v>
      </c>
      <c r="C53" s="14">
        <v>51338.803819784996</v>
      </c>
      <c r="D53" s="14"/>
      <c r="E53" s="10">
        <f>+(C53-C$7)/C$8</f>
        <v>18283.497837563798</v>
      </c>
      <c r="F53">
        <f>ROUND(2*E53,0)/2</f>
        <v>18283.5</v>
      </c>
      <c r="G53" s="9">
        <f>+C53-(C$7+F53*C$8)</f>
        <v>-7.7471000258810818E-4</v>
      </c>
      <c r="H53" s="9">
        <f>G53</f>
        <v>-7.7471000258810818E-4</v>
      </c>
      <c r="O53" s="9">
        <f ca="1">+C$11+C$12*F53</f>
        <v>5.974390587382708E-3</v>
      </c>
      <c r="P53" s="9">
        <f>+D$11+D$12*F53+D$13*F53^2</f>
        <v>-8.9610934075192578E-4</v>
      </c>
      <c r="Q53" s="11">
        <f>+C53-15018.5</f>
        <v>36320.303819784996</v>
      </c>
      <c r="R53">
        <f>+(P53-G53)^2</f>
        <v>1.4737799306612938E-8</v>
      </c>
      <c r="S53">
        <v>0.1</v>
      </c>
      <c r="T53">
        <f>S53*R53</f>
        <v>1.4737799306612938E-9</v>
      </c>
      <c r="X53" s="9">
        <f t="shared" si="1"/>
        <v>1.2139933816381759E-4</v>
      </c>
    </row>
    <row r="54" spans="1:24">
      <c r="A54" s="130" t="s">
        <v>42</v>
      </c>
      <c r="B54" s="131" t="s">
        <v>39</v>
      </c>
      <c r="C54" s="132">
        <v>51615.201000000001</v>
      </c>
      <c r="D54" s="132">
        <v>2E-3</v>
      </c>
      <c r="E54" s="10">
        <f>+(C54-C$7)/C$8</f>
        <v>19055.001065293818</v>
      </c>
      <c r="F54">
        <f>ROUND(2*E54,0)/2</f>
        <v>19055</v>
      </c>
      <c r="G54" s="9">
        <f>+C54-(C$7+F54*C$8)</f>
        <v>3.8165000296430662E-4</v>
      </c>
      <c r="H54" s="9">
        <f>+G54</f>
        <v>3.8165000296430662E-4</v>
      </c>
      <c r="O54" s="9">
        <f ca="1">+C$11+C$12*F54</f>
        <v>3.1686625241459376E-3</v>
      </c>
      <c r="P54" s="9">
        <f>+D$11+D$12*F54+D$13*F54^2</f>
        <v>-2.2290959509447539E-3</v>
      </c>
      <c r="Q54" s="11">
        <f>+C54-15018.5</f>
        <v>36596.701000000001</v>
      </c>
      <c r="R54">
        <f>+(P54-G54)^2</f>
        <v>6.8159944358525301E-6</v>
      </c>
      <c r="S54">
        <v>0.4</v>
      </c>
      <c r="T54">
        <f>S54*R54</f>
        <v>2.7263977743410121E-6</v>
      </c>
      <c r="X54" s="9">
        <f t="shared" si="1"/>
        <v>2.6107459539090605E-3</v>
      </c>
    </row>
    <row r="55" spans="1:24">
      <c r="A55" s="77" t="s">
        <v>38</v>
      </c>
      <c r="B55" s="74" t="s">
        <v>39</v>
      </c>
      <c r="C55" s="78">
        <v>52016.981609549999</v>
      </c>
      <c r="D55" s="78"/>
      <c r="E55" s="10">
        <f>+(C55-C$7)/C$8</f>
        <v>20176.48514435003</v>
      </c>
      <c r="F55">
        <f>ROUND(2*E55,0)/2</f>
        <v>20176.5</v>
      </c>
      <c r="G55" s="9">
        <f>+C55-(C$7+F55*C$8)</f>
        <v>-5.322155004250817E-3</v>
      </c>
      <c r="K55" s="9">
        <f>G55</f>
        <v>-5.322155004250817E-3</v>
      </c>
      <c r="O55" s="9">
        <f ca="1">+C$11+C$12*F55</f>
        <v>-9.0991689635962214E-4</v>
      </c>
      <c r="P55" s="9">
        <f>+D$11+D$12*F55+D$13*F55^2</f>
        <v>-4.3842163770922427E-3</v>
      </c>
      <c r="Q55" s="11">
        <f>+C55-15018.5</f>
        <v>36998.481609549999</v>
      </c>
      <c r="R55">
        <f>+(P55-G55)^2</f>
        <v>8.7972886831611113E-7</v>
      </c>
      <c r="S55">
        <v>0.1</v>
      </c>
      <c r="T55">
        <f>S55*R55</f>
        <v>8.7972886831611124E-8</v>
      </c>
      <c r="X55" s="9">
        <f t="shared" si="1"/>
        <v>-9.3793862715857435E-4</v>
      </c>
    </row>
    <row r="56" spans="1:24">
      <c r="A56" s="130" t="s">
        <v>38</v>
      </c>
      <c r="B56" s="131" t="s">
        <v>39</v>
      </c>
      <c r="C56" s="132">
        <v>52034.711000000003</v>
      </c>
      <c r="D56" s="132">
        <v>3.0000000000000001E-3</v>
      </c>
      <c r="E56" s="10">
        <f>+(C56-C$7)/C$8</f>
        <v>20225.972921132787</v>
      </c>
      <c r="F56">
        <f>ROUND(2*E56,0)/2</f>
        <v>20226</v>
      </c>
      <c r="G56" s="9">
        <f>+C56-(C$7+F56*C$8)</f>
        <v>-9.7012199985329062E-3</v>
      </c>
      <c r="K56" s="9">
        <f>+G56</f>
        <v>-9.7012199985329062E-3</v>
      </c>
      <c r="O56" s="9">
        <f ca="1">+C$11+C$12*F56</f>
        <v>-1.0899344454590593E-3</v>
      </c>
      <c r="P56" s="9">
        <f>+D$11+D$12*F56+D$13*F56^2</f>
        <v>-4.4852735473657271E-3</v>
      </c>
      <c r="Q56" s="11">
        <f>+C56-15018.5</f>
        <v>37016.211000000003</v>
      </c>
      <c r="R56">
        <f>+(P56-G56)^2</f>
        <v>2.7206097381443489E-5</v>
      </c>
      <c r="S56">
        <v>0.4</v>
      </c>
      <c r="T56">
        <f>S56*R56</f>
        <v>1.0882438952577396E-5</v>
      </c>
      <c r="X56" s="9">
        <f t="shared" si="1"/>
        <v>-5.2159464511671791E-3</v>
      </c>
    </row>
    <row r="57" spans="1:24">
      <c r="A57" s="130" t="s">
        <v>38</v>
      </c>
      <c r="B57" s="131" t="s">
        <v>39</v>
      </c>
      <c r="C57" s="132">
        <v>52475.012000000002</v>
      </c>
      <c r="D57" s="132">
        <v>2E-3</v>
      </c>
      <c r="E57" s="10">
        <f>+(C57-C$7)/C$8</f>
        <v>21454.978377731561</v>
      </c>
      <c r="F57">
        <f>ROUND(2*E57,0)/2</f>
        <v>21455</v>
      </c>
      <c r="G57" s="9">
        <f>+C57-(C$7+F57*C$8)</f>
        <v>-7.7463499983423389E-3</v>
      </c>
      <c r="K57" s="9">
        <f>+G57</f>
        <v>-7.7463499983423389E-3</v>
      </c>
      <c r="O57" s="9">
        <f ca="1">+C$11+C$12*F57</f>
        <v>-5.5594610685543167E-3</v>
      </c>
      <c r="P57" s="9">
        <f>+D$11+D$12*F57+D$13*F57^2</f>
        <v>-7.1552584046489162E-3</v>
      </c>
      <c r="Q57" s="11">
        <f>+C57-15018.5</f>
        <v>37456.512000000002</v>
      </c>
      <c r="R57">
        <f>+(P57-G57)^2</f>
        <v>3.4938927213503033E-7</v>
      </c>
      <c r="S57">
        <v>0.4</v>
      </c>
      <c r="T57">
        <f>S57*R57</f>
        <v>1.3975570885401213E-7</v>
      </c>
      <c r="X57" s="9">
        <f t="shared" si="1"/>
        <v>-5.9109159369342273E-4</v>
      </c>
    </row>
    <row r="58" spans="1:24">
      <c r="A58" s="28" t="s">
        <v>124</v>
      </c>
      <c r="B58" s="74" t="s">
        <v>39</v>
      </c>
      <c r="C58" s="79">
        <v>52725.434500000003</v>
      </c>
      <c r="D58" s="79">
        <v>1E-4</v>
      </c>
      <c r="E58" s="10">
        <f>+(C58-C$7)/C$8</f>
        <v>22153.978877287787</v>
      </c>
      <c r="F58">
        <f>ROUND(2*E58,0)/2</f>
        <v>22154</v>
      </c>
      <c r="G58" s="9">
        <f>+C58-(C$7+F58*C$8)</f>
        <v>-7.5673799947253428E-3</v>
      </c>
      <c r="K58" s="9">
        <f>G58</f>
        <v>-7.5673799947253428E-3</v>
      </c>
      <c r="O58" s="9">
        <f ca="1">+C$11+C$12*F58</f>
        <v>-8.1015270649282684E-3</v>
      </c>
      <c r="P58" s="9">
        <f>+D$11+D$12*F58+D$13*F58^2</f>
        <v>-8.8118361786136273E-3</v>
      </c>
      <c r="Q58" s="11">
        <f>+C58-15018.5</f>
        <v>37706.934500000003</v>
      </c>
      <c r="R58">
        <f>+(P58-G58)^2</f>
        <v>1.5486711936177918E-6</v>
      </c>
      <c r="S58">
        <v>1</v>
      </c>
      <c r="T58">
        <f>S58*R58</f>
        <v>1.5486711936177918E-6</v>
      </c>
      <c r="X58" s="9">
        <f t="shared" si="1"/>
        <v>1.2444561838882845E-3</v>
      </c>
    </row>
    <row r="59" spans="1:24">
      <c r="A59" s="28" t="s">
        <v>124</v>
      </c>
      <c r="B59" s="74" t="s">
        <v>41</v>
      </c>
      <c r="C59" s="79">
        <v>52725.613499999999</v>
      </c>
      <c r="D59" s="79">
        <v>2.0000000000000001E-4</v>
      </c>
      <c r="E59" s="10">
        <f>+(C59-C$7)/C$8</f>
        <v>22154.47851725392</v>
      </c>
      <c r="F59">
        <f>ROUND(2*E59,0)/2</f>
        <v>22154.5</v>
      </c>
      <c r="G59" s="9">
        <f>+C59-(C$7+F59*C$8)</f>
        <v>-7.6963649989920668E-3</v>
      </c>
      <c r="K59" s="9">
        <f>G59</f>
        <v>-7.6963649989920668E-3</v>
      </c>
      <c r="O59" s="9">
        <f ca="1">+C$11+C$12*F59</f>
        <v>-8.1033454240100888E-3</v>
      </c>
      <c r="P59" s="9">
        <f>+D$11+D$12*F59+D$13*F59^2</f>
        <v>-8.8130569579126308E-3</v>
      </c>
      <c r="Q59" s="11">
        <f>+C59-15018.5</f>
        <v>37707.113499999999</v>
      </c>
      <c r="R59">
        <f>+(P59-G59)^2</f>
        <v>1.2470009311178466E-6</v>
      </c>
      <c r="S59">
        <v>1</v>
      </c>
      <c r="T59">
        <f>S59*R59</f>
        <v>1.2470009311178466E-6</v>
      </c>
      <c r="X59" s="9">
        <f t="shared" si="1"/>
        <v>1.116691958920564E-3</v>
      </c>
    </row>
    <row r="60" spans="1:24">
      <c r="A60" s="28" t="s">
        <v>124</v>
      </c>
      <c r="B60" s="74" t="s">
        <v>39</v>
      </c>
      <c r="C60" s="79">
        <v>52726.509700000002</v>
      </c>
      <c r="D60" s="79">
        <v>1E-4</v>
      </c>
      <c r="E60" s="10">
        <f>+(C60-C$7)/C$8</f>
        <v>22156.980066626296</v>
      </c>
      <c r="F60">
        <f>ROUND(2*E60,0)/2</f>
        <v>22157</v>
      </c>
      <c r="G60" s="9">
        <f>+C60-(C$7+F60*C$8)</f>
        <v>-7.1412899997085333E-3</v>
      </c>
      <c r="K60" s="9">
        <f>G60</f>
        <v>-7.1412899997085333E-3</v>
      </c>
      <c r="O60" s="9">
        <f ca="1">+C$11+C$12*F60</f>
        <v>-8.1124372194191496E-3</v>
      </c>
      <c r="P60" s="9">
        <f>+D$11+D$12*F60+D$13*F60^2</f>
        <v>-8.819161622456044E-3</v>
      </c>
      <c r="Q60" s="11">
        <f>+C60-15018.5</f>
        <v>37708.009700000002</v>
      </c>
      <c r="R60">
        <f>+(P60-G60)^2</f>
        <v>2.8152531824213648E-6</v>
      </c>
      <c r="S60">
        <v>1</v>
      </c>
      <c r="T60">
        <f>S60*R60</f>
        <v>2.8152531824213648E-6</v>
      </c>
      <c r="X60" s="9">
        <f t="shared" si="1"/>
        <v>1.6778716227475107E-3</v>
      </c>
    </row>
    <row r="61" spans="1:24">
      <c r="A61" s="28" t="s">
        <v>124</v>
      </c>
      <c r="B61" s="74" t="s">
        <v>41</v>
      </c>
      <c r="C61" s="79">
        <v>52727.404699999999</v>
      </c>
      <c r="D61" s="79"/>
      <c r="E61" s="10">
        <f>+(C61-C$7)/C$8</f>
        <v>22159.478266456983</v>
      </c>
      <c r="F61">
        <f>ROUND(2*E61,0)/2</f>
        <v>22159.5</v>
      </c>
      <c r="G61" s="9">
        <f>+C61-(C$7+F61*C$8)</f>
        <v>-7.7862149992142804E-3</v>
      </c>
      <c r="K61" s="9">
        <f>G61</f>
        <v>-7.7862149992142804E-3</v>
      </c>
      <c r="O61" s="9">
        <f ca="1">+C$11+C$12*F61</f>
        <v>-8.1215290148282104E-3</v>
      </c>
      <c r="P61" s="9">
        <f>+D$11+D$12*F61+D$13*F61^2</f>
        <v>-8.8252675670801028E-3</v>
      </c>
      <c r="Q61" s="11">
        <f>+C61-15018.5</f>
        <v>37708.904699999999</v>
      </c>
      <c r="R61">
        <f>+(P61-G61)^2</f>
        <v>1.0796302387885595E-6</v>
      </c>
      <c r="S61">
        <v>1</v>
      </c>
      <c r="T61">
        <f>S61*R61</f>
        <v>1.0796302387885595E-6</v>
      </c>
      <c r="X61" s="9">
        <f t="shared" si="1"/>
        <v>1.0390525678658225E-3</v>
      </c>
    </row>
    <row r="62" spans="1:24">
      <c r="A62" s="28" t="s">
        <v>124</v>
      </c>
      <c r="B62" s="74" t="s">
        <v>41</v>
      </c>
      <c r="C62" s="79">
        <v>52727.404999999999</v>
      </c>
      <c r="D62" s="79">
        <v>2.0000000000000001E-4</v>
      </c>
      <c r="E62" s="10">
        <f>+(C62-C$7)/C$8</f>
        <v>22159.479103842401</v>
      </c>
      <c r="F62">
        <f>ROUND(2*E62,0)/2</f>
        <v>22159.5</v>
      </c>
      <c r="G62" s="9">
        <f>+C62-(C$7+F62*C$8)</f>
        <v>-7.4862149995169602E-3</v>
      </c>
      <c r="K62" s="9">
        <f>G62</f>
        <v>-7.4862149995169602E-3</v>
      </c>
      <c r="O62" s="9">
        <f ca="1">+C$11+C$12*F62</f>
        <v>-8.1215290148282104E-3</v>
      </c>
      <c r="P62" s="9">
        <f>+D$11+D$12*F62+D$13*F62^2</f>
        <v>-8.8252675670801028E-3</v>
      </c>
      <c r="Q62" s="11">
        <f>+C62-15018.5</f>
        <v>37708.904999999999</v>
      </c>
      <c r="R62">
        <f>+(P62-G62)^2</f>
        <v>1.7930617786974447E-6</v>
      </c>
      <c r="S62">
        <v>1</v>
      </c>
      <c r="T62">
        <f>S62*R62</f>
        <v>1.7930617786974447E-6</v>
      </c>
      <c r="X62" s="9">
        <f t="shared" si="1"/>
        <v>1.3390525675631426E-3</v>
      </c>
    </row>
    <row r="63" spans="1:24">
      <c r="A63" s="28" t="s">
        <v>124</v>
      </c>
      <c r="B63" s="74" t="s">
        <v>39</v>
      </c>
      <c r="C63" s="79">
        <v>52727.584699999999</v>
      </c>
      <c r="D63" s="79">
        <v>2.9999999999999997E-4</v>
      </c>
      <c r="E63" s="10">
        <f>+(C63-C$7)/C$8</f>
        <v>22159.980697707852</v>
      </c>
      <c r="F63">
        <f>ROUND(2*E63,0)/2</f>
        <v>22160</v>
      </c>
      <c r="G63" s="9">
        <f>+C63-(C$7+F63*C$8)</f>
        <v>-6.9151999996392988E-3</v>
      </c>
      <c r="K63" s="9">
        <f>G63</f>
        <v>-6.9151999996392988E-3</v>
      </c>
      <c r="O63" s="9">
        <f ca="1">+C$11+C$12*F63</f>
        <v>-8.123347373910017E-3</v>
      </c>
      <c r="P63" s="9">
        <f>+D$11+D$12*F63+D$13*F63^2</f>
        <v>-8.8264889096145924E-3</v>
      </c>
      <c r="Q63" s="11">
        <f>+C63-15018.5</f>
        <v>37709.084699999999</v>
      </c>
      <c r="R63">
        <f>+(P63-G63)^2</f>
        <v>3.653025297394546E-6</v>
      </c>
      <c r="S63">
        <v>1</v>
      </c>
      <c r="T63">
        <f>S63*R63</f>
        <v>3.653025297394546E-6</v>
      </c>
      <c r="X63" s="9">
        <f t="shared" si="1"/>
        <v>1.9112889099752936E-3</v>
      </c>
    </row>
    <row r="64" spans="1:24">
      <c r="A64" s="28" t="s">
        <v>124</v>
      </c>
      <c r="B64" s="74" t="s">
        <v>41</v>
      </c>
      <c r="C64" s="79">
        <v>52730.630400000002</v>
      </c>
      <c r="D64" s="79">
        <v>4.0000000000000002E-4</v>
      </c>
      <c r="E64" s="10">
        <f>+(C64-C$7)/C$8</f>
        <v>22168.482113600992</v>
      </c>
      <c r="F64">
        <f>ROUND(2*E64,0)/2</f>
        <v>22168.5</v>
      </c>
      <c r="G64" s="9">
        <f>+C64-(C$7+F64*C$8)</f>
        <v>-6.407945002138149E-3</v>
      </c>
      <c r="K64" s="9">
        <f>G64</f>
        <v>-6.407945002138149E-3</v>
      </c>
      <c r="O64" s="9">
        <f ca="1">+C$11+C$12*F64</f>
        <v>-8.1542594783008404E-3</v>
      </c>
      <c r="P64" s="9">
        <f>+D$11+D$12*F64+D$13*F64^2</f>
        <v>-8.8472595667945519E-3</v>
      </c>
      <c r="Q64" s="11">
        <f>+C64-15018.5</f>
        <v>37712.130400000002</v>
      </c>
      <c r="R64">
        <f>+(P64-G64)^2</f>
        <v>5.9502555453448563E-6</v>
      </c>
      <c r="S64">
        <v>1</v>
      </c>
      <c r="T64">
        <f>S64*R64</f>
        <v>5.9502555453448563E-6</v>
      </c>
      <c r="X64" s="9">
        <f t="shared" si="1"/>
        <v>2.439314564656403E-3</v>
      </c>
    </row>
    <row r="65" spans="1:24">
      <c r="A65" s="140" t="s">
        <v>312</v>
      </c>
      <c r="B65" s="141" t="s">
        <v>39</v>
      </c>
      <c r="C65" s="142">
        <v>52761.080600000001</v>
      </c>
      <c r="D65" s="196" t="s">
        <v>181</v>
      </c>
      <c r="E65" s="10">
        <f>+(C65-C$7)/C$8</f>
        <v>22253.477291796189</v>
      </c>
      <c r="F65">
        <f>ROUND(2*E65,0)/2</f>
        <v>22253.5</v>
      </c>
      <c r="G65" s="9">
        <f>+C65-(C$7+F65*C$8)</f>
        <v>-8.1353950008633547E-3</v>
      </c>
      <c r="K65" s="9">
        <f>+G65</f>
        <v>-8.1353950008633547E-3</v>
      </c>
      <c r="O65" s="9">
        <f ca="1">+C$11+C$12*F65</f>
        <v>-8.4633805222089631E-3</v>
      </c>
      <c r="P65" s="9">
        <f>+D$11+D$12*F65+D$13*F65^2</f>
        <v>-9.0557800138735406E-3</v>
      </c>
      <c r="Q65" s="11">
        <f>+C65-15018.5</f>
        <v>37742.580600000001</v>
      </c>
      <c r="R65">
        <f>+(P65-G65)^2</f>
        <v>8.471085721737601E-7</v>
      </c>
      <c r="S65">
        <v>1</v>
      </c>
      <c r="T65">
        <f>S65*R65</f>
        <v>8.471085721737601E-7</v>
      </c>
      <c r="X65" s="9">
        <f t="shared" si="1"/>
        <v>9.2038501301018594E-4</v>
      </c>
    </row>
    <row r="66" spans="1:24">
      <c r="A66" s="140" t="s">
        <v>312</v>
      </c>
      <c r="B66" s="141" t="s">
        <v>41</v>
      </c>
      <c r="C66" s="142">
        <v>52763.05</v>
      </c>
      <c r="D66" s="196" t="s">
        <v>181</v>
      </c>
      <c r="E66" s="10">
        <f>+(C66-C$7)/C$8</f>
        <v>22258.97444793762</v>
      </c>
      <c r="F66">
        <f>ROUND(2*E66,0)/2</f>
        <v>22259</v>
      </c>
      <c r="G66" s="9">
        <f>+C66-(C$7+F66*C$8)</f>
        <v>-9.1542299996945076E-3</v>
      </c>
      <c r="K66" s="9">
        <f>+G66</f>
        <v>-9.1542299996945076E-3</v>
      </c>
      <c r="O66" s="9">
        <f ca="1">+C$11+C$12*F66</f>
        <v>-8.4833824721089052E-3</v>
      </c>
      <c r="P66" s="9">
        <f>+D$11+D$12*F66+D$13*F66^2</f>
        <v>-9.0693234862020342E-3</v>
      </c>
      <c r="Q66" s="11">
        <f>+C66-15018.5</f>
        <v>37744.550000000003</v>
      </c>
      <c r="R66">
        <f>+(P66-G66)^2</f>
        <v>7.2091160334475692E-9</v>
      </c>
      <c r="S66">
        <v>1</v>
      </c>
      <c r="T66">
        <f>S66*R66</f>
        <v>7.2091160334475692E-9</v>
      </c>
      <c r="X66" s="9">
        <f t="shared" si="1"/>
        <v>-8.4906513492473412E-5</v>
      </c>
    </row>
    <row r="67" spans="1:24">
      <c r="A67" s="130" t="s">
        <v>38</v>
      </c>
      <c r="B67" s="131" t="s">
        <v>39</v>
      </c>
      <c r="C67" s="132">
        <v>52773.798999999999</v>
      </c>
      <c r="D67" s="132">
        <v>2E-3</v>
      </c>
      <c r="E67" s="10">
        <f>+(C67-C$7)/C$8</f>
        <v>22288.97796746852</v>
      </c>
      <c r="F67">
        <f>ROUND(2*E67,0)/2</f>
        <v>22289</v>
      </c>
      <c r="G67" s="9">
        <f>+C67-(C$7+F67*C$8)</f>
        <v>-7.893330002843868E-3</v>
      </c>
      <c r="K67" s="9">
        <f>+G67</f>
        <v>-7.893330002843868E-3</v>
      </c>
      <c r="O67" s="9">
        <f ca="1">+C$11+C$12*F67</f>
        <v>-8.5924840170176625E-3</v>
      </c>
      <c r="P67" s="9">
        <f>+D$11+D$12*F67+D$13*F67^2</f>
        <v>-9.1433060345018635E-3</v>
      </c>
      <c r="Q67" s="11">
        <f>+C67-15018.5</f>
        <v>37755.298999999999</v>
      </c>
      <c r="R67">
        <f>+(P67-G67)^2</f>
        <v>1.5624400797194703E-6</v>
      </c>
      <c r="S67">
        <v>0.4</v>
      </c>
      <c r="T67">
        <f>S67*R67</f>
        <v>6.2497603188778818E-7</v>
      </c>
      <c r="X67" s="9">
        <f t="shared" ref="X67:X88" si="2">G67-P67</f>
        <v>1.2499760316579955E-3</v>
      </c>
    </row>
    <row r="68" spans="1:24">
      <c r="A68" s="130" t="s">
        <v>38</v>
      </c>
      <c r="B68" s="131" t="s">
        <v>39</v>
      </c>
      <c r="C68" s="132">
        <v>53132.762999999999</v>
      </c>
      <c r="D68" s="132">
        <v>3.0000000000000001E-3</v>
      </c>
      <c r="E68" s="10">
        <f>+(C68-C$7)/C$8</f>
        <v>23290.948698224351</v>
      </c>
      <c r="F68">
        <f>ROUND(2*E68,0)/2</f>
        <v>23291</v>
      </c>
      <c r="G68" s="9">
        <f>+C68-(C$7+F68*C$8)</f>
        <v>-1.8379270004516002E-2</v>
      </c>
      <c r="K68" s="9">
        <f>+G68</f>
        <v>-1.8379270004516002E-2</v>
      </c>
      <c r="O68" s="9">
        <f ca="1">+C$11+C$12*F68</f>
        <v>-1.2236475616970013E-2</v>
      </c>
      <c r="P68" s="9">
        <f>+D$11+D$12*F68+D$13*F68^2</f>
        <v>-1.1720217973380881E-2</v>
      </c>
      <c r="Q68" s="11">
        <f>+C68-15018.5</f>
        <v>38114.262999999999</v>
      </c>
      <c r="R68">
        <f>+(P68-G68)^2</f>
        <v>4.4342973953364779E-5</v>
      </c>
      <c r="S68">
        <v>0.4</v>
      </c>
      <c r="T68">
        <f>S68*R68</f>
        <v>1.7737189581345912E-5</v>
      </c>
      <c r="X68" s="9">
        <f t="shared" si="2"/>
        <v>-6.6590520311351209E-3</v>
      </c>
    </row>
    <row r="69" spans="1:24">
      <c r="A69" s="35" t="s">
        <v>157</v>
      </c>
      <c r="B69" s="114" t="s">
        <v>39</v>
      </c>
      <c r="C69" s="86">
        <v>53189.010199999997</v>
      </c>
      <c r="D69" s="86"/>
      <c r="E69" s="115">
        <f>+(C69-C$7)/C$8</f>
        <v>23447.950648522896</v>
      </c>
      <c r="F69" s="116">
        <f>ROUND(2*E69,0)/2</f>
        <v>23448</v>
      </c>
      <c r="G69" s="117">
        <f>+C69-(C$7+F69*C$8)</f>
        <v>-1.7680560005828738E-2</v>
      </c>
      <c r="K69" s="9">
        <f>G69</f>
        <v>-1.7680560005828738E-2</v>
      </c>
      <c r="O69" s="9">
        <f ca="1">+C$11+C$12*F69</f>
        <v>-1.2807440368659162E-2</v>
      </c>
      <c r="P69" s="9">
        <f>+D$11+D$12*F69+D$13*F69^2</f>
        <v>-1.2142619797781855E-2</v>
      </c>
      <c r="Q69" s="11">
        <f>+C69-15018.5</f>
        <v>38170.510199999997</v>
      </c>
      <c r="R69">
        <f>+(P69-G69)^2</f>
        <v>3.0668781747902359E-5</v>
      </c>
      <c r="S69">
        <v>1</v>
      </c>
      <c r="T69">
        <f>S69*R69</f>
        <v>3.0668781747902359E-5</v>
      </c>
      <c r="X69" s="9">
        <f t="shared" si="2"/>
        <v>-5.5379402080468834E-3</v>
      </c>
    </row>
    <row r="70" spans="1:24">
      <c r="A70" s="35" t="s">
        <v>157</v>
      </c>
      <c r="B70" s="114"/>
      <c r="C70" s="86">
        <v>53190.977599999998</v>
      </c>
      <c r="D70" s="86"/>
      <c r="E70" s="115">
        <f>+(C70-C$7)/C$8</f>
        <v>23453.442222094873</v>
      </c>
      <c r="F70" s="116">
        <f>ROUND(2*E70,0)/2</f>
        <v>23453.5</v>
      </c>
      <c r="G70" s="117">
        <f>+C70-(C$7+F70*C$8)</f>
        <v>-2.0699395005067345E-2</v>
      </c>
      <c r="K70" s="9">
        <f>G70</f>
        <v>-2.0699395005067345E-2</v>
      </c>
      <c r="O70" s="9">
        <f ca="1">+C$11+C$12*F70</f>
        <v>-1.2827442318559104E-2</v>
      </c>
      <c r="P70" s="9">
        <f>+D$11+D$12*F70+D$13*F70^2</f>
        <v>-1.2157508839690009E-2</v>
      </c>
      <c r="Q70" s="11">
        <f>+C70-15018.5</f>
        <v>38172.477599999998</v>
      </c>
      <c r="R70">
        <f>+(P70-G70)^2</f>
        <v>7.2963819262264717E-5</v>
      </c>
      <c r="S70">
        <v>1</v>
      </c>
      <c r="T70">
        <f>S70*R70</f>
        <v>7.2963819262264717E-5</v>
      </c>
      <c r="X70" s="9">
        <f t="shared" si="2"/>
        <v>-8.5418861653773354E-3</v>
      </c>
    </row>
    <row r="71" spans="1:24">
      <c r="A71" s="28" t="s">
        <v>124</v>
      </c>
      <c r="B71" s="74" t="s">
        <v>41</v>
      </c>
      <c r="C71" s="79">
        <v>53438.895199999999</v>
      </c>
      <c r="D71" s="79">
        <v>2.9999999999999997E-4</v>
      </c>
      <c r="E71" s="10">
        <f>+(C71-C$7)/C$8</f>
        <v>24145.450832538347</v>
      </c>
      <c r="F71">
        <f>ROUND(2*E71,0)/2</f>
        <v>24145.5</v>
      </c>
      <c r="G71" s="9">
        <f>+C71-(C$7+F71*C$8)</f>
        <v>-1.7614634998608381E-2</v>
      </c>
      <c r="K71" s="9">
        <f>G71</f>
        <v>-1.7614634998608381E-2</v>
      </c>
      <c r="O71" s="9">
        <f ca="1">+C$11+C$12*F71</f>
        <v>-1.5344051287787666E-2</v>
      </c>
      <c r="P71" s="9">
        <f>+D$11+D$12*F71+D$13*F71^2</f>
        <v>-1.4080249543908165E-2</v>
      </c>
      <c r="Q71" s="11">
        <f>+C71-15018.5</f>
        <v>38420.395199999999</v>
      </c>
      <c r="R71">
        <f>+(P71-G71)^2</f>
        <v>1.2491880542396452E-5</v>
      </c>
      <c r="S71">
        <v>1</v>
      </c>
      <c r="T71">
        <f>S71*R71</f>
        <v>1.2491880542396452E-5</v>
      </c>
      <c r="X71" s="9">
        <f t="shared" si="2"/>
        <v>-3.534385454700216E-3</v>
      </c>
    </row>
    <row r="72" spans="1:24">
      <c r="A72" s="28" t="s">
        <v>47</v>
      </c>
      <c r="B72" s="29" t="s">
        <v>39</v>
      </c>
      <c r="C72" s="30">
        <v>53450.538699999997</v>
      </c>
      <c r="D72" s="31">
        <v>4.0000000000000002E-4</v>
      </c>
      <c r="E72" s="10">
        <f>+(C72-C$7)/C$8</f>
        <v>24177.95115625759</v>
      </c>
      <c r="F72">
        <f>ROUND(2*E72,0)/2</f>
        <v>24178</v>
      </c>
      <c r="G72" s="9">
        <f>+C72-(C$7+F72*C$8)</f>
        <v>-1.7498660003184341E-2</v>
      </c>
      <c r="K72" s="9">
        <f>+G72</f>
        <v>-1.7498660003184341E-2</v>
      </c>
      <c r="O72" s="9">
        <f ca="1">+C$11+C$12*F72</f>
        <v>-1.5462244628105484E-2</v>
      </c>
      <c r="P72" s="9">
        <f>+D$11+D$12*F72+D$13*F72^2</f>
        <v>-1.4172962960284578E-2</v>
      </c>
      <c r="Q72" s="11">
        <f>+C72-15018.5</f>
        <v>38432.038699999997</v>
      </c>
      <c r="R72">
        <f>+(P72-G72)^2</f>
        <v>1.1060260821152225E-5</v>
      </c>
      <c r="S72">
        <v>1</v>
      </c>
      <c r="T72">
        <f>S72*R72</f>
        <v>1.1060260821152225E-5</v>
      </c>
      <c r="X72" s="9">
        <f t="shared" si="2"/>
        <v>-3.3256970428997626E-3</v>
      </c>
    </row>
    <row r="73" spans="1:24">
      <c r="A73" s="28" t="s">
        <v>49</v>
      </c>
      <c r="B73" s="74" t="s">
        <v>41</v>
      </c>
      <c r="C73" s="75">
        <v>53509.829700000002</v>
      </c>
      <c r="D73" s="75">
        <v>5.9999999999999995E-4</v>
      </c>
      <c r="E73" s="10">
        <f>+(C73-C$7)/C$8</f>
        <v>24343.449219008307</v>
      </c>
      <c r="F73">
        <f>ROUND(2*E73,0)/2</f>
        <v>24343.5</v>
      </c>
      <c r="G73" s="9">
        <f>+C73-(C$7+F73*C$8)</f>
        <v>-1.8192695002653636E-2</v>
      </c>
      <c r="K73" s="9">
        <f>+G73</f>
        <v>-1.8192695002653636E-2</v>
      </c>
      <c r="O73" s="9">
        <f ca="1">+C$11+C$12*F73</f>
        <v>-1.6064121484185442E-2</v>
      </c>
      <c r="P73" s="9">
        <f>+D$11+D$12*F73+D$13*F73^2</f>
        <v>-1.464844396071293E-2</v>
      </c>
      <c r="Q73" s="11">
        <f>+C73-15018.5</f>
        <v>38491.329700000002</v>
      </c>
      <c r="R73">
        <f>+(P73-G73)^2</f>
        <v>1.2561715448297781E-5</v>
      </c>
      <c r="S73">
        <v>1</v>
      </c>
      <c r="T73">
        <f>S73*R73</f>
        <v>1.2561715448297781E-5</v>
      </c>
      <c r="X73" s="9">
        <f t="shared" si="2"/>
        <v>-3.5442510419407061E-3</v>
      </c>
    </row>
    <row r="74" spans="1:24">
      <c r="A74" s="28" t="s">
        <v>49</v>
      </c>
      <c r="B74" s="74" t="s">
        <v>41</v>
      </c>
      <c r="C74" s="75">
        <v>53511.6204</v>
      </c>
      <c r="D74" s="75">
        <v>1E-3</v>
      </c>
      <c r="E74" s="10">
        <f>+(C74-C$7)/C$8</f>
        <v>24348.447572569003</v>
      </c>
      <c r="F74">
        <f>ROUND(2*E74,0)/2</f>
        <v>24348.5</v>
      </c>
      <c r="G74" s="9">
        <f>+C74-(C$7+F74*C$8)</f>
        <v>-1.8782544997520745E-2</v>
      </c>
      <c r="K74" s="9">
        <f>+G74</f>
        <v>-1.8782544997520745E-2</v>
      </c>
      <c r="O74" s="9">
        <f ca="1">+C$11+C$12*F74</f>
        <v>-1.6082305075003564E-2</v>
      </c>
      <c r="P74" s="9">
        <f>+D$11+D$12*F74+D$13*F74^2</f>
        <v>-1.4662896247120694E-2</v>
      </c>
      <c r="Q74" s="11">
        <f>+C74-15018.5</f>
        <v>38493.1204</v>
      </c>
      <c r="R74">
        <f>+(P74-G74)^2</f>
        <v>1.6971505826672703E-5</v>
      </c>
      <c r="S74">
        <v>0.5</v>
      </c>
      <c r="T74">
        <f>S74*R74</f>
        <v>8.4857529133363516E-6</v>
      </c>
      <c r="X74" s="9">
        <f t="shared" si="2"/>
        <v>-4.1196487504000512E-3</v>
      </c>
    </row>
    <row r="75" spans="1:24">
      <c r="A75" s="28" t="s">
        <v>49</v>
      </c>
      <c r="B75" s="74" t="s">
        <v>39</v>
      </c>
      <c r="C75" s="75">
        <v>53511.798499999997</v>
      </c>
      <c r="D75" s="75">
        <v>2.0999999999999999E-3</v>
      </c>
      <c r="E75" s="10">
        <f>+(C75-C$7)/C$8</f>
        <v>24348.944700378881</v>
      </c>
      <c r="F75">
        <f>ROUND(2*E75,0)/2</f>
        <v>24349</v>
      </c>
      <c r="G75" s="9">
        <f>+C75-(C$7+F75*C$8)</f>
        <v>-1.9811530000879429E-2</v>
      </c>
      <c r="K75" s="9">
        <f>+G75</f>
        <v>-1.9811530000879429E-2</v>
      </c>
      <c r="O75" s="9">
        <f ca="1">+C$11+C$12*F75</f>
        <v>-1.6084123434085384E-2</v>
      </c>
      <c r="P75" s="9">
        <f>+D$11+D$12*F75+D$13*F75^2</f>
        <v>-1.4664341757379212E-2</v>
      </c>
      <c r="Q75" s="11">
        <f>+C75-15018.5</f>
        <v>38493.298499999997</v>
      </c>
      <c r="R75">
        <f>+(P75-G75)^2</f>
        <v>2.649354681402685E-5</v>
      </c>
      <c r="S75">
        <v>0.4</v>
      </c>
      <c r="T75">
        <f>S75*R75</f>
        <v>1.0597418725610741E-5</v>
      </c>
      <c r="X75" s="9">
        <f t="shared" si="2"/>
        <v>-5.147188243500217E-3</v>
      </c>
    </row>
    <row r="76" spans="1:24">
      <c r="A76" s="28" t="s">
        <v>49</v>
      </c>
      <c r="B76" s="74" t="s">
        <v>41</v>
      </c>
      <c r="C76" s="75">
        <v>53517.711300000003</v>
      </c>
      <c r="D76" s="75">
        <v>1.2999999999999999E-3</v>
      </c>
      <c r="E76" s="10">
        <f>+(C76-C$7)/C$8</f>
        <v>24365.449008712916</v>
      </c>
      <c r="F76">
        <f>ROUND(2*E76,0)/2</f>
        <v>24365.5</v>
      </c>
      <c r="G76" s="9">
        <f>+C76-(C$7+F76*C$8)</f>
        <v>-1.826803499716334E-2</v>
      </c>
      <c r="K76" s="9">
        <f>+G76</f>
        <v>-1.826803499716334E-2</v>
      </c>
      <c r="O76" s="9">
        <f ca="1">+C$11+C$12*F76</f>
        <v>-1.6144129283785197E-2</v>
      </c>
      <c r="P76" s="9">
        <f>+D$11+D$12*F76+D$13*F76^2</f>
        <v>-1.4712072320920248E-2</v>
      </c>
      <c r="Q76" s="11">
        <f>+C76-15018.5</f>
        <v>38499.211300000003</v>
      </c>
      <c r="R76">
        <f>+(P76-G76)^2</f>
        <v>1.2644870554833934E-5</v>
      </c>
      <c r="S76">
        <v>0.5</v>
      </c>
      <c r="T76">
        <f>S76*R76</f>
        <v>6.322435277416967E-6</v>
      </c>
      <c r="X76" s="9">
        <f t="shared" si="2"/>
        <v>-3.5559626762430921E-3</v>
      </c>
    </row>
    <row r="77" spans="1:24">
      <c r="A77" s="130" t="s">
        <v>38</v>
      </c>
      <c r="B77" s="131" t="s">
        <v>39</v>
      </c>
      <c r="C77" s="132">
        <v>53521.474999999999</v>
      </c>
      <c r="D77" s="132">
        <v>2E-3</v>
      </c>
      <c r="E77" s="10">
        <f>+(C77-C$7)/C$8</f>
        <v>24375.954567040051</v>
      </c>
      <c r="F77">
        <f>ROUND(2*E77,0)/2</f>
        <v>24376</v>
      </c>
      <c r="G77" s="9">
        <f>+C77-(C$7+F77*C$8)</f>
        <v>-1.6276720001769718E-2</v>
      </c>
      <c r="K77" s="9">
        <f>+G77</f>
        <v>-1.6276720001769718E-2</v>
      </c>
      <c r="O77" s="9">
        <f ca="1">+C$11+C$12*F77</f>
        <v>-1.6182314824503261E-2</v>
      </c>
      <c r="P77" s="9">
        <f>+D$11+D$12*F77+D$13*F77^2</f>
        <v>-1.474247534813012E-2</v>
      </c>
      <c r="Q77" s="11">
        <f>+C77-15018.5</f>
        <v>38502.974999999999</v>
      </c>
      <c r="R77">
        <f>+(P77-G77)^2</f>
        <v>2.3539066572216896E-6</v>
      </c>
      <c r="S77">
        <v>0.4</v>
      </c>
      <c r="T77">
        <f>S77*R77</f>
        <v>9.4156266288867594E-7</v>
      </c>
      <c r="X77" s="9">
        <f t="shared" si="2"/>
        <v>-1.5342446536395979E-3</v>
      </c>
    </row>
    <row r="78" spans="1:24">
      <c r="A78" s="140" t="s">
        <v>357</v>
      </c>
      <c r="B78" s="141" t="s">
        <v>41</v>
      </c>
      <c r="C78" s="142">
        <v>53858.241399999999</v>
      </c>
      <c r="D78" s="196" t="s">
        <v>181</v>
      </c>
      <c r="E78" s="10">
        <f>+(C78-C$7)/C$8</f>
        <v>25315.965475939021</v>
      </c>
      <c r="F78">
        <f>ROUND(2*E78,0)/2</f>
        <v>25316</v>
      </c>
      <c r="G78" s="9">
        <f>+C78-(C$7+F78*C$8)</f>
        <v>-1.2368520001473371E-2</v>
      </c>
      <c r="K78" s="9">
        <f>+G78</f>
        <v>-1.2368520001473371E-2</v>
      </c>
      <c r="O78" s="9">
        <f ca="1">+C$11+C$12*F78</f>
        <v>-1.9600829898310856E-2</v>
      </c>
      <c r="P78" s="9">
        <f>+D$11+D$12*F78+D$13*F78^2</f>
        <v>-1.755576725792788E-2</v>
      </c>
      <c r="Q78" s="11">
        <f>+C78-15018.5</f>
        <v>38839.741399999999</v>
      </c>
      <c r="R78">
        <f>+(P78-G78)^2</f>
        <v>2.6907534099594834E-5</v>
      </c>
      <c r="S78">
        <v>1</v>
      </c>
      <c r="T78">
        <f>S78*R78</f>
        <v>2.6907534099594834E-5</v>
      </c>
      <c r="X78" s="9">
        <f t="shared" si="2"/>
        <v>5.1872472564545094E-3</v>
      </c>
    </row>
    <row r="79" spans="1:24">
      <c r="A79" s="140" t="s">
        <v>357</v>
      </c>
      <c r="B79" s="141" t="s">
        <v>41</v>
      </c>
      <c r="C79" s="142">
        <v>53860.0311</v>
      </c>
      <c r="D79" s="196" t="s">
        <v>181</v>
      </c>
      <c r="E79" s="10">
        <f>+(C79-C$7)/C$8</f>
        <v>25320.961038215002</v>
      </c>
      <c r="F79">
        <f>ROUND(2*E79,0)/2</f>
        <v>25321</v>
      </c>
      <c r="G79" s="9">
        <f>+C79-(C$7+F79*C$8)</f>
        <v>-1.3958370000182185E-2</v>
      </c>
      <c r="K79" s="9">
        <f>+G79</f>
        <v>-1.3958370000182185E-2</v>
      </c>
      <c r="O79" s="9">
        <f ca="1">+C$11+C$12*F79</f>
        <v>-1.9619013489128992E-2</v>
      </c>
      <c r="P79" s="9">
        <f>+D$11+D$12*F79+D$13*F79^2</f>
        <v>-1.757121544708401E-2</v>
      </c>
      <c r="Q79" s="11">
        <f>+C79-15018.5</f>
        <v>38841.5311</v>
      </c>
      <c r="R79">
        <f>+(P79-G79)^2</f>
        <v>1.3052652223199245E-5</v>
      </c>
      <c r="S79">
        <v>1</v>
      </c>
      <c r="T79">
        <f>S79*R79</f>
        <v>1.3052652223199245E-5</v>
      </c>
      <c r="X79" s="9">
        <f t="shared" si="2"/>
        <v>3.6128454469018245E-3</v>
      </c>
    </row>
    <row r="80" spans="1:24">
      <c r="A80" s="61" t="s">
        <v>159</v>
      </c>
      <c r="B80" s="37"/>
      <c r="C80" s="118">
        <v>54164.364999999998</v>
      </c>
      <c r="D80" s="132">
        <v>5.0000000000000001E-4</v>
      </c>
      <c r="E80" s="10">
        <f>+(C80-C$7)/C$8</f>
        <v>26170.443605204364</v>
      </c>
      <c r="F80">
        <f>ROUND(2*E80,0)/2</f>
        <v>26170.5</v>
      </c>
      <c r="G80" s="9">
        <f>+C80-(C$7+F80*C$8)</f>
        <v>-2.0203885003866162E-2</v>
      </c>
      <c r="K80" s="9">
        <f>+G80</f>
        <v>-2.0203885003866162E-2</v>
      </c>
      <c r="O80" s="9">
        <f ca="1">+C$11+C$12*F80</f>
        <v>-2.2708405569128509E-2</v>
      </c>
      <c r="P80" s="9">
        <f>+D$11+D$12*F80+D$13*F80^2</f>
        <v>-2.0270199398002654E-2</v>
      </c>
      <c r="Q80" s="11">
        <f>+C80-15018.5</f>
        <v>39145.864999999998</v>
      </c>
      <c r="R80">
        <f>+(P80-G80)^2</f>
        <v>4.3975988696900247E-9</v>
      </c>
      <c r="S80">
        <v>1</v>
      </c>
      <c r="T80">
        <f>S80*R80</f>
        <v>4.3975988696900247E-9</v>
      </c>
      <c r="X80" s="9">
        <f t="shared" si="2"/>
        <v>6.631439413649215E-5</v>
      </c>
    </row>
    <row r="81" spans="1:24">
      <c r="A81" s="28" t="s">
        <v>160</v>
      </c>
      <c r="B81" s="74" t="s">
        <v>41</v>
      </c>
      <c r="C81" s="79">
        <v>54233.502</v>
      </c>
      <c r="D81" s="132">
        <v>1.5E-3</v>
      </c>
      <c r="E81" s="10">
        <f>+(C81-C$7)/C$8</f>
        <v>26363.424657377476</v>
      </c>
      <c r="F81">
        <f>ROUND(2*E81,0)/2</f>
        <v>26363.5</v>
      </c>
      <c r="G81" s="9">
        <f>+C81-(C$7+F81*C$8)</f>
        <v>-2.6992095001332927E-2</v>
      </c>
      <c r="K81" s="9">
        <f>+G81</f>
        <v>-2.6992095001332927E-2</v>
      </c>
      <c r="O81" s="9">
        <f ca="1">+C$11+C$12*F81</f>
        <v>-2.3410292174708164E-2</v>
      </c>
      <c r="P81" s="9">
        <f>+D$11+D$12*F81+D$13*F81^2</f>
        <v>-2.0903992652142607E-2</v>
      </c>
      <c r="Q81" s="11">
        <f>+C81-15018.5</f>
        <v>39215.002</v>
      </c>
      <c r="R81">
        <f>+(P81-G81)^2</f>
        <v>3.7064990214216697E-5</v>
      </c>
      <c r="S81">
        <v>0.5</v>
      </c>
      <c r="T81">
        <f>S81*R81</f>
        <v>1.8532495107108348E-5</v>
      </c>
      <c r="X81" s="9">
        <f t="shared" si="2"/>
        <v>-6.0881023491903205E-3</v>
      </c>
    </row>
    <row r="82" spans="1:24">
      <c r="A82" s="28" t="s">
        <v>160</v>
      </c>
      <c r="B82" s="74" t="s">
        <v>39</v>
      </c>
      <c r="C82" s="79">
        <v>54301.390500000001</v>
      </c>
      <c r="D82" s="132">
        <v>2E-3</v>
      </c>
      <c r="E82" s="10">
        <f>+(C82-C$7)/C$8</f>
        <v>26552.920790568875</v>
      </c>
      <c r="F82">
        <f>ROUND(2*E82,0)/2</f>
        <v>26553</v>
      </c>
      <c r="G82" s="9">
        <f>+C82-(C$7+F82*C$8)</f>
        <v>-2.8377410002576653E-2</v>
      </c>
      <c r="K82" s="9">
        <f>+G82</f>
        <v>-2.8377410002576653E-2</v>
      </c>
      <c r="O82" s="9">
        <f ca="1">+C$11+C$12*F82</f>
        <v>-2.4099450266715117E-2</v>
      </c>
      <c r="P82" s="9">
        <f>+D$11+D$12*F82+D$13*F82^2</f>
        <v>-2.1533715049918412E-2</v>
      </c>
      <c r="Q82" s="11">
        <f>+C82-15018.5</f>
        <v>39282.890500000001</v>
      </c>
      <c r="R82">
        <f>+(P82-G82)^2</f>
        <v>4.6836160605039891E-5</v>
      </c>
      <c r="S82">
        <v>0.4</v>
      </c>
      <c r="T82">
        <f>S82*R82</f>
        <v>1.8734464242015958E-5</v>
      </c>
      <c r="X82" s="9">
        <f t="shared" si="2"/>
        <v>-6.8436949526582413E-3</v>
      </c>
    </row>
    <row r="83" spans="1:24">
      <c r="A83" s="28" t="s">
        <v>160</v>
      </c>
      <c r="B83" s="74" t="s">
        <v>39</v>
      </c>
      <c r="C83" s="79">
        <v>54539.633500000004</v>
      </c>
      <c r="D83" s="75">
        <v>5.0000000000000001E-4</v>
      </c>
      <c r="E83" s="10">
        <f>+(C83-C$7)/C$8</f>
        <v>27217.924837792172</v>
      </c>
      <c r="F83">
        <f>ROUND(2*E83,0)/2</f>
        <v>27218</v>
      </c>
      <c r="G83" s="9">
        <f>+C83-(C$7+F83*C$8)</f>
        <v>-2.6927459999569692E-2</v>
      </c>
      <c r="K83" s="9">
        <f>+G83</f>
        <v>-2.6927459999569692E-2</v>
      </c>
      <c r="O83" s="9">
        <f ca="1">+C$11+C$12*F83</f>
        <v>-2.6517867845525817E-2</v>
      </c>
      <c r="P83" s="9">
        <f>+D$11+D$12*F83+D$13*F83^2</f>
        <v>-2.3801750518933927E-2</v>
      </c>
      <c r="Q83" s="11">
        <f>+C83-15018.5</f>
        <v>39521.133500000004</v>
      </c>
      <c r="R83">
        <f>+(P83-G83)^2</f>
        <v>9.7700597573363012E-6</v>
      </c>
      <c r="S83">
        <v>1</v>
      </c>
      <c r="T83">
        <f>S83*R83</f>
        <v>9.7700597573363012E-6</v>
      </c>
      <c r="X83" s="9">
        <f t="shared" si="2"/>
        <v>-3.1257094806357646E-3</v>
      </c>
    </row>
    <row r="84" spans="1:24">
      <c r="A84" s="140" t="s">
        <v>368</v>
      </c>
      <c r="B84" s="141" t="s">
        <v>41</v>
      </c>
      <c r="C84" s="142">
        <v>54571.160100000001</v>
      </c>
      <c r="D84" s="196" t="s">
        <v>181</v>
      </c>
      <c r="E84" s="10">
        <f>+(C84-C$7)/C$8</f>
        <v>27305.924554867546</v>
      </c>
      <c r="F84">
        <f>ROUND(2*E84,0)/2</f>
        <v>27306</v>
      </c>
      <c r="G84" s="9">
        <f>+C84-(C$7+F84*C$8)</f>
        <v>-2.702881999721285E-2</v>
      </c>
      <c r="K84" s="9">
        <f>+G84</f>
        <v>-2.702881999721285E-2</v>
      </c>
      <c r="O84" s="9">
        <f ca="1">+C$11+C$12*F84</f>
        <v>-2.6837899043924821E-2</v>
      </c>
      <c r="P84" s="9">
        <f>+D$11+D$12*F84+D$13*F84^2</f>
        <v>-2.4108667389521068E-2</v>
      </c>
      <c r="Q84" s="11">
        <f>+C84-15018.5</f>
        <v>39552.660100000001</v>
      </c>
      <c r="R84">
        <f>+(P84-G84)^2</f>
        <v>8.5272912522091092E-6</v>
      </c>
      <c r="S84">
        <v>1</v>
      </c>
      <c r="T84">
        <f>S84*R84</f>
        <v>8.5272912522091092E-6</v>
      </c>
      <c r="X84" s="9">
        <f t="shared" si="2"/>
        <v>-2.9201526076917811E-3</v>
      </c>
    </row>
    <row r="85" spans="1:24">
      <c r="A85" s="296" t="s">
        <v>448</v>
      </c>
      <c r="B85" s="297" t="s">
        <v>41</v>
      </c>
      <c r="C85" s="298">
        <v>54623.465199999977</v>
      </c>
      <c r="D85" s="298">
        <v>1.1999999999999999E-3</v>
      </c>
      <c r="E85" s="10">
        <f>+(C85-C$7)/C$8</f>
        <v>27451.92298164358</v>
      </c>
      <c r="F85">
        <f>ROUND(2*E85,0)/2</f>
        <v>27452</v>
      </c>
      <c r="G85" s="9">
        <f>+C85-(C$7+F85*C$8)</f>
        <v>-2.7592440019361675E-2</v>
      </c>
      <c r="L85" s="9">
        <f>+G85</f>
        <v>-2.7592440019361675E-2</v>
      </c>
      <c r="O85" s="9">
        <f ca="1">+C$11+C$12*F85</f>
        <v>-2.7368859895814085E-2</v>
      </c>
      <c r="P85" s="9">
        <f>+D$11+D$12*F85+D$13*F85^2</f>
        <v>-2.4621368993394344E-2</v>
      </c>
      <c r="Q85" s="11">
        <f>+C85-15018.5</f>
        <v>39604.965199999977</v>
      </c>
      <c r="R85">
        <f>+(P85-G85)^2</f>
        <v>8.82726304134257E-6</v>
      </c>
      <c r="S85">
        <v>8</v>
      </c>
      <c r="T85">
        <f>S85*R85</f>
        <v>7.061810433074056E-5</v>
      </c>
      <c r="X85" s="9">
        <f t="shared" si="2"/>
        <v>-2.9710710259673312E-3</v>
      </c>
    </row>
    <row r="86" spans="1:24">
      <c r="A86" s="296" t="s">
        <v>448</v>
      </c>
      <c r="B86" s="297" t="s">
        <v>39</v>
      </c>
      <c r="C86" s="298">
        <v>54627.226699999999</v>
      </c>
      <c r="D86" s="298">
        <v>4.0000000000000002E-4</v>
      </c>
      <c r="E86" s="10">
        <f>+(C86-C$7)/C$8</f>
        <v>27462.422399144391</v>
      </c>
      <c r="F86">
        <f>ROUND(2*E86,0)/2</f>
        <v>27462.5</v>
      </c>
      <c r="G86" s="9">
        <f>+C86-(C$7+F86*C$8)</f>
        <v>-2.7801125004771166E-2</v>
      </c>
      <c r="L86" s="9">
        <f>+G86</f>
        <v>-2.7801125004771166E-2</v>
      </c>
      <c r="O86" s="9">
        <f ca="1">+C$11+C$12*F86</f>
        <v>-2.7407045436532149E-2</v>
      </c>
      <c r="P86" s="9">
        <f>+D$11+D$12*F86+D$13*F86^2</f>
        <v>-2.4658409648418061E-2</v>
      </c>
      <c r="Q86" s="11">
        <f>+C86-15018.5</f>
        <v>39608.726699999999</v>
      </c>
      <c r="R86">
        <f>+(P86-G86)^2</f>
        <v>9.8766598110576175E-6</v>
      </c>
      <c r="S86">
        <v>8</v>
      </c>
      <c r="T86">
        <f>S86*R86</f>
        <v>7.901327848846094E-5</v>
      </c>
      <c r="X86" s="9">
        <f t="shared" si="2"/>
        <v>-3.1427153563531041E-3</v>
      </c>
    </row>
    <row r="87" spans="1:24">
      <c r="A87" s="296" t="s">
        <v>448</v>
      </c>
      <c r="B87" s="297" t="s">
        <v>39</v>
      </c>
      <c r="C87" s="298">
        <v>54628.299999999814</v>
      </c>
      <c r="D87" s="298">
        <v>2.5999999999999999E-3</v>
      </c>
      <c r="E87" s="10">
        <f>+(C87-C$7)/C$8</f>
        <v>27465.4182850414</v>
      </c>
      <c r="F87">
        <f>ROUND(2*E87,0)/2</f>
        <v>27465.5</v>
      </c>
      <c r="G87" s="9">
        <f>+C87-(C$7+F87*C$8)</f>
        <v>-2.9275035187311005E-2</v>
      </c>
      <c r="L87" s="9">
        <f>+G87</f>
        <v>-2.9275035187311005E-2</v>
      </c>
      <c r="O87" s="9">
        <f ca="1">+C$11+C$12*F87</f>
        <v>-2.741795559102303E-2</v>
      </c>
      <c r="P87" s="9">
        <f>+D$11+D$12*F87+D$13*F87^2</f>
        <v>-2.4668996840171868E-2</v>
      </c>
      <c r="Q87" s="11">
        <f>+C87-15018.5</f>
        <v>39609.799999999814</v>
      </c>
      <c r="R87">
        <f>+(P87-G87)^2</f>
        <v>2.1215589255316229E-5</v>
      </c>
      <c r="S87">
        <v>8</v>
      </c>
      <c r="T87">
        <f>S87*R87</f>
        <v>1.6972471404252983E-4</v>
      </c>
      <c r="X87" s="9">
        <f t="shared" si="2"/>
        <v>-4.6060383471391367E-3</v>
      </c>
    </row>
    <row r="88" spans="1:24">
      <c r="A88" s="296" t="s">
        <v>448</v>
      </c>
      <c r="B88" s="297" t="s">
        <v>41</v>
      </c>
      <c r="C88" s="298">
        <v>54628.483899999876</v>
      </c>
      <c r="D88" s="298">
        <v>1.6999999999999999E-3</v>
      </c>
      <c r="E88" s="10">
        <f>+(C88-C$7)/C$8</f>
        <v>27465.931602302873</v>
      </c>
      <c r="F88">
        <f>ROUND(2*E88,0)/2</f>
        <v>27466</v>
      </c>
      <c r="G88" s="9">
        <f>+C88-(C$7+F88*C$8)</f>
        <v>-2.4504020126187243E-2</v>
      </c>
      <c r="L88" s="9">
        <f>+G88</f>
        <v>-2.4504020126187243E-2</v>
      </c>
      <c r="O88" s="9">
        <f ca="1">+C$11+C$12*F88</f>
        <v>-2.7419773950104837E-2</v>
      </c>
      <c r="P88" s="9">
        <f>+D$11+D$12*F88+D$13*F88^2</f>
        <v>-2.4670761551342131E-2</v>
      </c>
      <c r="Q88" s="11">
        <f>+C88-15018.5</f>
        <v>39609.983899999876</v>
      </c>
      <c r="R88">
        <f>+(P88-G88)^2</f>
        <v>2.7802702862683279E-8</v>
      </c>
      <c r="S88">
        <v>8</v>
      </c>
      <c r="T88">
        <f>S88*R88</f>
        <v>2.2242162290146623E-7</v>
      </c>
      <c r="X88" s="9">
        <f t="shared" si="2"/>
        <v>1.6674142515488849E-4</v>
      </c>
    </row>
    <row r="89" spans="1:24">
      <c r="A89" s="296" t="s">
        <v>448</v>
      </c>
      <c r="B89" s="297" t="s">
        <v>41</v>
      </c>
      <c r="C89" s="298">
        <v>54630.275100000203</v>
      </c>
      <c r="D89" s="298">
        <v>3.3999999999999998E-3</v>
      </c>
      <c r="E89" s="10">
        <f>+(C89-C$7)/C$8</f>
        <v>27470.931351506853</v>
      </c>
      <c r="F89">
        <f>ROUND(2*E89,0)/2</f>
        <v>27471</v>
      </c>
      <c r="G89" s="9">
        <f>+C89-(C$7+F89*C$8)</f>
        <v>-2.4593869798991363E-2</v>
      </c>
      <c r="L89" s="9">
        <f>+G89</f>
        <v>-2.4593869798991363E-2</v>
      </c>
      <c r="O89" s="9">
        <f ca="1">+C$11+C$12*F89</f>
        <v>-2.7437957540922972E-2</v>
      </c>
      <c r="P89" s="9">
        <f>+D$11+D$12*F89+D$13*F89^2</f>
        <v>-2.4688411479222169E-2</v>
      </c>
      <c r="Q89" s="11">
        <f>+C89-15018.5</f>
        <v>39611.775100000203</v>
      </c>
      <c r="R89">
        <f>+(P89-G89)^2</f>
        <v>8.9381293008639325E-9</v>
      </c>
      <c r="S89">
        <v>8</v>
      </c>
      <c r="T89">
        <f>S89*R89</f>
        <v>7.150503440691146E-8</v>
      </c>
      <c r="X89" s="9"/>
    </row>
    <row r="90" spans="1:24">
      <c r="A90" s="296" t="s">
        <v>448</v>
      </c>
      <c r="B90" s="297" t="s">
        <v>39</v>
      </c>
      <c r="C90" s="298">
        <v>54630.451400000136</v>
      </c>
      <c r="D90" s="298">
        <v>1.6000000000000001E-3</v>
      </c>
      <c r="E90" s="10">
        <f>+(C90-C$7)/C$8</f>
        <v>27471.423455004046</v>
      </c>
      <c r="F90">
        <f>ROUND(2*E90,0)/2</f>
        <v>27471.5</v>
      </c>
      <c r="G90" s="9">
        <f>+C90-(C$7+F90*C$8)</f>
        <v>-2.7422854866017587E-2</v>
      </c>
      <c r="L90" s="9">
        <f>+G90</f>
        <v>-2.7422854866017587E-2</v>
      </c>
      <c r="O90" s="9">
        <f ca="1">+C$11+C$12*F90</f>
        <v>-2.7439775900004779E-2</v>
      </c>
      <c r="P90" s="9">
        <f>+D$11+D$12*F90+D$13*F90^2</f>
        <v>-2.4690176753627904E-2</v>
      </c>
      <c r="Q90" s="11">
        <f>+C90-15018.5</f>
        <v>39611.951400000136</v>
      </c>
      <c r="R90">
        <f>+(P90-G90)^2</f>
        <v>7.4675296659336417E-6</v>
      </c>
      <c r="S90">
        <v>8</v>
      </c>
      <c r="T90">
        <f>S90*R90</f>
        <v>5.9740237327469133E-5</v>
      </c>
      <c r="X90" s="9"/>
    </row>
    <row r="91" spans="1:24">
      <c r="A91" s="296" t="s">
        <v>448</v>
      </c>
      <c r="B91" s="297" t="s">
        <v>41</v>
      </c>
      <c r="C91" s="298">
        <v>54640.302300000098</v>
      </c>
      <c r="D91" s="298">
        <v>1E-3</v>
      </c>
      <c r="E91" s="10">
        <f>+(C91-C$7)/C$8</f>
        <v>27498.920121721498</v>
      </c>
      <c r="F91">
        <f>ROUND(2*E91,0)/2</f>
        <v>27499</v>
      </c>
      <c r="G91" s="9">
        <f>+C91-(C$7+F91*C$8)</f>
        <v>-2.8617029900487978E-2</v>
      </c>
      <c r="L91" s="9">
        <f>+G91</f>
        <v>-2.8617029900487978E-2</v>
      </c>
      <c r="O91" s="9">
        <f ca="1">+C$11+C$12*F91</f>
        <v>-2.7539785649504475E-2</v>
      </c>
      <c r="P91" s="9">
        <f>+D$11+D$12*F91+D$13*F91^2</f>
        <v>-2.4787345698912264E-2</v>
      </c>
      <c r="Q91" s="11">
        <f>+C91-15018.5</f>
        <v>39621.802300000098</v>
      </c>
      <c r="R91">
        <f>+(P91-G91)^2</f>
        <v>1.4666481083798617E-5</v>
      </c>
      <c r="S91">
        <v>8</v>
      </c>
      <c r="T91">
        <f>S91*R91</f>
        <v>1.1733184867038893E-4</v>
      </c>
      <c r="X91" s="9"/>
    </row>
    <row r="92" spans="1:24">
      <c r="A92" s="296" t="s">
        <v>448</v>
      </c>
      <c r="B92" s="297" t="s">
        <v>41</v>
      </c>
      <c r="C92" s="298">
        <v>54641.378699999768</v>
      </c>
      <c r="D92" s="298">
        <v>1.6999999999999999E-3</v>
      </c>
      <c r="E92" s="10">
        <f>+(C92-C$7)/C$8</f>
        <v>27501.924660600762</v>
      </c>
      <c r="F92">
        <f>ROUND(2*E92,0)/2</f>
        <v>27502</v>
      </c>
      <c r="G92" s="9">
        <f>+C92-(C$7+F92*C$8)</f>
        <v>-2.699094023409998E-2</v>
      </c>
      <c r="L92" s="9">
        <f>+G92</f>
        <v>-2.699094023409998E-2</v>
      </c>
      <c r="O92" s="9">
        <f ca="1">+C$11+C$12*F92</f>
        <v>-2.7550695803995343E-2</v>
      </c>
      <c r="P92" s="9">
        <f>+D$11+D$12*F92+D$13*F92^2</f>
        <v>-2.4797955317679116E-2</v>
      </c>
      <c r="Q92" s="11">
        <f>+C92-15018.5</f>
        <v>39622.878699999768</v>
      </c>
      <c r="R92">
        <f>+(P92-G92)^2</f>
        <v>4.8091828436494271E-6</v>
      </c>
      <c r="S92">
        <v>8</v>
      </c>
      <c r="T92">
        <f>S92*R92</f>
        <v>3.8473462749195417E-5</v>
      </c>
      <c r="X92" s="9"/>
    </row>
    <row r="93" spans="1:24">
      <c r="A93" s="296" t="s">
        <v>448</v>
      </c>
      <c r="B93" s="297" t="s">
        <v>39</v>
      </c>
      <c r="C93" s="298">
        <v>54642.273399999831</v>
      </c>
      <c r="D93" s="298">
        <v>1.5E-3</v>
      </c>
      <c r="E93" s="10">
        <f>+(C93-C$7)/C$8</f>
        <v>27504.422023046216</v>
      </c>
      <c r="F93">
        <f>ROUND(2*E93,0)/2</f>
        <v>27504.5</v>
      </c>
      <c r="G93" s="9">
        <f>+C93-(C$7+F93*C$8)</f>
        <v>-2.7935865167819429E-2</v>
      </c>
      <c r="L93" s="9">
        <f>+G93</f>
        <v>-2.7935865167819429E-2</v>
      </c>
      <c r="O93" s="9">
        <f ca="1">+C$11+C$12*F93</f>
        <v>-2.7559787599404403E-2</v>
      </c>
      <c r="P93" s="9">
        <f>+D$11+D$12*F93+D$13*F93^2</f>
        <v>-2.4806798074740212E-2</v>
      </c>
      <c r="Q93" s="11">
        <f>+C93-15018.5</f>
        <v>39623.773399999831</v>
      </c>
      <c r="R93">
        <f>+(P93-G93)^2</f>
        <v>9.791060872991223E-6</v>
      </c>
      <c r="S93">
        <v>8</v>
      </c>
      <c r="T93">
        <f>S93*R93</f>
        <v>7.8328486983929784E-5</v>
      </c>
      <c r="X93" s="9"/>
    </row>
    <row r="94" spans="1:24">
      <c r="A94" s="296" t="s">
        <v>448</v>
      </c>
      <c r="B94" s="297" t="s">
        <v>41</v>
      </c>
      <c r="C94" s="298">
        <v>54642.45250000013</v>
      </c>
      <c r="D94" s="298">
        <v>1E-3</v>
      </c>
      <c r="E94" s="10">
        <f>+(C94-C$7)/C$8</f>
        <v>27504.921942141664</v>
      </c>
      <c r="F94">
        <f>ROUND(2*E94,0)/2</f>
        <v>27505</v>
      </c>
      <c r="G94" s="9">
        <f>+C94-(C$7+F94*C$8)</f>
        <v>-2.7964849869022146E-2</v>
      </c>
      <c r="L94" s="9">
        <f>+G94</f>
        <v>-2.7964849869022146E-2</v>
      </c>
      <c r="O94" s="9">
        <f ca="1">+C$11+C$12*F94</f>
        <v>-2.7561605958486224E-2</v>
      </c>
      <c r="P94" s="9">
        <f>+D$11+D$12*F94+D$13*F94^2</f>
        <v>-2.4808566779762113E-2</v>
      </c>
      <c r="Q94" s="11">
        <f>+C94-15018.5</f>
        <v>39623.95250000013</v>
      </c>
      <c r="R94">
        <f>+(P94-G94)^2</f>
        <v>9.9621229395488564E-6</v>
      </c>
      <c r="S94">
        <v>8</v>
      </c>
      <c r="T94">
        <f>S94*R94</f>
        <v>7.9696983516390851E-5</v>
      </c>
      <c r="X94" s="9"/>
    </row>
    <row r="95" spans="1:24">
      <c r="A95" s="28" t="s">
        <v>160</v>
      </c>
      <c r="B95" s="74" t="s">
        <v>41</v>
      </c>
      <c r="C95" s="79">
        <v>54644.423999999999</v>
      </c>
      <c r="D95" s="75">
        <v>1E-3</v>
      </c>
      <c r="E95" s="10">
        <f>+(C95-C$7)/C$8</f>
        <v>27510.42495998065</v>
      </c>
      <c r="F95">
        <f>ROUND(2*E95,0)/2</f>
        <v>27510.5</v>
      </c>
      <c r="G95" s="9">
        <f>+C95-(C$7+F95*C$8)</f>
        <v>-2.6883685000939295E-2</v>
      </c>
      <c r="K95" s="9">
        <f>+G95</f>
        <v>-2.6883685000939295E-2</v>
      </c>
      <c r="O95" s="9">
        <f ca="1">+C$11+C$12*F95</f>
        <v>-2.7581607908386152E-2</v>
      </c>
      <c r="P95" s="9">
        <f>+D$11+D$12*F95+D$13*F95^2</f>
        <v>-2.4828025914415922E-2</v>
      </c>
      <c r="Q95" s="11">
        <f>+C95-15018.5</f>
        <v>39625.923999999999</v>
      </c>
      <c r="R95">
        <f>+(P95-G95)^2</f>
        <v>4.2257342800061087E-6</v>
      </c>
      <c r="S95">
        <v>0.5</v>
      </c>
      <c r="T95">
        <f>S95*R95</f>
        <v>2.1128671400030543E-6</v>
      </c>
      <c r="X95" s="9"/>
    </row>
    <row r="96" spans="1:24">
      <c r="A96" s="28" t="s">
        <v>160</v>
      </c>
      <c r="B96" s="74" t="s">
        <v>39</v>
      </c>
      <c r="C96" s="79">
        <v>54646.394999999997</v>
      </c>
      <c r="D96" s="75">
        <v>2.9999999999999997E-4</v>
      </c>
      <c r="E96" s="10">
        <f>+(C96-C$7)/C$8</f>
        <v>27515.926582177632</v>
      </c>
      <c r="F96">
        <f>ROUND(2*E96,0)/2</f>
        <v>27516</v>
      </c>
      <c r="G96" s="9">
        <f>+C96-(C$7+F96*C$8)</f>
        <v>-2.6302520003810059E-2</v>
      </c>
      <c r="K96" s="9">
        <f>+G96</f>
        <v>-2.6302520003810059E-2</v>
      </c>
      <c r="O96" s="9">
        <f ca="1">+C$11+C$12*F96</f>
        <v>-2.7601609858286094E-2</v>
      </c>
      <c r="P96" s="9">
        <f>+D$11+D$12*F96+D$13*F96^2</f>
        <v>-2.484749124466009E-2</v>
      </c>
      <c r="Q96" s="11">
        <f>+C96-15018.5</f>
        <v>39627.894999999997</v>
      </c>
      <c r="R96">
        <f>+(P96-G96)^2</f>
        <v>2.1171086899534987E-6</v>
      </c>
      <c r="S96">
        <v>1</v>
      </c>
      <c r="T96">
        <f>S96*R96</f>
        <v>2.1171086899534987E-6</v>
      </c>
      <c r="X96" s="9"/>
    </row>
    <row r="97" spans="1:24">
      <c r="A97" s="296" t="s">
        <v>448</v>
      </c>
      <c r="B97" s="297" t="s">
        <v>39</v>
      </c>
      <c r="C97" s="298">
        <v>54647.287700000219</v>
      </c>
      <c r="D97" s="298">
        <v>1.6000000000000001E-3</v>
      </c>
      <c r="E97" s="10">
        <f>+(C97-C$7)/C$8</f>
        <v>27518.418362054075</v>
      </c>
      <c r="F97">
        <f>ROUND(2*E97,0)/2</f>
        <v>27518.5</v>
      </c>
      <c r="G97" s="9">
        <f>+C97-(C$7+F97*C$8)</f>
        <v>-2.9247444777865894E-2</v>
      </c>
      <c r="L97" s="9">
        <f>+G97</f>
        <v>-2.9247444777865894E-2</v>
      </c>
      <c r="O97" s="9">
        <f ca="1">+C$11+C$12*F97</f>
        <v>-2.7610701653695155E-2</v>
      </c>
      <c r="P97" s="9">
        <f>+D$11+D$12*F97+D$13*F97^2</f>
        <v>-2.4856341170172852E-2</v>
      </c>
      <c r="Q97" s="11">
        <f>+C97-15018.5</f>
        <v>39628.787700000219</v>
      </c>
      <c r="R97">
        <f>+(P97-G97)^2</f>
        <v>1.9281790893494851E-5</v>
      </c>
      <c r="S97">
        <v>8</v>
      </c>
      <c r="T97">
        <f>S97*R97</f>
        <v>1.5425432714795881E-4</v>
      </c>
      <c r="X97" s="9"/>
    </row>
    <row r="98" spans="1:24">
      <c r="A98" s="296" t="s">
        <v>448</v>
      </c>
      <c r="B98" s="297" t="s">
        <v>41</v>
      </c>
      <c r="C98" s="298">
        <v>54647.469299999997</v>
      </c>
      <c r="D98" s="298">
        <v>2.9999999999999997E-4</v>
      </c>
      <c r="E98" s="10">
        <f>+(C98-C$7)/C$8</f>
        <v>27518.925259359887</v>
      </c>
      <c r="F98">
        <f>ROUND(2*E98,0)/2</f>
        <v>27519</v>
      </c>
      <c r="G98" s="9">
        <f>+C98-(C$7+F98*C$8)</f>
        <v>-2.677643000788521E-2</v>
      </c>
      <c r="L98" s="9">
        <f>+G98</f>
        <v>-2.677643000788521E-2</v>
      </c>
      <c r="O98" s="9">
        <f ca="1">+C$11+C$12*F98</f>
        <v>-2.7612520012776975E-2</v>
      </c>
      <c r="P98" s="9">
        <f>+D$11+D$12*F98+D$13*F98^2</f>
        <v>-2.4858111308885072E-2</v>
      </c>
      <c r="Q98" s="11">
        <f>+C98-15018.5</f>
        <v>39628.969299999997</v>
      </c>
      <c r="R98">
        <f>+(P98-G98)^2</f>
        <v>3.6799466309335812E-6</v>
      </c>
      <c r="S98">
        <v>8</v>
      </c>
      <c r="T98">
        <f>S98*R98</f>
        <v>2.9439573047468649E-5</v>
      </c>
      <c r="X98" s="9"/>
    </row>
    <row r="99" spans="1:24">
      <c r="A99" s="296" t="s">
        <v>448</v>
      </c>
      <c r="B99" s="297" t="s">
        <v>39</v>
      </c>
      <c r="C99" s="298">
        <v>54648.364899999928</v>
      </c>
      <c r="D99" s="298">
        <v>1.2999999999999999E-3</v>
      </c>
      <c r="E99" s="10">
        <f>+(C99-C$7)/C$8</f>
        <v>27521.425133961227</v>
      </c>
      <c r="F99">
        <f>ROUND(2*E99,0)/2</f>
        <v>27521.5</v>
      </c>
      <c r="G99" s="9">
        <f>+C99-(C$7+F99*C$8)</f>
        <v>-2.6821355073479936E-2</v>
      </c>
      <c r="L99" s="9">
        <f>+G99</f>
        <v>-2.6821355073479936E-2</v>
      </c>
      <c r="O99" s="9">
        <f ca="1">+C$11+C$12*F99</f>
        <v>-2.7621611808186036E-2</v>
      </c>
      <c r="P99" s="9">
        <f>+D$11+D$12*F99+D$13*F99^2</f>
        <v>-2.4866962770494626E-2</v>
      </c>
      <c r="Q99" s="11">
        <f>+C99-15018.5</f>
        <v>39629.864899999928</v>
      </c>
      <c r="R99">
        <f>+(P99-G99)^2</f>
        <v>3.8196492739682223E-6</v>
      </c>
      <c r="S99">
        <v>8</v>
      </c>
      <c r="T99">
        <f>S99*R99</f>
        <v>3.0557194191745779E-5</v>
      </c>
      <c r="X99" s="9"/>
    </row>
    <row r="100" spans="1:24">
      <c r="A100" s="296" t="s">
        <v>448</v>
      </c>
      <c r="B100" s="297" t="s">
        <v>41</v>
      </c>
      <c r="C100" s="298">
        <v>54649.259200000204</v>
      </c>
      <c r="D100" s="298">
        <v>8.0000000000000004E-4</v>
      </c>
      <c r="E100" s="10">
        <f>+(C100-C$7)/C$8</f>
        <v>27523.921379893385</v>
      </c>
      <c r="F100">
        <f>ROUND(2*E100,0)/2</f>
        <v>27524</v>
      </c>
      <c r="G100" s="9">
        <f>+C100-(C$7+F100*C$8)</f>
        <v>-2.8166279793367721E-2</v>
      </c>
      <c r="L100" s="9">
        <f>+G100</f>
        <v>-2.8166279793367721E-2</v>
      </c>
      <c r="O100" s="9">
        <f ca="1">+C$11+C$12*F100</f>
        <v>-2.7630703603595097E-2</v>
      </c>
      <c r="P100" s="9">
        <f>+D$11+D$12*F100+D$13*F100^2</f>
        <v>-2.4875815512184811E-2</v>
      </c>
      <c r="Q100" s="11">
        <f>+C100-15018.5</f>
        <v>39630.759200000204</v>
      </c>
      <c r="R100">
        <f>+(P100-G100)^2</f>
        <v>1.0827155185740565E-5</v>
      </c>
      <c r="S100">
        <v>8</v>
      </c>
      <c r="T100">
        <f>S100*R100</f>
        <v>8.661724148592452E-5</v>
      </c>
      <c r="X100" s="9"/>
    </row>
    <row r="101" spans="1:24">
      <c r="A101" s="296" t="s">
        <v>448</v>
      </c>
      <c r="B101" s="297" t="s">
        <v>39</v>
      </c>
      <c r="C101" s="298">
        <v>54649.436799999792</v>
      </c>
      <c r="D101" s="298">
        <v>1E-3</v>
      </c>
      <c r="E101" s="10">
        <f>+(C101-C$7)/C$8</f>
        <v>27524.417112059757</v>
      </c>
      <c r="F101">
        <f>ROUND(2*E101,0)/2</f>
        <v>27524.5</v>
      </c>
      <c r="G101" s="9">
        <f>+C101-(C$7+F101*C$8)</f>
        <v>-2.9695265206100885E-2</v>
      </c>
      <c r="L101" s="9">
        <f>+G101</f>
        <v>-2.9695265206100885E-2</v>
      </c>
      <c r="O101" s="9">
        <f ca="1">+C$11+C$12*F101</f>
        <v>-2.7632521962676904E-2</v>
      </c>
      <c r="P101" s="9">
        <f>+D$11+D$12*F101+D$13*F101^2</f>
        <v>-2.4877586214132531E-2</v>
      </c>
      <c r="Q101" s="11">
        <f>+C101-15018.5</f>
        <v>39630.936799999792</v>
      </c>
      <c r="R101">
        <f>+(P101-G101)^2</f>
        <v>2.3210030869653211E-5</v>
      </c>
      <c r="S101">
        <v>8</v>
      </c>
      <c r="T101">
        <f>S101*R101</f>
        <v>1.8568024695722569E-4</v>
      </c>
      <c r="X101" s="9"/>
    </row>
    <row r="102" spans="1:24">
      <c r="A102" s="296" t="s">
        <v>448</v>
      </c>
      <c r="B102" s="297" t="s">
        <v>41</v>
      </c>
      <c r="C102" s="298">
        <v>54650.335500000045</v>
      </c>
      <c r="D102" s="298">
        <v>6.9999999999999999E-4</v>
      </c>
      <c r="E102" s="10">
        <f>+(C102-C$7)/C$8</f>
        <v>27526.925639644651</v>
      </c>
      <c r="F102">
        <f>ROUND(2*E102,0)/2</f>
        <v>27527</v>
      </c>
      <c r="G102" s="9">
        <f>+C102-(C$7+F102*C$8)</f>
        <v>-2.6640189957106486E-2</v>
      </c>
      <c r="L102" s="9">
        <f>+G102</f>
        <v>-2.6640189957106486E-2</v>
      </c>
      <c r="O102" s="9">
        <f ca="1">+C$11+C$12*F102</f>
        <v>-2.7641613758085978E-2</v>
      </c>
      <c r="P102" s="9">
        <f>+D$11+D$12*F102+D$13*F102^2</f>
        <v>-2.4886440491919515E-2</v>
      </c>
      <c r="Q102" s="11">
        <f>+C102-15018.5</f>
        <v>39631.835500000045</v>
      </c>
      <c r="R102">
        <f>+(P102-G102)^2</f>
        <v>3.0756371866435873E-6</v>
      </c>
      <c r="S102">
        <v>8</v>
      </c>
      <c r="T102">
        <f>S102*R102</f>
        <v>2.4605097493148699E-5</v>
      </c>
      <c r="X102" s="9"/>
    </row>
    <row r="103" spans="1:24">
      <c r="A103" s="28" t="s">
        <v>160</v>
      </c>
      <c r="B103" s="74" t="s">
        <v>39</v>
      </c>
      <c r="C103" s="79">
        <v>54656.426500000001</v>
      </c>
      <c r="D103" s="75">
        <v>1.5E-3</v>
      </c>
      <c r="E103" s="10">
        <f>+(C103-C$7)/C$8</f>
        <v>27543.927354916908</v>
      </c>
      <c r="F103">
        <f>ROUND(2*E103,0)/2</f>
        <v>27544</v>
      </c>
      <c r="G103" s="9">
        <f>+C103-(C$7+F103*C$8)</f>
        <v>-2.6025679995655082E-2</v>
      </c>
      <c r="K103" s="9">
        <f>+G103</f>
        <v>-2.6025679995655082E-2</v>
      </c>
      <c r="O103" s="9">
        <f ca="1">+C$11+C$12*F103</f>
        <v>-2.7703437966867597E-2</v>
      </c>
      <c r="P103" s="9">
        <f>+D$11+D$12*F103+D$13*F103^2</f>
        <v>-2.4946683528609917E-2</v>
      </c>
      <c r="Q103" s="11">
        <f>+C103-15018.5</f>
        <v>39637.926500000001</v>
      </c>
      <c r="R103">
        <f>+(P103-G103)^2</f>
        <v>1.1642333758959481E-6</v>
      </c>
      <c r="S103">
        <v>0.5</v>
      </c>
      <c r="T103">
        <f>S103*R103</f>
        <v>5.8211668794797405E-7</v>
      </c>
      <c r="X103" s="9"/>
    </row>
    <row r="104" spans="1:24">
      <c r="A104" s="296" t="s">
        <v>448</v>
      </c>
      <c r="B104" s="297" t="s">
        <v>41</v>
      </c>
      <c r="C104" s="298">
        <v>54659.292100000195</v>
      </c>
      <c r="D104" s="298">
        <v>4.0000000000000002E-4</v>
      </c>
      <c r="E104" s="10">
        <f>+(C104-C$7)/C$8</f>
        <v>27551.926060431244</v>
      </c>
      <c r="F104">
        <f>ROUND(2*E104,0)/2</f>
        <v>27552</v>
      </c>
      <c r="G104" s="9">
        <f>+C104-(C$7+F104*C$8)</f>
        <v>-2.6489439806027804E-2</v>
      </c>
      <c r="L104" s="9">
        <f>+G104</f>
        <v>-2.6489439806027804E-2</v>
      </c>
      <c r="O104" s="9">
        <f ca="1">+C$11+C$12*F104</f>
        <v>-2.77325317121766E-2</v>
      </c>
      <c r="P104" s="9">
        <f>+D$11+D$12*F104+D$13*F104^2</f>
        <v>-2.4975053674225263E-2</v>
      </c>
      <c r="Q104" s="11">
        <f>+C104-15018.5</f>
        <v>39640.792100000195</v>
      </c>
      <c r="R104">
        <f>+(P104-G104)^2</f>
        <v>2.293365356195862E-6</v>
      </c>
      <c r="S104">
        <v>8</v>
      </c>
      <c r="T104">
        <f>S104*R104</f>
        <v>1.8346922849566896E-5</v>
      </c>
      <c r="X104" s="9"/>
    </row>
    <row r="105" spans="1:24">
      <c r="A105" s="296" t="s">
        <v>448</v>
      </c>
      <c r="B105" s="297" t="s">
        <v>41</v>
      </c>
      <c r="C105" s="298">
        <v>54664.308100000024</v>
      </c>
      <c r="D105" s="298">
        <v>4.0000000000000002E-4</v>
      </c>
      <c r="E105" s="10">
        <f>+(C105-C$7)/C$8</f>
        <v>27565.927144621579</v>
      </c>
      <c r="F105">
        <f>ROUND(2*E105,0)/2</f>
        <v>27566</v>
      </c>
      <c r="G105" s="9">
        <f>+C105-(C$7+F105*C$8)</f>
        <v>-2.6101019975612871E-2</v>
      </c>
      <c r="L105" s="9">
        <f>+G105</f>
        <v>-2.6101019975612871E-2</v>
      </c>
      <c r="O105" s="9">
        <f ca="1">+C$11+C$12*F105</f>
        <v>-2.7783445766467352E-2</v>
      </c>
      <c r="P105" s="9">
        <f>+D$11+D$12*F105+D$13*F105^2</f>
        <v>-2.5024732970239424E-2</v>
      </c>
      <c r="Q105" s="11">
        <f>+C105-15018.5</f>
        <v>39645.808100000024</v>
      </c>
      <c r="R105">
        <f>+(P105-G105)^2</f>
        <v>1.158393717935742E-6</v>
      </c>
      <c r="S105">
        <v>8</v>
      </c>
      <c r="T105">
        <f>S105*R105</f>
        <v>9.2671497434859363E-6</v>
      </c>
      <c r="X105" s="9"/>
    </row>
    <row r="106" spans="1:24">
      <c r="A106" s="296" t="s">
        <v>448</v>
      </c>
      <c r="B106" s="297" t="s">
        <v>39</v>
      </c>
      <c r="C106" s="298">
        <v>54666.277900000103</v>
      </c>
      <c r="D106" s="298">
        <v>5.9999999999999995E-4</v>
      </c>
      <c r="E106" s="10">
        <f>+(C106-C$7)/C$8</f>
        <v>27571.425417277114</v>
      </c>
      <c r="F106">
        <f>ROUND(2*E106,0)/2</f>
        <v>27571.5</v>
      </c>
      <c r="G106" s="9">
        <f>+C106-(C$7+F106*C$8)</f>
        <v>-2.6719854897237383E-2</v>
      </c>
      <c r="L106" s="9">
        <f>+G106</f>
        <v>-2.6719854897237383E-2</v>
      </c>
      <c r="O106" s="9">
        <f ca="1">+C$11+C$12*F106</f>
        <v>-2.7803447716367294E-2</v>
      </c>
      <c r="P106" s="9">
        <f>+D$11+D$12*F106+D$13*F106^2</f>
        <v>-2.5044260819622716E-2</v>
      </c>
      <c r="Q106" s="11">
        <f>+C106-15018.5</f>
        <v>39647.777900000103</v>
      </c>
      <c r="R106">
        <f>+(P106-G106)^2</f>
        <v>2.8076155129373474E-6</v>
      </c>
      <c r="S106">
        <v>8</v>
      </c>
      <c r="T106">
        <f>S106*R106</f>
        <v>2.2460924103498779E-5</v>
      </c>
      <c r="X106" s="9"/>
    </row>
    <row r="107" spans="1:24">
      <c r="A107" s="28" t="s">
        <v>161</v>
      </c>
      <c r="B107" s="74" t="s">
        <v>41</v>
      </c>
      <c r="C107" s="79">
        <v>54667.352200000001</v>
      </c>
      <c r="D107" s="79">
        <v>1E-4</v>
      </c>
      <c r="E107" s="10">
        <f>+(C107-C$7)/C$8</f>
        <v>27574.424094459086</v>
      </c>
      <c r="F107">
        <f>ROUND(2*E107,0)/2</f>
        <v>27574.5</v>
      </c>
      <c r="G107" s="9">
        <f>+C107-(C$7+F107*C$8)</f>
        <v>-2.719376500317594E-2</v>
      </c>
      <c r="K107" s="9">
        <f>+G107</f>
        <v>-2.719376500317594E-2</v>
      </c>
      <c r="O107" s="9">
        <f ca="1">+C$11+C$12*F107</f>
        <v>-2.7814357870858161E-2</v>
      </c>
      <c r="P107" s="9">
        <f>+D$11+D$12*F107+D$13*F107^2</f>
        <v>-2.5054914985196297E-2</v>
      </c>
      <c r="Q107" s="11">
        <f>+C107-15018.5</f>
        <v>39648.852200000001</v>
      </c>
      <c r="R107">
        <f>+(P107-G107)^2</f>
        <v>4.5746793994115199E-6</v>
      </c>
      <c r="S107">
        <v>1</v>
      </c>
      <c r="T107">
        <f>S107*R107</f>
        <v>4.5746793994115199E-6</v>
      </c>
      <c r="X107" s="9"/>
    </row>
    <row r="108" spans="1:24">
      <c r="A108" s="28" t="s">
        <v>182</v>
      </c>
      <c r="B108" s="74" t="s">
        <v>39</v>
      </c>
      <c r="C108" s="75">
        <v>54667.352200000001</v>
      </c>
      <c r="D108" s="75">
        <v>1E-4</v>
      </c>
      <c r="E108" s="10">
        <f>+(C108-C$7)/C$8</f>
        <v>27574.424094459086</v>
      </c>
      <c r="F108">
        <f>ROUND(2*E108,0)/2</f>
        <v>27574.5</v>
      </c>
      <c r="G108" s="9">
        <f>+C108-(C$7+F108*C$8)</f>
        <v>-2.719376500317594E-2</v>
      </c>
      <c r="K108" s="9">
        <f>+G108</f>
        <v>-2.719376500317594E-2</v>
      </c>
      <c r="O108" s="9">
        <f ca="1">+C$11+C$12*F108</f>
        <v>-2.7814357870858161E-2</v>
      </c>
      <c r="P108" s="9">
        <f>+D$11+D$12*F108+D$13*F108^2</f>
        <v>-2.5054914985196297E-2</v>
      </c>
      <c r="Q108" s="11">
        <f>+C108-15018.5</f>
        <v>39648.852200000001</v>
      </c>
      <c r="R108">
        <f>+(P108-G108)^2</f>
        <v>4.5746793994115199E-6</v>
      </c>
      <c r="S108">
        <v>1</v>
      </c>
      <c r="T108">
        <f>S108*R108</f>
        <v>4.5746793994115199E-6</v>
      </c>
      <c r="X108" s="9"/>
    </row>
    <row r="109" spans="1:24">
      <c r="A109" s="296" t="s">
        <v>448</v>
      </c>
      <c r="B109" s="297" t="s">
        <v>39</v>
      </c>
      <c r="C109" s="298">
        <v>54667.352599999867</v>
      </c>
      <c r="D109" s="298">
        <v>1E-3</v>
      </c>
      <c r="E109" s="10">
        <f>+(C109-C$7)/C$8</f>
        <v>27574.425210972604</v>
      </c>
      <c r="F109">
        <f>ROUND(2*E109,0)/2</f>
        <v>27574.5</v>
      </c>
      <c r="G109" s="9">
        <f>+C109-(C$7+F109*C$8)</f>
        <v>-2.679376513697207E-2</v>
      </c>
      <c r="L109" s="9">
        <f>+G109</f>
        <v>-2.679376513697207E-2</v>
      </c>
      <c r="O109" s="9">
        <f ca="1">+C$11+C$12*F109</f>
        <v>-2.7814357870858161E-2</v>
      </c>
      <c r="P109" s="9">
        <f>+D$11+D$12*F109+D$13*F109^2</f>
        <v>-2.5054914985196297E-2</v>
      </c>
      <c r="Q109" s="11">
        <f>+C109-15018.5</f>
        <v>39648.852599999867</v>
      </c>
      <c r="R109">
        <f>+(P109-G109)^2</f>
        <v>3.0235998503306277E-6</v>
      </c>
      <c r="S109">
        <v>8</v>
      </c>
      <c r="T109">
        <f>S109*R109</f>
        <v>2.4188798802645022E-5</v>
      </c>
      <c r="X109" s="9"/>
    </row>
    <row r="110" spans="1:24">
      <c r="A110" s="123" t="s">
        <v>125</v>
      </c>
      <c r="B110" s="124" t="s">
        <v>41</v>
      </c>
      <c r="C110" s="123">
        <v>54667.3531</v>
      </c>
      <c r="D110" s="123">
        <v>6.9999999999999999E-4</v>
      </c>
      <c r="E110" s="10">
        <f>+(C110-C$7)/C$8</f>
        <v>27574.42660661534</v>
      </c>
      <c r="F110">
        <f>ROUND(2*E110,0)/2</f>
        <v>27574.5</v>
      </c>
      <c r="G110" s="9">
        <f>+C110-(C$7+F110*C$8)</f>
        <v>-2.629376500408398E-2</v>
      </c>
      <c r="K110" s="9">
        <f>+G110</f>
        <v>-2.629376500408398E-2</v>
      </c>
      <c r="O110" s="9">
        <f ca="1">+C$11+C$12*F110</f>
        <v>-2.7814357870858161E-2</v>
      </c>
      <c r="P110" s="9">
        <f>+D$11+D$12*F110+D$13*F110^2</f>
        <v>-2.5054914985196297E-2</v>
      </c>
      <c r="Q110" s="11">
        <f>+C110-15018.5</f>
        <v>39648.8531</v>
      </c>
      <c r="R110">
        <f>+(P110-G110)^2</f>
        <v>1.534749369298012E-6</v>
      </c>
      <c r="S110">
        <v>1</v>
      </c>
      <c r="T110">
        <f>S110*R110</f>
        <v>1.534749369298012E-6</v>
      </c>
      <c r="X110" s="9"/>
    </row>
    <row r="111" spans="1:24">
      <c r="A111" s="296" t="s">
        <v>448</v>
      </c>
      <c r="B111" s="297" t="s">
        <v>41</v>
      </c>
      <c r="C111" s="298">
        <v>54668.24860000005</v>
      </c>
      <c r="D111" s="298">
        <v>4.0000000000000002E-4</v>
      </c>
      <c r="E111" s="10">
        <f>+(C111-C$7)/C$8</f>
        <v>27576.926202088536</v>
      </c>
      <c r="F111">
        <f>ROUND(2*E111,0)/2</f>
        <v>27577</v>
      </c>
      <c r="G111" s="9">
        <f>+C111-(C$7+F111*C$8)</f>
        <v>-2.6438689950737171E-2</v>
      </c>
      <c r="L111" s="9">
        <f>+G111</f>
        <v>-2.6438689950737171E-2</v>
      </c>
      <c r="O111" s="9">
        <f ca="1">+C$11+C$12*F111</f>
        <v>-2.7823449666267222E-2</v>
      </c>
      <c r="P111" s="9">
        <f>+D$11+D$12*F111+D$13*F111^2</f>
        <v>-2.506379486459636E-2</v>
      </c>
      <c r="Q111" s="11">
        <f>+C111-15018.5</f>
        <v>39649.74860000005</v>
      </c>
      <c r="R111">
        <f>+(P111-G111)^2</f>
        <v>1.8903364978941473E-6</v>
      </c>
      <c r="S111">
        <v>8</v>
      </c>
      <c r="T111">
        <f>S111*R111</f>
        <v>1.5122691983153179E-5</v>
      </c>
      <c r="X111" s="9"/>
    </row>
    <row r="112" spans="1:24">
      <c r="A112" s="296" t="s">
        <v>448</v>
      </c>
      <c r="B112" s="297" t="s">
        <v>39</v>
      </c>
      <c r="C112" s="298">
        <v>54668.421800000127</v>
      </c>
      <c r="D112" s="298">
        <v>5.0000000000000001E-4</v>
      </c>
      <c r="E112" s="10">
        <f>+(C112-C$7)/C$8</f>
        <v>27577.409652603477</v>
      </c>
      <c r="F112">
        <f>ROUND(2*E112,0)/2</f>
        <v>27577.5</v>
      </c>
      <c r="G112" s="9">
        <f>+C112-(C$7+F112*C$8)</f>
        <v>-3.2367674873967189E-2</v>
      </c>
      <c r="L112" s="9">
        <f>+G112</f>
        <v>-3.2367674873967189E-2</v>
      </c>
      <c r="O112" s="9">
        <f ca="1">+C$11+C$12*F112</f>
        <v>-2.7825268025349043E-2</v>
      </c>
      <c r="P112" s="9">
        <f>+D$11+D$12*F112+D$13*F112^2</f>
        <v>-2.5065570994086038E-2</v>
      </c>
      <c r="Q112" s="11">
        <f>+C112-15018.5</f>
        <v>39649.921800000127</v>
      </c>
      <c r="R112">
        <f>+(P112-G112)^2</f>
        <v>5.3320721072575365E-5</v>
      </c>
      <c r="S112">
        <v>8</v>
      </c>
      <c r="T112">
        <f>S112*R112</f>
        <v>4.2656576858060292E-4</v>
      </c>
      <c r="X112" s="9"/>
    </row>
    <row r="113" spans="1:24">
      <c r="A113" s="296" t="s">
        <v>448</v>
      </c>
      <c r="B113" s="297" t="s">
        <v>41</v>
      </c>
      <c r="C113" s="298">
        <v>54669.324099999852</v>
      </c>
      <c r="D113" s="298">
        <v>6.9999999999999999E-4</v>
      </c>
      <c r="E113" s="10">
        <f>+(C113-C$7)/C$8</f>
        <v>27579.928228811914</v>
      </c>
      <c r="F113">
        <f>ROUND(2*E113,0)/2</f>
        <v>27580</v>
      </c>
      <c r="G113" s="9">
        <f>+C113-(C$7+F113*C$8)</f>
        <v>-2.5712600152473897E-2</v>
      </c>
      <c r="L113" s="9">
        <f>+G113</f>
        <v>-2.5712600152473897E-2</v>
      </c>
      <c r="O113" s="9">
        <f ca="1">+C$11+C$12*F113</f>
        <v>-2.7834359820758103E-2</v>
      </c>
      <c r="P113" s="9">
        <f>+D$11+D$12*F113+D$13*F113^2</f>
        <v>-2.5074452409582872E-2</v>
      </c>
      <c r="Q113" s="11">
        <f>+C113-15018.5</f>
        <v>39650.824099999852</v>
      </c>
      <c r="R113">
        <f>+(P113-G113)^2</f>
        <v>4.0723254175690989E-7</v>
      </c>
      <c r="S113">
        <v>8</v>
      </c>
      <c r="T113">
        <f>S113*R113</f>
        <v>3.2578603340552791E-6</v>
      </c>
      <c r="X113" s="9"/>
    </row>
    <row r="114" spans="1:24">
      <c r="A114" s="296" t="s">
        <v>448</v>
      </c>
      <c r="B114" s="297" t="s">
        <v>39</v>
      </c>
      <c r="C114" s="298">
        <v>54670.221599999815</v>
      </c>
      <c r="D114" s="298">
        <v>2.2000000000000001E-3</v>
      </c>
      <c r="E114" s="10">
        <f>+(C114-C$7)/C$8</f>
        <v>27582.433406854325</v>
      </c>
      <c r="F114">
        <f>ROUND(2*E114,0)/2</f>
        <v>27582.5</v>
      </c>
      <c r="G114" s="9">
        <f>+C114-(C$7+F114*C$8)</f>
        <v>-2.3857525186031125E-2</v>
      </c>
      <c r="L114" s="9">
        <f>+G114</f>
        <v>-2.3857525186031125E-2</v>
      </c>
      <c r="O114" s="9">
        <f ca="1">+C$11+C$12*F114</f>
        <v>-2.7843451616167164E-2</v>
      </c>
      <c r="P114" s="9">
        <f>+D$11+D$12*F114+D$13*F114^2</f>
        <v>-2.5083335105160365E-2</v>
      </c>
      <c r="Q114" s="11">
        <f>+C114-15018.5</f>
        <v>39651.721599999815</v>
      </c>
      <c r="R114">
        <f>+(P114-G114)^2</f>
        <v>1.5026099578356321E-6</v>
      </c>
      <c r="S114">
        <v>8</v>
      </c>
      <c r="T114">
        <f>S114*R114</f>
        <v>1.2020879662685057E-5</v>
      </c>
      <c r="X114" s="9"/>
    </row>
    <row r="115" spans="1:24">
      <c r="A115" s="296" t="s">
        <v>448</v>
      </c>
      <c r="B115" s="297" t="s">
        <v>41</v>
      </c>
      <c r="C115" s="298">
        <v>54670.393999999855</v>
      </c>
      <c r="D115" s="298">
        <v>8.9999999999999998E-4</v>
      </c>
      <c r="E115" s="10">
        <f>+(C115-C$7)/C$8</f>
        <v>27582.914624341378</v>
      </c>
      <c r="F115">
        <f>ROUND(2*E115,0)/2</f>
        <v>27583</v>
      </c>
      <c r="G115" s="9">
        <f>+C115-(C$7+F115*C$8)</f>
        <v>-3.0586510147259105E-2</v>
      </c>
      <c r="L115" s="9">
        <f>+G115</f>
        <v>-3.0586510147259105E-2</v>
      </c>
      <c r="O115" s="9">
        <f ca="1">+C$11+C$12*F115</f>
        <v>-2.7845269975248985E-2</v>
      </c>
      <c r="P115" s="9">
        <f>+D$11+D$12*F115+D$13*F115^2</f>
        <v>-2.5085111797885543E-2</v>
      </c>
      <c r="Q115" s="11">
        <f>+C115-15018.5</f>
        <v>39651.893999999855</v>
      </c>
      <c r="R115">
        <f>+(P115-G115)^2</f>
        <v>3.0265383798490157E-5</v>
      </c>
      <c r="S115">
        <v>8</v>
      </c>
      <c r="T115">
        <f>S115*R115</f>
        <v>2.4212307038792125E-4</v>
      </c>
      <c r="X115" s="9"/>
    </row>
    <row r="116" spans="1:24">
      <c r="A116" s="296" t="s">
        <v>448</v>
      </c>
      <c r="B116" s="297" t="s">
        <v>39</v>
      </c>
      <c r="C116" s="298">
        <v>54671.293500000145</v>
      </c>
      <c r="D116" s="298">
        <v>4.0000000000000002E-4</v>
      </c>
      <c r="E116" s="10">
        <f>+(C116-C$7)/C$8</f>
        <v>27585.425384954156</v>
      </c>
      <c r="F116">
        <f>ROUND(2*E116,0)/2</f>
        <v>27585.5</v>
      </c>
      <c r="G116" s="9">
        <f>+C116-(C$7+F116*C$8)</f>
        <v>-2.6731434852990787E-2</v>
      </c>
      <c r="L116" s="9">
        <f>+G116</f>
        <v>-2.6731434852990787E-2</v>
      </c>
      <c r="O116" s="9">
        <f ca="1">+C$11+C$12*F116</f>
        <v>-2.7854361770658045E-2</v>
      </c>
      <c r="P116" s="9">
        <f>+D$11+D$12*F116+D$13*F116^2</f>
        <v>-2.5093996029559813E-2</v>
      </c>
      <c r="Q116" s="11">
        <f>+C116-15018.5</f>
        <v>39652.793500000145</v>
      </c>
      <c r="R116">
        <f>+(P116-G116)^2</f>
        <v>2.6812059004790129E-6</v>
      </c>
      <c r="S116">
        <v>8</v>
      </c>
      <c r="T116">
        <f>S116*R116</f>
        <v>2.1449647203832103E-5</v>
      </c>
      <c r="X116" s="9"/>
    </row>
    <row r="117" spans="1:24">
      <c r="A117" s="296" t="s">
        <v>448</v>
      </c>
      <c r="B117" s="297" t="s">
        <v>39</v>
      </c>
      <c r="C117" s="298">
        <v>54672.366400000174</v>
      </c>
      <c r="D117" s="298">
        <v>8.0000000000000004E-4</v>
      </c>
      <c r="E117" s="10">
        <f>+(C117-C$7)/C$8</f>
        <v>27588.420154337873</v>
      </c>
      <c r="F117">
        <f>ROUND(2*E117,0)/2</f>
        <v>27588.5</v>
      </c>
      <c r="G117" s="9">
        <f>+C117-(C$7+F117*C$8)</f>
        <v>-2.8605344828974921E-2</v>
      </c>
      <c r="L117" s="9">
        <f>+G117</f>
        <v>-2.8605344828974921E-2</v>
      </c>
      <c r="O117" s="9">
        <f ca="1">+C$11+C$12*F117</f>
        <v>-2.7865271925148913E-2</v>
      </c>
      <c r="P117" s="9">
        <f>+D$11+D$12*F117+D$13*F117^2</f>
        <v>-2.5104658797275393E-2</v>
      </c>
      <c r="Q117" s="11">
        <f>+C117-15018.5</f>
        <v>39653.866400000174</v>
      </c>
      <c r="R117">
        <f>+(P117-G117)^2</f>
        <v>1.2254802692536188E-5</v>
      </c>
      <c r="S117">
        <v>8</v>
      </c>
      <c r="T117">
        <f>S117*R117</f>
        <v>9.8038421540289504E-5</v>
      </c>
      <c r="X117" s="9"/>
    </row>
    <row r="118" spans="1:24">
      <c r="A118" s="296" t="s">
        <v>448</v>
      </c>
      <c r="B118" s="297" t="s">
        <v>41</v>
      </c>
      <c r="C118" s="298">
        <v>54673.264299999923</v>
      </c>
      <c r="D118" s="298">
        <v>2.9999999999999997E-4</v>
      </c>
      <c r="E118" s="10">
        <f>+(C118-C$7)/C$8</f>
        <v>27590.926448893577</v>
      </c>
      <c r="F118">
        <f>ROUND(2*E118,0)/2</f>
        <v>27591</v>
      </c>
      <c r="G118" s="9">
        <f>+C118-(C$7+F118*C$8)</f>
        <v>-2.6350270076363813E-2</v>
      </c>
      <c r="L118" s="9">
        <f>+G118</f>
        <v>-2.6350270076363813E-2</v>
      </c>
      <c r="O118" s="9">
        <f ca="1">+C$11+C$12*F118</f>
        <v>-2.7874363720557974E-2</v>
      </c>
      <c r="P118" s="9">
        <f>+D$11+D$12*F118+D$13*F118^2</f>
        <v>-2.5113545845127108E-2</v>
      </c>
      <c r="Q118" s="11">
        <f>+C118-15018.5</f>
        <v>39654.764299999923</v>
      </c>
      <c r="R118">
        <f>+(P118-G118)^2</f>
        <v>1.5294868241280189E-6</v>
      </c>
      <c r="S118">
        <v>8</v>
      </c>
      <c r="T118">
        <f>S118*R118</f>
        <v>1.2235894593024151E-5</v>
      </c>
      <c r="X118" s="9"/>
    </row>
    <row r="119" spans="1:24">
      <c r="A119" s="296" t="s">
        <v>448</v>
      </c>
      <c r="B119" s="297" t="s">
        <v>41</v>
      </c>
      <c r="C119" s="298">
        <v>54674.339000000153</v>
      </c>
      <c r="D119" s="298">
        <v>1E-3</v>
      </c>
      <c r="E119" s="10">
        <f>+(C119-C$7)/C$8</f>
        <v>27593.926242590365</v>
      </c>
      <c r="F119">
        <f>ROUND(2*E119,0)/2</f>
        <v>27594</v>
      </c>
      <c r="G119" s="9">
        <f>+C119-(C$7+F119*C$8)</f>
        <v>-2.6424179850437213E-2</v>
      </c>
      <c r="L119" s="9">
        <f>+G119</f>
        <v>-2.6424179850437213E-2</v>
      </c>
      <c r="O119" s="9">
        <f ca="1">+C$11+C$12*F119</f>
        <v>-2.7885273875048855E-2</v>
      </c>
      <c r="P119" s="9">
        <f>+D$11+D$12*F119+D$13*F119^2</f>
        <v>-2.5124211992255618E-2</v>
      </c>
      <c r="Q119" s="11">
        <f>+C119-15018.5</f>
        <v>39655.839000000153</v>
      </c>
      <c r="R119">
        <f>+(P119-G119)^2</f>
        <v>1.6899164323052417E-6</v>
      </c>
      <c r="S119">
        <v>8</v>
      </c>
      <c r="T119">
        <f>S119*R119</f>
        <v>1.3519331458441933E-5</v>
      </c>
      <c r="X119" s="9"/>
    </row>
    <row r="120" spans="1:24">
      <c r="A120" s="296" t="s">
        <v>448</v>
      </c>
      <c r="B120" s="297" t="s">
        <v>39</v>
      </c>
      <c r="C120" s="298">
        <v>54676.309400000144</v>
      </c>
      <c r="D120" s="298">
        <v>2.9999999999999997E-4</v>
      </c>
      <c r="E120" s="10">
        <f>+(C120-C$7)/C$8</f>
        <v>27599.426190016493</v>
      </c>
      <c r="F120">
        <f>ROUND(2*E120,0)/2</f>
        <v>27599.5</v>
      </c>
      <c r="G120" s="9">
        <f>+C120-(C$7+F120*C$8)</f>
        <v>-2.6443014852702618E-2</v>
      </c>
      <c r="L120" s="9">
        <f>+G120</f>
        <v>-2.6443014852702618E-2</v>
      </c>
      <c r="O120" s="9">
        <f ca="1">+C$11+C$12*F120</f>
        <v>-2.7905275824948797E-2</v>
      </c>
      <c r="P120" s="9">
        <f>+D$11+D$12*F120+D$13*F120^2</f>
        <v>-2.514377138282621E-2</v>
      </c>
      <c r="Q120" s="11">
        <f>+C120-15018.5</f>
        <v>39657.809400000144</v>
      </c>
      <c r="R120">
        <f>+(P120-G120)^2</f>
        <v>1.6880335940164865E-6</v>
      </c>
      <c r="S120">
        <v>8</v>
      </c>
      <c r="T120">
        <f>S120*R120</f>
        <v>1.3504268752131892E-5</v>
      </c>
      <c r="X120" s="9"/>
    </row>
    <row r="121" spans="1:24">
      <c r="A121" s="296" t="s">
        <v>448</v>
      </c>
      <c r="B121" s="297" t="s">
        <v>41</v>
      </c>
      <c r="C121" s="298">
        <v>54677.19970000023</v>
      </c>
      <c r="D121" s="298">
        <v>2.3E-3</v>
      </c>
      <c r="E121" s="10">
        <f>+(C121-C$7)/C$8</f>
        <v>27601.911270809214</v>
      </c>
      <c r="F121">
        <f>ROUND(2*E121,0)/2</f>
        <v>27602</v>
      </c>
      <c r="G121" s="9">
        <f>+C121-(C$7+F121*C$8)</f>
        <v>-3.1787939769856166E-2</v>
      </c>
      <c r="L121" s="9">
        <f>+G121</f>
        <v>-3.1787939769856166E-2</v>
      </c>
      <c r="O121" s="9">
        <f ca="1">+C$11+C$12*F121</f>
        <v>-2.7914367620357858E-2</v>
      </c>
      <c r="P121" s="9">
        <f>+D$11+D$12*F121+D$13*F121^2</f>
        <v>-2.5152664063032779E-2</v>
      </c>
      <c r="Q121" s="11">
        <f>+C121-15018.5</f>
        <v>39658.69970000023</v>
      </c>
      <c r="R121">
        <f>+(P121-G121)^2</f>
        <v>4.4026883705560607E-5</v>
      </c>
      <c r="S121">
        <v>8</v>
      </c>
      <c r="T121">
        <f>S121*R121</f>
        <v>3.5221506964448486E-4</v>
      </c>
      <c r="X121" s="9"/>
    </row>
    <row r="122" spans="1:24">
      <c r="A122" s="296" t="s">
        <v>448</v>
      </c>
      <c r="B122" s="297" t="s">
        <v>39</v>
      </c>
      <c r="C122" s="298">
        <v>54677.38459999999</v>
      </c>
      <c r="D122" s="298">
        <v>6.9999999999999999E-4</v>
      </c>
      <c r="E122" s="10">
        <f>+(C122-C$7)/C$8</f>
        <v>27602.427379354573</v>
      </c>
      <c r="F122">
        <f>ROUND(2*E122,0)/2</f>
        <v>27602.5</v>
      </c>
      <c r="G122" s="9">
        <f>+C122-(C$7+F122*C$8)</f>
        <v>-2.6016925010480918E-2</v>
      </c>
      <c r="L122" s="9">
        <f>+G122</f>
        <v>-2.6016925010480918E-2</v>
      </c>
      <c r="O122" s="9">
        <f ca="1">+C$11+C$12*F122</f>
        <v>-2.7916185979439664E-2</v>
      </c>
      <c r="P122" s="9">
        <f>+D$11+D$12*F122+D$13*F122^2</f>
        <v>-2.5154442752683775E-2</v>
      </c>
      <c r="Q122" s="11">
        <f>+C122-15018.5</f>
        <v>39658.88459999999</v>
      </c>
      <c r="R122">
        <f>+(P122-G122)^2</f>
        <v>7.4387564501485658E-7</v>
      </c>
      <c r="S122">
        <v>8</v>
      </c>
      <c r="T122">
        <f>S122*R122</f>
        <v>5.9510051601188526E-6</v>
      </c>
      <c r="X122" s="9"/>
    </row>
    <row r="123" spans="1:24">
      <c r="A123" s="296" t="s">
        <v>448</v>
      </c>
      <c r="B123" s="297" t="s">
        <v>41</v>
      </c>
      <c r="C123" s="298">
        <v>54678.281200000085</v>
      </c>
      <c r="D123" s="298">
        <v>8.0000000000000004E-4</v>
      </c>
      <c r="E123" s="10">
        <f>+(C123-C$7)/C$8</f>
        <v>27604.930045241101</v>
      </c>
      <c r="F123">
        <f>ROUND(2*E123,0)/2</f>
        <v>27605</v>
      </c>
      <c r="G123" s="9">
        <f>+C123-(C$7+F123*C$8)</f>
        <v>-2.506184991216287E-2</v>
      </c>
      <c r="L123" s="9">
        <f>+G123</f>
        <v>-2.506184991216287E-2</v>
      </c>
      <c r="O123" s="9">
        <f ca="1">+C$11+C$12*F123</f>
        <v>-2.7925277774848725E-2</v>
      </c>
      <c r="P123" s="9">
        <f>+D$11+D$12*F123+D$13*F123^2</f>
        <v>-2.5163336968987156E-2</v>
      </c>
      <c r="Q123" s="11">
        <f>+C123-15018.5</f>
        <v>39659.781200000085</v>
      </c>
      <c r="R123">
        <f>+(P123-G123)^2</f>
        <v>1.0299622702855787E-8</v>
      </c>
      <c r="S123">
        <v>8</v>
      </c>
      <c r="T123">
        <f>S123*R123</f>
        <v>8.2396981622846292E-8</v>
      </c>
      <c r="X123" s="9"/>
    </row>
    <row r="124" spans="1:24">
      <c r="A124" s="296" t="s">
        <v>448</v>
      </c>
      <c r="B124" s="297" t="s">
        <v>39</v>
      </c>
      <c r="C124" s="298">
        <v>54680.25009999983</v>
      </c>
      <c r="D124" s="298">
        <v>2.0000000000000001E-4</v>
      </c>
      <c r="E124" s="10">
        <f>+(C124-C$7)/C$8</f>
        <v>27610.425805739451</v>
      </c>
      <c r="F124">
        <f>ROUND(2*E124,0)/2</f>
        <v>27610.5</v>
      </c>
      <c r="G124" s="9">
        <f>+C124-(C$7+F124*C$8)</f>
        <v>-2.6580685167573392E-2</v>
      </c>
      <c r="L124" s="9">
        <f>+G124</f>
        <v>-2.6580685167573392E-2</v>
      </c>
      <c r="O124" s="9">
        <f ca="1">+C$11+C$12*F124</f>
        <v>-2.7945279724748667E-2</v>
      </c>
      <c r="P124" s="9">
        <f>+D$11+D$12*F124+D$13*F124^2</f>
        <v>-2.5182908750738461E-2</v>
      </c>
      <c r="Q124" s="11">
        <f>+C124-15018.5</f>
        <v>39661.75009999983</v>
      </c>
      <c r="R124">
        <f>+(P124-G124)^2</f>
        <v>1.9537789114598987E-6</v>
      </c>
      <c r="S124">
        <v>8</v>
      </c>
      <c r="T124">
        <f>S124*R124</f>
        <v>1.563023129167919E-5</v>
      </c>
      <c r="X124" s="9"/>
    </row>
    <row r="125" spans="1:24">
      <c r="A125" s="296" t="s">
        <v>448</v>
      </c>
      <c r="B125" s="297" t="s">
        <v>39</v>
      </c>
      <c r="C125" s="298">
        <v>54681.32489999989</v>
      </c>
      <c r="D125" s="298">
        <v>8.0000000000000004E-4</v>
      </c>
      <c r="E125" s="10">
        <f>+(C125-C$7)/C$8</f>
        <v>27613.425878564238</v>
      </c>
      <c r="F125">
        <f>ROUND(2*E125,0)/2</f>
        <v>27613.5</v>
      </c>
      <c r="G125" s="9">
        <f>+C125-(C$7+F125*C$8)</f>
        <v>-2.655459511152003E-2</v>
      </c>
      <c r="L125" s="9">
        <f>+G125</f>
        <v>-2.655459511152003E-2</v>
      </c>
      <c r="O125" s="9">
        <f ca="1">+C$11+C$12*F125</f>
        <v>-2.7956189879239549E-2</v>
      </c>
      <c r="P125" s="9">
        <f>+D$11+D$12*F125+D$13*F125^2</f>
        <v>-2.5193586879421893E-2</v>
      </c>
      <c r="Q125" s="11">
        <f>+C125-15018.5</f>
        <v>39662.82489999989</v>
      </c>
      <c r="R125">
        <f>+(P125-G125)^2</f>
        <v>1.8523434078388943E-6</v>
      </c>
      <c r="S125">
        <v>8</v>
      </c>
      <c r="T125">
        <f>S125*R125</f>
        <v>1.4818747262711154E-5</v>
      </c>
      <c r="X125" s="9"/>
    </row>
    <row r="126" spans="1:24">
      <c r="A126" s="296" t="s">
        <v>448</v>
      </c>
      <c r="B126" s="297" t="s">
        <v>41</v>
      </c>
      <c r="C126" s="298">
        <v>54682.220999999903</v>
      </c>
      <c r="D126" s="298">
        <v>2.9999999999999997E-4</v>
      </c>
      <c r="E126" s="10">
        <f>+(C126-C$7)/C$8</f>
        <v>27615.927148808169</v>
      </c>
      <c r="F126">
        <f>ROUND(2*E126,0)/2</f>
        <v>27616</v>
      </c>
      <c r="G126" s="9">
        <f>+C126-(C$7+F126*C$8)</f>
        <v>-2.6099520095158368E-2</v>
      </c>
      <c r="L126" s="9">
        <f>+G126</f>
        <v>-2.6099520095158368E-2</v>
      </c>
      <c r="O126" s="9">
        <f ca="1">+C$11+C$12*F126</f>
        <v>-2.7965281674648609E-2</v>
      </c>
      <c r="P126" s="9">
        <f>+D$11+D$12*F126+D$13*F126^2</f>
        <v>-2.5202486728080127E-2</v>
      </c>
      <c r="Q126" s="11">
        <f>+C126-15018.5</f>
        <v>39663.720999999903</v>
      </c>
      <c r="R126">
        <f>+(P126-G126)^2</f>
        <v>8.0466886165172675E-7</v>
      </c>
      <c r="S126">
        <v>8</v>
      </c>
      <c r="T126">
        <f>S126*R126</f>
        <v>6.437350893213814E-6</v>
      </c>
      <c r="X126" s="9"/>
    </row>
    <row r="127" spans="1:24">
      <c r="A127" s="296" t="s">
        <v>448</v>
      </c>
      <c r="B127" s="297" t="s">
        <v>41</v>
      </c>
      <c r="C127" s="298">
        <v>54683.295200000051</v>
      </c>
      <c r="D127" s="298">
        <v>2.0000000000000001E-4</v>
      </c>
      <c r="E127" s="10">
        <f>+(C127-C$7)/C$8</f>
        <v>27618.925546862363</v>
      </c>
      <c r="F127">
        <f>ROUND(2*E127,0)/2</f>
        <v>27619</v>
      </c>
      <c r="G127" s="9">
        <f>+C127-(C$7+F127*C$8)</f>
        <v>-2.6673429951188155E-2</v>
      </c>
      <c r="L127" s="9">
        <f>+G127</f>
        <v>-2.6673429951188155E-2</v>
      </c>
      <c r="O127" s="9">
        <f ca="1">+C$11+C$12*F127</f>
        <v>-2.7976191829139477E-2</v>
      </c>
      <c r="P127" s="9">
        <f>+D$11+D$12*F127+D$13*F127^2</f>
        <v>-2.5213168236176489E-2</v>
      </c>
      <c r="Q127" s="11">
        <f>+C127-15018.5</f>
        <v>39664.795200000051</v>
      </c>
      <c r="R127">
        <f>+(P127-G127)^2</f>
        <v>2.1323642763288103E-6</v>
      </c>
      <c r="S127">
        <v>8</v>
      </c>
      <c r="T127">
        <f>S127*R127</f>
        <v>1.7058914210630482E-5</v>
      </c>
      <c r="X127" s="9"/>
    </row>
    <row r="128" spans="1:24">
      <c r="A128" s="296" t="s">
        <v>448</v>
      </c>
      <c r="B128" s="297" t="s">
        <v>41</v>
      </c>
      <c r="C128" s="298">
        <v>54684.371600000188</v>
      </c>
      <c r="D128" s="298">
        <v>8.0000000000000004E-4</v>
      </c>
      <c r="E128" s="10">
        <f>+(C128-C$7)/C$8</f>
        <v>27621.930085742926</v>
      </c>
      <c r="F128">
        <f>ROUND(2*E128,0)/2</f>
        <v>27622</v>
      </c>
      <c r="G128" s="9">
        <f>+C128-(C$7+F128*C$8)</f>
        <v>-2.5047339811862912E-2</v>
      </c>
      <c r="L128" s="9">
        <f>+G128</f>
        <v>-2.5047339811862912E-2</v>
      </c>
      <c r="O128" s="9">
        <f ca="1">+C$11+C$12*F128</f>
        <v>-2.7987101983630358E-2</v>
      </c>
      <c r="P128" s="9">
        <f>+D$11+D$12*F128+D$13*F128^2</f>
        <v>-2.522385158758899E-2</v>
      </c>
      <c r="Q128" s="11">
        <f>+C128-15018.5</f>
        <v>39665.871600000188</v>
      </c>
      <c r="R128">
        <f>+(P128-G128)^2</f>
        <v>3.1156406969973203E-8</v>
      </c>
      <c r="S128">
        <v>8</v>
      </c>
      <c r="T128">
        <f>S128*R128</f>
        <v>2.4925125575978563E-7</v>
      </c>
      <c r="X128" s="9"/>
    </row>
    <row r="129" spans="1:24">
      <c r="A129" s="296" t="s">
        <v>448</v>
      </c>
      <c r="B129" s="297" t="s">
        <v>39</v>
      </c>
      <c r="C129" s="298">
        <v>54685.265500000212</v>
      </c>
      <c r="D129" s="298">
        <v>2.9999999999999997E-4</v>
      </c>
      <c r="E129" s="10">
        <f>+(C129-C$7)/C$8</f>
        <v>27624.425215160492</v>
      </c>
      <c r="F129">
        <f>ROUND(2*E129,0)/2</f>
        <v>27624.5</v>
      </c>
      <c r="G129" s="9">
        <f>+C129-(C$7+F129*C$8)</f>
        <v>-2.6792264790856279E-2</v>
      </c>
      <c r="L129" s="9">
        <f>+G129</f>
        <v>-2.6792264790856279E-2</v>
      </c>
      <c r="O129" s="9">
        <f ca="1">+C$11+C$12*F129</f>
        <v>-2.7996193779039419E-2</v>
      </c>
      <c r="P129" s="9">
        <f>+D$11+D$12*F129+D$13*F129^2</f>
        <v>-2.5232755788521445E-2</v>
      </c>
      <c r="Q129" s="11">
        <f>+C129-15018.5</f>
        <v>39666.765500000212</v>
      </c>
      <c r="R129">
        <f>+(P129-G129)^2</f>
        <v>2.4320683283633901E-6</v>
      </c>
      <c r="S129">
        <v>8</v>
      </c>
      <c r="T129">
        <f>S129*R129</f>
        <v>1.9456546626907121E-5</v>
      </c>
      <c r="X129" s="9"/>
    </row>
    <row r="130" spans="1:24">
      <c r="A130" s="296" t="s">
        <v>448</v>
      </c>
      <c r="B130" s="297" t="s">
        <v>39</v>
      </c>
      <c r="C130" s="298">
        <v>54686.339800000191</v>
      </c>
      <c r="D130" s="298">
        <v>5.0000000000000001E-4</v>
      </c>
      <c r="E130" s="10">
        <f>+(C130-C$7)/C$8</f>
        <v>27627.423892342689</v>
      </c>
      <c r="F130">
        <f>ROUND(2*E130,0)/2</f>
        <v>27627.5</v>
      </c>
      <c r="G130" s="9">
        <f>+C130-(C$7+F130*C$8)</f>
        <v>-2.7266174809483346E-2</v>
      </c>
      <c r="L130" s="9">
        <f>+G130</f>
        <v>-2.7266174809483346E-2</v>
      </c>
      <c r="O130" s="9">
        <f ca="1">+C$11+C$12*F130</f>
        <v>-2.80071039335303E-2</v>
      </c>
      <c r="P130" s="9">
        <f>+D$11+D$12*F130+D$13*F130^2</f>
        <v>-2.5243442519346862E-2</v>
      </c>
      <c r="Q130" s="11">
        <f>+C130-15018.5</f>
        <v>39667.839800000191</v>
      </c>
      <c r="R130">
        <f>+(P130-G130)^2</f>
        <v>4.091445917560784E-6</v>
      </c>
      <c r="S130">
        <v>8</v>
      </c>
      <c r="T130">
        <f>S130*R130</f>
        <v>3.2731567340486272E-5</v>
      </c>
      <c r="X130" s="9"/>
    </row>
    <row r="131" spans="1:24">
      <c r="A131" s="296" t="s">
        <v>448</v>
      </c>
      <c r="B131" s="297" t="s">
        <v>41</v>
      </c>
      <c r="C131" s="298">
        <v>54892.520099999849</v>
      </c>
      <c r="D131" s="298">
        <v>4.0000000000000002E-4</v>
      </c>
      <c r="E131" s="10">
        <f>+(C131-C$7)/C$8</f>
        <v>28202.931814747481</v>
      </c>
      <c r="F131">
        <f>ROUND(2*E131,0)/2</f>
        <v>28203</v>
      </c>
      <c r="G131" s="9">
        <f>+C131-(C$7+F131*C$8)</f>
        <v>-2.4427910153463017E-2</v>
      </c>
      <c r="L131" s="9">
        <f>+G131</f>
        <v>-2.4427910153463017E-2</v>
      </c>
      <c r="O131" s="9">
        <f ca="1">+C$11+C$12*F131</f>
        <v>-3.0100035236696548E-2</v>
      </c>
      <c r="P131" s="9">
        <f>+D$11+D$12*F131+D$13*F131^2</f>
        <v>-2.7327607563358038E-2</v>
      </c>
      <c r="Q131" s="11">
        <f>+C131-15018.5</f>
        <v>39874.020099999849</v>
      </c>
      <c r="R131">
        <f>+(P131-G131)^2</f>
        <v>8.4082450689518904E-6</v>
      </c>
      <c r="S131">
        <v>8</v>
      </c>
      <c r="T131">
        <f>S131*R131</f>
        <v>6.7265960551615123E-5</v>
      </c>
      <c r="X131" s="9"/>
    </row>
    <row r="132" spans="1:24">
      <c r="A132" s="296" t="s">
        <v>448</v>
      </c>
      <c r="B132" s="297" t="s">
        <v>41</v>
      </c>
      <c r="C132" s="298">
        <v>54893.595199999865</v>
      </c>
      <c r="D132" s="298">
        <v>5.0000000000000001E-4</v>
      </c>
      <c r="E132" s="10">
        <f>+(C132-C$7)/C$8</f>
        <v>28205.932724957562</v>
      </c>
      <c r="F132">
        <f>ROUND(2*E132,0)/2</f>
        <v>28206</v>
      </c>
      <c r="G132" s="9">
        <f>+C132-(C$7+F132*C$8)</f>
        <v>-2.4101820134092122E-2</v>
      </c>
      <c r="L132" s="9">
        <f>+G132</f>
        <v>-2.4101820134092122E-2</v>
      </c>
      <c r="O132" s="9">
        <f ca="1">+C$11+C$12*F132</f>
        <v>-3.0110945391187416E-2</v>
      </c>
      <c r="P132" s="9">
        <f>+D$11+D$12*F132+D$13*F132^2</f>
        <v>-2.7338649746979297E-2</v>
      </c>
      <c r="Q132" s="11">
        <f>+C132-15018.5</f>
        <v>39875.095199999865</v>
      </c>
      <c r="R132">
        <f>+(P132-G132)^2</f>
        <v>1.047706594286334E-5</v>
      </c>
      <c r="S132">
        <v>8</v>
      </c>
      <c r="T132">
        <f>S132*R132</f>
        <v>8.3816527542906723E-5</v>
      </c>
      <c r="X132" s="9"/>
    </row>
    <row r="133" spans="1:24">
      <c r="A133" s="296" t="s">
        <v>448</v>
      </c>
      <c r="B133" s="297" t="s">
        <v>39</v>
      </c>
      <c r="C133" s="298">
        <v>54894.488100000191</v>
      </c>
      <c r="D133" s="298">
        <v>8.9999999999999998E-4</v>
      </c>
      <c r="E133" s="10">
        <f>+(C133-C$7)/C$8</f>
        <v>28208.425063091243</v>
      </c>
      <c r="F133">
        <f>ROUND(2*E133,0)/2</f>
        <v>28208.5</v>
      </c>
      <c r="G133" s="9">
        <f>+C133-(C$7+F133*C$8)</f>
        <v>-2.6846744811336976E-2</v>
      </c>
      <c r="L133" s="9">
        <f>+G133</f>
        <v>-2.6846744811336976E-2</v>
      </c>
      <c r="O133" s="9">
        <f ca="1">+C$11+C$12*F133</f>
        <v>-3.0120037186596491E-2</v>
      </c>
      <c r="P133" s="9">
        <f>+D$11+D$12*F133+D$13*F133^2</f>
        <v>-2.734785297475241E-2</v>
      </c>
      <c r="Q133" s="11">
        <f>+C133-15018.5</f>
        <v>39875.988100000191</v>
      </c>
      <c r="R133">
        <f>+(P133-G133)^2</f>
        <v>2.5110939144158939E-7</v>
      </c>
      <c r="S133">
        <v>8</v>
      </c>
      <c r="T133">
        <f>S133*R133</f>
        <v>2.0088751315327152E-6</v>
      </c>
      <c r="X133" s="9"/>
    </row>
    <row r="134" spans="1:24">
      <c r="A134" s="28" t="s">
        <v>160</v>
      </c>
      <c r="B134" s="74" t="s">
        <v>39</v>
      </c>
      <c r="C134" s="79">
        <v>54894.668599999997</v>
      </c>
      <c r="D134" s="79"/>
      <c r="E134" s="10">
        <f>+(C134-C$7)/C$8</f>
        <v>28208.92888998393</v>
      </c>
      <c r="F134">
        <f>ROUND(2*E134,0)/2</f>
        <v>28209</v>
      </c>
      <c r="G134" s="9">
        <f>+C134-(C$7+F134*C$8)</f>
        <v>-2.5475730006291997E-2</v>
      </c>
      <c r="K134" s="9">
        <f>+G134</f>
        <v>-2.5475730006291997E-2</v>
      </c>
      <c r="O134" s="9">
        <f ca="1">+C$11+C$12*F134</f>
        <v>-3.0121855545678297E-2</v>
      </c>
      <c r="P134" s="9">
        <f>+D$11+D$12*F134+D$13*F134^2</f>
        <v>-2.7349693773916717E-2</v>
      </c>
      <c r="Q134" s="11">
        <f>+C134-15018.5</f>
        <v>39876.168599999997</v>
      </c>
      <c r="R134">
        <f>+(P134-G134)^2</f>
        <v>3.5117402023702357E-6</v>
      </c>
      <c r="S134">
        <v>1</v>
      </c>
      <c r="T134">
        <f>S134*R134</f>
        <v>3.5117402023702357E-6</v>
      </c>
      <c r="X134" s="9"/>
    </row>
    <row r="135" spans="1:24">
      <c r="A135" s="296" t="s">
        <v>448</v>
      </c>
      <c r="B135" s="297" t="s">
        <v>39</v>
      </c>
      <c r="C135" s="298">
        <v>54895.564199999906</v>
      </c>
      <c r="D135" s="298">
        <v>4.0000000000000002E-4</v>
      </c>
      <c r="E135" s="10">
        <f>+(C135-C$7)/C$8</f>
        <v>28211.428764585209</v>
      </c>
      <c r="F135">
        <f>ROUND(2*E135,0)/2</f>
        <v>28211.5</v>
      </c>
      <c r="G135" s="9">
        <f>+C135-(C$7+F135*C$8)</f>
        <v>-2.5520655093714595E-2</v>
      </c>
      <c r="L135" s="9">
        <f>+G135</f>
        <v>-2.5520655093714595E-2</v>
      </c>
      <c r="O135" s="9">
        <f ca="1">+C$11+C$12*F135</f>
        <v>-3.0130947341087358E-2</v>
      </c>
      <c r="P135" s="9">
        <f>+D$11+D$12*F135+D$13*F135^2</f>
        <v>-2.7358898537786606E-2</v>
      </c>
      <c r="Q135" s="11">
        <f>+C135-15018.5</f>
        <v>39877.064199999906</v>
      </c>
      <c r="R135">
        <f>+(P135-G135)^2</f>
        <v>3.3791389596737308E-6</v>
      </c>
      <c r="S135">
        <v>8</v>
      </c>
      <c r="T135">
        <f>S135*R135</f>
        <v>2.7033111677389846E-5</v>
      </c>
      <c r="X135" s="9"/>
    </row>
    <row r="136" spans="1:24">
      <c r="A136" s="296" t="s">
        <v>448</v>
      </c>
      <c r="B136" s="297" t="s">
        <v>41</v>
      </c>
      <c r="C136" s="298">
        <v>54908.641799999867</v>
      </c>
      <c r="D136" s="298">
        <v>2.9999999999999997E-4</v>
      </c>
      <c r="E136" s="10">
        <f>+(C136-C$7)/C$8</f>
        <v>28247.932069731389</v>
      </c>
      <c r="F136">
        <f>ROUND(2*E136,0)/2</f>
        <v>28248</v>
      </c>
      <c r="G136" s="9">
        <f>+C136-(C$7+F136*C$8)</f>
        <v>-2.4336560134543106E-2</v>
      </c>
      <c r="L136" s="9">
        <f>+G136</f>
        <v>-2.4336560134543106E-2</v>
      </c>
      <c r="O136" s="9">
        <f ca="1">+C$11+C$12*F136</f>
        <v>-3.0263687554059671E-2</v>
      </c>
      <c r="P136" s="9">
        <f>+D$11+D$12*F136+D$13*F136^2</f>
        <v>-2.7493433865871809E-2</v>
      </c>
      <c r="Q136" s="11">
        <f>+C136-15018.5</f>
        <v>39890.141799999867</v>
      </c>
      <c r="R136">
        <f>+(P136-G136)^2</f>
        <v>9.9658517555532109E-6</v>
      </c>
      <c r="S136">
        <v>8</v>
      </c>
      <c r="T136">
        <f>S136*R136</f>
        <v>7.9726814044425688E-5</v>
      </c>
      <c r="X136" s="9"/>
    </row>
    <row r="137" spans="1:24">
      <c r="A137" s="296" t="s">
        <v>448</v>
      </c>
      <c r="B137" s="297" t="s">
        <v>39</v>
      </c>
      <c r="C137" s="298">
        <v>54910.612100000028</v>
      </c>
      <c r="D137" s="298">
        <v>1.4E-3</v>
      </c>
      <c r="E137" s="10">
        <f>+(C137-C$7)/C$8</f>
        <v>28253.431738029518</v>
      </c>
      <c r="F137">
        <f>ROUND(2*E137,0)/2</f>
        <v>28253.5</v>
      </c>
      <c r="G137" s="9">
        <f>+C137-(C$7+F137*C$8)</f>
        <v>-2.4455394974211231E-2</v>
      </c>
      <c r="L137" s="9">
        <f>+G137</f>
        <v>-2.4455394974211231E-2</v>
      </c>
      <c r="O137" s="9">
        <f ca="1">+C$11+C$12*F137</f>
        <v>-3.0283689503959613E-2</v>
      </c>
      <c r="P137" s="9">
        <f>+D$11+D$12*F137+D$13*F137^2</f>
        <v>-2.7513729968460063E-2</v>
      </c>
      <c r="Q137" s="11">
        <f>+C137-15018.5</f>
        <v>39892.112100000028</v>
      </c>
      <c r="R137">
        <f>+(P137-G137)^2</f>
        <v>9.3534129370470035E-6</v>
      </c>
      <c r="S137">
        <v>8</v>
      </c>
      <c r="T137">
        <f>S137*R137</f>
        <v>7.4827303496376028E-5</v>
      </c>
      <c r="X137" s="9"/>
    </row>
    <row r="138" spans="1:24">
      <c r="A138" s="296" t="s">
        <v>448</v>
      </c>
      <c r="B138" s="297" t="s">
        <v>41</v>
      </c>
      <c r="C138" s="298">
        <v>54911.50689999992</v>
      </c>
      <c r="D138" s="298">
        <v>4.0000000000000002E-4</v>
      </c>
      <c r="E138" s="10">
        <f>+(C138-C$7)/C$8</f>
        <v>28255.929379602971</v>
      </c>
      <c r="F138">
        <f>ROUND(2*E138,0)/2</f>
        <v>28256</v>
      </c>
      <c r="G138" s="9">
        <f>+C138-(C$7+F138*C$8)</f>
        <v>-2.5300320077803917E-2</v>
      </c>
      <c r="L138" s="9">
        <f>+G138</f>
        <v>-2.5300320077803917E-2</v>
      </c>
      <c r="O138" s="9">
        <f ca="1">+C$11+C$12*F138</f>
        <v>-3.0292781299368673E-2</v>
      </c>
      <c r="P138" s="9">
        <f>+D$11+D$12*F138+D$13*F138^2</f>
        <v>-2.7522957517765581E-2</v>
      </c>
      <c r="Q138" s="11">
        <f>+C138-15018.5</f>
        <v>39893.00689999992</v>
      </c>
      <c r="R138">
        <f>+(P138-G138)^2</f>
        <v>4.9401171895193387E-6</v>
      </c>
      <c r="S138">
        <v>8</v>
      </c>
      <c r="T138">
        <f>S138*R138</f>
        <v>3.952093751615471E-5</v>
      </c>
      <c r="X138" s="9"/>
    </row>
    <row r="139" spans="1:24">
      <c r="A139" s="296" t="s">
        <v>448</v>
      </c>
      <c r="B139" s="297" t="s">
        <v>41</v>
      </c>
      <c r="C139" s="298">
        <v>54912.581900000107</v>
      </c>
      <c r="D139" s="298">
        <v>2.0000000000000001E-4</v>
      </c>
      <c r="E139" s="10">
        <f>+(C139-C$7)/C$8</f>
        <v>28258.930010685053</v>
      </c>
      <c r="F139">
        <f>ROUND(2*E139,0)/2</f>
        <v>28259</v>
      </c>
      <c r="G139" s="9">
        <f>+C139-(C$7+F139*C$8)</f>
        <v>-2.5074229895835742E-2</v>
      </c>
      <c r="L139" s="9">
        <f>+G139</f>
        <v>-2.5074229895835742E-2</v>
      </c>
      <c r="O139" s="9">
        <f ca="1">+C$11+C$12*F139</f>
        <v>-3.0303691453859555E-2</v>
      </c>
      <c r="P139" s="9">
        <f>+D$11+D$12*F139+D$13*F139^2</f>
        <v>-2.7534032266638662E-2</v>
      </c>
      <c r="Q139" s="11">
        <f>+C139-15018.5</f>
        <v>39894.081900000107</v>
      </c>
      <c r="R139">
        <f>+(P139-G139)^2</f>
        <v>6.0506277034076663E-6</v>
      </c>
      <c r="S139">
        <v>8</v>
      </c>
      <c r="T139">
        <f>S139*R139</f>
        <v>4.8405021627261331E-5</v>
      </c>
      <c r="X139" s="9"/>
    </row>
    <row r="140" spans="1:24">
      <c r="A140" s="296" t="s">
        <v>448</v>
      </c>
      <c r="B140" s="297" t="s">
        <v>39</v>
      </c>
      <c r="C140" s="298">
        <v>54913.476199999917</v>
      </c>
      <c r="D140" s="298">
        <v>6.9999999999999999E-4</v>
      </c>
      <c r="E140" s="10">
        <f>+(C140-C$7)/C$8</f>
        <v>28261.426256615916</v>
      </c>
      <c r="F140">
        <f>ROUND(2*E140,0)/2</f>
        <v>28261.5</v>
      </c>
      <c r="G140" s="9">
        <f>+C140-(C$7+F140*C$8)</f>
        <v>-2.6419155081384815E-2</v>
      </c>
      <c r="L140" s="9">
        <f>+G140</f>
        <v>-2.6419155081384815E-2</v>
      </c>
      <c r="O140" s="9">
        <f ca="1">+C$11+C$12*F140</f>
        <v>-3.0312783249268616E-2</v>
      </c>
      <c r="P140" s="9">
        <f>+D$11+D$12*F140+D$13*F140^2</f>
        <v>-2.7543262632121632E-2</v>
      </c>
      <c r="Q140" s="11">
        <f>+C140-15018.5</f>
        <v>39894.976199999917</v>
      </c>
      <c r="R140">
        <f>+(P140-G140)^2</f>
        <v>1.2636177856235243E-6</v>
      </c>
      <c r="S140">
        <v>8</v>
      </c>
      <c r="T140">
        <f>S140*R140</f>
        <v>1.0108942284988195E-5</v>
      </c>
      <c r="X140" s="9"/>
    </row>
    <row r="141" spans="1:24">
      <c r="A141" s="296" t="s">
        <v>448</v>
      </c>
      <c r="B141" s="297" t="s">
        <v>41</v>
      </c>
      <c r="C141" s="298">
        <v>54913.655100000091</v>
      </c>
      <c r="D141" s="298">
        <v>5.9999999999999995E-4</v>
      </c>
      <c r="E141" s="10">
        <f>+(C141-C$7)/C$8</f>
        <v>28261.925617454068</v>
      </c>
      <c r="F141">
        <f>ROUND(2*E141,0)/2</f>
        <v>28262</v>
      </c>
      <c r="G141" s="9">
        <f>+C141-(C$7+F141*C$8)</f>
        <v>-2.6648139908502344E-2</v>
      </c>
      <c r="L141" s="9">
        <f>+G141</f>
        <v>-2.6648139908502344E-2</v>
      </c>
      <c r="O141" s="9">
        <f ca="1">+C$11+C$12*F141</f>
        <v>-3.0314601608350422E-2</v>
      </c>
      <c r="P141" s="9">
        <f>+D$11+D$12*F141+D$13*F141^2</f>
        <v>-2.7545108858827896E-2</v>
      </c>
      <c r="Q141" s="11">
        <f>+C141-15018.5</f>
        <v>39895.155100000091</v>
      </c>
      <c r="R141">
        <f>+(P141-G141)^2</f>
        <v>8.0455329784812317E-7</v>
      </c>
      <c r="S141">
        <v>8</v>
      </c>
      <c r="T141">
        <f>S141*R141</f>
        <v>6.4364263827849853E-6</v>
      </c>
      <c r="X141" s="9"/>
    </row>
    <row r="142" spans="1:24">
      <c r="A142" s="296" t="s">
        <v>448</v>
      </c>
      <c r="B142" s="297" t="s">
        <v>39</v>
      </c>
      <c r="C142" s="298">
        <v>54914.550499999896</v>
      </c>
      <c r="D142" s="298">
        <v>1.1000000000000001E-3</v>
      </c>
      <c r="E142" s="10">
        <f>+(C142-C$7)/C$8</f>
        <v>28264.424933798109</v>
      </c>
      <c r="F142">
        <f>ROUND(2*E142,0)/2</f>
        <v>28264.5</v>
      </c>
      <c r="G142" s="9">
        <f>+C142-(C$7+F142*C$8)</f>
        <v>-2.6893065107287839E-2</v>
      </c>
      <c r="L142" s="9">
        <f>+G142</f>
        <v>-2.6893065107287839E-2</v>
      </c>
      <c r="O142" s="9">
        <f ca="1">+C$11+C$12*F142</f>
        <v>-3.0323693403759483E-2</v>
      </c>
      <c r="P142" s="9">
        <f>+D$11+D$12*F142+D$13*F142^2</f>
        <v>-2.7554340760407636E-2</v>
      </c>
      <c r="Q142" s="11">
        <f>+C142-15018.5</f>
        <v>39896.050499999896</v>
      </c>
      <c r="R142">
        <f>+(P142-G142)^2</f>
        <v>4.3728548940901433E-7</v>
      </c>
      <c r="S142">
        <v>8</v>
      </c>
      <c r="T142">
        <f>S142*R142</f>
        <v>3.4982839152721147E-6</v>
      </c>
      <c r="X142" s="9"/>
    </row>
    <row r="143" spans="1:24">
      <c r="A143" s="296" t="s">
        <v>448</v>
      </c>
      <c r="B143" s="297" t="s">
        <v>41</v>
      </c>
      <c r="C143" s="298">
        <v>54917.597699999809</v>
      </c>
      <c r="D143" s="298">
        <v>5.9999999999999995E-4</v>
      </c>
      <c r="E143" s="10">
        <f>+(C143-C$7)/C$8</f>
        <v>28272.930536618092</v>
      </c>
      <c r="F143">
        <f>ROUND(2*E143,0)/2</f>
        <v>28273</v>
      </c>
      <c r="G143" s="9">
        <f>+C143-(C$7+F143*C$8)</f>
        <v>-2.4885810191335622E-2</v>
      </c>
      <c r="L143" s="9">
        <f>+G143</f>
        <v>-2.4885810191335622E-2</v>
      </c>
      <c r="O143" s="9">
        <f ca="1">+C$11+C$12*F143</f>
        <v>-3.0354605508150306E-2</v>
      </c>
      <c r="P143" s="9">
        <f>+D$11+D$12*F143+D$13*F143^2</f>
        <v>-2.758573880078205E-2</v>
      </c>
      <c r="Q143" s="11">
        <f>+C143-15018.5</f>
        <v>39899.097699999809</v>
      </c>
      <c r="R143">
        <f>+(P143-G143)^2</f>
        <v>7.289614496107323E-6</v>
      </c>
      <c r="S143">
        <v>8</v>
      </c>
      <c r="T143">
        <f>S143*R143</f>
        <v>5.8316915968858584E-5</v>
      </c>
      <c r="X143" s="9"/>
    </row>
    <row r="144" spans="1:24">
      <c r="A144" s="296" t="s">
        <v>448</v>
      </c>
      <c r="B144" s="297" t="s">
        <v>39</v>
      </c>
      <c r="C144" s="298">
        <v>54918.49189999979</v>
      </c>
      <c r="D144" s="298">
        <v>5.9999999999999995E-4</v>
      </c>
      <c r="E144" s="10">
        <f>+(C144-C$7)/C$8</f>
        <v>28275.426503420953</v>
      </c>
      <c r="F144">
        <f>ROUND(2*E144,0)/2</f>
        <v>28275.5</v>
      </c>
      <c r="G144" s="9">
        <f>+C144-(C$7+F144*C$8)</f>
        <v>-2.6330735214287415E-2</v>
      </c>
      <c r="L144" s="9">
        <f>+G144</f>
        <v>-2.6330735214287415E-2</v>
      </c>
      <c r="O144" s="9">
        <f ca="1">+C$11+C$12*F144</f>
        <v>-3.0363697303559367E-2</v>
      </c>
      <c r="P144" s="9">
        <f>+D$11+D$12*F144+D$13*F144^2</f>
        <v>-2.7594976334716671E-2</v>
      </c>
      <c r="Q144" s="11">
        <f>+C144-15018.5</f>
        <v>39899.99189999979</v>
      </c>
      <c r="R144">
        <f>+(P144-G144)^2</f>
        <v>1.5983056105842209E-6</v>
      </c>
      <c r="S144">
        <v>8</v>
      </c>
      <c r="T144">
        <f>S144*R144</f>
        <v>1.2786444884673767E-5</v>
      </c>
      <c r="X144" s="9"/>
    </row>
    <row r="145" spans="1:24">
      <c r="A145" s="296" t="s">
        <v>448</v>
      </c>
      <c r="B145" s="297" t="s">
        <v>39</v>
      </c>
      <c r="C145" s="298">
        <v>54919.566999999806</v>
      </c>
      <c r="D145" s="298">
        <v>5.0000000000000001E-4</v>
      </c>
      <c r="E145" s="10">
        <f>+(C145-C$7)/C$8</f>
        <v>28278.427413631038</v>
      </c>
      <c r="F145">
        <f>ROUND(2*E145,0)/2</f>
        <v>28278.5</v>
      </c>
      <c r="G145" s="9">
        <f>+C145-(C$7+F145*C$8)</f>
        <v>-2.600464519491652E-2</v>
      </c>
      <c r="L145" s="9">
        <f>+G145</f>
        <v>-2.600464519491652E-2</v>
      </c>
      <c r="O145" s="9">
        <f ca="1">+C$11+C$12*F145</f>
        <v>-3.0374607458050235E-2</v>
      </c>
      <c r="P145" s="9">
        <f>+D$11+D$12*F145+D$13*F145^2</f>
        <v>-2.7606063065144675E-2</v>
      </c>
      <c r="Q145" s="11">
        <f>+C145-15018.5</f>
        <v>39901.066999999806</v>
      </c>
      <c r="R145">
        <f>+(P145-G145)^2</f>
        <v>2.5645391950860773E-6</v>
      </c>
      <c r="S145">
        <v>8</v>
      </c>
      <c r="T145">
        <f>S145*R145</f>
        <v>2.0516313560688619E-5</v>
      </c>
      <c r="X145" s="9"/>
    </row>
    <row r="146" spans="1:24">
      <c r="A146" s="140" t="s">
        <v>384</v>
      </c>
      <c r="B146" s="141" t="s">
        <v>39</v>
      </c>
      <c r="C146" s="142">
        <v>54920.283100000001</v>
      </c>
      <c r="D146" s="196" t="s">
        <v>181</v>
      </c>
      <c r="E146" s="10">
        <f>+(C146-C$7)/C$8</f>
        <v>28280.426252624609</v>
      </c>
      <c r="F146">
        <f>ROUND(2*E146,0)/2</f>
        <v>28280.5</v>
      </c>
      <c r="G146" s="9">
        <f>+C146-(C$7+F146*C$8)</f>
        <v>-2.64205849962309E-2</v>
      </c>
      <c r="K146" s="9">
        <f>+G146</f>
        <v>-2.64205849962309E-2</v>
      </c>
      <c r="O146" s="9">
        <f ca="1">+C$11+C$12*F146</f>
        <v>-3.0381880894377489E-2</v>
      </c>
      <c r="P146" s="9">
        <f>+D$11+D$12*F146+D$13*F146^2</f>
        <v>-2.7613455242827864E-2</v>
      </c>
      <c r="Q146" s="11">
        <f>+C146-15018.5</f>
        <v>39901.783100000001</v>
      </c>
      <c r="R146">
        <f>+(P146-G146)^2</f>
        <v>1.422939425216301E-6</v>
      </c>
      <c r="S146">
        <v>1</v>
      </c>
      <c r="T146">
        <f>S146*R146</f>
        <v>1.422939425216301E-6</v>
      </c>
      <c r="X146" s="9"/>
    </row>
    <row r="147" spans="1:24">
      <c r="A147" s="296" t="s">
        <v>448</v>
      </c>
      <c r="B147" s="297" t="s">
        <v>41</v>
      </c>
      <c r="C147" s="298">
        <v>54920.463399999775</v>
      </c>
      <c r="D147" s="298">
        <v>4.0000000000000002E-4</v>
      </c>
      <c r="E147" s="10">
        <f>+(C147-C$7)/C$8</f>
        <v>28280.929521260266</v>
      </c>
      <c r="F147">
        <f>ROUND(2*E147,0)/2</f>
        <v>28281</v>
      </c>
      <c r="G147" s="9">
        <f>+C147-(C$7+F147*C$8)</f>
        <v>-2.5249570229789242E-2</v>
      </c>
      <c r="L147" s="9">
        <f>+G147</f>
        <v>-2.5249570229789242E-2</v>
      </c>
      <c r="O147" s="9">
        <f ca="1">+C$11+C$12*F147</f>
        <v>-3.0383699253459309E-2</v>
      </c>
      <c r="P147" s="9">
        <f>+D$11+D$12*F147+D$13*F147^2</f>
        <v>-2.7615303415256726E-2</v>
      </c>
      <c r="Q147" s="11">
        <f>+C147-15018.5</f>
        <v>39901.963399999775</v>
      </c>
      <c r="R147">
        <f>+(P147-G147)^2</f>
        <v>5.5966935048221262E-6</v>
      </c>
      <c r="S147">
        <v>8</v>
      </c>
      <c r="T147">
        <f>S147*R147</f>
        <v>4.477354803857701E-5</v>
      </c>
      <c r="X147" s="9"/>
    </row>
    <row r="148" spans="1:24">
      <c r="A148" s="296" t="s">
        <v>448</v>
      </c>
      <c r="B148" s="297" t="s">
        <v>39</v>
      </c>
      <c r="C148" s="298">
        <v>54920.645899999887</v>
      </c>
      <c r="D148" s="298">
        <v>5.9999999999999995E-4</v>
      </c>
      <c r="E148" s="10">
        <f>+(C148-C$7)/C$8</f>
        <v>28281.43893072326</v>
      </c>
      <c r="F148">
        <f>ROUND(2*E148,0)/2</f>
        <v>28281.5</v>
      </c>
      <c r="G148" s="9">
        <f>+C148-(C$7+F148*C$8)</f>
        <v>-2.1878555111470632E-2</v>
      </c>
      <c r="L148" s="9">
        <f>+G148</f>
        <v>-2.1878555111470632E-2</v>
      </c>
      <c r="O148" s="9">
        <f ca="1">+C$11+C$12*F148</f>
        <v>-3.0385517612541116E-2</v>
      </c>
      <c r="P148" s="9">
        <f>+D$11+D$12*F148+D$13*F148^2</f>
        <v>-2.7617151638888823E-2</v>
      </c>
      <c r="Q148" s="11">
        <f>+C148-15018.5</f>
        <v>39902.145899999887</v>
      </c>
      <c r="R148">
        <f>+(P148-G148)^2</f>
        <v>3.2931490104496124E-5</v>
      </c>
      <c r="S148">
        <v>8</v>
      </c>
      <c r="T148">
        <f>S148*R148</f>
        <v>2.63451920835969E-4</v>
      </c>
      <c r="X148" s="9"/>
    </row>
    <row r="149" spans="1:24">
      <c r="A149" s="296" t="s">
        <v>448</v>
      </c>
      <c r="B149" s="297" t="s">
        <v>39</v>
      </c>
      <c r="C149" s="298">
        <v>54922.431799999904</v>
      </c>
      <c r="D149" s="298">
        <v>1.6000000000000001E-3</v>
      </c>
      <c r="E149" s="10">
        <f>+(C149-C$7)/C$8</f>
        <v>28286.423886117322</v>
      </c>
      <c r="F149">
        <f>ROUND(2*E149,0)/2</f>
        <v>28286.5</v>
      </c>
      <c r="G149" s="9">
        <f>+C149-(C$7+F149*C$8)</f>
        <v>-2.7268405094218906E-2</v>
      </c>
      <c r="L149" s="9">
        <f>+G149</f>
        <v>-2.7268405094218906E-2</v>
      </c>
      <c r="O149" s="9">
        <f ca="1">+C$11+C$12*F149</f>
        <v>-3.0403701203359237E-2</v>
      </c>
      <c r="P149" s="9">
        <f>+D$11+D$12*F149+D$13*F149^2</f>
        <v>-2.7635636691387154E-2</v>
      </c>
      <c r="Q149" s="11">
        <f>+C149-15018.5</f>
        <v>39903.931799999904</v>
      </c>
      <c r="R149">
        <f>+(P149-G149)^2</f>
        <v>1.3485904595874236E-7</v>
      </c>
      <c r="S149">
        <v>8</v>
      </c>
      <c r="T149">
        <f>S149*R149</f>
        <v>1.0788723676699389E-6</v>
      </c>
      <c r="X149" s="9"/>
    </row>
    <row r="150" spans="1:24">
      <c r="A150" s="296" t="s">
        <v>448</v>
      </c>
      <c r="B150" s="297" t="s">
        <v>39</v>
      </c>
      <c r="C150" s="298">
        <v>54923.50810000021</v>
      </c>
      <c r="D150" s="298">
        <v>4.0000000000000002E-4</v>
      </c>
      <c r="E150" s="10">
        <f>+(C150-C$7)/C$8</f>
        <v>28289.428145869886</v>
      </c>
      <c r="F150">
        <f>ROUND(2*E150,0)/2</f>
        <v>28289.5</v>
      </c>
      <c r="G150" s="9">
        <f>+C150-(C$7+F150*C$8)</f>
        <v>-2.5742314792296384E-2</v>
      </c>
      <c r="L150" s="9">
        <f>+G150</f>
        <v>-2.5742314792296384E-2</v>
      </c>
      <c r="O150" s="9">
        <f ca="1">+C$11+C$12*F150</f>
        <v>-3.0414611357850119E-2</v>
      </c>
      <c r="P150" s="9">
        <f>+D$11+D$12*F150+D$13*F150^2</f>
        <v>-2.764673018064101E-2</v>
      </c>
      <c r="Q150" s="11">
        <f>+C150-15018.5</f>
        <v>39905.00810000021</v>
      </c>
      <c r="R150">
        <f>+(P150-G150)^2</f>
        <v>3.626797971363816E-6</v>
      </c>
      <c r="S150">
        <v>8</v>
      </c>
      <c r="T150">
        <f>S150*R150</f>
        <v>2.9014383770910528E-5</v>
      </c>
      <c r="X150" s="9"/>
    </row>
    <row r="151" spans="1:24">
      <c r="A151" s="296" t="s">
        <v>448</v>
      </c>
      <c r="B151" s="297" t="s">
        <v>39</v>
      </c>
      <c r="C151" s="298">
        <v>54928.523300000001</v>
      </c>
      <c r="D151" s="298">
        <v>2.0000000000000001E-4</v>
      </c>
      <c r="E151" s="10">
        <f>+(C151-C$7)/C$8</f>
        <v>28303.426997032333</v>
      </c>
      <c r="F151">
        <f>ROUND(2*E151,0)/2</f>
        <v>28303.5</v>
      </c>
      <c r="G151" s="9">
        <f>+C151-(C$7+F151*C$8)</f>
        <v>-2.6153894999879412E-2</v>
      </c>
      <c r="L151" s="9">
        <f>+G151</f>
        <v>-2.6153894999879412E-2</v>
      </c>
      <c r="O151" s="9">
        <f ca="1">+C$11+C$12*F151</f>
        <v>-3.046552541214087E-2</v>
      </c>
      <c r="P151" s="9">
        <f>+D$11+D$12*F151+D$13*F151^2</f>
        <v>-2.7698524169894635E-2</v>
      </c>
      <c r="Q151" s="11">
        <f>+C151-15018.5</f>
        <v>39910.023300000001</v>
      </c>
      <c r="R151">
        <f>+(P151-G151)^2</f>
        <v>2.3858792728619162E-6</v>
      </c>
      <c r="S151">
        <v>8</v>
      </c>
      <c r="T151">
        <f>S151*R151</f>
        <v>1.908703418289533E-5</v>
      </c>
      <c r="X151" s="9"/>
    </row>
    <row r="152" spans="1:24">
      <c r="A152" s="296" t="s">
        <v>448</v>
      </c>
      <c r="B152" s="297" t="s">
        <v>41</v>
      </c>
      <c r="C152" s="298">
        <v>54929.4197999998</v>
      </c>
      <c r="D152" s="298">
        <v>1.6999999999999999E-3</v>
      </c>
      <c r="E152" s="10">
        <f>+(C152-C$7)/C$8</f>
        <v>28305.92938378956</v>
      </c>
      <c r="F152">
        <f>ROUND(2*E152,0)/2</f>
        <v>28306</v>
      </c>
      <c r="G152" s="9">
        <f>+C152-(C$7+F152*C$8)</f>
        <v>-2.5298820197349414E-2</v>
      </c>
      <c r="L152" s="9">
        <f>+G152</f>
        <v>-2.5298820197349414E-2</v>
      </c>
      <c r="O152" s="9">
        <f ca="1">+C$11+C$12*F152</f>
        <v>-3.0474617207549931E-2</v>
      </c>
      <c r="P152" s="9">
        <f>+D$11+D$12*F152+D$13*F152^2</f>
        <v>-2.7707777320813219E-2</v>
      </c>
      <c r="Q152" s="11">
        <f>+C152-15018.5</f>
        <v>39910.9197999998</v>
      </c>
      <c r="R152">
        <f>+(P152-G152)^2</f>
        <v>5.8030744226870091E-6</v>
      </c>
      <c r="S152">
        <v>8</v>
      </c>
      <c r="T152">
        <f>S152*R152</f>
        <v>4.6424595381496073E-5</v>
      </c>
      <c r="X152" s="9"/>
    </row>
    <row r="153" spans="1:24">
      <c r="A153" s="296" t="s">
        <v>448</v>
      </c>
      <c r="B153" s="297" t="s">
        <v>39</v>
      </c>
      <c r="C153" s="298">
        <v>54929.598300000187</v>
      </c>
      <c r="D153" s="298">
        <v>2.0000000000000001E-4</v>
      </c>
      <c r="E153" s="10">
        <f>+(C153-C$7)/C$8</f>
        <v>28306.427628114419</v>
      </c>
      <c r="F153">
        <f>ROUND(2*E153,0)/2</f>
        <v>28306.5</v>
      </c>
      <c r="G153" s="9">
        <f>+C153-(C$7+F153*C$8)</f>
        <v>-2.5927804817911237E-2</v>
      </c>
      <c r="L153" s="9">
        <f>+G153</f>
        <v>-2.5927804817911237E-2</v>
      </c>
      <c r="O153" s="9">
        <f ca="1">+C$11+C$12*F153</f>
        <v>-3.0476435566631738E-2</v>
      </c>
      <c r="P153" s="9">
        <f>+D$11+D$12*F153+D$13*F153^2</f>
        <v>-2.7709628104606622E-2</v>
      </c>
      <c r="Q153" s="11">
        <f>+C153-15018.5</f>
        <v>39911.098300000187</v>
      </c>
      <c r="R153">
        <f>+(P153-G153)^2</f>
        <v>3.1748942250099425E-6</v>
      </c>
      <c r="S153">
        <v>8</v>
      </c>
      <c r="T153">
        <f>S153*R153</f>
        <v>2.539915380007954E-5</v>
      </c>
      <c r="X153" s="9"/>
    </row>
    <row r="154" spans="1:24">
      <c r="A154" s="296" t="s">
        <v>448</v>
      </c>
      <c r="B154" s="297" t="s">
        <v>39</v>
      </c>
      <c r="C154" s="298">
        <v>54930.667400000151</v>
      </c>
      <c r="D154" s="298">
        <v>5.9999999999999995E-4</v>
      </c>
      <c r="E154" s="10">
        <f>+(C154-C$7)/C$8</f>
        <v>28309.411790615992</v>
      </c>
      <c r="F154">
        <f>ROUND(2*E154,0)/2</f>
        <v>28309.5</v>
      </c>
      <c r="G154" s="9">
        <f>+C154-(C$7+F154*C$8)</f>
        <v>-3.1601714850694407E-2</v>
      </c>
      <c r="L154" s="9">
        <f>+G154</f>
        <v>-3.1601714850694407E-2</v>
      </c>
      <c r="O154" s="9">
        <f ca="1">+C$11+C$12*F154</f>
        <v>-3.0487345721122619E-2</v>
      </c>
      <c r="P154" s="9">
        <f>+D$11+D$12*F154+D$13*F154^2</f>
        <v>-2.772073388263474E-2</v>
      </c>
      <c r="Q154" s="11">
        <f>+C154-15018.5</f>
        <v>39912.167400000151</v>
      </c>
      <c r="R154">
        <f>+(P154-G154)^2</f>
        <v>1.5062013274441344E-5</v>
      </c>
      <c r="S154">
        <v>8</v>
      </c>
      <c r="T154">
        <f>S154*R154</f>
        <v>1.2049610619553076E-4</v>
      </c>
      <c r="X154" s="9"/>
    </row>
    <row r="155" spans="1:24">
      <c r="A155" s="296" t="s">
        <v>448</v>
      </c>
      <c r="B155" s="297" t="s">
        <v>39</v>
      </c>
      <c r="C155" s="298">
        <v>54937.479100000113</v>
      </c>
      <c r="D155" s="298">
        <v>8.0000000000000004E-4</v>
      </c>
      <c r="E155" s="10">
        <f>+(C155-C$7)/C$8</f>
        <v>28328.425184791038</v>
      </c>
      <c r="F155">
        <f>ROUND(2*E155,0)/2</f>
        <v>28328.5</v>
      </c>
      <c r="G155" s="9">
        <f>+C155-(C$7+F155*C$8)</f>
        <v>-2.6803144886798691E-2</v>
      </c>
      <c r="L155" s="9">
        <f>+G155</f>
        <v>-2.6803144886798691E-2</v>
      </c>
      <c r="O155" s="9">
        <f ca="1">+C$11+C$12*F155</f>
        <v>-3.0556443366231492E-2</v>
      </c>
      <c r="P155" s="9">
        <f>+D$11+D$12*F155+D$13*F155^2</f>
        <v>-2.7791113282709931E-2</v>
      </c>
      <c r="Q155" s="11">
        <f>+C155-15018.5</f>
        <v>39918.979100000113</v>
      </c>
      <c r="R155">
        <f>+(P155-G155)^2</f>
        <v>9.7608155131942878E-7</v>
      </c>
      <c r="S155">
        <v>8</v>
      </c>
      <c r="T155">
        <f>S155*R155</f>
        <v>7.8086524105554302E-6</v>
      </c>
      <c r="X155" s="9"/>
    </row>
    <row r="156" spans="1:24">
      <c r="A156" s="296" t="s">
        <v>448</v>
      </c>
      <c r="B156" s="297" t="s">
        <v>41</v>
      </c>
      <c r="C156" s="298">
        <v>54940.524100000039</v>
      </c>
      <c r="D156" s="298">
        <v>8.9999999999999998E-4</v>
      </c>
      <c r="E156" s="10">
        <f>+(C156-C$7)/C$8</f>
        <v>28336.924646784657</v>
      </c>
      <c r="F156">
        <f>ROUND(2*E156,0)/2</f>
        <v>28337</v>
      </c>
      <c r="G156" s="9">
        <f>+C156-(C$7+F156*C$8)</f>
        <v>-2.6995889958925545E-2</v>
      </c>
      <c r="L156" s="9">
        <f>+G156</f>
        <v>-2.6995889958925545E-2</v>
      </c>
      <c r="O156" s="9">
        <f ca="1">+C$11+C$12*F156</f>
        <v>-3.0587355470622316E-2</v>
      </c>
      <c r="P156" s="9">
        <f>+D$11+D$12*F156+D$13*F156^2</f>
        <v>-2.7822622741304426E-2</v>
      </c>
      <c r="Q156" s="11">
        <f>+C156-15018.5</f>
        <v>39922.024100000039</v>
      </c>
      <c r="R156">
        <f>+(P156-G156)^2</f>
        <v>6.8348709345992553E-7</v>
      </c>
      <c r="S156">
        <v>8</v>
      </c>
      <c r="T156">
        <f>S156*R156</f>
        <v>5.4678967476794042E-6</v>
      </c>
      <c r="X156" s="9"/>
    </row>
    <row r="157" spans="1:24">
      <c r="A157" s="140" t="s">
        <v>384</v>
      </c>
      <c r="B157" s="141" t="s">
        <v>39</v>
      </c>
      <c r="C157" s="142">
        <v>54951.092799999999</v>
      </c>
      <c r="D157" s="196" t="s">
        <v>181</v>
      </c>
      <c r="E157" s="10">
        <f>+(C157-C$7)/C$8</f>
        <v>28366.424897679171</v>
      </c>
      <c r="F157">
        <f>ROUND(2*E157,0)/2</f>
        <v>28366.5</v>
      </c>
      <c r="G157" s="9">
        <f>+C157-(C$7+F157*C$8)</f>
        <v>-2.6906005005002953E-2</v>
      </c>
      <c r="K157" s="9">
        <f>+G157</f>
        <v>-2.6906005005002953E-2</v>
      </c>
      <c r="O157" s="9">
        <f ca="1">+C$11+C$12*F157</f>
        <v>-3.0694638656449252E-2</v>
      </c>
      <c r="P157" s="9">
        <f>+D$11+D$12*F157+D$13*F157^2</f>
        <v>-2.7932093895235932E-2</v>
      </c>
      <c r="Q157" s="11">
        <f>+C157-15018.5</f>
        <v>39932.592799999999</v>
      </c>
      <c r="R157">
        <f>+(P157-G157)^2</f>
        <v>1.0528584106595465E-6</v>
      </c>
      <c r="S157">
        <v>1</v>
      </c>
      <c r="T157">
        <f>S157*R157</f>
        <v>1.0528584106595465E-6</v>
      </c>
      <c r="X157" s="9"/>
    </row>
    <row r="158" spans="1:24">
      <c r="A158" s="296" t="s">
        <v>448</v>
      </c>
      <c r="B158" s="297" t="s">
        <v>39</v>
      </c>
      <c r="C158" s="298">
        <v>54955.391999999993</v>
      </c>
      <c r="D158" s="298">
        <v>2.9999999999999997E-4</v>
      </c>
      <c r="E158" s="10">
        <f>+(C158-C$7)/C$8</f>
        <v>28378.425188977628</v>
      </c>
      <c r="F158">
        <f>ROUND(2*E158,0)/2</f>
        <v>28378.5</v>
      </c>
      <c r="G158" s="9">
        <f>+C158-(C$7+F158*C$8)</f>
        <v>-2.6801645006344188E-2</v>
      </c>
      <c r="L158" s="9">
        <f>+G158</f>
        <v>-2.6801645006344188E-2</v>
      </c>
      <c r="O158" s="9">
        <f ca="1">+C$11+C$12*F158</f>
        <v>-3.073827927441275E-2</v>
      </c>
      <c r="P158" s="9">
        <f>+D$11+D$12*F158+D$13*F158^2</f>
        <v>-2.797667553253657E-2</v>
      </c>
      <c r="Q158" s="11">
        <f>+C158-15018.5</f>
        <v>39936.891999999993</v>
      </c>
      <c r="R158">
        <f>+(P158-G158)^2</f>
        <v>1.3806967374839458E-6</v>
      </c>
      <c r="S158">
        <v>8</v>
      </c>
      <c r="T158">
        <f>S158*R158</f>
        <v>1.1045573899871566E-5</v>
      </c>
      <c r="X158" s="9"/>
    </row>
    <row r="159" spans="1:24">
      <c r="A159" s="296" t="s">
        <v>448</v>
      </c>
      <c r="B159" s="297" t="s">
        <v>41</v>
      </c>
      <c r="C159" s="298">
        <v>54955.570100000128</v>
      </c>
      <c r="D159" s="298">
        <v>2.0000000000000001E-4</v>
      </c>
      <c r="E159" s="10">
        <f>+(C159-C$7)/C$8</f>
        <v>28378.922316787892</v>
      </c>
      <c r="F159">
        <f>ROUND(2*E159,0)/2</f>
        <v>28379</v>
      </c>
      <c r="G159" s="9">
        <f>+C159-(C$7+F159*C$8)</f>
        <v>-2.7830629871459678E-2</v>
      </c>
      <c r="L159" s="9">
        <f>+G159</f>
        <v>-2.7830629871459678E-2</v>
      </c>
      <c r="O159" s="9">
        <f ca="1">+C$11+C$12*F159</f>
        <v>-3.074009763349457E-2</v>
      </c>
      <c r="P159" s="9">
        <f>+D$11+D$12*F159+D$13*F159^2</f>
        <v>-2.7978533740797749E-2</v>
      </c>
      <c r="Q159" s="11">
        <f>+C159-15018.5</f>
        <v>39937.070100000128</v>
      </c>
      <c r="R159">
        <f>+(P159-G159)^2</f>
        <v>2.1875554565173354E-8</v>
      </c>
      <c r="S159">
        <v>8</v>
      </c>
      <c r="T159">
        <f>S159*R159</f>
        <v>1.7500443652138683E-7</v>
      </c>
      <c r="X159" s="9"/>
    </row>
    <row r="160" spans="1:24">
      <c r="A160" s="296" t="s">
        <v>448</v>
      </c>
      <c r="B160" s="297" t="s">
        <v>41</v>
      </c>
      <c r="C160" s="298">
        <v>54957.361599999946</v>
      </c>
      <c r="D160" s="298">
        <v>2.0000000000000001E-4</v>
      </c>
      <c r="E160" s="10">
        <f>+(C160-C$7)/C$8</f>
        <v>28383.922903375867</v>
      </c>
      <c r="F160">
        <f>ROUND(2*E160,0)/2</f>
        <v>28384</v>
      </c>
      <c r="G160" s="9">
        <f>+C160-(C$7+F160*C$8)</f>
        <v>-2.7620480053883512E-2</v>
      </c>
      <c r="L160" s="9">
        <f>+G160</f>
        <v>-2.7620480053883512E-2</v>
      </c>
      <c r="O160" s="9">
        <f ca="1">+C$11+C$12*F160</f>
        <v>-3.0758281224312692E-2</v>
      </c>
      <c r="P160" s="9">
        <f>+D$11+D$12*F160+D$13*F160^2</f>
        <v>-2.7997118639587051E-2</v>
      </c>
      <c r="Q160" s="11">
        <f>+C160-15018.5</f>
        <v>39938.861599999946</v>
      </c>
      <c r="R160">
        <f>+(P160-G160)^2</f>
        <v>1.4185662424076269E-7</v>
      </c>
      <c r="S160">
        <v>8</v>
      </c>
      <c r="T160">
        <f>S160*R160</f>
        <v>1.1348529939261015E-6</v>
      </c>
      <c r="X160" s="9"/>
    </row>
    <row r="161" spans="1:24">
      <c r="A161" s="296" t="s">
        <v>448</v>
      </c>
      <c r="B161" s="297" t="s">
        <v>39</v>
      </c>
      <c r="C161" s="298">
        <v>54957.540899999905</v>
      </c>
      <c r="D161" s="298">
        <v>2.9999999999999997E-4</v>
      </c>
      <c r="E161" s="10">
        <f>+(C161-C$7)/C$8</f>
        <v>28384.423380727316</v>
      </c>
      <c r="F161">
        <f>ROUND(2*E161,0)/2</f>
        <v>28384.5</v>
      </c>
      <c r="G161" s="9">
        <f>+C161-(C$7+F161*C$8)</f>
        <v>-2.7449465094832703E-2</v>
      </c>
      <c r="L161" s="9">
        <f>+G161</f>
        <v>-2.7449465094832703E-2</v>
      </c>
      <c r="O161" s="9">
        <f ca="1">+C$11+C$12*F161</f>
        <v>-3.0760099583394498E-2</v>
      </c>
      <c r="P161" s="9">
        <f>+D$11+D$12*F161+D$13*F161^2</f>
        <v>-2.7998977411083731E-2</v>
      </c>
      <c r="Q161" s="11">
        <f>+C161-15018.5</f>
        <v>39939.040899999905</v>
      </c>
      <c r="R161">
        <f>+(P161-G161)^2</f>
        <v>3.0196378571156909E-7</v>
      </c>
      <c r="S161">
        <v>8</v>
      </c>
      <c r="T161">
        <f>S161*R161</f>
        <v>2.4157102856925527E-6</v>
      </c>
      <c r="X161" s="9"/>
    </row>
    <row r="162" spans="1:24">
      <c r="A162" s="296" t="s">
        <v>448</v>
      </c>
      <c r="B162" s="297" t="s">
        <v>41</v>
      </c>
      <c r="C162" s="298">
        <v>54958.435899999924</v>
      </c>
      <c r="D162" s="298">
        <v>2.0000000000000001E-4</v>
      </c>
      <c r="E162" s="10">
        <f>+(C162-C$7)/C$8</f>
        <v>28386.921580558064</v>
      </c>
      <c r="F162">
        <f>ROUND(2*E162,0)/2</f>
        <v>28387</v>
      </c>
      <c r="G162" s="9">
        <f>+C162-(C$7+F162*C$8)</f>
        <v>-2.8094390072510578E-2</v>
      </c>
      <c r="L162" s="9">
        <f>+G162</f>
        <v>-2.8094390072510578E-2</v>
      </c>
      <c r="O162" s="9">
        <f ca="1">+C$11+C$12*F162</f>
        <v>-3.0769191378803559E-2</v>
      </c>
      <c r="P162" s="9">
        <f>+D$11+D$12*F162+D$13*F162^2</f>
        <v>-2.8008272036615496E-2</v>
      </c>
      <c r="Q162" s="11">
        <f>+C162-15018.5</f>
        <v>39939.935899999924</v>
      </c>
      <c r="R162">
        <f>+(P162-G162)^2</f>
        <v>7.4163161064265729E-9</v>
      </c>
      <c r="S162">
        <v>8</v>
      </c>
      <c r="T162">
        <f>S162*R162</f>
        <v>5.9330528851412583E-8</v>
      </c>
      <c r="X162" s="9"/>
    </row>
    <row r="163" spans="1:24">
      <c r="A163" s="296" t="s">
        <v>448</v>
      </c>
      <c r="B163" s="297" t="s">
        <v>41</v>
      </c>
      <c r="C163" s="298">
        <v>54963.452200000174</v>
      </c>
      <c r="D163" s="298">
        <v>2.0000000000000001E-4</v>
      </c>
      <c r="E163" s="10">
        <f>+(C163-C$7)/C$8</f>
        <v>28400.923502134996</v>
      </c>
      <c r="F163">
        <f>ROUND(2*E163,0)/2</f>
        <v>28401</v>
      </c>
      <c r="G163" s="9">
        <f>+C163-(C$7+F163*C$8)</f>
        <v>-2.7405969827668741E-2</v>
      </c>
      <c r="L163" s="9">
        <f>+G163</f>
        <v>-2.7405969827668741E-2</v>
      </c>
      <c r="O163" s="9">
        <f ca="1">+C$11+C$12*F163</f>
        <v>-3.0820105433094311E-2</v>
      </c>
      <c r="P163" s="9">
        <f>+D$11+D$12*F163+D$13*F163^2</f>
        <v>-2.8060345595483829E-2</v>
      </c>
      <c r="Q163" s="11">
        <f>+C163-15018.5</f>
        <v>39944.952200000174</v>
      </c>
      <c r="R163">
        <f>+(P163-G163)^2</f>
        <v>4.2820764550358594E-7</v>
      </c>
      <c r="S163">
        <v>8</v>
      </c>
      <c r="T163">
        <f>S163*R163</f>
        <v>3.4256611640286875E-6</v>
      </c>
      <c r="X163" s="9"/>
    </row>
    <row r="164" spans="1:24">
      <c r="A164" s="296" t="s">
        <v>448</v>
      </c>
      <c r="B164" s="297" t="s">
        <v>39</v>
      </c>
      <c r="C164" s="298">
        <v>54964.347899999935</v>
      </c>
      <c r="D164" s="298">
        <v>5.0000000000000001E-4</v>
      </c>
      <c r="E164" s="10">
        <f>+(C164-C$7)/C$8</f>
        <v>28403.423655864332</v>
      </c>
      <c r="F164">
        <f>ROUND(2*E164,0)/2</f>
        <v>28403.5</v>
      </c>
      <c r="G164" s="9">
        <f>+C164-(C$7+F164*C$8)</f>
        <v>-2.7350895063136704E-2</v>
      </c>
      <c r="L164" s="9">
        <f>+G164</f>
        <v>-2.7350895063136704E-2</v>
      </c>
      <c r="O164" s="9">
        <f ca="1">+C$11+C$12*F164</f>
        <v>-3.0829197228503386E-2</v>
      </c>
      <c r="P164" s="9">
        <f>+D$11+D$12*F164+D$13*F164^2</f>
        <v>-2.8069648669547906E-2</v>
      </c>
      <c r="Q164" s="11">
        <f>+C164-15018.5</f>
        <v>39945.847899999935</v>
      </c>
      <c r="R164">
        <f>+(P164-G164)^2</f>
        <v>5.1660674672910846E-7</v>
      </c>
      <c r="S164">
        <v>8</v>
      </c>
      <c r="T164">
        <f>S164*R164</f>
        <v>4.1328539738328677E-6</v>
      </c>
      <c r="X164" s="9"/>
    </row>
    <row r="165" spans="1:24">
      <c r="A165" s="296" t="s">
        <v>448</v>
      </c>
      <c r="B165" s="297" t="s">
        <v>41</v>
      </c>
      <c r="C165" s="298">
        <v>54964.525400000159</v>
      </c>
      <c r="D165" s="298">
        <v>2.0000000000000001E-4</v>
      </c>
      <c r="E165" s="10">
        <f>+(C165-C$7)/C$8</f>
        <v>28403.919108904007</v>
      </c>
      <c r="F165">
        <f>ROUND(2*E165,0)/2</f>
        <v>28404</v>
      </c>
      <c r="G165" s="9">
        <f>+C165-(C$7+F165*C$8)</f>
        <v>-2.8979879840335343E-2</v>
      </c>
      <c r="L165" s="9">
        <f>+G165</f>
        <v>-2.8979879840335343E-2</v>
      </c>
      <c r="O165" s="9">
        <f ca="1">+C$11+C$12*F165</f>
        <v>-3.0831015587585192E-2</v>
      </c>
      <c r="P165" s="9">
        <f>+D$11+D$12*F165+D$13*F165^2</f>
        <v>-2.8071509437970397E-2</v>
      </c>
      <c r="Q165" s="11">
        <f>+C165-15018.5</f>
        <v>39946.025400000159</v>
      </c>
      <c r="R165">
        <f>+(P165-G165)^2</f>
        <v>8.2513678789265306E-7</v>
      </c>
      <c r="S165">
        <v>8</v>
      </c>
      <c r="T165">
        <f>S165*R165</f>
        <v>6.6010943031412245E-6</v>
      </c>
      <c r="X165" s="9"/>
    </row>
    <row r="166" spans="1:24">
      <c r="A166" s="296" t="s">
        <v>448</v>
      </c>
      <c r="B166" s="297" t="s">
        <v>41</v>
      </c>
      <c r="C166" s="298">
        <v>54965.600899999961</v>
      </c>
      <c r="D166" s="298">
        <v>2.9999999999999997E-4</v>
      </c>
      <c r="E166" s="10">
        <f>+(C166-C$7)/C$8</f>
        <v>28406.921135627381</v>
      </c>
      <c r="F166">
        <f>ROUND(2*E166,0)/2</f>
        <v>28407</v>
      </c>
      <c r="G166" s="9">
        <f>+C166-(C$7+F166*C$8)</f>
        <v>-2.8253790042072069E-2</v>
      </c>
      <c r="L166" s="9">
        <f>+G166</f>
        <v>-2.8253790042072069E-2</v>
      </c>
      <c r="O166" s="9">
        <f ca="1">+C$11+C$12*F166</f>
        <v>-3.0841925742076073E-2</v>
      </c>
      <c r="P166" s="9">
        <f>+D$11+D$12*F166+D$13*F166^2</f>
        <v>-2.8082675123773097E-2</v>
      </c>
      <c r="Q166" s="11">
        <f>+C166-15018.5</f>
        <v>39947.100899999961</v>
      </c>
      <c r="R166">
        <f>+(P166-G166)^2</f>
        <v>2.9280315264463716E-8</v>
      </c>
      <c r="S166">
        <v>8</v>
      </c>
      <c r="T166">
        <f>S166*R166</f>
        <v>2.3424252211570973E-7</v>
      </c>
      <c r="X166" s="9"/>
    </row>
    <row r="167" spans="1:24">
      <c r="A167" s="296" t="s">
        <v>448</v>
      </c>
      <c r="B167" s="297" t="s">
        <v>39</v>
      </c>
      <c r="C167" s="298">
        <v>54970.437899999786</v>
      </c>
      <c r="D167" s="298">
        <v>2.9999999999999997E-4</v>
      </c>
      <c r="E167" s="10">
        <f>+(C167-C$7)/C$8</f>
        <v>28420.422579851569</v>
      </c>
      <c r="F167">
        <f>ROUND(2*E167,0)/2</f>
        <v>28420.5</v>
      </c>
      <c r="G167" s="9">
        <f>+C167-(C$7+F167*C$8)</f>
        <v>-2.773638521466637E-2</v>
      </c>
      <c r="L167" s="9">
        <f>+G167</f>
        <v>-2.773638521466637E-2</v>
      </c>
      <c r="O167" s="9">
        <f ca="1">+C$11+C$12*F167</f>
        <v>-3.0891021437285004E-2</v>
      </c>
      <c r="P167" s="9">
        <f>+D$11+D$12*F167+D$13*F167^2</f>
        <v>-2.8132943520922535E-2</v>
      </c>
      <c r="Q167" s="11">
        <f>+C167-15018.5</f>
        <v>39951.937899999786</v>
      </c>
      <c r="R167">
        <f>+(P167-G167)^2</f>
        <v>1.5725849026075795E-7</v>
      </c>
      <c r="S167">
        <v>8</v>
      </c>
      <c r="T167">
        <f>S167*R167</f>
        <v>1.2580679220860636E-6</v>
      </c>
      <c r="X167" s="9"/>
    </row>
    <row r="168" spans="1:24">
      <c r="A168" s="296" t="s">
        <v>448</v>
      </c>
      <c r="B168" s="297" t="s">
        <v>41</v>
      </c>
      <c r="C168" s="298">
        <v>54971.332700000145</v>
      </c>
      <c r="D168" s="298">
        <v>2.9999999999999997E-4</v>
      </c>
      <c r="E168" s="10">
        <f>+(C168-C$7)/C$8</f>
        <v>28422.92022142632</v>
      </c>
      <c r="F168">
        <f>ROUND(2*E168,0)/2</f>
        <v>28423</v>
      </c>
      <c r="G168" s="9">
        <f>+C168-(C$7+F168*C$8)</f>
        <v>-2.8581309859873727E-2</v>
      </c>
      <c r="L168" s="9">
        <f>+G168</f>
        <v>-2.8581309859873727E-2</v>
      </c>
      <c r="O168" s="9">
        <f ca="1">+C$11+C$12*F168</f>
        <v>-3.0900113232694065E-2</v>
      </c>
      <c r="P168" s="9">
        <f>+D$11+D$12*F168+D$13*F168^2</f>
        <v>-2.81422565796157E-2</v>
      </c>
      <c r="Q168" s="11">
        <f>+C168-15018.5</f>
        <v>39952.832700000145</v>
      </c>
      <c r="R168">
        <f>+(P168-G168)^2</f>
        <v>1.9276778290533348E-7</v>
      </c>
      <c r="S168">
        <v>8</v>
      </c>
      <c r="T168">
        <f>S168*R168</f>
        <v>1.5421422632426679E-6</v>
      </c>
      <c r="X168" s="9"/>
    </row>
    <row r="169" spans="1:24">
      <c r="A169" s="296" t="s">
        <v>448</v>
      </c>
      <c r="B169" s="297" t="s">
        <v>39</v>
      </c>
      <c r="C169" s="298">
        <v>54971.51230000006</v>
      </c>
      <c r="D169" s="298">
        <v>2.9999999999999997E-4</v>
      </c>
      <c r="E169" s="10">
        <f>+(C169-C$7)/C$8</f>
        <v>28423.421536163059</v>
      </c>
      <c r="F169">
        <f>ROUND(2*E169,0)/2</f>
        <v>28423.5</v>
      </c>
      <c r="G169" s="9">
        <f>+C169-(C$7+F169*C$8)</f>
        <v>-2.8110294937505387E-2</v>
      </c>
      <c r="L169" s="9">
        <f>+G169</f>
        <v>-2.8110294937505387E-2</v>
      </c>
      <c r="O169" s="9">
        <f ca="1">+C$11+C$12*F169</f>
        <v>-3.0901931591775886E-2</v>
      </c>
      <c r="P169" s="9">
        <f>+D$11+D$12*F169+D$13*F169^2</f>
        <v>-2.8144119344964018E-2</v>
      </c>
      <c r="Q169" s="11">
        <f>+C169-15018.5</f>
        <v>39953.01230000006</v>
      </c>
      <c r="R169">
        <f>+(P169-G169)^2</f>
        <v>1.1440905399274977E-9</v>
      </c>
      <c r="S169">
        <v>8</v>
      </c>
      <c r="T169">
        <f>S169*R169</f>
        <v>9.1527243194199814E-9</v>
      </c>
      <c r="X169" s="9"/>
    </row>
    <row r="170" spans="1:24">
      <c r="A170" s="28" t="s">
        <v>160</v>
      </c>
      <c r="B170" s="74" t="s">
        <v>41</v>
      </c>
      <c r="C170" s="79">
        <v>54971.514000000003</v>
      </c>
      <c r="D170" s="79"/>
      <c r="E170" s="10">
        <f>+(C170-C$7)/C$8</f>
        <v>28423.426281346936</v>
      </c>
      <c r="F170">
        <f>ROUND(2*E170,0)/2</f>
        <v>28423.5</v>
      </c>
      <c r="G170" s="9">
        <f>+C170-(C$7+F170*C$8)</f>
        <v>-2.6410294995002914E-2</v>
      </c>
      <c r="K170" s="9">
        <f>+G170</f>
        <v>-2.6410294995002914E-2</v>
      </c>
      <c r="O170" s="9">
        <f ca="1">+C$11+C$12*F170</f>
        <v>-3.0901931591775886E-2</v>
      </c>
      <c r="P170" s="9">
        <f>+D$11+D$12*F170+D$13*F170^2</f>
        <v>-2.8144119344964018E-2</v>
      </c>
      <c r="Q170" s="11">
        <f>+C170-15018.5</f>
        <v>39953.014000000003</v>
      </c>
      <c r="R170">
        <f>+(P170-G170)^2</f>
        <v>3.0061468765180433E-6</v>
      </c>
      <c r="S170">
        <v>1</v>
      </c>
      <c r="T170">
        <f>S170*R170</f>
        <v>3.0061468765180433E-6</v>
      </c>
      <c r="X170" s="9"/>
    </row>
    <row r="171" spans="1:24">
      <c r="A171" s="296" t="s">
        <v>448</v>
      </c>
      <c r="B171" s="297" t="s">
        <v>39</v>
      </c>
      <c r="C171" s="298">
        <v>54973.302399999928</v>
      </c>
      <c r="D171" s="298">
        <v>1.4E-3</v>
      </c>
      <c r="E171" s="10">
        <f>+(C171-C$7)/C$8</f>
        <v>28428.418214952559</v>
      </c>
      <c r="F171">
        <f>ROUND(2*E171,0)/2</f>
        <v>28428.5</v>
      </c>
      <c r="G171" s="9">
        <f>+C171-(C$7+F171*C$8)</f>
        <v>-2.9300145077286288E-2</v>
      </c>
      <c r="L171" s="9">
        <f>+G171</f>
        <v>-2.9300145077286288E-2</v>
      </c>
      <c r="O171" s="9">
        <f ca="1">+C$11+C$12*F171</f>
        <v>-3.0920115182594007E-2</v>
      </c>
      <c r="P171" s="9">
        <f>+D$11+D$12*F171+D$13*F171^2</f>
        <v>-2.8162749814624577E-2</v>
      </c>
      <c r="Q171" s="11">
        <f>+C171-15018.5</f>
        <v>39954.802399999928</v>
      </c>
      <c r="R171">
        <f>+(P171-G171)^2</f>
        <v>1.2936679835253029E-6</v>
      </c>
      <c r="S171">
        <v>8</v>
      </c>
      <c r="T171">
        <f>S171*R171</f>
        <v>1.0349343868202424E-5</v>
      </c>
      <c r="X171" s="9"/>
    </row>
    <row r="172" spans="1:24">
      <c r="A172" s="296" t="s">
        <v>448</v>
      </c>
      <c r="B172" s="297" t="s">
        <v>41</v>
      </c>
      <c r="C172" s="298">
        <v>54977.423200000077</v>
      </c>
      <c r="D172" s="298">
        <v>2.0000000000000001E-4</v>
      </c>
      <c r="E172" s="10">
        <f>+(C172-C$7)/C$8</f>
        <v>28439.920541056148</v>
      </c>
      <c r="F172">
        <f>ROUND(2*E172,0)/2</f>
        <v>28440</v>
      </c>
      <c r="G172" s="9">
        <f>+C172-(C$7+F172*C$8)</f>
        <v>-2.8466799922171049E-2</v>
      </c>
      <c r="L172" s="9">
        <f>+G172</f>
        <v>-2.8466799922171049E-2</v>
      </c>
      <c r="O172" s="9">
        <f ca="1">+C$11+C$12*F172</f>
        <v>-3.0961937441475698E-2</v>
      </c>
      <c r="P172" s="9">
        <f>+D$11+D$12*F172+D$13*F172^2</f>
        <v>-2.8205619326468187E-2</v>
      </c>
      <c r="Q172" s="11">
        <f>+C172-15018.5</f>
        <v>39958.923200000077</v>
      </c>
      <c r="R172">
        <f>+(P172-G172)^2</f>
        <v>6.8215303571701744E-8</v>
      </c>
      <c r="S172">
        <v>8</v>
      </c>
      <c r="T172">
        <f>S172*R172</f>
        <v>5.4572242857361395E-7</v>
      </c>
      <c r="X172" s="9"/>
    </row>
    <row r="173" spans="1:24">
      <c r="A173" s="296" t="s">
        <v>448</v>
      </c>
      <c r="B173" s="297" t="s">
        <v>39</v>
      </c>
      <c r="C173" s="298">
        <v>54978.319699999876</v>
      </c>
      <c r="D173" s="298">
        <v>4.0000000000000002E-4</v>
      </c>
      <c r="E173" s="10">
        <f>+(C173-C$7)/C$8</f>
        <v>28442.422927813372</v>
      </c>
      <c r="F173">
        <f>ROUND(2*E173,0)/2</f>
        <v>28442.5</v>
      </c>
      <c r="G173" s="9">
        <f>+C173-(C$7+F173*C$8)</f>
        <v>-2.7611725126917008E-2</v>
      </c>
      <c r="L173" s="9">
        <f>+G173</f>
        <v>-2.7611725126917008E-2</v>
      </c>
      <c r="O173" s="9">
        <f ca="1">+C$11+C$12*F173</f>
        <v>-3.0971029236884759E-2</v>
      </c>
      <c r="P173" s="9">
        <f>+D$11+D$12*F173+D$13*F173^2</f>
        <v>-2.8214942369790462E-2</v>
      </c>
      <c r="Q173" s="11">
        <f>+C173-15018.5</f>
        <v>39959.819699999876</v>
      </c>
      <c r="R173">
        <f>+(P173-G173)^2</f>
        <v>3.6387104209985117E-7</v>
      </c>
      <c r="S173">
        <v>8</v>
      </c>
      <c r="T173">
        <f>S173*R173</f>
        <v>2.9109683367988093E-6</v>
      </c>
      <c r="X173" s="9"/>
    </row>
    <row r="174" spans="1:24">
      <c r="A174" s="296" t="s">
        <v>448</v>
      </c>
      <c r="B174" s="297" t="s">
        <v>41</v>
      </c>
      <c r="C174" s="298">
        <v>54978.497899999842</v>
      </c>
      <c r="D174" s="298">
        <v>2.0000000000000001E-4</v>
      </c>
      <c r="E174" s="10">
        <f>+(C174-C$7)/C$8</f>
        <v>28442.920334751634</v>
      </c>
      <c r="F174">
        <f>ROUND(2*E174,0)/2</f>
        <v>28443</v>
      </c>
      <c r="G174" s="9">
        <f>+C174-(C$7+F174*C$8)</f>
        <v>-2.8540710161905736E-2</v>
      </c>
      <c r="L174" s="9">
        <f>+G174</f>
        <v>-2.8540710161905736E-2</v>
      </c>
      <c r="O174" s="9">
        <f ca="1">+C$11+C$12*F174</f>
        <v>-3.0972847595966566E-2</v>
      </c>
      <c r="P174" s="9">
        <f>+D$11+D$12*F174+D$13*F174^2</f>
        <v>-2.8216807132064585E-2</v>
      </c>
      <c r="Q174" s="11">
        <f>+C174-15018.5</f>
        <v>39959.997899999842</v>
      </c>
      <c r="R174">
        <f>+(P174-G174)^2</f>
        <v>1.0491317274027741E-7</v>
      </c>
      <c r="S174">
        <v>8</v>
      </c>
      <c r="T174">
        <f>S174*R174</f>
        <v>8.3930538192221929E-7</v>
      </c>
      <c r="X174" s="9"/>
    </row>
    <row r="175" spans="1:24">
      <c r="A175" s="296" t="s">
        <v>448</v>
      </c>
      <c r="B175" s="297" t="s">
        <v>41</v>
      </c>
      <c r="C175" s="298">
        <v>54984.229100000113</v>
      </c>
      <c r="D175" s="298">
        <v>2.5000000000000001E-3</v>
      </c>
      <c r="E175" s="10">
        <f>+(C175-C$7)/C$8</f>
        <v>28458.917745779981</v>
      </c>
      <c r="F175">
        <f>ROUND(2*E175,0)/2</f>
        <v>28459</v>
      </c>
      <c r="G175" s="9">
        <f>+C175-(C$7+F175*C$8)</f>
        <v>-2.9468229884514585E-2</v>
      </c>
      <c r="L175" s="9">
        <f>+G175</f>
        <v>-2.9468229884514585E-2</v>
      </c>
      <c r="O175" s="9">
        <f ca="1">+C$11+C$12*F175</f>
        <v>-3.1031035086584571E-2</v>
      </c>
      <c r="P175" s="9">
        <f>+D$11+D$12*F175+D$13*F175^2</f>
        <v>-2.8276506560140205E-2</v>
      </c>
      <c r="Q175" s="11">
        <f>+C175-15018.5</f>
        <v>39965.729100000113</v>
      </c>
      <c r="R175">
        <f>+(P175-G175)^2</f>
        <v>1.4202044818579243E-6</v>
      </c>
      <c r="S175">
        <v>8</v>
      </c>
      <c r="T175">
        <f>S175*R175</f>
        <v>1.1361635854863395E-5</v>
      </c>
      <c r="X175" s="9"/>
    </row>
    <row r="176" spans="1:24">
      <c r="A176" s="296" t="s">
        <v>448</v>
      </c>
      <c r="B176" s="297" t="s">
        <v>39</v>
      </c>
      <c r="C176" s="298">
        <v>54984.409099999815</v>
      </c>
      <c r="D176" s="298">
        <v>2.9999999999999997E-4</v>
      </c>
      <c r="E176" s="10">
        <f>+(C176-C$7)/C$8</f>
        <v>28459.420177030017</v>
      </c>
      <c r="F176">
        <f>ROUND(2*E176,0)/2</f>
        <v>28459.5</v>
      </c>
      <c r="G176" s="9">
        <f>+C176-(C$7+F176*C$8)</f>
        <v>-2.8597215183253866E-2</v>
      </c>
      <c r="L176" s="9">
        <f>+G176</f>
        <v>-2.8597215183253866E-2</v>
      </c>
      <c r="O176" s="9">
        <f ca="1">+C$11+C$12*F176</f>
        <v>-3.1032853445666392E-2</v>
      </c>
      <c r="P176" s="9">
        <f>+D$11+D$12*F176+D$13*F176^2</f>
        <v>-2.8278373012120807E-2</v>
      </c>
      <c r="Q176" s="11">
        <f>+C176-15018.5</f>
        <v>39965.909099999815</v>
      </c>
      <c r="R176">
        <f>+(P176-G176)^2</f>
        <v>1.0166033009284278E-7</v>
      </c>
      <c r="S176">
        <v>8</v>
      </c>
      <c r="T176">
        <f>S176*R176</f>
        <v>8.1328264074274226E-7</v>
      </c>
      <c r="X176" s="9"/>
    </row>
    <row r="177" spans="1:24">
      <c r="A177" s="296" t="s">
        <v>448</v>
      </c>
      <c r="B177" s="297" t="s">
        <v>41</v>
      </c>
      <c r="C177" s="298">
        <v>54985.30429999996</v>
      </c>
      <c r="D177" s="298">
        <v>2.9999999999999997E-4</v>
      </c>
      <c r="E177" s="10">
        <f>+(C177-C$7)/C$8</f>
        <v>28461.918935118065</v>
      </c>
      <c r="F177">
        <f>ROUND(2*E177,0)/2</f>
        <v>28462</v>
      </c>
      <c r="G177" s="9">
        <f>+C177-(C$7+F177*C$8)</f>
        <v>-2.9042140042292885E-2</v>
      </c>
      <c r="L177" s="9">
        <f>+G177</f>
        <v>-2.9042140042292885E-2</v>
      </c>
      <c r="O177" s="9">
        <f ca="1">+C$11+C$12*F177</f>
        <v>-3.1041945241075453E-2</v>
      </c>
      <c r="P177" s="9">
        <f>+D$11+D$12*F177+D$13*F177^2</f>
        <v>-2.8287706040072171E-2</v>
      </c>
      <c r="Q177" s="11">
        <f>+C177-15018.5</f>
        <v>39966.80429999996</v>
      </c>
      <c r="R177">
        <f>+(P177-G177)^2</f>
        <v>5.6917066370676575E-7</v>
      </c>
      <c r="S177">
        <v>8</v>
      </c>
      <c r="T177">
        <f>S177*R177</f>
        <v>4.553365309654126E-6</v>
      </c>
      <c r="X177" s="9"/>
    </row>
    <row r="178" spans="1:24">
      <c r="A178" s="296" t="s">
        <v>448</v>
      </c>
      <c r="B178" s="297" t="s">
        <v>39</v>
      </c>
      <c r="C178" s="298">
        <v>54992.290200000163</v>
      </c>
      <c r="D178" s="298">
        <v>5.9999999999999995E-4</v>
      </c>
      <c r="E178" s="10">
        <f>+(C178-C$7)/C$8</f>
        <v>28481.418571093232</v>
      </c>
      <c r="F178">
        <f>ROUND(2*E178,0)/2</f>
        <v>28481.5</v>
      </c>
      <c r="G178" s="9">
        <f>+C178-(C$7+F178*C$8)</f>
        <v>-2.9172554837714415E-2</v>
      </c>
      <c r="L178" s="9">
        <f>+G178</f>
        <v>-2.9172554837714415E-2</v>
      </c>
      <c r="O178" s="9">
        <f ca="1">+C$11+C$12*F178</f>
        <v>-3.1112861245266132E-2</v>
      </c>
      <c r="P178" s="9">
        <f>+D$11+D$12*F178+D$13*F178^2</f>
        <v>-2.8360547590460826E-2</v>
      </c>
      <c r="Q178" s="11">
        <f>+C178-15018.5</f>
        <v>39973.790200000163</v>
      </c>
      <c r="R178">
        <f>+(P178-G178)^2</f>
        <v>6.5935576959235148E-7</v>
      </c>
      <c r="S178">
        <v>8</v>
      </c>
      <c r="T178">
        <f>S178*R178</f>
        <v>5.2748461567388118E-6</v>
      </c>
      <c r="X178" s="9"/>
    </row>
    <row r="179" spans="1:24">
      <c r="A179" s="296" t="s">
        <v>448</v>
      </c>
      <c r="B179" s="297" t="s">
        <v>41</v>
      </c>
      <c r="C179" s="298">
        <v>54992.469099999871</v>
      </c>
      <c r="D179" s="298">
        <v>2.9999999999999997E-4</v>
      </c>
      <c r="E179" s="10">
        <f>+(C179-C$7)/C$8</f>
        <v>28481.917931930086</v>
      </c>
      <c r="F179">
        <f>ROUND(2*E179,0)/2</f>
        <v>28482</v>
      </c>
      <c r="G179" s="9">
        <f>+C179-(C$7+F179*C$8)</f>
        <v>-2.9401540130493231E-2</v>
      </c>
      <c r="L179" s="9">
        <f>+G179</f>
        <v>-2.9401540130493231E-2</v>
      </c>
      <c r="O179" s="9">
        <f ca="1">+C$11+C$12*F179</f>
        <v>-3.1114679604347953E-2</v>
      </c>
      <c r="P179" s="9">
        <f>+D$11+D$12*F179+D$13*F179^2</f>
        <v>-2.8362416346586601E-2</v>
      </c>
      <c r="Q179" s="11">
        <f>+C179-15018.5</f>
        <v>39973.969099999871</v>
      </c>
      <c r="R179">
        <f>+(P179-G179)^2</f>
        <v>1.0797782382804328E-6</v>
      </c>
      <c r="S179">
        <v>8</v>
      </c>
      <c r="T179">
        <f>S179*R179</f>
        <v>8.6382259062434621E-6</v>
      </c>
      <c r="X179" s="9"/>
    </row>
    <row r="180" spans="1:24">
      <c r="A180" s="296" t="s">
        <v>448</v>
      </c>
      <c r="B180" s="297" t="s">
        <v>41</v>
      </c>
      <c r="C180" s="298">
        <v>54995.336199999787</v>
      </c>
      <c r="D180" s="298">
        <v>2.0000000000000001E-4</v>
      </c>
      <c r="E180" s="10">
        <f>+(C180-C$7)/C$8</f>
        <v>28489.920824370736</v>
      </c>
      <c r="F180">
        <f>ROUND(2*E180,0)/2</f>
        <v>28490</v>
      </c>
      <c r="G180" s="9">
        <f>+C180-(C$7+F180*C$8)</f>
        <v>-2.8365300211589783E-2</v>
      </c>
      <c r="L180" s="9">
        <f>+G180</f>
        <v>-2.8365300211589783E-2</v>
      </c>
      <c r="O180" s="9">
        <f ca="1">+C$11+C$12*F180</f>
        <v>-3.1143773349656956E-2</v>
      </c>
      <c r="P180" s="9">
        <f>+D$11+D$12*F180+D$13*F180^2</f>
        <v>-2.8392323408237684E-2</v>
      </c>
      <c r="Q180" s="11">
        <f>+C180-15018.5</f>
        <v>39976.836199999787</v>
      </c>
      <c r="R180">
        <f>+(P180-G180)^2</f>
        <v>7.3025315707109392E-10</v>
      </c>
      <c r="S180">
        <v>8</v>
      </c>
      <c r="T180">
        <f>S180*R180</f>
        <v>5.8420252565687513E-9</v>
      </c>
      <c r="X180" s="9"/>
    </row>
    <row r="181" spans="1:24">
      <c r="A181" s="296" t="s">
        <v>448</v>
      </c>
      <c r="B181" s="297" t="s">
        <v>41</v>
      </c>
      <c r="C181" s="298">
        <v>55000.351499999873</v>
      </c>
      <c r="D181" s="298">
        <v>2.0000000000000001E-4</v>
      </c>
      <c r="E181" s="10">
        <f>+(C181-C$7)/C$8</f>
        <v>28503.91995466248</v>
      </c>
      <c r="F181">
        <f>ROUND(2*E181,0)/2</f>
        <v>28504</v>
      </c>
      <c r="G181" s="9">
        <f>+C181-(C$7+F181*C$8)</f>
        <v>-2.867688013066072E-2</v>
      </c>
      <c r="L181" s="9">
        <f>+G181</f>
        <v>-2.867688013066072E-2</v>
      </c>
      <c r="O181" s="9">
        <f ca="1">+C$11+C$12*F181</f>
        <v>-3.1194687403947707E-2</v>
      </c>
      <c r="P181" s="9">
        <f>+D$11+D$12*F181+D$13*F181^2</f>
        <v>-2.8444692307314376E-2</v>
      </c>
      <c r="Q181" s="11">
        <f>+C181-15018.5</f>
        <v>39981.851499999873</v>
      </c>
      <c r="R181">
        <f>+(P181-G181)^2</f>
        <v>5.3911185310313162E-8</v>
      </c>
      <c r="S181">
        <v>8</v>
      </c>
      <c r="T181">
        <f>S181*R181</f>
        <v>4.312894824825053E-7</v>
      </c>
      <c r="X181" s="9"/>
    </row>
    <row r="182" spans="1:24">
      <c r="A182" s="296" t="s">
        <v>448</v>
      </c>
      <c r="B182" s="297" t="s">
        <v>39</v>
      </c>
      <c r="C182" s="298">
        <v>55001.247400000226</v>
      </c>
      <c r="D182" s="298">
        <v>2.9999999999999997E-4</v>
      </c>
      <c r="E182" s="10">
        <f>+(C182-C$7)/C$8</f>
        <v>28506.420666650418</v>
      </c>
      <c r="F182">
        <f>ROUND(2*E182,0)/2</f>
        <v>28506.5</v>
      </c>
      <c r="G182" s="9">
        <f>+C182-(C$7+F182*C$8)</f>
        <v>-2.8421804774552584E-2</v>
      </c>
      <c r="L182" s="9">
        <f>+G182</f>
        <v>-2.8421804774552584E-2</v>
      </c>
      <c r="O182" s="9">
        <f ca="1">+C$11+C$12*F182</f>
        <v>-3.1203779199356768E-2</v>
      </c>
      <c r="P182" s="9">
        <f>+D$11+D$12*F182+D$13*F182^2</f>
        <v>-2.8454048120701382E-2</v>
      </c>
      <c r="Q182" s="11">
        <f>+C182-15018.5</f>
        <v>39982.747400000226</v>
      </c>
      <c r="R182">
        <f>+(P182-G182)^2</f>
        <v>1.0396333708712306E-9</v>
      </c>
      <c r="S182">
        <v>8</v>
      </c>
      <c r="T182">
        <f>S182*R182</f>
        <v>8.3170669669698451E-9</v>
      </c>
      <c r="X182" s="9"/>
    </row>
    <row r="183" spans="1:24">
      <c r="A183" s="296" t="s">
        <v>448</v>
      </c>
      <c r="B183" s="297" t="s">
        <v>41</v>
      </c>
      <c r="C183" s="298">
        <v>55001.425999999978</v>
      </c>
      <c r="D183" s="298">
        <v>2.0000000000000001E-4</v>
      </c>
      <c r="E183" s="10">
        <f>+(C183-C$7)/C$8</f>
        <v>28506.919190101973</v>
      </c>
      <c r="F183">
        <f>ROUND(2*E183,0)/2</f>
        <v>28507</v>
      </c>
      <c r="G183" s="9">
        <f>+C183-(C$7+F183*C$8)</f>
        <v>-2.8950790023372974E-2</v>
      </c>
      <c r="L183" s="9">
        <f>+G183</f>
        <v>-2.8950790023372974E-2</v>
      </c>
      <c r="O183" s="9">
        <f ca="1">+C$11+C$12*F183</f>
        <v>-3.1205597558438575E-2</v>
      </c>
      <c r="P183" s="9">
        <f>+D$11+D$12*F183+D$13*F183^2</f>
        <v>-2.8455919436988449E-2</v>
      </c>
      <c r="Q183" s="11">
        <f>+C183-15018.5</f>
        <v>39982.925999999978</v>
      </c>
      <c r="R183">
        <f>+(P183-G183)^2</f>
        <v>2.4489689726856429E-7</v>
      </c>
      <c r="S183">
        <v>8</v>
      </c>
      <c r="T183">
        <f>S183*R183</f>
        <v>1.9591751781485143E-6</v>
      </c>
      <c r="X183" s="9"/>
    </row>
    <row r="184" spans="1:24">
      <c r="A184" s="296" t="s">
        <v>448</v>
      </c>
      <c r="B184" s="297" t="s">
        <v>39</v>
      </c>
      <c r="C184" s="298">
        <v>55009.487999999896</v>
      </c>
      <c r="D184" s="298">
        <v>1.1000000000000001E-3</v>
      </c>
      <c r="E184" s="10">
        <f>+(C184-C$7)/C$8</f>
        <v>28529.422527571111</v>
      </c>
      <c r="F184">
        <f>ROUND(2*E184,0)/2</f>
        <v>28529.5</v>
      </c>
      <c r="G184" s="9">
        <f>+C184-(C$7+F184*C$8)</f>
        <v>-2.7755115108448081E-2</v>
      </c>
      <c r="L184" s="9">
        <f>+G184</f>
        <v>-2.7755115108448081E-2</v>
      </c>
      <c r="O184" s="9">
        <f ca="1">+C$11+C$12*F184</f>
        <v>-3.128742371712015E-2</v>
      </c>
      <c r="P184" s="9">
        <f>+D$11+D$12*F184+D$13*F184^2</f>
        <v>-2.8540181665245995E-2</v>
      </c>
      <c r="Q184" s="11">
        <f>+C184-15018.5</f>
        <v>39990.987999999896</v>
      </c>
      <c r="R184">
        <f>+(P184-G184)^2</f>
        <v>6.1632949860253275E-7</v>
      </c>
      <c r="S184">
        <v>8</v>
      </c>
      <c r="T184">
        <f>S184*R184</f>
        <v>4.930635988820262E-6</v>
      </c>
      <c r="X184" s="9"/>
    </row>
    <row r="185" spans="1:24">
      <c r="A185" s="296" t="s">
        <v>448</v>
      </c>
      <c r="B185" s="297" t="s">
        <v>39</v>
      </c>
      <c r="C185" s="298">
        <v>55010.207700000145</v>
      </c>
      <c r="D185" s="298">
        <v>8.0000000000000004E-4</v>
      </c>
      <c r="E185" s="10">
        <f>+(C185-C$7)/C$8</f>
        <v>28531.431415189854</v>
      </c>
      <c r="F185">
        <f>ROUND(2*E185,0)/2</f>
        <v>28531.5</v>
      </c>
      <c r="G185" s="9">
        <f>+C185-(C$7+F185*C$8)</f>
        <v>-2.4571054855186958E-2</v>
      </c>
      <c r="L185" s="9">
        <f>+G185</f>
        <v>-2.4571054855186958E-2</v>
      </c>
      <c r="O185" s="9">
        <f ca="1">+C$11+C$12*F185</f>
        <v>-3.129469715344739E-2</v>
      </c>
      <c r="P185" s="9">
        <f>+D$11+D$12*F185+D$13*F185^2</f>
        <v>-2.8547676659007259E-2</v>
      </c>
      <c r="Q185" s="11">
        <f>+C185-15018.5</f>
        <v>39991.707700000145</v>
      </c>
      <c r="R185">
        <f>+(P185-G185)^2</f>
        <v>1.581352097061903E-5</v>
      </c>
      <c r="S185">
        <v>8</v>
      </c>
      <c r="T185">
        <f>S185*R185</f>
        <v>1.2650816776495224E-4</v>
      </c>
      <c r="X185" s="9"/>
    </row>
    <row r="186" spans="1:24">
      <c r="A186" s="296" t="s">
        <v>448</v>
      </c>
      <c r="B186" s="297" t="s">
        <v>41</v>
      </c>
      <c r="C186" s="298">
        <v>55010.382300000172</v>
      </c>
      <c r="D186" s="298">
        <v>2.0000000000000001E-4</v>
      </c>
      <c r="E186" s="10">
        <f>+(C186-C$7)/C$8</f>
        <v>28531.918773503272</v>
      </c>
      <c r="F186">
        <f>ROUND(2*E186,0)/2</f>
        <v>28532</v>
      </c>
      <c r="G186" s="9">
        <f>+C186-(C$7+F186*C$8)</f>
        <v>-2.9100039828335866E-2</v>
      </c>
      <c r="L186" s="9">
        <f>+G186</f>
        <v>-2.9100039828335866E-2</v>
      </c>
      <c r="O186" s="9">
        <f ca="1">+C$11+C$12*F186</f>
        <v>-3.129651551252921E-2</v>
      </c>
      <c r="P186" s="9">
        <f>+D$11+D$12*F186+D$13*F186^2</f>
        <v>-2.8549550535455645E-2</v>
      </c>
      <c r="Q186" s="11">
        <f>+C186-15018.5</f>
        <v>39991.882300000172</v>
      </c>
      <c r="R186">
        <f>+(P186-G186)^2</f>
        <v>3.0303846157576606E-7</v>
      </c>
      <c r="S186">
        <v>8</v>
      </c>
      <c r="T186">
        <f>S186*R186</f>
        <v>2.4243076926061285E-6</v>
      </c>
      <c r="X186" s="9"/>
    </row>
    <row r="187" spans="1:24">
      <c r="A187" s="296" t="s">
        <v>448</v>
      </c>
      <c r="B187" s="297" t="s">
        <v>39</v>
      </c>
      <c r="C187" s="298">
        <v>55012.352599999867</v>
      </c>
      <c r="D187" s="298">
        <v>2.9999999999999997E-4</v>
      </c>
      <c r="E187" s="10">
        <f>+(C187-C$7)/C$8</f>
        <v>28537.418441800099</v>
      </c>
      <c r="F187">
        <f>ROUND(2*E187,0)/2</f>
        <v>28537.5</v>
      </c>
      <c r="G187" s="9">
        <f>+C187-(C$7+F187*C$8)</f>
        <v>-2.9218875133665279E-2</v>
      </c>
      <c r="L187" s="9">
        <f>+G187</f>
        <v>-2.9218875133665279E-2</v>
      </c>
      <c r="O187" s="9">
        <f ca="1">+C$11+C$12*F187</f>
        <v>-3.1316517462429139E-2</v>
      </c>
      <c r="P187" s="9">
        <f>+D$11+D$12*F187+D$13*F187^2</f>
        <v>-2.8570166555800802E-2</v>
      </c>
      <c r="Q187" s="11">
        <f>+C187-15018.5</f>
        <v>39993.852599999867</v>
      </c>
      <c r="R187">
        <f>+(P187-G187)^2</f>
        <v>4.2082281899495135E-7</v>
      </c>
      <c r="S187">
        <v>8</v>
      </c>
      <c r="T187">
        <f>S187*R187</f>
        <v>3.3665825519596108E-6</v>
      </c>
      <c r="X187" s="9"/>
    </row>
    <row r="188" spans="1:24">
      <c r="A188" s="296" t="s">
        <v>448</v>
      </c>
      <c r="B188" s="297" t="s">
        <v>41</v>
      </c>
      <c r="C188" s="298">
        <v>55013.24860000005</v>
      </c>
      <c r="D188" s="298">
        <v>2.9999999999999997E-4</v>
      </c>
      <c r="E188" s="10">
        <f>+(C188-C$7)/C$8</f>
        <v>28539.919432916035</v>
      </c>
      <c r="F188">
        <f>ROUND(2*E188,0)/2</f>
        <v>28540</v>
      </c>
      <c r="G188" s="9">
        <f>+C188-(C$7+F188*C$8)</f>
        <v>-2.886379994743038E-2</v>
      </c>
      <c r="L188" s="9">
        <f>+G188</f>
        <v>-2.886379994743038E-2</v>
      </c>
      <c r="O188" s="9">
        <f ca="1">+C$11+C$12*F188</f>
        <v>-3.1325609257838213E-2</v>
      </c>
      <c r="P188" s="9">
        <f>+D$11+D$12*F188+D$13*F188^2</f>
        <v>-2.8579539522268549E-2</v>
      </c>
      <c r="Q188" s="11">
        <f>+C188-15018.5</f>
        <v>39994.74860000005</v>
      </c>
      <c r="R188">
        <f>+(P188-G188)^2</f>
        <v>8.0803989313184821E-8</v>
      </c>
      <c r="S188">
        <v>8</v>
      </c>
      <c r="T188">
        <f>S188*R188</f>
        <v>6.4643191450547856E-7</v>
      </c>
      <c r="X188" s="9"/>
    </row>
    <row r="189" spans="1:24">
      <c r="A189" s="296" t="s">
        <v>448</v>
      </c>
      <c r="B189" s="297" t="s">
        <v>39</v>
      </c>
      <c r="C189" s="298">
        <v>55020.232900000177</v>
      </c>
      <c r="D189" s="298">
        <v>5.0000000000000001E-4</v>
      </c>
      <c r="E189" s="10">
        <f>+(C189-C$7)/C$8</f>
        <v>28559.41460283543</v>
      </c>
      <c r="F189">
        <f>ROUND(2*E189,0)/2</f>
        <v>28559.5</v>
      </c>
      <c r="G189" s="9">
        <f>+C189-(C$7+F189*C$8)</f>
        <v>-3.0594214826123789E-2</v>
      </c>
      <c r="L189" s="9">
        <f>+G189</f>
        <v>-3.0594214826123789E-2</v>
      </c>
      <c r="O189" s="9">
        <f ca="1">+C$11+C$12*F189</f>
        <v>-3.1396525262028893E-2</v>
      </c>
      <c r="P189" s="9">
        <f>+D$11+D$12*F189+D$13*F189^2</f>
        <v>-2.8652692593085033E-2</v>
      </c>
      <c r="Q189" s="11">
        <f>+C189-15018.5</f>
        <v>40001.732900000177</v>
      </c>
      <c r="R189">
        <f>+(P189-G189)^2</f>
        <v>3.7695085813837976E-6</v>
      </c>
      <c r="S189">
        <v>8</v>
      </c>
      <c r="T189">
        <f>S189*R189</f>
        <v>3.0156068651070381E-5</v>
      </c>
      <c r="X189" s="9"/>
    </row>
    <row r="190" spans="1:24">
      <c r="A190" s="296" t="s">
        <v>448</v>
      </c>
      <c r="B190" s="297" t="s">
        <v>41</v>
      </c>
      <c r="C190" s="298">
        <v>55020.412800000049</v>
      </c>
      <c r="D190" s="298">
        <v>2.0000000000000001E-4</v>
      </c>
      <c r="E190" s="10">
        <f>+(C190-C$7)/C$8</f>
        <v>28559.916754957463</v>
      </c>
      <c r="F190">
        <f>ROUND(2*E190,0)/2</f>
        <v>28560</v>
      </c>
      <c r="G190" s="9">
        <f>+C190-(C$7+F190*C$8)</f>
        <v>-2.9823199947713874E-2</v>
      </c>
      <c r="L190" s="9">
        <f>+G190</f>
        <v>-2.9823199947713874E-2</v>
      </c>
      <c r="O190" s="9">
        <f ca="1">+C$11+C$12*F190</f>
        <v>-3.1398343621110714E-2</v>
      </c>
      <c r="P190" s="9">
        <f>+D$11+D$12*F190+D$13*F190^2</f>
        <v>-2.8654569336914071E-2</v>
      </c>
      <c r="Q190" s="11">
        <f>+C190-15018.5</f>
        <v>40001.912800000049</v>
      </c>
      <c r="R190">
        <f>+(P190-G190)^2</f>
        <v>1.3656975044983217E-6</v>
      </c>
      <c r="S190">
        <v>8</v>
      </c>
      <c r="T190">
        <f>S190*R190</f>
        <v>1.0925580035986574E-5</v>
      </c>
      <c r="X190" s="9"/>
    </row>
    <row r="191" spans="1:24">
      <c r="A191" s="296" t="s">
        <v>448</v>
      </c>
      <c r="B191" s="297" t="s">
        <v>39</v>
      </c>
      <c r="C191" s="298">
        <v>55021.30700000003</v>
      </c>
      <c r="D191" s="298">
        <v>5.0000000000000001E-4</v>
      </c>
      <c r="E191" s="10">
        <f>+(C191-C$7)/C$8</f>
        <v>28562.412721760327</v>
      </c>
      <c r="F191">
        <f>ROUND(2*E191,0)/2</f>
        <v>28562.5</v>
      </c>
      <c r="G191" s="9">
        <f>+C191-(C$7+F191*C$8)</f>
        <v>-3.1268124970665667E-2</v>
      </c>
      <c r="L191" s="9">
        <f>+G191</f>
        <v>-3.1268124970665667E-2</v>
      </c>
      <c r="O191" s="9">
        <f ca="1">+C$11+C$12*F191</f>
        <v>-3.1407435416519774E-2</v>
      </c>
      <c r="P191" s="9">
        <f>+D$11+D$12*F191+D$13*F191^2</f>
        <v>-2.8663953824107712E-2</v>
      </c>
      <c r="Q191" s="11">
        <f>+C191-15018.5</f>
        <v>40002.80700000003</v>
      </c>
      <c r="R191">
        <f>+(P191-G191)^2</f>
        <v>6.7817073605649771E-6</v>
      </c>
      <c r="S191">
        <v>8</v>
      </c>
      <c r="T191">
        <f>S191*R191</f>
        <v>5.4253658884519817E-5</v>
      </c>
      <c r="X191" s="9"/>
    </row>
    <row r="192" spans="1:24">
      <c r="A192" s="296" t="s">
        <v>448</v>
      </c>
      <c r="B192" s="297" t="s">
        <v>41</v>
      </c>
      <c r="C192" s="298">
        <v>55028.293500000145</v>
      </c>
      <c r="D192" s="298">
        <v>2.9999999999999997E-4</v>
      </c>
      <c r="E192" s="10">
        <f>+(C192-C$7)/C$8</f>
        <v>28581.914032506087</v>
      </c>
      <c r="F192">
        <f>ROUND(2*E192,0)/2</f>
        <v>28582</v>
      </c>
      <c r="G192" s="9">
        <f>+C192-(C$7+F192*C$8)</f>
        <v>-3.0798539854004048E-2</v>
      </c>
      <c r="L192" s="9">
        <f>+G192</f>
        <v>-3.0798539854004048E-2</v>
      </c>
      <c r="O192" s="9">
        <f ca="1">+C$11+C$12*F192</f>
        <v>-3.1478351420710468E-2</v>
      </c>
      <c r="P192" s="9">
        <f>+D$11+D$12*F192+D$13*F192^2</f>
        <v>-2.8737196756586071E-2</v>
      </c>
      <c r="Q192" s="11">
        <f>+C192-15018.5</f>
        <v>40009.793500000145</v>
      </c>
      <c r="R192">
        <f>+(P192-G192)^2</f>
        <v>4.2491353652727378E-6</v>
      </c>
      <c r="S192">
        <v>8</v>
      </c>
      <c r="T192">
        <f>S192*R192</f>
        <v>3.3993082922181902E-5</v>
      </c>
      <c r="X192" s="9"/>
    </row>
    <row r="193" spans="1:24">
      <c r="A193" s="296" t="s">
        <v>448</v>
      </c>
      <c r="B193" s="297" t="s">
        <v>41</v>
      </c>
      <c r="C193" s="298">
        <v>55029.369099999778</v>
      </c>
      <c r="D193" s="298">
        <v>2.0000000000000001E-4</v>
      </c>
      <c r="E193" s="10">
        <f>+(C193-C$7)/C$8</f>
        <v>28584.916338357463</v>
      </c>
      <c r="F193">
        <f>ROUND(2*E193,0)/2</f>
        <v>28585</v>
      </c>
      <c r="G193" s="9">
        <f>+C193-(C$7+F193*C$8)</f>
        <v>-2.9972450225614011E-2</v>
      </c>
      <c r="L193" s="9">
        <f>+G193</f>
        <v>-2.9972450225614011E-2</v>
      </c>
      <c r="O193" s="9">
        <f ca="1">+C$11+C$12*F193</f>
        <v>-3.1489261575201336E-2</v>
      </c>
      <c r="P193" s="9">
        <f>+D$11+D$12*F193+D$13*F193^2</f>
        <v>-2.8748471812479803E-2</v>
      </c>
      <c r="Q193" s="11">
        <f>+C193-15018.5</f>
        <v>40010.869099999778</v>
      </c>
      <c r="R193">
        <f>+(P193-G193)^2</f>
        <v>1.4981231558185338E-6</v>
      </c>
      <c r="S193">
        <v>8</v>
      </c>
      <c r="T193">
        <f>S193*R193</f>
        <v>1.1984985246548271E-5</v>
      </c>
      <c r="X193" s="9"/>
    </row>
    <row r="194" spans="1:24">
      <c r="A194" s="296" t="s">
        <v>448</v>
      </c>
      <c r="B194" s="297" t="s">
        <v>39</v>
      </c>
      <c r="C194" s="298">
        <v>55030.264899999835</v>
      </c>
      <c r="D194" s="298">
        <v>2.0000000000000001E-4</v>
      </c>
      <c r="E194" s="10">
        <f>+(C194-C$7)/C$8</f>
        <v>28587.4167712161</v>
      </c>
      <c r="F194">
        <f>ROUND(2*E194,0)/2</f>
        <v>28587.5</v>
      </c>
      <c r="G194" s="9">
        <f>+C194-(C$7+F194*C$8)</f>
        <v>-2.9817375165293925E-2</v>
      </c>
      <c r="L194" s="9">
        <f>+G194</f>
        <v>-2.9817375165293925E-2</v>
      </c>
      <c r="O194" s="9">
        <f ca="1">+C$11+C$12*F194</f>
        <v>-3.1498353370610396E-2</v>
      </c>
      <c r="P194" s="9">
        <f>+D$11+D$12*F194+D$13*F194^2</f>
        <v>-2.8757869100479963E-2</v>
      </c>
      <c r="Q194" s="11">
        <f>+C194-15018.5</f>
        <v>40011.764899999835</v>
      </c>
      <c r="R194">
        <f>+(P194-G194)^2</f>
        <v>1.1225531013775663E-6</v>
      </c>
      <c r="S194">
        <v>8</v>
      </c>
      <c r="T194">
        <f>S194*R194</f>
        <v>8.9804248110205303E-6</v>
      </c>
      <c r="X194" s="9"/>
    </row>
    <row r="195" spans="1:24">
      <c r="A195" s="296" t="s">
        <v>448</v>
      </c>
      <c r="B195" s="297" t="s">
        <v>39</v>
      </c>
      <c r="C195" s="298">
        <v>55031.338700000197</v>
      </c>
      <c r="D195" s="298">
        <v>2.0000000000000001E-4</v>
      </c>
      <c r="E195" s="10">
        <f>+(C195-C$7)/C$8</f>
        <v>28590.414052757002</v>
      </c>
      <c r="F195">
        <f>ROUND(2*E195,0)/2</f>
        <v>28590.5</v>
      </c>
      <c r="G195" s="9">
        <f>+C195-(C$7+F195*C$8)</f>
        <v>-3.0791284807492048E-2</v>
      </c>
      <c r="L195" s="9">
        <f>+G195</f>
        <v>-3.0791284807492048E-2</v>
      </c>
      <c r="O195" s="9">
        <f ca="1">+C$11+C$12*F195</f>
        <v>-3.1509263525101278E-2</v>
      </c>
      <c r="P195" s="9">
        <f>+D$11+D$12*F195+D$13*F195^2</f>
        <v>-2.8769147535786625E-2</v>
      </c>
      <c r="Q195" s="11">
        <f>+C195-15018.5</f>
        <v>40012.838700000197</v>
      </c>
      <c r="R195">
        <f>+(P195-G195)^2</f>
        <v>4.0890391456202485E-6</v>
      </c>
      <c r="S195">
        <v>8</v>
      </c>
      <c r="T195">
        <f>S195*R195</f>
        <v>3.2712313164961988E-5</v>
      </c>
      <c r="X195" s="9"/>
    </row>
    <row r="196" spans="1:24">
      <c r="A196" s="296" t="s">
        <v>448</v>
      </c>
      <c r="B196" s="297" t="s">
        <v>41</v>
      </c>
      <c r="C196" s="298">
        <v>55032.234900000039</v>
      </c>
      <c r="D196" s="298">
        <v>1E-4</v>
      </c>
      <c r="E196" s="10">
        <f>+(C196-C$7)/C$8</f>
        <v>28592.915602128931</v>
      </c>
      <c r="F196">
        <f>ROUND(2*E196,0)/2</f>
        <v>28593</v>
      </c>
      <c r="G196" s="9">
        <f>+C196-(C$7+F196*C$8)</f>
        <v>-3.0236209961003624E-2</v>
      </c>
      <c r="L196" s="9">
        <f>+G196</f>
        <v>-3.0236209961003624E-2</v>
      </c>
      <c r="O196" s="9">
        <f ca="1">+C$11+C$12*F196</f>
        <v>-3.1518355320510338E-2</v>
      </c>
      <c r="P196" s="9">
        <f>+D$11+D$12*F196+D$13*F196^2</f>
        <v>-2.8778547639964236E-2</v>
      </c>
      <c r="Q196" s="11">
        <f>+C196-15018.5</f>
        <v>40013.734900000039</v>
      </c>
      <c r="R196">
        <f>+(P196-G196)^2</f>
        <v>2.1247794421779359E-6</v>
      </c>
      <c r="S196">
        <v>8</v>
      </c>
      <c r="T196">
        <f>S196*R196</f>
        <v>1.6998235537423487E-5</v>
      </c>
      <c r="X196" s="9"/>
    </row>
    <row r="197" spans="1:24">
      <c r="A197" s="296" t="s">
        <v>448</v>
      </c>
      <c r="B197" s="297" t="s">
        <v>39</v>
      </c>
      <c r="C197" s="298">
        <v>55032.413600000087</v>
      </c>
      <c r="D197" s="298">
        <v>4.0000000000000002E-4</v>
      </c>
      <c r="E197" s="10">
        <f>+(C197-C$7)/C$8</f>
        <v>28593.414404709787</v>
      </c>
      <c r="F197">
        <f>ROUND(2*E197,0)/2</f>
        <v>28593.5</v>
      </c>
      <c r="G197" s="9">
        <f>+C197-(C$7+F197*C$8)</f>
        <v>-3.0665194914035965E-2</v>
      </c>
      <c r="L197" s="9">
        <f>+G197</f>
        <v>-3.0665194914035965E-2</v>
      </c>
      <c r="O197" s="9">
        <f ca="1">+C$11+C$12*F197</f>
        <v>-3.1520173679592145E-2</v>
      </c>
      <c r="P197" s="9">
        <f>+D$11+D$12*F197+D$13*F197^2</f>
        <v>-2.878042781440944E-2</v>
      </c>
      <c r="Q197" s="11">
        <f>+C197-15018.5</f>
        <v>40013.913600000087</v>
      </c>
      <c r="R197">
        <f>+(P197-G197)^2</f>
        <v>3.5523470198345823E-6</v>
      </c>
      <c r="S197">
        <v>8</v>
      </c>
      <c r="T197">
        <f>S197*R197</f>
        <v>2.8418776158676658E-5</v>
      </c>
      <c r="X197" s="9"/>
    </row>
    <row r="198" spans="1:24">
      <c r="A198" s="296" t="s">
        <v>448</v>
      </c>
      <c r="B198" s="297" t="s">
        <v>41</v>
      </c>
      <c r="C198" s="298">
        <v>55033.30979999993</v>
      </c>
      <c r="D198" s="298">
        <v>2.0000000000000001E-4</v>
      </c>
      <c r="E198" s="10">
        <f>+(C198-C$7)/C$8</f>
        <v>28595.915954081716</v>
      </c>
      <c r="F198">
        <f>ROUND(2*E198,0)/2</f>
        <v>28596</v>
      </c>
      <c r="G198" s="9">
        <f>+C198-(C$7+F198*C$8)</f>
        <v>-3.0110120074823499E-2</v>
      </c>
      <c r="L198" s="9">
        <f>+G198</f>
        <v>-3.0110120074823499E-2</v>
      </c>
      <c r="O198" s="9">
        <f ca="1">+C$11+C$12*F198</f>
        <v>-3.152926547500122E-2</v>
      </c>
      <c r="P198" s="9">
        <f>+D$11+D$12*F198+D$13*F198^2</f>
        <v>-2.8789829454683821E-2</v>
      </c>
      <c r="Q198" s="11">
        <f>+C198-15018.5</f>
        <v>40014.80979999993</v>
      </c>
      <c r="R198">
        <f>+(P198-G198)^2</f>
        <v>1.743167321628814E-6</v>
      </c>
      <c r="S198">
        <v>8</v>
      </c>
      <c r="T198">
        <f>S198*R198</f>
        <v>1.3945338573030512E-5</v>
      </c>
      <c r="X198" s="9"/>
    </row>
    <row r="199" spans="1:24">
      <c r="A199" s="296" t="s">
        <v>448</v>
      </c>
      <c r="B199" s="297" t="s">
        <v>39</v>
      </c>
      <c r="C199" s="298">
        <v>55034.210299999919</v>
      </c>
      <c r="D199" s="298">
        <v>6.9999999999999999E-4</v>
      </c>
      <c r="E199" s="10">
        <f>+(C199-C$7)/C$8</f>
        <v>28598.429505978384</v>
      </c>
      <c r="F199">
        <f>ROUND(2*E199,0)/2</f>
        <v>28598.5</v>
      </c>
      <c r="G199" s="9">
        <f>+C199-(C$7+F199*C$8)</f>
        <v>-2.5255045082303695E-2</v>
      </c>
      <c r="L199" s="9">
        <f>+G199</f>
        <v>-2.5255045082303695E-2</v>
      </c>
      <c r="O199" s="9">
        <f ca="1">+C$11+C$12*F199</f>
        <v>-3.153835727041028E-2</v>
      </c>
      <c r="P199" s="9">
        <f>+D$11+D$12*F199+D$13*F199^2</f>
        <v>-2.8799232375038862E-2</v>
      </c>
      <c r="Q199" s="11">
        <f>+C199-15018.5</f>
        <v>40015.710299999919</v>
      </c>
      <c r="R199">
        <f>+(P199-G199)^2</f>
        <v>1.256126356598543E-5</v>
      </c>
      <c r="S199">
        <v>8</v>
      </c>
      <c r="T199">
        <f>S199*R199</f>
        <v>1.0049010852788344E-4</v>
      </c>
      <c r="X199" s="9"/>
    </row>
    <row r="200" spans="1:24">
      <c r="A200" s="296" t="s">
        <v>448</v>
      </c>
      <c r="B200" s="297" t="s">
        <v>41</v>
      </c>
      <c r="C200" s="298">
        <v>55034.38469999982</v>
      </c>
      <c r="D200" s="298">
        <v>2.9999999999999997E-4</v>
      </c>
      <c r="E200" s="10">
        <f>+(C200-C$7)/C$8</f>
        <v>28598.916306034502</v>
      </c>
      <c r="F200">
        <f>ROUND(2*E200,0)/2</f>
        <v>28599</v>
      </c>
      <c r="G200" s="9">
        <f>+C200-(C$7+F200*C$8)</f>
        <v>-2.9984030181367416E-2</v>
      </c>
      <c r="L200" s="9">
        <f>+G200</f>
        <v>-2.9984030181367416E-2</v>
      </c>
      <c r="O200" s="9">
        <f ca="1">+C$11+C$12*F200</f>
        <v>-3.1540175629492087E-2</v>
      </c>
      <c r="P200" s="9">
        <f>+D$11+D$12*F200+D$13*F200^2</f>
        <v>-2.8801113112719552E-2</v>
      </c>
      <c r="Q200" s="11">
        <f>+C200-15018.5</f>
        <v>40015.88469999982</v>
      </c>
      <c r="R200">
        <f>+(P200-G200)^2</f>
        <v>1.3992927912984549E-6</v>
      </c>
      <c r="S200">
        <v>8</v>
      </c>
      <c r="T200">
        <f>S200*R200</f>
        <v>1.1194342330387639E-5</v>
      </c>
      <c r="X200" s="9"/>
    </row>
    <row r="201" spans="1:24">
      <c r="A201" s="296" t="s">
        <v>448</v>
      </c>
      <c r="B201" s="297" t="s">
        <v>41</v>
      </c>
      <c r="C201" s="298">
        <v>55037.25</v>
      </c>
      <c r="D201" s="298">
        <v>1E-4</v>
      </c>
      <c r="E201" s="10">
        <f>+(C201-C$7)/C$8</f>
        <v>28606.914174163379</v>
      </c>
      <c r="F201">
        <f>ROUND(2*E201,0)/2</f>
        <v>28607</v>
      </c>
      <c r="G201" s="9">
        <f>+C201-(C$7+F201*C$8)</f>
        <v>-3.0747789998713415E-2</v>
      </c>
      <c r="L201" s="9">
        <f>+G201</f>
        <v>-3.0747789998713415E-2</v>
      </c>
      <c r="O201" s="9">
        <f ca="1">+C$11+C$12*F201</f>
        <v>-3.156926937480109E-2</v>
      </c>
      <c r="P201" s="9">
        <f>+D$11+D$12*F201+D$13*F201^2</f>
        <v>-2.8831211879249287E-2</v>
      </c>
      <c r="Q201" s="11">
        <f>+C201-15018.5</f>
        <v>40018.75</v>
      </c>
      <c r="R201">
        <f>+(P201-G201)^2</f>
        <v>3.673271688008654E-6</v>
      </c>
      <c r="S201">
        <v>8</v>
      </c>
      <c r="T201">
        <f>S201*R201</f>
        <v>2.9386173504069232E-5</v>
      </c>
      <c r="X201" s="9"/>
    </row>
    <row r="202" spans="1:24">
      <c r="A202" s="296" t="s">
        <v>448</v>
      </c>
      <c r="B202" s="297" t="s">
        <v>41</v>
      </c>
      <c r="C202" s="298">
        <v>55038.324599999934</v>
      </c>
      <c r="D202" s="298">
        <v>1E-4</v>
      </c>
      <c r="E202" s="10">
        <f>+(C202-C$7)/C$8</f>
        <v>28609.91368873087</v>
      </c>
      <c r="F202">
        <f>ROUND(2*E202,0)/2</f>
        <v>28610</v>
      </c>
      <c r="G202" s="9">
        <f>+C202-(C$7+F202*C$8)</f>
        <v>-3.0921700068574864E-2</v>
      </c>
      <c r="L202" s="9">
        <f>+G202</f>
        <v>-3.0921700068574864E-2</v>
      </c>
      <c r="O202" s="9">
        <f ca="1">+C$11+C$12*F202</f>
        <v>-3.1580179529291971E-2</v>
      </c>
      <c r="P202" s="9">
        <f>+D$11+D$12*F202+D$13*F202^2</f>
        <v>-2.8842502296110871E-2</v>
      </c>
      <c r="Q202" s="11">
        <f>+C202-15018.5</f>
        <v>40019.824599999934</v>
      </c>
      <c r="R202">
        <f>+(P202-G202)^2</f>
        <v>4.3230633770192325E-6</v>
      </c>
      <c r="S202">
        <v>8</v>
      </c>
      <c r="T202">
        <f>S202*R202</f>
        <v>3.458450701615386E-5</v>
      </c>
      <c r="X202" s="9"/>
    </row>
    <row r="203" spans="1:24">
      <c r="A203" s="296" t="s">
        <v>448</v>
      </c>
      <c r="B203" s="297" t="s">
        <v>39</v>
      </c>
      <c r="C203" s="298">
        <v>55039.219399999827</v>
      </c>
      <c r="D203" s="298">
        <v>5.0000000000000001E-4</v>
      </c>
      <c r="E203" s="10">
        <f>+(C203-C$7)/C$8</f>
        <v>28612.411330304323</v>
      </c>
      <c r="F203">
        <f>ROUND(2*E203,0)/2</f>
        <v>28612.5</v>
      </c>
      <c r="G203" s="9">
        <f>+C203-(C$7+F203*C$8)</f>
        <v>-3.1766625172167551E-2</v>
      </c>
      <c r="L203" s="9">
        <f>+G203</f>
        <v>-3.1766625172167551E-2</v>
      </c>
      <c r="O203" s="9">
        <f ca="1">+C$11+C$12*F203</f>
        <v>-3.1589271324701032E-2</v>
      </c>
      <c r="P203" s="9">
        <f>+D$11+D$12*F203+D$13*F203^2</f>
        <v>-2.8851912384917563E-2</v>
      </c>
      <c r="Q203" s="11">
        <f>+C203-15018.5</f>
        <v>40020.719399999827</v>
      </c>
      <c r="R203">
        <f>+(P203-G203)^2</f>
        <v>8.4955506321585901E-6</v>
      </c>
      <c r="S203">
        <v>8</v>
      </c>
      <c r="T203">
        <f>S203*R203</f>
        <v>6.7964405057268721E-5</v>
      </c>
      <c r="X203" s="9"/>
    </row>
    <row r="204" spans="1:24">
      <c r="A204" s="296" t="s">
        <v>448</v>
      </c>
      <c r="B204" s="297" t="s">
        <v>41</v>
      </c>
      <c r="C204" s="298">
        <v>55039.400200000033</v>
      </c>
      <c r="D204" s="298">
        <v>6.9999999999999999E-4</v>
      </c>
      <c r="E204" s="10">
        <f>+(C204-C$7)/C$8</f>
        <v>28612.915994583545</v>
      </c>
      <c r="F204">
        <f>ROUND(2*E204,0)/2</f>
        <v>28613</v>
      </c>
      <c r="G204" s="9">
        <f>+C204-(C$7+F204*C$8)</f>
        <v>-3.0095609967247583E-2</v>
      </c>
      <c r="L204" s="9">
        <f>+G204</f>
        <v>-3.0095609967247583E-2</v>
      </c>
      <c r="O204" s="9">
        <f ca="1">+C$11+C$12*F204</f>
        <v>-3.1591089683782839E-2</v>
      </c>
      <c r="P204" s="9">
        <f>+D$11+D$12*F204+D$13*F204^2</f>
        <v>-2.8853794556288587E-2</v>
      </c>
      <c r="Q204" s="11">
        <f>+C204-15018.5</f>
        <v>40020.900200000033</v>
      </c>
      <c r="R204">
        <f>+(P204-G204)^2</f>
        <v>1.5421055148952608E-6</v>
      </c>
      <c r="S204">
        <v>8</v>
      </c>
      <c r="T204">
        <f>S204*R204</f>
        <v>1.2336844119162086E-5</v>
      </c>
      <c r="X204" s="9"/>
    </row>
    <row r="205" spans="1:24">
      <c r="A205" s="296" t="s">
        <v>448</v>
      </c>
      <c r="B205" s="297" t="s">
        <v>41</v>
      </c>
      <c r="C205" s="298">
        <v>55047.282000000123</v>
      </c>
      <c r="D205" s="298">
        <v>2.0000000000000001E-4</v>
      </c>
      <c r="E205" s="10">
        <f>+(C205-C$7)/C$8</f>
        <v>28634.916342545352</v>
      </c>
      <c r="F205">
        <f>ROUND(2*E205,0)/2</f>
        <v>28635</v>
      </c>
      <c r="G205" s="9">
        <f>+C205-(C$7+F205*C$8)</f>
        <v>-2.9970949879498221E-2</v>
      </c>
      <c r="L205" s="9">
        <f>+G205</f>
        <v>-2.9970949879498221E-2</v>
      </c>
      <c r="O205" s="9">
        <f ca="1">+C$11+C$12*F205</f>
        <v>-3.1671097483382593E-2</v>
      </c>
      <c r="P205" s="9">
        <f>+D$11+D$12*F205+D$13*F205^2</f>
        <v>-2.8936660787807274E-2</v>
      </c>
      <c r="Q205" s="11">
        <f>+C205-15018.5</f>
        <v>40028.782000000123</v>
      </c>
      <c r="R205">
        <f>+(P205-G205)^2</f>
        <v>1.0697539251908848E-6</v>
      </c>
      <c r="S205">
        <v>8</v>
      </c>
      <c r="T205">
        <f>S205*R205</f>
        <v>8.558031401527078E-6</v>
      </c>
      <c r="X205" s="9"/>
    </row>
    <row r="206" spans="1:24">
      <c r="A206" s="296" t="s">
        <v>448</v>
      </c>
      <c r="B206" s="297" t="s">
        <v>39</v>
      </c>
      <c r="C206" s="298">
        <v>55050.325300000142</v>
      </c>
      <c r="D206" s="298">
        <v>4.0000000000000002E-4</v>
      </c>
      <c r="E206" s="10">
        <f>+(C206-C$7)/C$8</f>
        <v>28643.411059355196</v>
      </c>
      <c r="F206">
        <f>ROUND(2*E206,0)/2</f>
        <v>28643.5</v>
      </c>
      <c r="G206" s="9">
        <f>+C206-(C$7+F206*C$8)</f>
        <v>-3.186369485774776E-2</v>
      </c>
      <c r="L206" s="9">
        <f>+G206</f>
        <v>-3.186369485774776E-2</v>
      </c>
      <c r="O206" s="9">
        <f ca="1">+C$11+C$12*F206</f>
        <v>-3.1702009587773403E-2</v>
      </c>
      <c r="P206" s="9">
        <f>+D$11+D$12*F206+D$13*F206^2</f>
        <v>-2.8968703835221342E-2</v>
      </c>
      <c r="Q206" s="11">
        <f>+C206-15018.5</f>
        <v>40031.825300000142</v>
      </c>
      <c r="R206">
        <f>+(P206-G206)^2</f>
        <v>8.3809730205085542E-6</v>
      </c>
      <c r="S206">
        <v>8</v>
      </c>
      <c r="T206">
        <f>S206*R206</f>
        <v>6.7047784164068434E-5</v>
      </c>
      <c r="X206" s="9"/>
    </row>
    <row r="207" spans="1:24">
      <c r="A207" s="296" t="s">
        <v>448</v>
      </c>
      <c r="B207" s="297" t="s">
        <v>41</v>
      </c>
      <c r="C207" s="298">
        <v>55052.297100000083</v>
      </c>
      <c r="D207" s="298">
        <v>2.9999999999999997E-4</v>
      </c>
      <c r="E207" s="10">
        <f>+(C207-C$7)/C$8</f>
        <v>28648.9149145798</v>
      </c>
      <c r="F207">
        <f>ROUND(2*E207,0)/2</f>
        <v>28649</v>
      </c>
      <c r="G207" s="9">
        <f>+C207-(C$7+F207*C$8)</f>
        <v>-3.0482529917208012E-2</v>
      </c>
      <c r="L207" s="9">
        <f>+G207</f>
        <v>-3.0482529917208012E-2</v>
      </c>
      <c r="O207" s="9">
        <f ca="1">+C$11+C$12*F207</f>
        <v>-3.1722011537673345E-2</v>
      </c>
      <c r="P207" s="9">
        <f>+D$11+D$12*F207+D$13*F207^2</f>
        <v>-2.898944545708021E-2</v>
      </c>
      <c r="Q207" s="11">
        <f>+C207-15018.5</f>
        <v>40033.797100000083</v>
      </c>
      <c r="R207">
        <f>+(P207-G207)^2</f>
        <v>2.2293012050751318E-6</v>
      </c>
      <c r="S207">
        <v>8</v>
      </c>
      <c r="T207">
        <f>S207*R207</f>
        <v>1.7834409640601055E-5</v>
      </c>
      <c r="X207" s="9"/>
    </row>
    <row r="208" spans="1:24">
      <c r="A208" s="296" t="s">
        <v>448</v>
      </c>
      <c r="B208" s="297" t="s">
        <v>41</v>
      </c>
      <c r="C208" s="298">
        <v>55256.498999999836</v>
      </c>
      <c r="D208" s="298">
        <v>4.0000000000000002E-4</v>
      </c>
      <c r="E208" s="10">
        <f>+(C208-C$7)/C$8</f>
        <v>29218.900559280886</v>
      </c>
      <c r="F208">
        <f>ROUND(2*E208,0)/2</f>
        <v>29219</v>
      </c>
      <c r="G208" s="9">
        <f>+C208-(C$7+F208*C$8)</f>
        <v>-3.5625430165964644E-2</v>
      </c>
      <c r="L208" s="9">
        <f>+G208</f>
        <v>-3.5625430165964644E-2</v>
      </c>
      <c r="O208" s="9">
        <f ca="1">+C$11+C$12*F208</f>
        <v>-3.3794940890939651E-2</v>
      </c>
      <c r="P208" s="9">
        <f>+D$11+D$12*F208+D$13*F208^2</f>
        <v>-3.1172624623025502E-2</v>
      </c>
      <c r="Q208" s="11">
        <f>+C208-15018.5</f>
        <v>40237.998999999836</v>
      </c>
      <c r="R208">
        <f>+(P208-G208)^2</f>
        <v>1.982747720322955E-5</v>
      </c>
      <c r="S208">
        <v>8</v>
      </c>
      <c r="T208">
        <f>S208*R208</f>
        <v>1.586198176258364E-4</v>
      </c>
      <c r="X208" s="9"/>
    </row>
    <row r="209" spans="1:24">
      <c r="A209" s="296" t="s">
        <v>448</v>
      </c>
      <c r="B209" s="297" t="s">
        <v>41</v>
      </c>
      <c r="C209" s="298">
        <v>55267.603500000201</v>
      </c>
      <c r="D209" s="298">
        <v>1E-3</v>
      </c>
      <c r="E209" s="10">
        <f>+(C209-C$7)/C$8</f>
        <v>29249.896380533279</v>
      </c>
      <c r="F209">
        <f>ROUND(2*E209,0)/2</f>
        <v>29250</v>
      </c>
      <c r="G209" s="9">
        <f>+C209-(C$7+F209*C$8)</f>
        <v>-3.7122499801625963E-2</v>
      </c>
      <c r="L209" s="9">
        <f>+G209</f>
        <v>-3.7122499801625963E-2</v>
      </c>
      <c r="O209" s="9">
        <f ca="1">+C$11+C$12*F209</f>
        <v>-3.3907679154012035E-2</v>
      </c>
      <c r="P209" s="9">
        <f>+D$11+D$12*F209+D$13*F209^2</f>
        <v>-3.1293266863154146E-2</v>
      </c>
      <c r="Q209" s="11">
        <f>+C209-15018.5</f>
        <v>40249.103500000201</v>
      </c>
      <c r="R209">
        <f>+(P209-G209)^2</f>
        <v>3.3979956650964786E-5</v>
      </c>
      <c r="S209">
        <v>8</v>
      </c>
      <c r="T209">
        <f>S209*R209</f>
        <v>2.7183965320771829E-4</v>
      </c>
      <c r="X209" s="9"/>
    </row>
    <row r="210" spans="1:24">
      <c r="A210" s="296" t="s">
        <v>448</v>
      </c>
      <c r="B210" s="297" t="s">
        <v>39</v>
      </c>
      <c r="C210" s="298">
        <v>55268.498800000176</v>
      </c>
      <c r="D210" s="298">
        <v>6.9999999999999999E-4</v>
      </c>
      <c r="E210" s="10">
        <f>+(C210-C$7)/C$8</f>
        <v>29252.395417749325</v>
      </c>
      <c r="F210">
        <f>ROUND(2*E210,0)/2</f>
        <v>29252.5</v>
      </c>
      <c r="G210" s="9">
        <f>+C210-(C$7+F210*C$8)</f>
        <v>-3.7467424823262263E-2</v>
      </c>
      <c r="L210" s="9">
        <f>+G210</f>
        <v>-3.7467424823262263E-2</v>
      </c>
      <c r="O210" s="9">
        <f ca="1">+C$11+C$12*F210</f>
        <v>-3.3916770949421096E-2</v>
      </c>
      <c r="P210" s="9">
        <f>+D$11+D$12*F210+D$13*F210^2</f>
        <v>-3.1303004652608123E-2</v>
      </c>
      <c r="Q210" s="11">
        <f>+C210-15018.5</f>
        <v>40249.998800000176</v>
      </c>
      <c r="R210">
        <f>+(P210-G210)^2</f>
        <v>3.8000076040367622E-5</v>
      </c>
      <c r="S210">
        <v>8</v>
      </c>
      <c r="T210">
        <f>S210*R210</f>
        <v>3.0400060832294097E-4</v>
      </c>
      <c r="X210" s="9"/>
    </row>
    <row r="211" spans="1:24">
      <c r="A211" s="296" t="s">
        <v>448</v>
      </c>
      <c r="B211" s="297" t="s">
        <v>41</v>
      </c>
      <c r="C211" s="298">
        <v>55270.469899999909</v>
      </c>
      <c r="D211" s="298">
        <v>5.0000000000000001E-4</v>
      </c>
      <c r="E211" s="10">
        <f>+(C211-C$7)/C$8</f>
        <v>29257.897319074043</v>
      </c>
      <c r="F211">
        <f>ROUND(2*E211,0)/2</f>
        <v>29258</v>
      </c>
      <c r="G211" s="9">
        <f>+C211-(C$7+F211*C$8)</f>
        <v>-3.6786260090593714E-2</v>
      </c>
      <c r="L211" s="9">
        <f>+G211</f>
        <v>-3.6786260090593714E-2</v>
      </c>
      <c r="O211" s="9">
        <f ca="1">+C$11+C$12*F211</f>
        <v>-3.3936772899321038E-2</v>
      </c>
      <c r="P211" s="9">
        <f>+D$11+D$12*F211+D$13*F211^2</f>
        <v>-3.1324432295290777E-2</v>
      </c>
      <c r="Q211" s="11">
        <f>+C211-15018.5</f>
        <v>40251.969899999909</v>
      </c>
      <c r="R211">
        <f>+(P211-G211)^2</f>
        <v>2.9831562865543741E-5</v>
      </c>
      <c r="S211">
        <v>8</v>
      </c>
      <c r="T211">
        <f>S211*R211</f>
        <v>2.3865250292434993E-4</v>
      </c>
      <c r="X211" s="9"/>
    </row>
    <row r="212" spans="1:24">
      <c r="A212" s="296" t="s">
        <v>448</v>
      </c>
      <c r="B212" s="297" t="s">
        <v>39</v>
      </c>
      <c r="C212" s="298">
        <v>55274.589900000021</v>
      </c>
      <c r="D212" s="298">
        <v>4.0000000000000002E-4</v>
      </c>
      <c r="E212" s="10">
        <f>+(C212-C$7)/C$8</f>
        <v>29269.397412149741</v>
      </c>
      <c r="F212">
        <f>ROUND(2*E212,0)/2</f>
        <v>29269.5</v>
      </c>
      <c r="G212" s="9">
        <f>+C212-(C$7+F212*C$8)</f>
        <v>-3.6752914980752394E-2</v>
      </c>
      <c r="L212" s="9">
        <f>+G212</f>
        <v>-3.6752914980752394E-2</v>
      </c>
      <c r="O212" s="9">
        <f ca="1">+C$11+C$12*F212</f>
        <v>-3.3978595158202729E-2</v>
      </c>
      <c r="P212" s="9">
        <f>+D$11+D$12*F212+D$13*F212^2</f>
        <v>-3.1369255568634104E-2</v>
      </c>
      <c r="Q212" s="11">
        <f>+C212-15018.5</f>
        <v>40256.089900000021</v>
      </c>
      <c r="R212">
        <f>+(P212-G212)^2</f>
        <v>2.898378866568985E-5</v>
      </c>
      <c r="S212">
        <v>8</v>
      </c>
      <c r="T212">
        <f>S212*R212</f>
        <v>2.318703093255188E-4</v>
      </c>
      <c r="X212" s="9"/>
    </row>
    <row r="213" spans="1:24">
      <c r="A213" s="296" t="s">
        <v>448</v>
      </c>
      <c r="B213" s="297" t="s">
        <v>41</v>
      </c>
      <c r="C213" s="298">
        <v>55275.485599999782</v>
      </c>
      <c r="D213" s="298">
        <v>5.0000000000000001E-4</v>
      </c>
      <c r="E213" s="10">
        <f>+(C213-C$7)/C$8</f>
        <v>29271.897565879081</v>
      </c>
      <c r="F213">
        <f>ROUND(2*E213,0)/2</f>
        <v>29272</v>
      </c>
      <c r="G213" s="9">
        <f>+C213-(C$7+F213*C$8)</f>
        <v>-3.6697840216220357E-2</v>
      </c>
      <c r="L213" s="9">
        <f>+G213</f>
        <v>-3.6697840216220357E-2</v>
      </c>
      <c r="O213" s="9">
        <f ca="1">+C$11+C$12*F213</f>
        <v>-3.398768695361179E-2</v>
      </c>
      <c r="P213" s="9">
        <f>+D$11+D$12*F213+D$13*F213^2</f>
        <v>-3.1379003342717184E-2</v>
      </c>
      <c r="Q213" s="11">
        <f>+C213-15018.5</f>
        <v>40256.985599999782</v>
      </c>
      <c r="R213">
        <f>+(P213-G213)^2</f>
        <v>2.8290025686937009E-5</v>
      </c>
      <c r="S213">
        <v>8</v>
      </c>
      <c r="T213">
        <f>S213*R213</f>
        <v>2.2632020549549607E-4</v>
      </c>
    </row>
    <row r="214" spans="1:24">
      <c r="A214" s="296" t="s">
        <v>448</v>
      </c>
      <c r="B214" s="297" t="s">
        <v>39</v>
      </c>
      <c r="C214" s="298">
        <v>55275.661299999803</v>
      </c>
      <c r="D214" s="298">
        <v>2.5999999999999999E-3</v>
      </c>
      <c r="E214" s="10">
        <f>+(C214-C$7)/C$8</f>
        <v>29272.387994605684</v>
      </c>
      <c r="F214">
        <f>ROUND(2*E214,0)/2</f>
        <v>29272.5</v>
      </c>
      <c r="G214" s="9">
        <f>+C214-(C$7+F214*C$8)</f>
        <v>-4.0126825195329729E-2</v>
      </c>
      <c r="L214" s="9">
        <f>+G214</f>
        <v>-4.0126825195329729E-2</v>
      </c>
      <c r="O214" s="9">
        <f ca="1">+C$11+C$12*F214</f>
        <v>-3.3989505312693596E-2</v>
      </c>
      <c r="P214" s="9">
        <f>+D$11+D$12*F214+D$13*F214^2</f>
        <v>-3.1380953051143474E-2</v>
      </c>
      <c r="Q214" s="11">
        <f>+C214-15018.5</f>
        <v>40257.161299999803</v>
      </c>
      <c r="R214">
        <f>+(P214-G214)^2</f>
        <v>7.6490279562453083E-5</v>
      </c>
      <c r="S214">
        <v>8</v>
      </c>
      <c r="T214">
        <f>S214*R214</f>
        <v>6.1192223649962467E-4</v>
      </c>
    </row>
    <row r="215" spans="1:24">
      <c r="A215" s="296" t="s">
        <v>448</v>
      </c>
      <c r="B215" s="297" t="s">
        <v>41</v>
      </c>
      <c r="C215" s="298">
        <v>55276.560399999842</v>
      </c>
      <c r="D215" s="298">
        <v>2.9999999999999997E-4</v>
      </c>
      <c r="E215" s="10">
        <f>+(C215-C$7)/C$8</f>
        <v>29274.897638703867</v>
      </c>
      <c r="F215">
        <f>ROUND(2*E215,0)/2</f>
        <v>29275</v>
      </c>
      <c r="G215" s="9">
        <f>+C215-(C$7+F215*C$8)</f>
        <v>-3.6671750160166994E-2</v>
      </c>
      <c r="L215" s="9">
        <f>+G215</f>
        <v>-3.6671750160166994E-2</v>
      </c>
      <c r="O215" s="9">
        <f ca="1">+C$11+C$12*F215</f>
        <v>-3.3998597108102657E-2</v>
      </c>
      <c r="P215" s="9">
        <f>+D$11+D$12*F215+D$13*F215^2</f>
        <v>-3.1390702361323339E-2</v>
      </c>
      <c r="Q215" s="11">
        <f>+C215-15018.5</f>
        <v>40258.060399999842</v>
      </c>
      <c r="R215">
        <f>+(P215-G215)^2</f>
        <v>2.7889465853671414E-5</v>
      </c>
      <c r="S215">
        <v>8</v>
      </c>
      <c r="T215">
        <f>S215*R215</f>
        <v>2.2311572682937131E-4</v>
      </c>
    </row>
    <row r="216" spans="1:24">
      <c r="A216" s="296" t="s">
        <v>448</v>
      </c>
      <c r="B216" s="297" t="s">
        <v>39</v>
      </c>
      <c r="C216" s="298">
        <v>55277.454700000118</v>
      </c>
      <c r="D216" s="298">
        <v>1.1999999999999999E-3</v>
      </c>
      <c r="E216" s="10">
        <f>+(C216-C$7)/C$8</f>
        <v>29277.393884636029</v>
      </c>
      <c r="F216">
        <f>ROUND(2*E216,0)/2</f>
        <v>29277.5</v>
      </c>
      <c r="G216" s="9">
        <f>+C216-(C$7+F216*C$8)</f>
        <v>-3.8016674880054779E-2</v>
      </c>
      <c r="L216" s="9">
        <f>+G216</f>
        <v>-3.8016674880054779E-2</v>
      </c>
      <c r="O216" s="9">
        <f ca="1">+C$11+C$12*F216</f>
        <v>-3.4007688903511718E-2</v>
      </c>
      <c r="P216" s="9">
        <f>+D$11+D$12*F216+D$13*F216^2</f>
        <v>-3.1400452951583849E-2</v>
      </c>
      <c r="Q216" s="11">
        <f>+C216-15018.5</f>
        <v>40258.954700000118</v>
      </c>
      <c r="R216">
        <f>+(P216-G216)^2</f>
        <v>4.3774392606779597E-5</v>
      </c>
      <c r="S216">
        <v>8</v>
      </c>
      <c r="T216">
        <f>S216*R216</f>
        <v>3.5019514085423678E-4</v>
      </c>
    </row>
    <row r="217" spans="1:24">
      <c r="A217" s="296" t="s">
        <v>448</v>
      </c>
      <c r="B217" s="297" t="s">
        <v>41</v>
      </c>
      <c r="C217" s="298">
        <v>55277.635699999984</v>
      </c>
      <c r="D217" s="298">
        <v>1.5E-3</v>
      </c>
      <c r="E217" s="10">
        <f>+(C217-C$7)/C$8</f>
        <v>29277.899107171248</v>
      </c>
      <c r="F217">
        <f>ROUND(2*E217,0)/2</f>
        <v>29278</v>
      </c>
      <c r="G217" s="9">
        <f>+C217-(C$7+F217*C$8)</f>
        <v>-3.6145660014881287E-2</v>
      </c>
      <c r="L217" s="9">
        <f>+G217</f>
        <v>-3.6145660014881287E-2</v>
      </c>
      <c r="O217" s="9">
        <f ca="1">+C$11+C$12*F217</f>
        <v>-3.4009507262593539E-2</v>
      </c>
      <c r="P217" s="9">
        <f>+D$11+D$12*F217+D$13*F217^2</f>
        <v>-3.1402403223245626E-2</v>
      </c>
      <c r="Q217" s="11">
        <f>+C217-15018.5</f>
        <v>40259.135699999984</v>
      </c>
      <c r="R217">
        <f>+(P217-G217)^2</f>
        <v>2.2498484991397825E-5</v>
      </c>
      <c r="S217">
        <v>8</v>
      </c>
      <c r="T217">
        <f>S217*R217</f>
        <v>1.799878799311826E-4</v>
      </c>
    </row>
    <row r="218" spans="1:24">
      <c r="A218" s="296" t="s">
        <v>448</v>
      </c>
      <c r="B218" s="297" t="s">
        <v>41</v>
      </c>
      <c r="C218" s="298">
        <v>55280.504300000146</v>
      </c>
      <c r="D218" s="298">
        <v>8.0000000000000004E-4</v>
      </c>
      <c r="E218" s="10">
        <f>+(C218-C$7)/C$8</f>
        <v>29285.906186539676</v>
      </c>
      <c r="F218">
        <f>ROUND(2*E218,0)/2</f>
        <v>29286</v>
      </c>
      <c r="G218" s="9">
        <f>+C218-(C$7+F218*C$8)</f>
        <v>-3.3609419857384637E-2</v>
      </c>
      <c r="L218" s="9">
        <f>+G218</f>
        <v>-3.3609419857384637E-2</v>
      </c>
      <c r="O218" s="9">
        <f ca="1">+C$11+C$12*F218</f>
        <v>-3.4038601007902541E-2</v>
      </c>
      <c r="P218" s="9">
        <f>+D$11+D$12*F218+D$13*F218^2</f>
        <v>-3.1433614533472876E-2</v>
      </c>
      <c r="Q218" s="11">
        <f>+C218-15018.5</f>
        <v>40262.004300000146</v>
      </c>
      <c r="R218">
        <f>+(P218-G218)^2</f>
        <v>4.7341288075627646E-6</v>
      </c>
      <c r="S218">
        <v>8</v>
      </c>
      <c r="T218">
        <f>S218*R218</f>
        <v>3.7873030460502117E-5</v>
      </c>
    </row>
    <row r="219" spans="1:24">
      <c r="A219" s="296" t="s">
        <v>448</v>
      </c>
      <c r="B219" s="297" t="s">
        <v>41</v>
      </c>
      <c r="C219" s="298">
        <v>55281.575699999928</v>
      </c>
      <c r="D219" s="298">
        <v>2.9999999999999997E-4</v>
      </c>
      <c r="E219" s="10">
        <f>+(C219-C$7)/C$8</f>
        <v>29288.896768995615</v>
      </c>
      <c r="F219">
        <f>ROUND(2*E219,0)/2</f>
        <v>29289</v>
      </c>
      <c r="G219" s="9">
        <f>+C219-(C$7+F219*C$8)</f>
        <v>-3.6983330071961973E-2</v>
      </c>
      <c r="L219" s="9">
        <f>+G219</f>
        <v>-3.6983330071961973E-2</v>
      </c>
      <c r="O219" s="9">
        <f ca="1">+C$11+C$12*F219</f>
        <v>-3.4049511162393409E-2</v>
      </c>
      <c r="P219" s="9">
        <f>+D$11+D$12*F219+D$13*F219^2</f>
        <v>-3.144532215422103E-2</v>
      </c>
      <c r="Q219" s="11">
        <f>+C219-15018.5</f>
        <v>40263.075699999928</v>
      </c>
      <c r="R219">
        <f>+(P219-G219)^2</f>
        <v>3.0669531696961375E-5</v>
      </c>
      <c r="S219">
        <v>8</v>
      </c>
      <c r="T219">
        <f>S219*R219</f>
        <v>2.45356253575691E-4</v>
      </c>
    </row>
    <row r="220" spans="1:24">
      <c r="A220" s="296" t="s">
        <v>448</v>
      </c>
      <c r="B220" s="297" t="s">
        <v>39</v>
      </c>
      <c r="C220" s="298">
        <v>55282.471299999859</v>
      </c>
      <c r="D220" s="298">
        <v>5.0000000000000001E-4</v>
      </c>
      <c r="E220" s="10">
        <f>+(C220-C$7)/C$8</f>
        <v>29291.396643596956</v>
      </c>
      <c r="F220">
        <f>ROUND(2*E220,0)/2</f>
        <v>29291.5</v>
      </c>
      <c r="G220" s="9">
        <f>+C220-(C$7+F220*C$8)</f>
        <v>-3.7028255144832656E-2</v>
      </c>
      <c r="L220" s="9">
        <f>+G220</f>
        <v>-3.7028255144832656E-2</v>
      </c>
      <c r="O220" s="9">
        <f ca="1">+C$11+C$12*F220</f>
        <v>-3.405860295780247E-2</v>
      </c>
      <c r="P220" s="9">
        <f>+D$11+D$12*F220+D$13*F220^2</f>
        <v>-3.1455079912933191E-2</v>
      </c>
      <c r="Q220" s="11">
        <f>+C220-15018.5</f>
        <v>40263.971299999859</v>
      </c>
      <c r="R220">
        <f>+(P220-G220)^2</f>
        <v>3.106028216545765E-5</v>
      </c>
      <c r="S220">
        <v>8</v>
      </c>
      <c r="T220">
        <f>S220*R220</f>
        <v>2.484822573236612E-4</v>
      </c>
    </row>
    <row r="221" spans="1:24">
      <c r="A221" s="296" t="s">
        <v>448</v>
      </c>
      <c r="B221" s="297" t="s">
        <v>39</v>
      </c>
      <c r="C221" s="298">
        <v>55283.550400000066</v>
      </c>
      <c r="D221" s="298">
        <v>5.9999999999999995E-4</v>
      </c>
      <c r="E221" s="10">
        <f>+(C221-C$7)/C$8</f>
        <v>29294.408718946477</v>
      </c>
      <c r="F221">
        <f>ROUND(2*E221,0)/2</f>
        <v>29294.5</v>
      </c>
      <c r="G221" s="9">
        <f>+C221-(C$7+F221*C$8)</f>
        <v>-3.2702164935471956E-2</v>
      </c>
      <c r="L221" s="9">
        <f>+G221</f>
        <v>-3.2702164935471956E-2</v>
      </c>
      <c r="O221" s="9">
        <f ca="1">+C$11+C$12*F221</f>
        <v>-3.4069513112293351E-2</v>
      </c>
      <c r="P221" s="9">
        <f>+D$11+D$12*F221+D$13*F221^2</f>
        <v>-3.1466790913094261E-2</v>
      </c>
      <c r="Q221" s="11">
        <f>+C221-15018.5</f>
        <v>40265.050400000066</v>
      </c>
      <c r="R221">
        <f>+(P221-G221)^2</f>
        <v>1.526148975165644E-6</v>
      </c>
      <c r="S221">
        <v>8</v>
      </c>
      <c r="T221">
        <f>S221*R221</f>
        <v>1.2209191801325152E-5</v>
      </c>
    </row>
    <row r="222" spans="1:24">
      <c r="A222" s="296" t="s">
        <v>448</v>
      </c>
      <c r="B222" s="297" t="s">
        <v>39</v>
      </c>
      <c r="C222" s="298">
        <v>55284.620699999854</v>
      </c>
      <c r="D222" s="298">
        <v>6.9999999999999999E-4</v>
      </c>
      <c r="E222" s="10">
        <f>+(C222-C$7)/C$8</f>
        <v>29297.39623098923</v>
      </c>
      <c r="F222">
        <f>ROUND(2*E222,0)/2</f>
        <v>29297.5</v>
      </c>
      <c r="G222" s="9">
        <f>+C222-(C$7+F222*C$8)</f>
        <v>-3.7176075144088827E-2</v>
      </c>
      <c r="L222" s="9">
        <f>+G222</f>
        <v>-3.7176075144088827E-2</v>
      </c>
      <c r="O222" s="9">
        <f ca="1">+C$11+C$12*F222</f>
        <v>-3.4080423266784232E-2</v>
      </c>
      <c r="P222" s="9">
        <f>+D$11+D$12*F222+D$13*F222^2</f>
        <v>-3.1478503756571484E-2</v>
      </c>
      <c r="Q222" s="11">
        <f>+C222-15018.5</f>
        <v>40266.120699999854</v>
      </c>
      <c r="R222">
        <f>+(P222-G222)^2</f>
        <v>3.2462319715856303E-5</v>
      </c>
      <c r="S222">
        <v>8</v>
      </c>
      <c r="T222">
        <f>S222*R222</f>
        <v>2.5969855772685043E-4</v>
      </c>
    </row>
    <row r="223" spans="1:24">
      <c r="A223" s="296" t="s">
        <v>448</v>
      </c>
      <c r="B223" s="297" t="s">
        <v>41</v>
      </c>
      <c r="C223" s="298">
        <v>55285.516299999785</v>
      </c>
      <c r="D223" s="298">
        <v>2.9999999999999997E-4</v>
      </c>
      <c r="E223" s="10">
        <f>+(C223-C$7)/C$8</f>
        <v>29299.896105590571</v>
      </c>
      <c r="F223">
        <f>ROUND(2*E223,0)/2</f>
        <v>29300</v>
      </c>
      <c r="G223" s="9">
        <f>+C223-(C$7+F223*C$8)</f>
        <v>-3.722100021695951E-2</v>
      </c>
      <c r="L223" s="9">
        <f>+G223</f>
        <v>-3.722100021695951E-2</v>
      </c>
      <c r="O223" s="9">
        <f ca="1">+C$11+C$12*F223</f>
        <v>-3.4089515062193293E-2</v>
      </c>
      <c r="P223" s="9">
        <f>+D$11+D$12*F223+D$13*F223^2</f>
        <v>-3.1488265867557867E-2</v>
      </c>
      <c r="Q223" s="11">
        <f>+C223-15018.5</f>
        <v>40267.016299999785</v>
      </c>
      <c r="R223">
        <f>+(P223-G223)^2</f>
        <v>3.2864243120809477E-5</v>
      </c>
      <c r="S223">
        <v>8</v>
      </c>
      <c r="T223">
        <f>S223*R223</f>
        <v>2.6291394496647582E-4</v>
      </c>
    </row>
    <row r="224" spans="1:24">
      <c r="A224" s="296" t="s">
        <v>448</v>
      </c>
      <c r="B224" s="297" t="s">
        <v>41</v>
      </c>
      <c r="C224" s="298">
        <v>55293.398200000171</v>
      </c>
      <c r="D224" s="298">
        <v>2.9999999999999997E-4</v>
      </c>
      <c r="E224" s="10">
        <f>+(C224-C$7)/C$8</f>
        <v>29321.896732681675</v>
      </c>
      <c r="F224">
        <f>ROUND(2*E224,0)/2</f>
        <v>29322</v>
      </c>
      <c r="G224" s="9">
        <f>+C224-(C$7+F224*C$8)</f>
        <v>-3.6996339826146141E-2</v>
      </c>
      <c r="L224" s="9">
        <f>+G224</f>
        <v>-3.6996339826146141E-2</v>
      </c>
      <c r="O224" s="9">
        <f ca="1">+C$11+C$12*F224</f>
        <v>-3.4169522861793047E-2</v>
      </c>
      <c r="P224" s="9">
        <f>+D$11+D$12*F224+D$13*F224^2</f>
        <v>-3.1574227641315913E-2</v>
      </c>
      <c r="Q224" s="11">
        <f>+C224-15018.5</f>
        <v>40274.898200000171</v>
      </c>
      <c r="R224">
        <f>+(P224-G224)^2</f>
        <v>2.9399300544884421E-5</v>
      </c>
      <c r="S224">
        <v>8</v>
      </c>
      <c r="T224">
        <f>S224*R224</f>
        <v>2.3519440435907537E-4</v>
      </c>
    </row>
    <row r="225" spans="1:20">
      <c r="A225" s="296" t="s">
        <v>448</v>
      </c>
      <c r="B225" s="297" t="s">
        <v>39</v>
      </c>
      <c r="C225" s="298">
        <v>55293.577300000004</v>
      </c>
      <c r="D225" s="298">
        <v>2.9999999999999997E-4</v>
      </c>
      <c r="E225" s="10">
        <f>+(C225-C$7)/C$8</f>
        <v>29322.396651775824</v>
      </c>
      <c r="F225">
        <f>ROUND(2*E225,0)/2</f>
        <v>29322.5</v>
      </c>
      <c r="G225" s="9">
        <f>+C225-(C$7+F225*C$8)</f>
        <v>-3.7025325000286102E-2</v>
      </c>
      <c r="L225" s="9">
        <f>+G225</f>
        <v>-3.7025325000286102E-2</v>
      </c>
      <c r="O225" s="9">
        <f ca="1">+C$11+C$12*F225</f>
        <v>-3.4171341220874854E-2</v>
      </c>
      <c r="P225" s="9">
        <f>+D$11+D$12*F225+D$13*F225^2</f>
        <v>-3.1576182470064815E-2</v>
      </c>
      <c r="Q225" s="11">
        <f>+C225-15018.5</f>
        <v>40275.077300000004</v>
      </c>
      <c r="R225">
        <f>+(P225-G225)^2</f>
        <v>2.9693154314666455E-5</v>
      </c>
      <c r="S225">
        <v>8</v>
      </c>
      <c r="T225">
        <f>S225*R225</f>
        <v>2.3754523451733164E-4</v>
      </c>
    </row>
    <row r="226" spans="1:20">
      <c r="A226" s="296" t="s">
        <v>448</v>
      </c>
      <c r="B226" s="297" t="s">
        <v>41</v>
      </c>
      <c r="C226" s="298">
        <v>55294.472899999935</v>
      </c>
      <c r="D226" s="298">
        <v>2.0000000000000001E-4</v>
      </c>
      <c r="E226" s="10">
        <f>+(C226-C$7)/C$8</f>
        <v>29324.896526377164</v>
      </c>
      <c r="F226">
        <f>ROUND(2*E226,0)/2</f>
        <v>29325</v>
      </c>
      <c r="G226" s="9">
        <f>+C226-(C$7+F226*C$8)</f>
        <v>-3.7070250065880828E-2</v>
      </c>
      <c r="L226" s="9">
        <f>+G226</f>
        <v>-3.7070250065880828E-2</v>
      </c>
      <c r="O226" s="9">
        <f ca="1">+C$11+C$12*F226</f>
        <v>-3.4180433016283915E-2</v>
      </c>
      <c r="P226" s="9">
        <f>+D$11+D$12*F226+D$13*F226^2</f>
        <v>-3.1585957381857745E-2</v>
      </c>
      <c r="Q226" s="11">
        <f>+C226-15018.5</f>
        <v>40275.972899999935</v>
      </c>
      <c r="R226">
        <f>+(P226-G226)^2</f>
        <v>3.007746624402911E-5</v>
      </c>
      <c r="S226">
        <v>8</v>
      </c>
      <c r="T226">
        <f>S226*R226</f>
        <v>2.4061972995223288E-4</v>
      </c>
    </row>
    <row r="227" spans="1:20">
      <c r="A227" s="296" t="s">
        <v>448</v>
      </c>
      <c r="B227" s="297" t="s">
        <v>39</v>
      </c>
      <c r="C227" s="298">
        <v>55294.650599999819</v>
      </c>
      <c r="D227" s="298">
        <v>5.9999999999999995E-4</v>
      </c>
      <c r="E227" s="10">
        <f>+(C227-C$7)/C$8</f>
        <v>29325.392537672837</v>
      </c>
      <c r="F227">
        <f>ROUND(2*E227,0)/2</f>
        <v>29325.5</v>
      </c>
      <c r="G227" s="9">
        <f>+C227-(C$7+F227*C$8)</f>
        <v>-3.8499235182825942E-2</v>
      </c>
      <c r="L227" s="9">
        <f>+G227</f>
        <v>-3.8499235182825942E-2</v>
      </c>
      <c r="O227" s="9">
        <f ca="1">+C$11+C$12*F227</f>
        <v>-3.4182251375365735E-2</v>
      </c>
      <c r="P227" s="9">
        <f>+D$11+D$12*F227+D$13*F227^2</f>
        <v>-3.1587912517826007E-2</v>
      </c>
      <c r="Q227" s="11">
        <f>+C227-15018.5</f>
        <v>40276.150599999819</v>
      </c>
      <c r="R227">
        <f>+(P227-G227)^2</f>
        <v>4.7766380979741796E-5</v>
      </c>
      <c r="S227">
        <v>8</v>
      </c>
      <c r="T227">
        <f>S227*R227</f>
        <v>3.8213104783793437E-4</v>
      </c>
    </row>
    <row r="228" spans="1:20">
      <c r="A228" s="296" t="s">
        <v>448</v>
      </c>
      <c r="B228" s="297" t="s">
        <v>41</v>
      </c>
      <c r="C228" s="298">
        <v>55295.547799999826</v>
      </c>
      <c r="D228" s="298">
        <v>2.9999999999999997E-4</v>
      </c>
      <c r="E228" s="10">
        <f>+(C228-C$7)/C$8</f>
        <v>29327.89687832995</v>
      </c>
      <c r="F228">
        <f>ROUND(2*E228,0)/2</f>
        <v>29328</v>
      </c>
      <c r="G228" s="9">
        <f>+C228-(C$7+F228*C$8)</f>
        <v>-3.6944160172424745E-2</v>
      </c>
      <c r="L228" s="9">
        <f>+G228</f>
        <v>-3.6944160172424745E-2</v>
      </c>
      <c r="O228" s="9">
        <f ca="1">+C$11+C$12*F228</f>
        <v>-3.4191343170774796E-2</v>
      </c>
      <c r="P228" s="9">
        <f>+D$11+D$12*F228+D$13*F228^2</f>
        <v>-3.1597688965715721E-2</v>
      </c>
      <c r="Q228" s="11">
        <f>+C228-15018.5</f>
        <v>40277.047799999826</v>
      </c>
      <c r="R228">
        <f>+(P228-G228)^2</f>
        <v>2.8584754364168641E-5</v>
      </c>
      <c r="S228">
        <v>8</v>
      </c>
      <c r="T228">
        <f>S228*R228</f>
        <v>2.2867803491334913E-4</v>
      </c>
    </row>
    <row r="229" spans="1:20">
      <c r="A229" s="296" t="s">
        <v>448</v>
      </c>
      <c r="B229" s="297" t="s">
        <v>39</v>
      </c>
      <c r="C229" s="298">
        <v>55297.518399999943</v>
      </c>
      <c r="D229" s="298">
        <v>2.9999999999999997E-4</v>
      </c>
      <c r="E229" s="10">
        <f>+(C229-C$7)/C$8</f>
        <v>29333.397384013373</v>
      </c>
      <c r="F229">
        <f>ROUND(2*E229,0)/2</f>
        <v>29333.5</v>
      </c>
      <c r="G229" s="9">
        <f>+C229-(C$7+F229*C$8)</f>
        <v>-3.6762995056051295E-2</v>
      </c>
      <c r="L229" s="9">
        <f>+G229</f>
        <v>-3.6762995056051295E-2</v>
      </c>
      <c r="O229" s="9">
        <f ca="1">+C$11+C$12*F229</f>
        <v>-3.4211345120674724E-2</v>
      </c>
      <c r="P229" s="9">
        <f>+D$11+D$12*F229+D$13*F229^2</f>
        <v>-3.1619201656956995E-2</v>
      </c>
      <c r="Q229" s="11">
        <f>+C229-15018.5</f>
        <v>40279.018399999943</v>
      </c>
      <c r="R229">
        <f>+(P229-G229)^2</f>
        <v>2.6458610532566092E-5</v>
      </c>
      <c r="S229">
        <v>8</v>
      </c>
      <c r="T229">
        <f>S229*R229</f>
        <v>2.1166888426052874E-4</v>
      </c>
    </row>
    <row r="230" spans="1:20">
      <c r="A230" s="296" t="s">
        <v>448</v>
      </c>
      <c r="B230" s="297" t="s">
        <v>41</v>
      </c>
      <c r="C230" s="298">
        <v>55299.489200000186</v>
      </c>
      <c r="D230" s="298">
        <v>2.9999999999999997E-4</v>
      </c>
      <c r="E230" s="10">
        <f>+(C230-C$7)/C$8</f>
        <v>29338.898447954096</v>
      </c>
      <c r="F230">
        <f>ROUND(2*E230,0)/2</f>
        <v>29339</v>
      </c>
      <c r="G230" s="9">
        <f>+C230-(C$7+F230*C$8)</f>
        <v>-3.6381829813763034E-2</v>
      </c>
      <c r="L230" s="9">
        <f>+G230</f>
        <v>-3.6381829813763034E-2</v>
      </c>
      <c r="O230" s="9">
        <f ca="1">+C$11+C$12*F230</f>
        <v>-3.4231347070574666E-2</v>
      </c>
      <c r="P230" s="9">
        <f>+D$11+D$12*F230+D$13*F230^2</f>
        <v>-3.1640720543788622E-2</v>
      </c>
      <c r="Q230" s="11">
        <f>+C230-15018.5</f>
        <v>40280.989200000186</v>
      </c>
      <c r="R230">
        <f>+(P230-G230)^2</f>
        <v>2.2478117109837294E-5</v>
      </c>
      <c r="S230">
        <v>8</v>
      </c>
      <c r="T230">
        <f>S230*R230</f>
        <v>1.7982493687869835E-4</v>
      </c>
    </row>
    <row r="231" spans="1:20">
      <c r="A231" s="296" t="s">
        <v>448</v>
      </c>
      <c r="B231" s="297" t="s">
        <v>39</v>
      </c>
      <c r="C231" s="298">
        <v>55299.665399999823</v>
      </c>
      <c r="D231" s="298">
        <v>5.9999999999999995E-4</v>
      </c>
      <c r="E231" s="10">
        <f>+(C231-C$7)/C$8</f>
        <v>29339.390272321987</v>
      </c>
      <c r="F231">
        <f>ROUND(2*E231,0)/2</f>
        <v>29339.5</v>
      </c>
      <c r="G231" s="9">
        <f>+C231-(C$7+F231*C$8)</f>
        <v>-3.9310815176577307E-2</v>
      </c>
      <c r="L231" s="9">
        <f>+G231</f>
        <v>-3.9310815176577307E-2</v>
      </c>
      <c r="O231" s="9">
        <f ca="1">+C$11+C$12*F231</f>
        <v>-3.4233165429656487E-2</v>
      </c>
      <c r="P231" s="9">
        <f>+D$11+D$12*F231+D$13*F231^2</f>
        <v>-3.1642677113447218E-2</v>
      </c>
      <c r="Q231" s="11">
        <f>+C231-15018.5</f>
        <v>40281.165399999823</v>
      </c>
      <c r="R231">
        <f>+(P231-G231)^2</f>
        <v>5.8800341355224482E-5</v>
      </c>
      <c r="S231">
        <v>8</v>
      </c>
      <c r="T231">
        <f>S231*R231</f>
        <v>4.7040273084179585E-4</v>
      </c>
    </row>
    <row r="232" spans="1:20">
      <c r="A232" s="296" t="s">
        <v>448</v>
      </c>
      <c r="B232" s="297" t="s">
        <v>39</v>
      </c>
      <c r="C232" s="298">
        <v>55300.384099999908</v>
      </c>
      <c r="D232" s="298">
        <v>1.1999999999999999E-3</v>
      </c>
      <c r="E232" s="10">
        <f>+(C232-C$7)/C$8</f>
        <v>29341.396368655547</v>
      </c>
      <c r="F232">
        <f>ROUND(2*E232,0)/2</f>
        <v>29341.5</v>
      </c>
      <c r="G232" s="9">
        <f>+C232-(C$7+F232*C$8)</f>
        <v>-3.7126755094504915E-2</v>
      </c>
      <c r="L232" s="9">
        <f>+G232</f>
        <v>-3.7126755094504915E-2</v>
      </c>
      <c r="O232" s="9">
        <f ca="1">+C$11+C$12*F232</f>
        <v>-3.4240438865983727E-2</v>
      </c>
      <c r="P232" s="9">
        <f>+D$11+D$12*F232+D$13*F232^2</f>
        <v>-3.1650503904113864E-2</v>
      </c>
      <c r="Q232" s="11">
        <f>+C232-15018.5</f>
        <v>40281.884099999908</v>
      </c>
      <c r="R232">
        <f>+(P232-G232)^2</f>
        <v>2.9989327100259409E-5</v>
      </c>
      <c r="S232">
        <v>8</v>
      </c>
      <c r="T232">
        <f>S232*R232</f>
        <v>2.3991461680207527E-4</v>
      </c>
    </row>
    <row r="233" spans="1:20">
      <c r="A233" s="296" t="s">
        <v>448</v>
      </c>
      <c r="B233" s="297" t="s">
        <v>41</v>
      </c>
      <c r="C233" s="298">
        <v>55300.564499999862</v>
      </c>
      <c r="D233" s="298">
        <v>1.1999999999999999E-3</v>
      </c>
      <c r="E233" s="10">
        <f>+(C233-C$7)/C$8</f>
        <v>29341.899916420174</v>
      </c>
      <c r="F233">
        <f>ROUND(2*E233,0)/2</f>
        <v>29342</v>
      </c>
      <c r="G233" s="9">
        <f>+C233-(C$7+F233*C$8)</f>
        <v>-3.5855740134138614E-2</v>
      </c>
      <c r="L233" s="9">
        <f>+G233</f>
        <v>-3.5855740134138614E-2</v>
      </c>
      <c r="O233" s="9">
        <f ca="1">+C$11+C$12*F233</f>
        <v>-3.4242257225065548E-2</v>
      </c>
      <c r="P233" s="9">
        <f>+D$11+D$12*F233+D$13*F233^2</f>
        <v>-3.1652460729788584E-2</v>
      </c>
      <c r="Q233" s="11">
        <f>+C233-15018.5</f>
        <v>40282.064499999862</v>
      </c>
      <c r="R233">
        <f>+(P233-G233)^2</f>
        <v>1.7667557751033142E-5</v>
      </c>
      <c r="S233">
        <v>8</v>
      </c>
      <c r="T233">
        <f>S233*R233</f>
        <v>1.4134046200826514E-4</v>
      </c>
    </row>
    <row r="234" spans="1:20">
      <c r="A234" s="296" t="s">
        <v>448</v>
      </c>
      <c r="B234" s="297" t="s">
        <v>41</v>
      </c>
      <c r="C234" s="298">
        <v>55308.445400000084</v>
      </c>
      <c r="D234" s="298">
        <v>4.0000000000000002E-4</v>
      </c>
      <c r="E234" s="10">
        <f>+(C234-C$7)/C$8</f>
        <v>29363.897752226094</v>
      </c>
      <c r="F234">
        <f>ROUND(2*E234,0)/2</f>
        <v>29364</v>
      </c>
      <c r="G234" s="9">
        <f>+C234-(C$7+F234*C$8)</f>
        <v>-3.6631079914513975E-2</v>
      </c>
      <c r="L234" s="9">
        <f>+G234</f>
        <v>-3.6631079914513975E-2</v>
      </c>
      <c r="O234" s="9">
        <f ca="1">+C$11+C$12*F234</f>
        <v>-3.4322265024665302E-2</v>
      </c>
      <c r="P234" s="9">
        <f>+D$11+D$12*F234+D$13*F234^2</f>
        <v>-3.1738611750670435E-2</v>
      </c>
      <c r="Q234" s="11">
        <f>+C234-15018.5</f>
        <v>40289.945400000084</v>
      </c>
      <c r="R234">
        <f>+(P234-G234)^2</f>
        <v>2.3936244734222579E-5</v>
      </c>
      <c r="S234">
        <v>8</v>
      </c>
      <c r="T234">
        <f>S234*R234</f>
        <v>1.9148995787378063E-4</v>
      </c>
    </row>
    <row r="235" spans="1:20">
      <c r="A235" s="296" t="s">
        <v>448</v>
      </c>
      <c r="B235" s="297" t="s">
        <v>39</v>
      </c>
      <c r="C235" s="298">
        <v>55310.415200000163</v>
      </c>
      <c r="D235" s="298">
        <v>4.0000000000000002E-4</v>
      </c>
      <c r="E235" s="10">
        <f>+(C235-C$7)/C$8</f>
        <v>29369.396024881629</v>
      </c>
      <c r="F235">
        <f>ROUND(2*E235,0)/2</f>
        <v>29369.5</v>
      </c>
      <c r="G235" s="9">
        <f>+C235-(C$7+F235*C$8)</f>
        <v>-3.7249914836138487E-2</v>
      </c>
      <c r="L235" s="9">
        <f>+G235</f>
        <v>-3.7249914836138487E-2</v>
      </c>
      <c r="O235" s="9">
        <f ca="1">+C$11+C$12*F235</f>
        <v>-3.434226697456523E-2</v>
      </c>
      <c r="P235" s="9">
        <f>+D$11+D$12*F235+D$13*F235^2</f>
        <v>-3.1760164994866794E-2</v>
      </c>
      <c r="Q235" s="11">
        <f>+C235-15018.5</f>
        <v>40291.915200000163</v>
      </c>
      <c r="R235">
        <f>+(P235-G235)^2</f>
        <v>3.0137353319742583E-5</v>
      </c>
      <c r="S235">
        <v>8</v>
      </c>
      <c r="T235">
        <f>S235*R235</f>
        <v>2.4109882655794066E-4</v>
      </c>
    </row>
    <row r="236" spans="1:20">
      <c r="A236" s="296" t="s">
        <v>448</v>
      </c>
      <c r="B236" s="297" t="s">
        <v>39</v>
      </c>
      <c r="C236" s="298">
        <v>55311.490100000054</v>
      </c>
      <c r="D236" s="298">
        <v>2.9999999999999997E-4</v>
      </c>
      <c r="E236" s="10">
        <f>+(C236-C$7)/C$8</f>
        <v>29372.396376834415</v>
      </c>
      <c r="F236">
        <f>ROUND(2*E236,0)/2</f>
        <v>29372.5</v>
      </c>
      <c r="G236" s="9">
        <f>+C236-(C$7+F236*C$8)</f>
        <v>-3.7123824949958362E-2</v>
      </c>
      <c r="L236" s="9">
        <f>+G236</f>
        <v>-3.7123824949958362E-2</v>
      </c>
      <c r="O236" s="9">
        <f ca="1">+C$11+C$12*F236</f>
        <v>-3.4353177129056112E-2</v>
      </c>
      <c r="P236" s="9">
        <f>+D$11+D$12*F236+D$13*F236^2</f>
        <v>-3.1771923921247537E-2</v>
      </c>
      <c r="Q236" s="11">
        <f>+C236-15018.5</f>
        <v>40292.990100000054</v>
      </c>
      <c r="R236">
        <f>+(P236-G236)^2</f>
        <v>2.8642844621115982E-5</v>
      </c>
      <c r="S236">
        <v>8</v>
      </c>
      <c r="T236">
        <f>S236*R236</f>
        <v>2.2914275696892786E-4</v>
      </c>
    </row>
    <row r="237" spans="1:20">
      <c r="A237" s="296" t="s">
        <v>448</v>
      </c>
      <c r="B237" s="297" t="s">
        <v>41</v>
      </c>
      <c r="C237" s="298">
        <v>55311.667100000195</v>
      </c>
      <c r="D237" s="298">
        <v>8.0000000000000004E-4</v>
      </c>
      <c r="E237" s="10">
        <f>+(C237-C$7)/C$8</f>
        <v>29372.890434231496</v>
      </c>
      <c r="F237">
        <f>ROUND(2*E237,0)/2</f>
        <v>29373</v>
      </c>
      <c r="G237" s="9">
        <f>+C237-(C$7+F237*C$8)</f>
        <v>-3.9252809801837429E-2</v>
      </c>
      <c r="L237" s="9">
        <f>+G237</f>
        <v>-3.9252809801837429E-2</v>
      </c>
      <c r="O237" s="9">
        <f ca="1">+C$11+C$12*F237</f>
        <v>-3.4354995488137918E-2</v>
      </c>
      <c r="P237" s="9">
        <f>+D$11+D$12*F237+D$13*F237^2</f>
        <v>-3.1773883921522285E-2</v>
      </c>
      <c r="Q237" s="11">
        <f>+C237-15018.5</f>
        <v>40293.167100000195</v>
      </c>
      <c r="R237">
        <f>+(P237-G237)^2</f>
        <v>5.5934332323247659E-5</v>
      </c>
      <c r="S237">
        <v>8</v>
      </c>
      <c r="T237">
        <f>S237*R237</f>
        <v>4.4747465858598127E-4</v>
      </c>
    </row>
    <row r="238" spans="1:20">
      <c r="A238" s="296" t="s">
        <v>448</v>
      </c>
      <c r="B238" s="297" t="s">
        <v>41</v>
      </c>
      <c r="C238" s="298">
        <v>55312.38599999994</v>
      </c>
      <c r="D238" s="298">
        <v>2.0000000000000001E-4</v>
      </c>
      <c r="E238" s="10">
        <f>+(C238-C$7)/C$8</f>
        <v>29374.897088821053</v>
      </c>
      <c r="F238">
        <f>ROUND(2*E238,0)/2</f>
        <v>29375</v>
      </c>
      <c r="G238" s="9">
        <f>+C238-(C$7+F238*C$8)</f>
        <v>-3.6868750059511513E-2</v>
      </c>
      <c r="L238" s="9">
        <f>+G238</f>
        <v>-3.6868750059511513E-2</v>
      </c>
      <c r="O238" s="9">
        <f ca="1">+C$11+C$12*F238</f>
        <v>-3.4362268924465172E-2</v>
      </c>
      <c r="P238" s="9">
        <f>+D$11+D$12*F238+D$13*F238^2</f>
        <v>-3.1781724434653533E-2</v>
      </c>
      <c r="Q238" s="11">
        <f>+C238-15018.5</f>
        <v>40293.88599999994</v>
      </c>
      <c r="R238">
        <f>+(P238-G238)^2</f>
        <v>2.5877829707961719E-5</v>
      </c>
      <c r="S238">
        <v>8</v>
      </c>
      <c r="T238">
        <f>S238*R238</f>
        <v>2.0702263766369375E-4</v>
      </c>
    </row>
    <row r="239" spans="1:20">
      <c r="A239" s="296" t="s">
        <v>448</v>
      </c>
      <c r="B239" s="297" t="s">
        <v>39</v>
      </c>
      <c r="C239" s="298">
        <v>55312.564600000158</v>
      </c>
      <c r="D239" s="298">
        <v>4.0000000000000002E-4</v>
      </c>
      <c r="E239" s="10">
        <f>+(C239-C$7)/C$8</f>
        <v>29375.395612273907</v>
      </c>
      <c r="F239">
        <f>ROUND(2*E239,0)/2</f>
        <v>29375.5</v>
      </c>
      <c r="G239" s="9">
        <f>+C239-(C$7+F239*C$8)</f>
        <v>-3.7397734842670616E-2</v>
      </c>
      <c r="L239" s="9">
        <f>+G239</f>
        <v>-3.7397734842670616E-2</v>
      </c>
      <c r="O239" s="9">
        <f ca="1">+C$11+C$12*F239</f>
        <v>-3.4364087283546979E-2</v>
      </c>
      <c r="P239" s="9">
        <f>+D$11+D$12*F239+D$13*F239^2</f>
        <v>-3.1783684690944405E-2</v>
      </c>
      <c r="Q239" s="11">
        <f>+C239-15018.5</f>
        <v>40294.064600000158</v>
      </c>
      <c r="R239">
        <f>+(P239-G239)^2</f>
        <v>3.1517559106097083E-5</v>
      </c>
      <c r="S239">
        <v>8</v>
      </c>
      <c r="T239">
        <f>S239*R239</f>
        <v>2.5214047284877666E-4</v>
      </c>
    </row>
    <row r="240" spans="1:20">
      <c r="A240" s="140" t="s">
        <v>393</v>
      </c>
      <c r="B240" s="141" t="s">
        <v>41</v>
      </c>
      <c r="C240" s="142">
        <v>55318.118300000002</v>
      </c>
      <c r="D240" s="196" t="s">
        <v>181</v>
      </c>
      <c r="E240" s="10">
        <f>+(C240-C$7)/C$8</f>
        <v>29390.897570262012</v>
      </c>
      <c r="F240">
        <f>ROUND(2*E240,0)/2</f>
        <v>29391</v>
      </c>
      <c r="G240" s="9">
        <f>+C240-(C$7+F240*C$8)</f>
        <v>-3.6696269999083597E-2</v>
      </c>
      <c r="K240" s="9">
        <f>+G240</f>
        <v>-3.6696269999083597E-2</v>
      </c>
      <c r="O240" s="9">
        <f ca="1">+C$11+C$12*F240</f>
        <v>-3.4420456415083178E-2</v>
      </c>
      <c r="P240" s="9">
        <f>+D$11+D$12*F240+D$13*F240^2</f>
        <v>-3.1844478032761782E-2</v>
      </c>
      <c r="Q240" s="11">
        <f>+C240-15018.5</f>
        <v>40299.618300000002</v>
      </c>
      <c r="R240">
        <f>+(P240-G240)^2</f>
        <v>2.3539885284464906E-5</v>
      </c>
      <c r="S240">
        <v>1</v>
      </c>
      <c r="T240">
        <f>S240*R240</f>
        <v>2.3539885284464906E-5</v>
      </c>
    </row>
    <row r="241" spans="1:20">
      <c r="A241" s="296" t="s">
        <v>448</v>
      </c>
      <c r="B241" s="297" t="s">
        <v>39</v>
      </c>
      <c r="C241" s="298">
        <v>55324.386799999978</v>
      </c>
      <c r="D241" s="298">
        <v>5.0000000000000001E-4</v>
      </c>
      <c r="E241" s="10">
        <f>+(C241-C$7)/C$8</f>
        <v>29408.394738573374</v>
      </c>
      <c r="F241">
        <f>ROUND(2*E241,0)/2</f>
        <v>29408.5</v>
      </c>
      <c r="G241" s="9">
        <f>+C241-(C$7+F241*C$8)</f>
        <v>-3.7710745018557645E-2</v>
      </c>
      <c r="L241" s="9">
        <f>+G241</f>
        <v>-3.7710745018557645E-2</v>
      </c>
      <c r="O241" s="9">
        <f ca="1">+C$11+C$12*F241</f>
        <v>-3.4484098982946618E-2</v>
      </c>
      <c r="P241" s="9">
        <f>+D$11+D$12*F241+D$13*F241^2</f>
        <v>-3.1913174816475327E-2</v>
      </c>
      <c r="Q241" s="11">
        <f>+C241-15018.5</f>
        <v>40305.886799999978</v>
      </c>
      <c r="R241">
        <f>+(P241-G241)^2</f>
        <v>3.3611820248072813E-5</v>
      </c>
      <c r="S241">
        <v>8</v>
      </c>
      <c r="T241">
        <f>S241*R241</f>
        <v>2.688945619845825E-4</v>
      </c>
    </row>
    <row r="242" spans="1:20">
      <c r="A242" s="296" t="s">
        <v>448</v>
      </c>
      <c r="B242" s="297" t="s">
        <v>41</v>
      </c>
      <c r="C242" s="298">
        <v>55324.567499999888</v>
      </c>
      <c r="D242" s="298">
        <v>5.9999999999999995E-4</v>
      </c>
      <c r="E242" s="10">
        <f>+(C242-C$7)/C$8</f>
        <v>29408.899123723299</v>
      </c>
      <c r="F242">
        <f>ROUND(2*E242,0)/2</f>
        <v>29409</v>
      </c>
      <c r="G242" s="9">
        <f>+C242-(C$7+F242*C$8)</f>
        <v>-3.6139730116701685E-2</v>
      </c>
      <c r="L242" s="9">
        <f>+G242</f>
        <v>-3.6139730116701685E-2</v>
      </c>
      <c r="O242" s="9">
        <f ca="1">+C$11+C$12*F242</f>
        <v>-3.4485917342028424E-2</v>
      </c>
      <c r="P242" s="9">
        <f>+D$11+D$12*F242+D$13*F242^2</f>
        <v>-3.1915138503382352E-2</v>
      </c>
      <c r="Q242" s="11">
        <f>+C242-15018.5</f>
        <v>40306.067499999888</v>
      </c>
      <c r="R242">
        <f>+(P242-G242)^2</f>
        <v>1.784717429932804E-5</v>
      </c>
      <c r="S242">
        <v>8</v>
      </c>
      <c r="T242">
        <f>S242*R242</f>
        <v>1.4277739439462432E-4</v>
      </c>
    </row>
    <row r="243" spans="1:20">
      <c r="A243" s="296" t="s">
        <v>448</v>
      </c>
      <c r="B243" s="297" t="s">
        <v>41</v>
      </c>
      <c r="C243" s="298">
        <v>55332.44849999994</v>
      </c>
      <c r="D243" s="298">
        <v>2.9999999999999997E-4</v>
      </c>
      <c r="E243" s="10">
        <f>+(C243-C$7)/C$8</f>
        <v>29430.897238657217</v>
      </c>
      <c r="F243">
        <f>ROUND(2*E243,0)/2</f>
        <v>29431</v>
      </c>
      <c r="G243" s="9">
        <f>+C243-(C$7+F243*C$8)</f>
        <v>-3.6815070059674326E-2</v>
      </c>
      <c r="L243" s="9">
        <f>+G243</f>
        <v>-3.6815070059674326E-2</v>
      </c>
      <c r="O243" s="9">
        <f ca="1">+C$11+C$12*F243</f>
        <v>-3.4565925141628179E-2</v>
      </c>
      <c r="P243" s="9">
        <f>+D$11+D$12*F243+D$13*F243^2</f>
        <v>-3.2001591418485506E-2</v>
      </c>
      <c r="Q243" s="11">
        <f>+C243-15018.5</f>
        <v>40313.94849999994</v>
      </c>
      <c r="R243">
        <f>+(P243-G243)^2</f>
        <v>2.3169576629180973E-5</v>
      </c>
      <c r="S243">
        <v>8</v>
      </c>
      <c r="T243">
        <f>S243*R243</f>
        <v>1.8535661303344778E-4</v>
      </c>
    </row>
    <row r="244" spans="1:20">
      <c r="A244" s="296" t="s">
        <v>448</v>
      </c>
      <c r="B244" s="297" t="s">
        <v>39</v>
      </c>
      <c r="C244" s="298">
        <v>55336.56799999997</v>
      </c>
      <c r="D244" s="298">
        <v>4.0000000000000002E-4</v>
      </c>
      <c r="E244" s="10">
        <f>+(C244-C$7)/C$8</f>
        <v>29442.395936090325</v>
      </c>
      <c r="F244">
        <f>ROUND(2*E244,0)/2</f>
        <v>29442.5</v>
      </c>
      <c r="G244" s="9">
        <f>+C244-(C$7+F244*C$8)</f>
        <v>-3.7281725031789392E-2</v>
      </c>
      <c r="L244" s="9">
        <f>+G244</f>
        <v>-3.7281725031789392E-2</v>
      </c>
      <c r="O244" s="9">
        <f ca="1">+C$11+C$12*F244</f>
        <v>-3.460774740050987E-2</v>
      </c>
      <c r="P244" s="9">
        <f>+D$11+D$12*F244+D$13*F244^2</f>
        <v>-3.2046822167102432E-2</v>
      </c>
      <c r="Q244" s="11">
        <f>+C244-15018.5</f>
        <v>40318.06799999997</v>
      </c>
      <c r="R244">
        <f>+(P244-G244)^2</f>
        <v>2.7404208002707747E-5</v>
      </c>
      <c r="S244">
        <v>8</v>
      </c>
      <c r="T244">
        <f>S244*R244</f>
        <v>2.1923366402166198E-4</v>
      </c>
    </row>
    <row r="245" spans="1:20">
      <c r="A245" s="296" t="s">
        <v>448</v>
      </c>
      <c r="B245" s="297" t="s">
        <v>39</v>
      </c>
      <c r="C245" s="298">
        <v>55337.284099999815</v>
      </c>
      <c r="D245" s="298">
        <v>6.9999999999999999E-4</v>
      </c>
      <c r="E245" s="10">
        <f>+(C245-C$7)/C$8</f>
        <v>29444.394775082925</v>
      </c>
      <c r="F245">
        <f>ROUND(2*E245,0)/2</f>
        <v>29444.5</v>
      </c>
      <c r="G245" s="9">
        <f>+C245-(C$7+F245*C$8)</f>
        <v>-3.7697665189625695E-2</v>
      </c>
      <c r="L245" s="9">
        <f>+G245</f>
        <v>-3.7697665189625695E-2</v>
      </c>
      <c r="O245" s="9">
        <f ca="1">+C$11+C$12*F245</f>
        <v>-3.461502083683711E-2</v>
      </c>
      <c r="P245" s="9">
        <f>+D$11+D$12*F245+D$13*F245^2</f>
        <v>-3.2054691149227425E-2</v>
      </c>
      <c r="Q245" s="11">
        <f>+C245-15018.5</f>
        <v>40318.784099999815</v>
      </c>
      <c r="R245">
        <f>+(P245-G245)^2</f>
        <v>3.1843156020608779E-5</v>
      </c>
      <c r="S245">
        <v>8</v>
      </c>
      <c r="T245">
        <f>S245*R245</f>
        <v>2.5474524816487023E-4</v>
      </c>
    </row>
    <row r="246" spans="1:20">
      <c r="A246" s="296" t="s">
        <v>448</v>
      </c>
      <c r="B246" s="297" t="s">
        <v>41</v>
      </c>
      <c r="C246" s="298">
        <v>55337.464199999813</v>
      </c>
      <c r="D246" s="298">
        <v>4.0000000000000002E-4</v>
      </c>
      <c r="E246" s="10">
        <f>+(C246-C$7)/C$8</f>
        <v>29444.897485462257</v>
      </c>
      <c r="F246">
        <f>ROUND(2*E246,0)/2</f>
        <v>29445</v>
      </c>
      <c r="G246" s="9">
        <f>+C246-(C$7+F246*C$8)</f>
        <v>-3.6726650185300969E-2</v>
      </c>
      <c r="L246" s="9">
        <f>+G246</f>
        <v>-3.6726650185300969E-2</v>
      </c>
      <c r="O246" s="9">
        <f ca="1">+C$11+C$12*F246</f>
        <v>-3.461683919591893E-2</v>
      </c>
      <c r="P246" s="9">
        <f>+D$11+D$12*F246+D$13*F246^2</f>
        <v>-3.2056658522766728E-2</v>
      </c>
      <c r="Q246" s="11">
        <f>+C246-15018.5</f>
        <v>40318.964199999813</v>
      </c>
      <c r="R246">
        <f>+(P246-G246)^2</f>
        <v>2.1808822128139324E-5</v>
      </c>
      <c r="S246">
        <v>8</v>
      </c>
      <c r="T246">
        <f>S246*R246</f>
        <v>1.7447057702511459E-4</v>
      </c>
    </row>
    <row r="247" spans="1:20">
      <c r="A247" s="296" t="s">
        <v>448</v>
      </c>
      <c r="B247" s="297" t="s">
        <v>39</v>
      </c>
      <c r="C247" s="298">
        <v>55338.358299999963</v>
      </c>
      <c r="D247" s="298">
        <v>5.0000000000000001E-4</v>
      </c>
      <c r="E247" s="10">
        <f>+(C247-C$7)/C$8</f>
        <v>29447.393173137119</v>
      </c>
      <c r="F247">
        <f>ROUND(2*E247,0)/2</f>
        <v>29447.5</v>
      </c>
      <c r="G247" s="9">
        <f>+C247-(C$7+F247*C$8)</f>
        <v>-3.8271575038379524E-2</v>
      </c>
      <c r="L247" s="9">
        <f>+G247</f>
        <v>-3.8271575038379524E-2</v>
      </c>
      <c r="O247" s="9">
        <f ca="1">+C$11+C$12*F247</f>
        <v>-3.4625930991327991E-2</v>
      </c>
      <c r="P247" s="9">
        <f>+D$11+D$12*F247+D$13*F247^2</f>
        <v>-3.2066496158511669E-2</v>
      </c>
      <c r="Q247" s="11">
        <f>+C247-15018.5</f>
        <v>40319.858299999963</v>
      </c>
      <c r="R247">
        <f>+(P247-G247)^2</f>
        <v>3.8503003905382115E-5</v>
      </c>
      <c r="S247">
        <v>8</v>
      </c>
      <c r="T247">
        <f>S247*R247</f>
        <v>3.0802403124305692E-4</v>
      </c>
    </row>
    <row r="248" spans="1:20">
      <c r="A248" s="296" t="s">
        <v>448</v>
      </c>
      <c r="B248" s="297" t="s">
        <v>41</v>
      </c>
      <c r="C248" s="298">
        <v>55338.539299999829</v>
      </c>
      <c r="D248" s="298">
        <v>2.9999999999999997E-4</v>
      </c>
      <c r="E248" s="10">
        <f>+(C248-C$7)/C$8</f>
        <v>29447.898395672339</v>
      </c>
      <c r="F248">
        <f>ROUND(2*E248,0)/2</f>
        <v>29448</v>
      </c>
      <c r="G248" s="9">
        <f>+C248-(C$7+F248*C$8)</f>
        <v>-3.6400560173206031E-2</v>
      </c>
      <c r="L248" s="9">
        <f>+G248</f>
        <v>-3.6400560173206031E-2</v>
      </c>
      <c r="O248" s="9">
        <f ca="1">+C$11+C$12*F248</f>
        <v>-3.4627749350409798E-2</v>
      </c>
      <c r="P248" s="9">
        <f>+D$11+D$12*F248+D$13*F248^2</f>
        <v>-3.2068463839270346E-2</v>
      </c>
      <c r="Q248" s="11">
        <f>+C248-15018.5</f>
        <v>40320.039299999829</v>
      </c>
      <c r="R248">
        <f>+(P248-G248)^2</f>
        <v>1.8767058646499005E-5</v>
      </c>
      <c r="S248">
        <v>8</v>
      </c>
      <c r="T248">
        <f>S248*R248</f>
        <v>1.5013646917199204E-4</v>
      </c>
    </row>
    <row r="249" spans="1:20">
      <c r="A249" s="296" t="s">
        <v>448</v>
      </c>
      <c r="B249" s="297" t="s">
        <v>41</v>
      </c>
      <c r="C249" s="298">
        <v>55339.25549999997</v>
      </c>
      <c r="D249" s="298">
        <v>2.3E-3</v>
      </c>
      <c r="E249" s="10">
        <f>+(C249-C$7)/C$8</f>
        <v>29449.897513794236</v>
      </c>
      <c r="F249">
        <f>ROUND(2*E249,0)/2</f>
        <v>29450</v>
      </c>
      <c r="G249" s="9">
        <f>+C249-(C$7+F249*C$8)</f>
        <v>-3.6716500027978327E-2</v>
      </c>
      <c r="L249" s="9">
        <f>+G249</f>
        <v>-3.6716500027978327E-2</v>
      </c>
      <c r="O249" s="9">
        <f ca="1">+C$11+C$12*F249</f>
        <v>-3.4635022786737052E-2</v>
      </c>
      <c r="P249" s="9">
        <f>+D$11+D$12*F249+D$13*F249^2</f>
        <v>-3.2076335074337284E-2</v>
      </c>
      <c r="Q249" s="11">
        <f>+C249-15018.5</f>
        <v>40320.75549999997</v>
      </c>
      <c r="R249">
        <f>+(P249-G249)^2</f>
        <v>2.1531130796998586E-5</v>
      </c>
      <c r="S249">
        <v>8</v>
      </c>
      <c r="T249">
        <f>S249*R249</f>
        <v>1.7224904637598869E-4</v>
      </c>
    </row>
    <row r="250" spans="1:20">
      <c r="A250" s="296" t="s">
        <v>448</v>
      </c>
      <c r="B250" s="297" t="s">
        <v>39</v>
      </c>
      <c r="C250" s="298">
        <v>55339.433699999936</v>
      </c>
      <c r="D250" s="298">
        <v>5.0000000000000001E-4</v>
      </c>
      <c r="E250" s="10">
        <f>+(C250-C$7)/C$8</f>
        <v>29450.394920732499</v>
      </c>
      <c r="F250">
        <f>ROUND(2*E250,0)/2</f>
        <v>29450.5</v>
      </c>
      <c r="G250" s="9">
        <f>+C250-(C$7+F250*C$8)</f>
        <v>-3.7645485062967055E-2</v>
      </c>
      <c r="L250" s="9">
        <f>+G250</f>
        <v>-3.7645485062967055E-2</v>
      </c>
      <c r="O250" s="9">
        <f ca="1">+C$11+C$12*F250</f>
        <v>-3.4636841145818872E-2</v>
      </c>
      <c r="P250" s="9">
        <f>+D$11+D$12*F250+D$13*F250^2</f>
        <v>-3.2078303011112072E-2</v>
      </c>
      <c r="Q250" s="11">
        <f>+C250-15018.5</f>
        <v>40320.933699999936</v>
      </c>
      <c r="R250">
        <f>+(P250-G250)^2</f>
        <v>3.099351599849625E-5</v>
      </c>
      <c r="S250">
        <v>8</v>
      </c>
      <c r="T250">
        <f>S250*R250</f>
        <v>2.4794812798797E-4</v>
      </c>
    </row>
    <row r="251" spans="1:20">
      <c r="A251" s="296" t="s">
        <v>448</v>
      </c>
      <c r="B251" s="297" t="s">
        <v>41</v>
      </c>
      <c r="C251" s="298">
        <v>55340.330599999987</v>
      </c>
      <c r="D251" s="298">
        <v>2.9999999999999997E-4</v>
      </c>
      <c r="E251" s="10">
        <f>+(C251-C$7)/C$8</f>
        <v>29452.898424004317</v>
      </c>
      <c r="F251">
        <f>ROUND(2*E251,0)/2</f>
        <v>29453</v>
      </c>
      <c r="G251" s="9">
        <f>+C251-(C$7+F251*C$8)</f>
        <v>-3.639041001588339E-2</v>
      </c>
      <c r="L251" s="9">
        <f>+G251</f>
        <v>-3.639041001588339E-2</v>
      </c>
      <c r="O251" s="9">
        <f ca="1">+C$11+C$12*F251</f>
        <v>-3.4645932941227933E-2</v>
      </c>
      <c r="P251" s="9">
        <f>+D$11+D$12*F251+D$13*F251^2</f>
        <v>-3.2088143463034458E-2</v>
      </c>
      <c r="Q251" s="11">
        <f>+C251-15018.5</f>
        <v>40321.830599999987</v>
      </c>
      <c r="R251">
        <f>+(P251-G251)^2</f>
        <v>1.8509497491762634E-5</v>
      </c>
      <c r="S251">
        <v>8</v>
      </c>
      <c r="T251">
        <f>S251*R251</f>
        <v>1.4807597993410108E-4</v>
      </c>
    </row>
    <row r="252" spans="1:20">
      <c r="A252" s="296" t="s">
        <v>448</v>
      </c>
      <c r="B252" s="297" t="s">
        <v>39</v>
      </c>
      <c r="C252" s="298">
        <v>55340.511400000192</v>
      </c>
      <c r="D252" s="298">
        <v>8.0000000000000004E-4</v>
      </c>
      <c r="E252" s="10">
        <f>+(C252-C$7)/C$8</f>
        <v>29453.40308828354</v>
      </c>
      <c r="F252">
        <f>ROUND(2*E252,0)/2</f>
        <v>29453.5</v>
      </c>
      <c r="G252" s="9">
        <f>+C252-(C$7+F252*C$8)</f>
        <v>-3.4719394810963422E-2</v>
      </c>
      <c r="L252" s="9">
        <f>+G252</f>
        <v>-3.4719394810963422E-2</v>
      </c>
      <c r="O252" s="9">
        <f ca="1">+C$11+C$12*F252</f>
        <v>-3.464775130030974E-2</v>
      </c>
      <c r="P252" s="9">
        <f>+D$11+D$12*F252+D$13*F252^2</f>
        <v>-3.2090111707028614E-2</v>
      </c>
      <c r="Q252" s="11">
        <f>+C252-15018.5</f>
        <v>40322.011400000192</v>
      </c>
      <c r="R252">
        <f>+(P252-G252)^2</f>
        <v>6.9131296406370601E-6</v>
      </c>
      <c r="S252">
        <v>8</v>
      </c>
      <c r="T252">
        <f>S252*R252</f>
        <v>5.5305037125096481E-5</v>
      </c>
    </row>
    <row r="253" spans="1:20">
      <c r="A253" s="296" t="s">
        <v>448</v>
      </c>
      <c r="B253" s="297" t="s">
        <v>41</v>
      </c>
      <c r="C253" s="298">
        <v>55341.405499999877</v>
      </c>
      <c r="D253" s="298">
        <v>5.9999999999999995E-4</v>
      </c>
      <c r="E253" s="10">
        <f>+(C253-C$7)/C$8</f>
        <v>29455.898775957103</v>
      </c>
      <c r="F253">
        <f>ROUND(2*E253,0)/2</f>
        <v>29456</v>
      </c>
      <c r="G253" s="9">
        <f>+C253-(C$7+F253*C$8)</f>
        <v>-3.6264320122427307E-2</v>
      </c>
      <c r="L253" s="9">
        <f>+G253</f>
        <v>-3.6264320122427307E-2</v>
      </c>
      <c r="O253" s="9">
        <f ca="1">+C$11+C$12*F253</f>
        <v>-3.4656843095718801E-2</v>
      </c>
      <c r="P253" s="9">
        <f>+D$11+D$12*F253+D$13*F253^2</f>
        <v>-3.2099953695047777E-2</v>
      </c>
      <c r="Q253" s="11">
        <f>+C253-15018.5</f>
        <v>40322.905499999877</v>
      </c>
      <c r="R253">
        <f>+(P253-G253)^2</f>
        <v>1.7341947741485753E-5</v>
      </c>
      <c r="S253">
        <v>8</v>
      </c>
      <c r="T253">
        <f>S253*R253</f>
        <v>1.3873558193188603E-4</v>
      </c>
    </row>
    <row r="254" spans="1:20">
      <c r="A254" s="296" t="s">
        <v>448</v>
      </c>
      <c r="B254" s="297" t="s">
        <v>41</v>
      </c>
      <c r="C254" s="298">
        <v>55346.420200000051</v>
      </c>
      <c r="D254" s="298">
        <v>2.9999999999999997E-4</v>
      </c>
      <c r="E254" s="10">
        <f>+(C254-C$7)/C$8</f>
        <v>29469.896231478258</v>
      </c>
      <c r="F254">
        <f>ROUND(2*E254,0)/2</f>
        <v>29470</v>
      </c>
      <c r="G254" s="9">
        <f>+C254-(C$7+F254*C$8)</f>
        <v>-3.7175899953581393E-2</v>
      </c>
      <c r="L254" s="9">
        <f>+G254</f>
        <v>-3.7175899953581393E-2</v>
      </c>
      <c r="O254" s="9">
        <f ca="1">+C$11+C$12*F254</f>
        <v>-3.4707757150009552E-2</v>
      </c>
      <c r="P254" s="9">
        <f>+D$11+D$12*F254+D$13*F254^2</f>
        <v>-3.2155092483845599E-2</v>
      </c>
      <c r="Q254" s="11">
        <f>+C254-15018.5</f>
        <v>40327.920200000051</v>
      </c>
      <c r="R254">
        <f>+(P254-G254)^2</f>
        <v>2.5208507648154748E-5</v>
      </c>
      <c r="S254">
        <v>8</v>
      </c>
      <c r="T254">
        <f>S254*R254</f>
        <v>2.0166806118523798E-4</v>
      </c>
    </row>
    <row r="255" spans="1:20">
      <c r="A255" s="296" t="s">
        <v>448</v>
      </c>
      <c r="B255" s="297" t="s">
        <v>39</v>
      </c>
      <c r="C255" s="298">
        <v>55347.315099999774</v>
      </c>
      <c r="D255" s="298">
        <v>5.9999999999999995E-4</v>
      </c>
      <c r="E255" s="10">
        <f>+(C255-C$7)/C$8</f>
        <v>29472.39415217971</v>
      </c>
      <c r="F255">
        <f>ROUND(2*E255,0)/2</f>
        <v>29472.5</v>
      </c>
      <c r="G255" s="9">
        <f>+C255-(C$7+F255*C$8)</f>
        <v>-3.7920825227047317E-2</v>
      </c>
      <c r="L255" s="9">
        <f>+G255</f>
        <v>-3.7920825227047317E-2</v>
      </c>
      <c r="O255" s="9">
        <f ca="1">+C$11+C$12*F255</f>
        <v>-3.4716848945418613E-2</v>
      </c>
      <c r="P255" s="9">
        <f>+D$11+D$12*F255+D$13*F255^2</f>
        <v>-3.2164942920397087E-2</v>
      </c>
      <c r="Q255" s="11">
        <f>+C255-15018.5</f>
        <v>40328.815099999774</v>
      </c>
      <c r="R255">
        <f>+(P255-G255)^2</f>
        <v>3.3130181128009174E-5</v>
      </c>
      <c r="S255">
        <v>8</v>
      </c>
      <c r="T255">
        <f>S255*R255</f>
        <v>2.6504144902407339E-4</v>
      </c>
    </row>
    <row r="256" spans="1:20">
      <c r="A256" s="296" t="s">
        <v>448</v>
      </c>
      <c r="B256" s="297" t="s">
        <v>41</v>
      </c>
      <c r="C256" s="298">
        <v>55347.495199999772</v>
      </c>
      <c r="D256" s="298">
        <v>5.0000000000000001E-4</v>
      </c>
      <c r="E256" s="10">
        <f>+(C256-C$7)/C$8</f>
        <v>29472.896862559042</v>
      </c>
      <c r="F256">
        <f>ROUND(2*E256,0)/2</f>
        <v>29473</v>
      </c>
      <c r="G256" s="9">
        <f>+C256-(C$7+F256*C$8)</f>
        <v>-3.6949810229998548E-2</v>
      </c>
      <c r="L256" s="9">
        <f>+G256</f>
        <v>-3.6949810229998548E-2</v>
      </c>
      <c r="O256" s="9">
        <f ca="1">+C$11+C$12*F256</f>
        <v>-3.4718667304500433E-2</v>
      </c>
      <c r="P256" s="9">
        <f>+D$11+D$12*F256+D$13*F256^2</f>
        <v>-3.2166913161317055E-2</v>
      </c>
      <c r="Q256" s="11">
        <f>+C256-15018.5</f>
        <v>40328.995199999772</v>
      </c>
      <c r="R256">
        <f>+(P256-G256)^2</f>
        <v>2.287610436960201E-5</v>
      </c>
      <c r="S256">
        <v>8</v>
      </c>
      <c r="T256">
        <f>S256*R256</f>
        <v>1.8300883495681608E-4</v>
      </c>
    </row>
    <row r="257" spans="1:20">
      <c r="A257" s="296" t="s">
        <v>448</v>
      </c>
      <c r="B257" s="297" t="s">
        <v>39</v>
      </c>
      <c r="C257" s="298">
        <v>55348.389599999879</v>
      </c>
      <c r="D257" s="298">
        <v>5.9999999999999995E-4</v>
      </c>
      <c r="E257" s="10">
        <f>+(C257-C$7)/C$8</f>
        <v>29475.393387619202</v>
      </c>
      <c r="F257">
        <f>ROUND(2*E257,0)/2</f>
        <v>29475.5</v>
      </c>
      <c r="G257" s="9">
        <f>+C257-(C$7+F257*C$8)</f>
        <v>-3.8194735119759571E-2</v>
      </c>
      <c r="L257" s="9">
        <f>+G257</f>
        <v>-3.8194735119759571E-2</v>
      </c>
      <c r="O257" s="9">
        <f ca="1">+C$11+C$12*F257</f>
        <v>-3.4727759099909494E-2</v>
      </c>
      <c r="P257" s="9">
        <f>+D$11+D$12*F257+D$13*F257^2</f>
        <v>-3.2176765133965314E-2</v>
      </c>
      <c r="Q257" s="11">
        <f>+C257-15018.5</f>
        <v>40329.889599999879</v>
      </c>
      <c r="R257">
        <f>+(P257-G257)^2</f>
        <v>3.6215962749920528E-5</v>
      </c>
      <c r="S257">
        <v>8</v>
      </c>
      <c r="T257">
        <f>S257*R257</f>
        <v>2.8972770199936422E-4</v>
      </c>
    </row>
    <row r="258" spans="1:20">
      <c r="A258" s="140" t="s">
        <v>393</v>
      </c>
      <c r="B258" s="141" t="s">
        <v>41</v>
      </c>
      <c r="C258" s="142">
        <v>55350.003599999996</v>
      </c>
      <c r="D258" s="196" t="s">
        <v>181</v>
      </c>
      <c r="E258" s="10">
        <f>+(C258-C$7)/C$8</f>
        <v>29479.898521168965</v>
      </c>
      <c r="F258">
        <f>ROUND(2*E258,0)/2</f>
        <v>29480</v>
      </c>
      <c r="G258" s="9">
        <f>+C258-(C$7+F258*C$8)</f>
        <v>-3.6355600008391775E-2</v>
      </c>
      <c r="K258" s="9">
        <f>+G258</f>
        <v>-3.6355600008391775E-2</v>
      </c>
      <c r="O258" s="9">
        <f ca="1">+C$11+C$12*F258</f>
        <v>-3.4744124331645809E-2</v>
      </c>
      <c r="P258" s="9">
        <f>+D$11+D$12*F258+D$13*F258^2</f>
        <v>-3.2194501910535439E-2</v>
      </c>
      <c r="Q258" s="11">
        <f>+C258-15018.5</f>
        <v>40331.503599999996</v>
      </c>
      <c r="R258">
        <f>+(P258-G258)^2</f>
        <v>1.7314737379983618E-5</v>
      </c>
      <c r="S258">
        <v>1</v>
      </c>
      <c r="T258">
        <f>S258*R258</f>
        <v>1.7314737379983618E-5</v>
      </c>
    </row>
    <row r="259" spans="1:20">
      <c r="A259" s="296" t="s">
        <v>448</v>
      </c>
      <c r="B259" s="297" t="s">
        <v>39</v>
      </c>
      <c r="C259" s="298">
        <v>55351.256500000134</v>
      </c>
      <c r="D259" s="298">
        <v>4.0000000000000002E-4</v>
      </c>
      <c r="E259" s="10">
        <f>+(C259-C$7)/C$8</f>
        <v>29483.395721803856</v>
      </c>
      <c r="F259">
        <f>ROUND(2*E259,0)/2</f>
        <v>29483.5</v>
      </c>
      <c r="G259" s="9">
        <f>+C259-(C$7+F259*C$8)</f>
        <v>-3.7358494868385606E-2</v>
      </c>
      <c r="L259" s="9">
        <f>+G259</f>
        <v>-3.7358494868385606E-2</v>
      </c>
      <c r="O259" s="9">
        <f ca="1">+C$11+C$12*F259</f>
        <v>-3.4756852845218497E-2</v>
      </c>
      <c r="P259" s="9">
        <f>+D$11+D$12*F259+D$13*F259^2</f>
        <v>-3.2208300048581752E-2</v>
      </c>
      <c r="Q259" s="11">
        <f>+C259-15018.5</f>
        <v>40332.756500000134</v>
      </c>
      <c r="R259">
        <f>+(P259-G259)^2</f>
        <v>2.6524506681934448E-5</v>
      </c>
      <c r="S259">
        <v>8</v>
      </c>
      <c r="T259">
        <f>S259*R259</f>
        <v>2.1219605345547559E-4</v>
      </c>
    </row>
    <row r="260" spans="1:20">
      <c r="A260" s="296" t="s">
        <v>448</v>
      </c>
      <c r="B260" s="297" t="s">
        <v>41</v>
      </c>
      <c r="C260" s="298">
        <v>55352.509899999946</v>
      </c>
      <c r="D260" s="298">
        <v>4.0000000000000002E-4</v>
      </c>
      <c r="E260" s="10">
        <f>+(C260-C$7)/C$8</f>
        <v>29486.894318080198</v>
      </c>
      <c r="F260">
        <f>ROUND(2*E260,0)/2</f>
        <v>29487</v>
      </c>
      <c r="G260" s="9">
        <f>+C260-(C$7+F260*C$8)</f>
        <v>-3.7861390053876676E-2</v>
      </c>
      <c r="L260" s="9">
        <f>+G260</f>
        <v>-3.7861390053876676E-2</v>
      </c>
      <c r="O260" s="9">
        <f ca="1">+C$11+C$12*F260</f>
        <v>-3.4769581358791185E-2</v>
      </c>
      <c r="P260" s="9">
        <f>+D$11+D$12*F260+D$13*F260^2</f>
        <v>-3.2222100695586148E-2</v>
      </c>
      <c r="Q260" s="11">
        <f>+C260-15018.5</f>
        <v>40334.009899999946</v>
      </c>
      <c r="R260">
        <f>+(P260-G260)^2</f>
        <v>3.1801584466528793E-5</v>
      </c>
      <c r="S260">
        <v>8</v>
      </c>
      <c r="T260">
        <f>S260*R260</f>
        <v>2.5441267573223035E-4</v>
      </c>
    </row>
    <row r="261" spans="1:20">
      <c r="A261" s="296" t="s">
        <v>448</v>
      </c>
      <c r="B261" s="297" t="s">
        <v>39</v>
      </c>
      <c r="C261" s="298">
        <v>55353.405100000091</v>
      </c>
      <c r="D261" s="298">
        <v>4.0000000000000002E-4</v>
      </c>
      <c r="E261" s="10">
        <f>+(C261-C$7)/C$8</f>
        <v>29489.393076168242</v>
      </c>
      <c r="F261">
        <f>ROUND(2*E261,0)/2</f>
        <v>29489.5</v>
      </c>
      <c r="G261" s="9">
        <f>+C261-(C$7+F261*C$8)</f>
        <v>-3.8306314905639738E-2</v>
      </c>
      <c r="L261" s="9">
        <f>+G261</f>
        <v>-3.8306314905639738E-2</v>
      </c>
      <c r="O261" s="9">
        <f ca="1">+C$11+C$12*F261</f>
        <v>-3.4778673154200246E-2</v>
      </c>
      <c r="P261" s="9">
        <f>+D$11+D$12*F261+D$13*F261^2</f>
        <v>-3.2231959836686072E-2</v>
      </c>
      <c r="Q261" s="11">
        <f>+C261-15018.5</f>
        <v>40334.905100000091</v>
      </c>
      <c r="R261">
        <f>+(P261-G261)^2</f>
        <v>3.6897789503723095E-5</v>
      </c>
      <c r="S261">
        <v>8</v>
      </c>
      <c r="T261">
        <f>S261*R261</f>
        <v>2.9518231602978476E-4</v>
      </c>
    </row>
    <row r="262" spans="1:20">
      <c r="A262" s="296" t="s">
        <v>448</v>
      </c>
      <c r="B262" s="297" t="s">
        <v>39</v>
      </c>
      <c r="C262" s="298">
        <v>55359.495399999898</v>
      </c>
      <c r="D262" s="298">
        <v>4.0000000000000002E-4</v>
      </c>
      <c r="E262" s="10">
        <f>+(C262-C$7)/C$8</f>
        <v>29506.392837540774</v>
      </c>
      <c r="F262">
        <f>ROUND(2*E262,0)/2</f>
        <v>29506.5</v>
      </c>
      <c r="G262" s="9">
        <f>+C262-(C$7+F262*C$8)</f>
        <v>-3.8391805101127829E-2</v>
      </c>
      <c r="L262" s="9">
        <f>+G262</f>
        <v>-3.8391805101127829E-2</v>
      </c>
      <c r="O262" s="9">
        <f ca="1">+C$11+C$12*F262</f>
        <v>-3.4840497362981879E-2</v>
      </c>
      <c r="P262" s="9">
        <f>+D$11+D$12*F262+D$13*F262^2</f>
        <v>-3.2299035943904486E-2</v>
      </c>
      <c r="Q262" s="11">
        <f>+C262-15018.5</f>
        <v>40340.995399999898</v>
      </c>
      <c r="R262">
        <f>+(P262-G262)^2</f>
        <v>3.712183600321205E-5</v>
      </c>
      <c r="S262">
        <v>8</v>
      </c>
      <c r="T262">
        <f>S262*R262</f>
        <v>2.969746880256964E-4</v>
      </c>
    </row>
    <row r="263" spans="1:20">
      <c r="A263" s="296" t="s">
        <v>448</v>
      </c>
      <c r="B263" s="297" t="s">
        <v>39</v>
      </c>
      <c r="C263" s="298">
        <v>55365.228099999949</v>
      </c>
      <c r="D263" s="298">
        <v>2.9999999999999997E-4</v>
      </c>
      <c r="E263" s="10">
        <f>+(C263-C$7)/C$8</f>
        <v>29522.394435495597</v>
      </c>
      <c r="F263">
        <f>ROUND(2*E263,0)/2</f>
        <v>29522.5</v>
      </c>
      <c r="G263" s="9">
        <f>+C263-(C$7+F263*C$8)</f>
        <v>-3.7819325050804764E-2</v>
      </c>
      <c r="L263" s="9">
        <f>+G263</f>
        <v>-3.7819325050804764E-2</v>
      </c>
      <c r="O263" s="9">
        <f ca="1">+C$11+C$12*F263</f>
        <v>-3.4898684853599871E-2</v>
      </c>
      <c r="P263" s="9">
        <f>+D$11+D$12*F263+D$13*F263^2</f>
        <v>-3.2362220468363914E-2</v>
      </c>
      <c r="Q263" s="11">
        <f>+C263-15018.5</f>
        <v>40346.728099999949</v>
      </c>
      <c r="R263">
        <f>+(P263-G263)^2</f>
        <v>2.9779990423696921E-5</v>
      </c>
      <c r="S263">
        <v>8</v>
      </c>
      <c r="T263">
        <f>S263*R263</f>
        <v>2.3823992338957537E-4</v>
      </c>
    </row>
    <row r="264" spans="1:20">
      <c r="A264" s="296" t="s">
        <v>448</v>
      </c>
      <c r="B264" s="297" t="s">
        <v>41</v>
      </c>
      <c r="C264" s="298">
        <v>55365.411299999803</v>
      </c>
      <c r="D264" s="298">
        <v>1.2999999999999999E-3</v>
      </c>
      <c r="E264" s="10">
        <f>+(C264-C$7)/C$8</f>
        <v>29522.905798857184</v>
      </c>
      <c r="F264">
        <f>ROUND(2*E264,0)/2</f>
        <v>29523</v>
      </c>
      <c r="G264" s="9">
        <f>+C264-(C$7+F264*C$8)</f>
        <v>-3.37483101975522E-2</v>
      </c>
      <c r="L264" s="9">
        <f>+G264</f>
        <v>-3.37483101975522E-2</v>
      </c>
      <c r="O264" s="9">
        <f ca="1">+C$11+C$12*F264</f>
        <v>-3.4900503212681691E-2</v>
      </c>
      <c r="P264" s="9">
        <f>+D$11+D$12*F264+D$13*F264^2</f>
        <v>-3.2364195829606493E-2</v>
      </c>
      <c r="Q264" s="11">
        <f>+C264-15018.5</f>
        <v>40346.911299999803</v>
      </c>
      <c r="R264">
        <f>+(P264-G264)^2</f>
        <v>1.9157725835537449E-6</v>
      </c>
      <c r="S264">
        <v>8</v>
      </c>
      <c r="T264">
        <f>S264*R264</f>
        <v>1.532618066842996E-5</v>
      </c>
    </row>
    <row r="265" spans="1:20">
      <c r="A265" s="296" t="s">
        <v>448</v>
      </c>
      <c r="B265" s="297" t="s">
        <v>39</v>
      </c>
      <c r="C265" s="298">
        <v>55367.37770000007</v>
      </c>
      <c r="D265" s="298">
        <v>4.0000000000000002E-4</v>
      </c>
      <c r="E265" s="10">
        <f>+(C265-C$7)/C$8</f>
        <v>29528.39458114517</v>
      </c>
      <c r="F265">
        <f>ROUND(2*E265,0)/2</f>
        <v>29528.5</v>
      </c>
      <c r="G265" s="9">
        <f>+C265-(C$7+F265*C$8)</f>
        <v>-3.7767144931422081E-2</v>
      </c>
      <c r="L265" s="9">
        <f>+G265</f>
        <v>-3.7767144931422081E-2</v>
      </c>
      <c r="O265" s="9">
        <f ca="1">+C$11+C$12*F265</f>
        <v>-3.4920505162581619E-2</v>
      </c>
      <c r="P265" s="9">
        <f>+D$11+D$12*F265+D$13*F265^2</f>
        <v>-3.2385928182687894E-2</v>
      </c>
      <c r="Q265" s="11">
        <f>+C265-15018.5</f>
        <v>40348.87770000007</v>
      </c>
      <c r="R265">
        <f>+(P265-G265)^2</f>
        <v>2.8957493696857332E-5</v>
      </c>
      <c r="S265">
        <v>8</v>
      </c>
      <c r="T265">
        <f>S265*R265</f>
        <v>2.3165994957485866E-4</v>
      </c>
    </row>
    <row r="266" spans="1:20">
      <c r="A266" s="296" t="s">
        <v>448</v>
      </c>
      <c r="B266" s="297" t="s">
        <v>41</v>
      </c>
      <c r="C266" s="298">
        <v>55368.273899999913</v>
      </c>
      <c r="D266" s="298">
        <v>2.0000000000000001E-4</v>
      </c>
      <c r="E266" s="10">
        <f>+(C266-C$7)/C$8</f>
        <v>29530.896130517103</v>
      </c>
      <c r="F266">
        <f>ROUND(2*E266,0)/2</f>
        <v>29531</v>
      </c>
      <c r="G266" s="9">
        <f>+C266-(C$7+F266*C$8)</f>
        <v>-3.7212070092209615E-2</v>
      </c>
      <c r="L266" s="9">
        <f>+G266</f>
        <v>-3.7212070092209615E-2</v>
      </c>
      <c r="O266" s="9">
        <f ca="1">+C$11+C$12*F266</f>
        <v>-3.4929596957990694E-2</v>
      </c>
      <c r="P266" s="9">
        <f>+D$11+D$12*F266+D$13*F266^2</f>
        <v>-3.2395808573126662E-2</v>
      </c>
      <c r="Q266" s="11">
        <f>+C266-15018.5</f>
        <v>40349.773899999913</v>
      </c>
      <c r="R266">
        <f>+(P266-G266)^2</f>
        <v>2.3196375020199231E-5</v>
      </c>
      <c r="S266">
        <v>8</v>
      </c>
      <c r="T266">
        <f>S266*R266</f>
        <v>1.8557100016159384E-4</v>
      </c>
    </row>
    <row r="267" spans="1:20">
      <c r="A267" s="296" t="s">
        <v>448</v>
      </c>
      <c r="B267" s="297" t="s">
        <v>39</v>
      </c>
      <c r="C267" s="298">
        <v>55368.452599999961</v>
      </c>
      <c r="D267" s="298">
        <v>5.9999999999999995E-4</v>
      </c>
      <c r="E267" s="10">
        <f>+(C267-C$7)/C$8</f>
        <v>29531.394933097956</v>
      </c>
      <c r="F267">
        <f>ROUND(2*E267,0)/2</f>
        <v>29531.5</v>
      </c>
      <c r="G267" s="9">
        <f>+C267-(C$7+F267*C$8)</f>
        <v>-3.7641055037965998E-2</v>
      </c>
      <c r="L267" s="9">
        <f>+G267</f>
        <v>-3.7641055037965998E-2</v>
      </c>
      <c r="O267" s="9">
        <f ca="1">+C$11+C$12*F267</f>
        <v>-3.4931415317072501E-2</v>
      </c>
      <c r="P267" s="9">
        <f>+D$11+D$12*F267+D$13*F267^2</f>
        <v>-3.2397784804824095E-2</v>
      </c>
      <c r="Q267" s="11">
        <f>+C267-15018.5</f>
        <v>40349.952599999961</v>
      </c>
      <c r="R267">
        <f>+(P267-G267)^2</f>
        <v>2.7491882737751946E-5</v>
      </c>
      <c r="S267">
        <v>8</v>
      </c>
      <c r="T267">
        <f>S267*R267</f>
        <v>2.1993506190201556E-4</v>
      </c>
    </row>
    <row r="268" spans="1:20">
      <c r="A268" s="296" t="s">
        <v>448</v>
      </c>
      <c r="B268" s="297" t="s">
        <v>41</v>
      </c>
      <c r="C268" s="298">
        <v>55373.289900000207</v>
      </c>
      <c r="D268" s="298">
        <v>2.9999999999999997E-4</v>
      </c>
      <c r="E268" s="10">
        <f>+(C268-C$7)/C$8</f>
        <v>29544.897214708737</v>
      </c>
      <c r="F268">
        <f>ROUND(2*E268,0)/2</f>
        <v>29545</v>
      </c>
      <c r="G268" s="9">
        <f>+C268-(C$7+F268*C$8)</f>
        <v>-3.6823649796133395E-2</v>
      </c>
      <c r="L268" s="9">
        <f>+G268</f>
        <v>-3.6823649796133395E-2</v>
      </c>
      <c r="O268" s="9">
        <f ca="1">+C$11+C$12*F268</f>
        <v>-3.4980511012281446E-2</v>
      </c>
      <c r="P268" s="9">
        <f>+D$11+D$12*F268+D$13*F268^2</f>
        <v>-3.2451162415474258E-2</v>
      </c>
      <c r="Q268" s="11">
        <f>+C268-15018.5</f>
        <v>40354.789900000207</v>
      </c>
      <c r="R268">
        <f>+(P268-G268)^2</f>
        <v>1.9118645894023404E-5</v>
      </c>
      <c r="S268">
        <v>8</v>
      </c>
      <c r="T268">
        <f>S268*R268</f>
        <v>1.5294916715218724E-4</v>
      </c>
    </row>
    <row r="269" spans="1:20">
      <c r="A269" s="296" t="s">
        <v>448</v>
      </c>
      <c r="B269" s="297" t="s">
        <v>41</v>
      </c>
      <c r="C269" s="298">
        <v>55374.364300000016</v>
      </c>
      <c r="D269" s="298">
        <v>2.9999999999999997E-4</v>
      </c>
      <c r="E269" s="10">
        <f>+(C269-C$7)/C$8</f>
        <v>29547.896171018932</v>
      </c>
      <c r="F269">
        <f>ROUND(2*E269,0)/2</f>
        <v>29548</v>
      </c>
      <c r="G269" s="9">
        <f>+C269-(C$7+F269*C$8)</f>
        <v>-3.7197559984633699E-2</v>
      </c>
      <c r="L269" s="9">
        <f>+G269</f>
        <v>-3.7197559984633699E-2</v>
      </c>
      <c r="O269" s="9">
        <f ca="1">+C$11+C$12*F269</f>
        <v>-3.4991421166772313E-2</v>
      </c>
      <c r="P269" s="9">
        <f>+D$11+D$12*F269+D$13*F269^2</f>
        <v>-3.2463029175849235E-2</v>
      </c>
      <c r="Q269" s="11">
        <f>+C269-15018.5</f>
        <v>40355.864300000016</v>
      </c>
      <c r="R269">
        <f>+(P269-G269)^2</f>
        <v>2.2415781979329269E-5</v>
      </c>
      <c r="S269">
        <v>8</v>
      </c>
      <c r="T269">
        <f>S269*R269</f>
        <v>1.7932625583463415E-4</v>
      </c>
    </row>
    <row r="270" spans="1:20">
      <c r="A270" s="296" t="s">
        <v>448</v>
      </c>
      <c r="B270" s="297" t="s">
        <v>41</v>
      </c>
      <c r="C270" s="298">
        <v>55375.438699999824</v>
      </c>
      <c r="D270" s="298">
        <v>2.9999999999999997E-4</v>
      </c>
      <c r="E270" s="10">
        <f>+(C270-C$7)/C$8</f>
        <v>29550.895127329124</v>
      </c>
      <c r="F270">
        <f>ROUND(2*E270,0)/2</f>
        <v>29551</v>
      </c>
      <c r="G270" s="9">
        <f>+C270-(C$7+F270*C$8)</f>
        <v>-3.757147018040996E-2</v>
      </c>
      <c r="L270" s="9">
        <f>+G270</f>
        <v>-3.757147018040996E-2</v>
      </c>
      <c r="O270" s="9">
        <f ca="1">+C$11+C$12*F270</f>
        <v>-3.5002331321263194E-2</v>
      </c>
      <c r="P270" s="9">
        <f>+D$11+D$12*F270+D$13*F270^2</f>
        <v>-3.2474897779540352E-2</v>
      </c>
      <c r="Q270" s="11">
        <f>+C270-15018.5</f>
        <v>40356.938699999824</v>
      </c>
      <c r="R270">
        <f>+(P270-G270)^2</f>
        <v>2.5975050237305809E-5</v>
      </c>
      <c r="S270">
        <v>8</v>
      </c>
      <c r="T270">
        <f>S270*R270</f>
        <v>2.0780040189844647E-4</v>
      </c>
    </row>
    <row r="271" spans="1:20">
      <c r="A271" s="296" t="s">
        <v>448</v>
      </c>
      <c r="B271" s="297" t="s">
        <v>41</v>
      </c>
      <c r="C271" s="298">
        <v>55378.304599999916</v>
      </c>
      <c r="D271" s="298">
        <v>2.0000000000000001E-4</v>
      </c>
      <c r="E271" s="10">
        <f>+(C271-C$7)/C$8</f>
        <v>29558.894670228594</v>
      </c>
      <c r="F271">
        <f>ROUND(2*E271,0)/2</f>
        <v>29559</v>
      </c>
      <c r="G271" s="9">
        <f>+C271-(C$7+F271*C$8)</f>
        <v>-3.7735230085672811E-2</v>
      </c>
      <c r="L271" s="9">
        <f>+G271</f>
        <v>-3.7735230085672811E-2</v>
      </c>
      <c r="O271" s="9">
        <f ca="1">+C$11+C$12*F271</f>
        <v>-3.5031425066572197E-2</v>
      </c>
      <c r="P271" s="9">
        <f>+D$11+D$12*F271+D$13*F271^2</f>
        <v>-3.2506556401151146E-2</v>
      </c>
      <c r="Q271" s="11">
        <f>+C271-15018.5</f>
        <v>40359.804599999916</v>
      </c>
      <c r="R271">
        <f>+(P271-G271)^2</f>
        <v>2.7339028499209361E-5</v>
      </c>
      <c r="S271">
        <v>8</v>
      </c>
      <c r="T271">
        <f>S271*R271</f>
        <v>2.1871222799367489E-4</v>
      </c>
    </row>
    <row r="272" spans="1:20">
      <c r="A272" s="296" t="s">
        <v>448</v>
      </c>
      <c r="B272" s="297" t="s">
        <v>39</v>
      </c>
      <c r="C272" s="298">
        <v>55378.481699999887</v>
      </c>
      <c r="D272" s="298">
        <v>1.8E-3</v>
      </c>
      <c r="E272" s="10">
        <f>+(C272-C$7)/C$8</f>
        <v>29559.38900675367</v>
      </c>
      <c r="F272">
        <f>ROUND(2*E272,0)/2</f>
        <v>29559.5</v>
      </c>
      <c r="G272" s="9">
        <f>+C272-(C$7+F272*C$8)</f>
        <v>-3.9764215114701074E-2</v>
      </c>
      <c r="L272" s="9">
        <f>+G272</f>
        <v>-3.9764215114701074E-2</v>
      </c>
      <c r="O272" s="9">
        <f ca="1">+C$11+C$12*F272</f>
        <v>-3.5033243425654004E-2</v>
      </c>
      <c r="P272" s="9">
        <f>+D$11+D$12*F272+D$13*F272^2</f>
        <v>-3.2508535500229238E-2</v>
      </c>
      <c r="Q272" s="11">
        <f>+C272-15018.5</f>
        <v>40359.981699999887</v>
      </c>
      <c r="R272">
        <f>+(P272-G272)^2</f>
        <v>5.2644886667862165E-5</v>
      </c>
      <c r="S272">
        <v>8</v>
      </c>
      <c r="T272">
        <f>S272*R272</f>
        <v>4.2115909334289732E-4</v>
      </c>
    </row>
    <row r="273" spans="1:20">
      <c r="A273" s="296" t="s">
        <v>448</v>
      </c>
      <c r="B273" s="297" t="s">
        <v>39</v>
      </c>
      <c r="C273" s="298">
        <v>55379.19849999994</v>
      </c>
      <c r="D273" s="298">
        <v>2.3E-3</v>
      </c>
      <c r="E273" s="10">
        <f>+(C273-C$7)/C$8</f>
        <v>29561.38979964616</v>
      </c>
      <c r="F273">
        <f>ROUND(2*E273,0)/2</f>
        <v>29561.5</v>
      </c>
      <c r="G273" s="9">
        <f>+C273-(C$7+F273*C$8)</f>
        <v>-3.948015505739022E-2</v>
      </c>
      <c r="L273" s="9">
        <f>+G273</f>
        <v>-3.948015505739022E-2</v>
      </c>
      <c r="O273" s="9">
        <f ca="1">+C$11+C$12*F273</f>
        <v>-3.5040516861981258E-2</v>
      </c>
      <c r="P273" s="9">
        <f>+D$11+D$12*F273+D$13*F273^2</f>
        <v>-3.2516452408573884E-2</v>
      </c>
      <c r="Q273" s="11">
        <f>+C273-15018.5</f>
        <v>40360.69849999994</v>
      </c>
      <c r="R273">
        <f>+(P273-G273)^2</f>
        <v>4.8493154581131659E-5</v>
      </c>
      <c r="S273">
        <v>8</v>
      </c>
      <c r="T273">
        <f>S273*R273</f>
        <v>3.8794523664905327E-4</v>
      </c>
    </row>
    <row r="274" spans="1:20">
      <c r="A274" s="296" t="s">
        <v>448</v>
      </c>
      <c r="B274" s="297" t="s">
        <v>41</v>
      </c>
      <c r="C274" s="298">
        <v>55379.379600000102</v>
      </c>
      <c r="D274" s="298">
        <v>2.0000000000000001E-4</v>
      </c>
      <c r="E274" s="10">
        <f>+(C274-C$7)/C$8</f>
        <v>29561.895301310677</v>
      </c>
      <c r="F274">
        <f>ROUND(2*E274,0)/2</f>
        <v>29562</v>
      </c>
      <c r="G274" s="9">
        <f>+C274-(C$7+F274*C$8)</f>
        <v>-3.7509139896428678E-2</v>
      </c>
      <c r="L274" s="9">
        <f>+G274</f>
        <v>-3.7509139896428678E-2</v>
      </c>
      <c r="O274" s="9">
        <f ca="1">+C$11+C$12*F274</f>
        <v>-3.5042335221063065E-2</v>
      </c>
      <c r="P274" s="9">
        <f>+D$11+D$12*F274+D$13*F274^2</f>
        <v>-3.2518431763668101E-2</v>
      </c>
      <c r="Q274" s="11">
        <f>+C274-15018.5</f>
        <v>40360.879600000102</v>
      </c>
      <c r="R274">
        <f>+(P274-G274)^2</f>
        <v>2.4907167666402562E-5</v>
      </c>
      <c r="S274">
        <v>8</v>
      </c>
      <c r="T274">
        <f>S274*R274</f>
        <v>1.992573413312205E-4</v>
      </c>
    </row>
    <row r="275" spans="1:20">
      <c r="A275" s="296" t="s">
        <v>448</v>
      </c>
      <c r="B275" s="297" t="s">
        <v>39</v>
      </c>
      <c r="C275" s="298">
        <v>55380.274600000121</v>
      </c>
      <c r="D275" s="298">
        <v>2.9999999999999997E-4</v>
      </c>
      <c r="E275" s="10">
        <f>+(C275-C$7)/C$8</f>
        <v>29564.393501141425</v>
      </c>
      <c r="F275">
        <f>ROUND(2*E275,0)/2</f>
        <v>29564.5</v>
      </c>
      <c r="G275" s="9">
        <f>+C275-(C$7+F275*C$8)</f>
        <v>-3.815406488138251E-2</v>
      </c>
      <c r="L275" s="9">
        <f>+G275</f>
        <v>-3.815406488138251E-2</v>
      </c>
      <c r="O275" s="9">
        <f ca="1">+C$11+C$12*F275</f>
        <v>-3.5051427016472125E-2</v>
      </c>
      <c r="P275" s="9">
        <f>+D$11+D$12*F275+D$13*F275^2</f>
        <v>-3.2528329307187638E-2</v>
      </c>
      <c r="Q275" s="11">
        <f>+C275-15018.5</f>
        <v>40361.774600000121</v>
      </c>
      <c r="R275">
        <f>+(P275-G275)^2</f>
        <v>3.1648900750761704E-5</v>
      </c>
      <c r="S275">
        <v>8</v>
      </c>
      <c r="T275">
        <f>S275*R275</f>
        <v>2.5319120600609364E-4</v>
      </c>
    </row>
    <row r="276" spans="1:20">
      <c r="A276" s="296" t="s">
        <v>448</v>
      </c>
      <c r="B276" s="297" t="s">
        <v>41</v>
      </c>
      <c r="C276" s="298">
        <v>55380.454599999823</v>
      </c>
      <c r="D276" s="298">
        <v>2.0000000000000001E-4</v>
      </c>
      <c r="E276" s="10">
        <f>+(C276-C$7)/C$8</f>
        <v>29564.895932391461</v>
      </c>
      <c r="F276">
        <f>ROUND(2*E276,0)/2</f>
        <v>29565</v>
      </c>
      <c r="G276" s="9">
        <f>+C276-(C$7+F276*C$8)</f>
        <v>-3.7283050180121791E-2</v>
      </c>
      <c r="L276" s="9">
        <f>+G276</f>
        <v>-3.7283050180121791E-2</v>
      </c>
      <c r="O276" s="9">
        <f ca="1">+C$11+C$12*F276</f>
        <v>-3.5053245375553946E-2</v>
      </c>
      <c r="P276" s="9">
        <f>+D$11+D$12*F276+D$13*F276^2</f>
        <v>-3.2530308969501216E-2</v>
      </c>
      <c r="Q276" s="11">
        <f>+C276-15018.5</f>
        <v>40361.954599999823</v>
      </c>
      <c r="R276">
        <f>+(P276-G276)^2</f>
        <v>2.2588549015131122E-5</v>
      </c>
      <c r="S276">
        <v>8</v>
      </c>
      <c r="T276">
        <f>S276*R276</f>
        <v>1.8070839212104897E-4</v>
      </c>
    </row>
    <row r="277" spans="1:20">
      <c r="A277" s="296" t="s">
        <v>448</v>
      </c>
      <c r="B277" s="297" t="s">
        <v>39</v>
      </c>
      <c r="C277" s="298">
        <v>55384.214600000065</v>
      </c>
      <c r="D277" s="298">
        <v>6.9999999999999999E-4</v>
      </c>
      <c r="E277" s="10">
        <f>+(C277-C$7)/C$8</f>
        <v>29575.391162965792</v>
      </c>
      <c r="F277">
        <f>ROUND(2*E277,0)/2</f>
        <v>29575.5</v>
      </c>
      <c r="G277" s="9">
        <f>+C277-(C$7+F277*C$8)</f>
        <v>-3.8991734938463196E-2</v>
      </c>
      <c r="L277" s="9">
        <f>+G277</f>
        <v>-3.8991734938463196E-2</v>
      </c>
      <c r="O277" s="9">
        <f ca="1">+C$11+C$12*F277</f>
        <v>-3.5091430916272009E-2</v>
      </c>
      <c r="P277" s="9">
        <f>+D$11+D$12*F277+D$13*F277^2</f>
        <v>-3.2571893706031717E-2</v>
      </c>
      <c r="Q277" s="11">
        <f>+C277-15018.5</f>
        <v>40365.714600000065</v>
      </c>
      <c r="R277">
        <f>+(P277-G277)^2</f>
        <v>4.1214361449627338E-5</v>
      </c>
      <c r="S277">
        <v>8</v>
      </c>
      <c r="T277">
        <f>S277*R277</f>
        <v>3.297148915970187E-4</v>
      </c>
    </row>
    <row r="278" spans="1:20">
      <c r="A278" s="296" t="s">
        <v>448</v>
      </c>
      <c r="B278" s="297" t="s">
        <v>39</v>
      </c>
      <c r="C278" s="298">
        <v>55385.291000000201</v>
      </c>
      <c r="D278" s="298">
        <v>8.0000000000000004E-4</v>
      </c>
      <c r="E278" s="10">
        <f>+(C278-C$7)/C$8</f>
        <v>29578.395701846355</v>
      </c>
      <c r="F278">
        <f>ROUND(2*E278,0)/2</f>
        <v>29578.5</v>
      </c>
      <c r="G278" s="9">
        <f>+C278-(C$7+F278*C$8)</f>
        <v>-3.7365644799137954E-2</v>
      </c>
      <c r="L278" s="9">
        <f>+G278</f>
        <v>-3.7365644799137954E-2</v>
      </c>
      <c r="O278" s="9">
        <f ca="1">+C$11+C$12*F278</f>
        <v>-3.5102341070762877E-2</v>
      </c>
      <c r="P278" s="9">
        <f>+D$11+D$12*F278+D$13*F278^2</f>
        <v>-3.2583779206787469E-2</v>
      </c>
      <c r="Q278" s="11">
        <f>+C278-15018.5</f>
        <v>40366.791000000201</v>
      </c>
      <c r="R278">
        <f>+(P278-G278)^2</f>
        <v>2.2866238543305447E-5</v>
      </c>
      <c r="S278">
        <v>8</v>
      </c>
      <c r="T278">
        <f>S278*R278</f>
        <v>1.8292990834644358E-4</v>
      </c>
    </row>
    <row r="279" spans="1:20">
      <c r="A279" s="296" t="s">
        <v>448</v>
      </c>
      <c r="B279" s="297" t="s">
        <v>39</v>
      </c>
      <c r="C279" s="298">
        <v>55390.305499999784</v>
      </c>
      <c r="D279" s="298">
        <v>2.0000000000000001E-4</v>
      </c>
      <c r="E279" s="10">
        <f>+(C279-C$7)/C$8</f>
        <v>29592.392599108913</v>
      </c>
      <c r="F279">
        <f>ROUND(2*E279,0)/2</f>
        <v>29592.5</v>
      </c>
      <c r="G279" s="9">
        <f>+C279-(C$7+F279*C$8)</f>
        <v>-3.8477225214592181E-2</v>
      </c>
      <c r="L279" s="9">
        <f>+G279</f>
        <v>-3.8477225214592181E-2</v>
      </c>
      <c r="O279" s="9">
        <f ca="1">+C$11+C$12*F279</f>
        <v>-3.5153255125053628E-2</v>
      </c>
      <c r="P279" s="9">
        <f>+D$11+D$12*F279+D$13*F279^2</f>
        <v>-3.2639269249716586E-2</v>
      </c>
      <c r="Q279" s="11">
        <f>+C279-15018.5</f>
        <v>40371.805499999784</v>
      </c>
      <c r="R279">
        <f>+(P279-G279)^2</f>
        <v>3.4081729847826538E-5</v>
      </c>
      <c r="S279">
        <v>8</v>
      </c>
      <c r="T279">
        <f>S279*R279</f>
        <v>2.726538387826123E-4</v>
      </c>
    </row>
    <row r="280" spans="1:20">
      <c r="A280" s="296" t="s">
        <v>448</v>
      </c>
      <c r="B280" s="297" t="s">
        <v>41</v>
      </c>
      <c r="C280" s="298">
        <v>55391.2052000002</v>
      </c>
      <c r="D280" s="298">
        <v>1.1000000000000001E-3</v>
      </c>
      <c r="E280" s="10">
        <f>+(C280-C$7)/C$8</f>
        <v>29594.903917978991</v>
      </c>
      <c r="F280">
        <f>ROUND(2*E280,0)/2</f>
        <v>29595</v>
      </c>
      <c r="G280" s="9">
        <f>+C280-(C$7+F280*C$8)</f>
        <v>-3.4422149801685009E-2</v>
      </c>
      <c r="L280" s="9">
        <f>+G280</f>
        <v>-3.4422149801685009E-2</v>
      </c>
      <c r="O280" s="9">
        <f ca="1">+C$11+C$12*F280</f>
        <v>-3.5162346920462689E-2</v>
      </c>
      <c r="P280" s="9">
        <f>+D$11+D$12*F280+D$13*F280^2</f>
        <v>-3.2649182410220072E-2</v>
      </c>
      <c r="Q280" s="11">
        <f>+C280-15018.5</f>
        <v>40372.7052000002</v>
      </c>
      <c r="R280">
        <f>+(P280-G280)^2</f>
        <v>3.1434133711979835E-6</v>
      </c>
      <c r="S280">
        <v>8</v>
      </c>
      <c r="T280">
        <f>S280*R280</f>
        <v>2.5147306969583868E-5</v>
      </c>
    </row>
    <row r="281" spans="1:20">
      <c r="A281" s="296" t="s">
        <v>448</v>
      </c>
      <c r="B281" s="297" t="s">
        <v>39</v>
      </c>
      <c r="C281" s="298">
        <v>55391.379699999932</v>
      </c>
      <c r="D281" s="298">
        <v>5.0000000000000001E-4</v>
      </c>
      <c r="E281" s="10">
        <f>+(C281-C$7)/C$8</f>
        <v>29595.390997163111</v>
      </c>
      <c r="F281">
        <f>ROUND(2*E281,0)/2</f>
        <v>29595.5</v>
      </c>
      <c r="G281" s="9">
        <f>+C281-(C$7+F281*C$8)</f>
        <v>-3.9051135070621967E-2</v>
      </c>
      <c r="L281" s="9">
        <f>+G281</f>
        <v>-3.9051135070621967E-2</v>
      </c>
      <c r="O281" s="9">
        <f ca="1">+C$11+C$12*F281</f>
        <v>-3.516416527954451E-2</v>
      </c>
      <c r="P281" s="9">
        <f>+D$11+D$12*F281+D$13*F281^2</f>
        <v>-3.2651165195930455E-2</v>
      </c>
      <c r="Q281" s="11">
        <f>+C281-15018.5</f>
        <v>40372.879699999932</v>
      </c>
      <c r="R281">
        <f>+(P281-G281)^2</f>
        <v>4.0959614396958885E-5</v>
      </c>
      <c r="S281">
        <v>8</v>
      </c>
      <c r="T281">
        <f>S281*R281</f>
        <v>3.2767691517567108E-4</v>
      </c>
    </row>
    <row r="282" spans="1:20">
      <c r="A282" s="296" t="s">
        <v>448</v>
      </c>
      <c r="B282" s="297" t="s">
        <v>39</v>
      </c>
      <c r="C282" s="298">
        <v>55394.246300000232</v>
      </c>
      <c r="D282" s="298">
        <v>2.9999999999999997E-4</v>
      </c>
      <c r="E282" s="10">
        <f>+(C282-C$7)/C$8</f>
        <v>29603.392493962467</v>
      </c>
      <c r="F282">
        <f>ROUND(2*E282,0)/2</f>
        <v>29603.5</v>
      </c>
      <c r="G282" s="9">
        <f>+C282-(C$7+F282*C$8)</f>
        <v>-3.8514894768013619E-2</v>
      </c>
      <c r="L282" s="9">
        <f>+G282</f>
        <v>-3.8514894768013619E-2</v>
      </c>
      <c r="O282" s="9">
        <f ca="1">+C$11+C$12*F282</f>
        <v>-3.5193259024853513E-2</v>
      </c>
      <c r="P282" s="9">
        <f>+D$11+D$12*F282+D$13*F282^2</f>
        <v>-3.2682896730935253E-2</v>
      </c>
      <c r="Q282" s="11">
        <f>+C282-15018.5</f>
        <v>40375.746300000232</v>
      </c>
      <c r="R282">
        <f>+(P282-G282)^2</f>
        <v>3.4012201104485914E-5</v>
      </c>
      <c r="S282">
        <v>8</v>
      </c>
      <c r="T282">
        <f>S282*R282</f>
        <v>2.7209760883588731E-4</v>
      </c>
    </row>
    <row r="283" spans="1:20">
      <c r="A283" s="296" t="s">
        <v>448</v>
      </c>
      <c r="B283" s="297" t="s">
        <v>41</v>
      </c>
      <c r="C283" s="298">
        <v>55394.426200000104</v>
      </c>
      <c r="D283" s="298">
        <v>5.0000000000000001E-4</v>
      </c>
      <c r="E283" s="10">
        <f>+(C283-C$7)/C$8</f>
        <v>29603.894646084504</v>
      </c>
      <c r="F283">
        <f>ROUND(2*E283,0)/2</f>
        <v>29604</v>
      </c>
      <c r="G283" s="9">
        <f>+C283-(C$7+F283*C$8)</f>
        <v>-3.7743879896879662E-2</v>
      </c>
      <c r="L283" s="9">
        <f>+G283</f>
        <v>-3.7743879896879662E-2</v>
      </c>
      <c r="O283" s="9">
        <f ca="1">+C$11+C$12*F283</f>
        <v>-3.5195077383935319E-2</v>
      </c>
      <c r="P283" s="9">
        <f>+D$11+D$12*F283+D$13*F283^2</f>
        <v>-3.2684880387100483E-2</v>
      </c>
      <c r="Q283" s="11">
        <f>+C283-15018.5</f>
        <v>40375.926200000104</v>
      </c>
      <c r="R283">
        <f>+(P283-G283)^2</f>
        <v>2.5593476039945971E-5</v>
      </c>
      <c r="S283">
        <v>8</v>
      </c>
      <c r="T283">
        <f>S283*R283</f>
        <v>2.0474780831956777E-4</v>
      </c>
    </row>
    <row r="284" spans="1:20">
      <c r="A284" s="296" t="s">
        <v>448</v>
      </c>
      <c r="B284" s="297" t="s">
        <v>39</v>
      </c>
      <c r="C284" s="298">
        <v>55396.395000000019</v>
      </c>
      <c r="D284" s="298">
        <v>5.9999999999999995E-4</v>
      </c>
      <c r="E284" s="10">
        <f>+(C284-C$7)/C$8</f>
        <v>29609.390127454855</v>
      </c>
      <c r="F284">
        <f>ROUND(2*E284,0)/2</f>
        <v>29609.5</v>
      </c>
      <c r="G284" s="9">
        <f>+C284-(C$7+F284*C$8)</f>
        <v>-3.9362714982416946E-2</v>
      </c>
      <c r="L284" s="9">
        <f>+G284</f>
        <v>-3.9362714982416946E-2</v>
      </c>
      <c r="O284" s="9">
        <f ca="1">+C$11+C$12*F284</f>
        <v>-3.5215079333835261E-2</v>
      </c>
      <c r="P284" s="9">
        <f>+D$11+D$12*F284+D$13*F284^2</f>
        <v>-3.2706703984330864E-2</v>
      </c>
      <c r="Q284" s="11">
        <f>+C284-15018.5</f>
        <v>40377.895000000019</v>
      </c>
      <c r="R284">
        <f>+(P284-G284)^2</f>
        <v>4.4302482406642895E-5</v>
      </c>
      <c r="S284">
        <v>8</v>
      </c>
      <c r="T284">
        <f>S284*R284</f>
        <v>3.5441985925314316E-4</v>
      </c>
    </row>
    <row r="285" spans="1:20">
      <c r="A285" s="296" t="s">
        <v>448</v>
      </c>
      <c r="B285" s="297" t="s">
        <v>41</v>
      </c>
      <c r="C285" s="298">
        <v>55401.232799999882</v>
      </c>
      <c r="D285" s="298">
        <v>2.0000000000000001E-4</v>
      </c>
      <c r="E285" s="10">
        <f>+(C285-C$7)/C$8</f>
        <v>29622.893804706928</v>
      </c>
      <c r="F285">
        <f>ROUND(2*E285,0)/2</f>
        <v>29623</v>
      </c>
      <c r="G285" s="9">
        <f>+C285-(C$7+F285*C$8)</f>
        <v>-3.8045310117013287E-2</v>
      </c>
      <c r="L285" s="9">
        <f>+G285</f>
        <v>-3.8045310117013287E-2</v>
      </c>
      <c r="O285" s="9">
        <f ca="1">+C$11+C$12*F285</f>
        <v>-3.5264175029044192E-2</v>
      </c>
      <c r="P285" s="9">
        <f>+D$11+D$12*F285+D$13*F285^2</f>
        <v>-3.2760297262969494E-2</v>
      </c>
      <c r="Q285" s="11">
        <f>+C285-15018.5</f>
        <v>40382.732799999882</v>
      </c>
      <c r="R285">
        <f>+(P285-G285)^2</f>
        <v>2.7931360867408114E-5</v>
      </c>
      <c r="S285">
        <v>8</v>
      </c>
      <c r="T285">
        <f>S285*R285</f>
        <v>2.2345088693926491E-4</v>
      </c>
    </row>
    <row r="286" spans="1:20">
      <c r="A286" s="296" t="s">
        <v>448</v>
      </c>
      <c r="B286" s="297" t="s">
        <v>39</v>
      </c>
      <c r="C286" s="298">
        <v>55401.413000000175</v>
      </c>
      <c r="D286" s="298">
        <v>1.8E-3</v>
      </c>
      <c r="E286" s="10">
        <f>+(C286-C$7)/C$8</f>
        <v>29623.396794215561</v>
      </c>
      <c r="F286">
        <f>ROUND(2*E286,0)/2</f>
        <v>29623.5</v>
      </c>
      <c r="G286" s="9">
        <f>+C286-(C$7+F286*C$8)</f>
        <v>-3.6974294824176468E-2</v>
      </c>
      <c r="L286" s="9">
        <f>+G286</f>
        <v>-3.6974294824176468E-2</v>
      </c>
      <c r="O286" s="9">
        <f ca="1">+C$11+C$12*F286</f>
        <v>-3.5265993388126013E-2</v>
      </c>
      <c r="P286" s="9">
        <f>+D$11+D$12*F286+D$13*F286^2</f>
        <v>-3.2762282916060551E-2</v>
      </c>
      <c r="Q286" s="11">
        <f>+C286-15018.5</f>
        <v>40382.913000000175</v>
      </c>
      <c r="R286">
        <f>+(P286-G286)^2</f>
        <v>1.7741044314110292E-5</v>
      </c>
      <c r="S286">
        <v>8</v>
      </c>
      <c r="T286">
        <f>S286*R286</f>
        <v>1.4192835451288233E-4</v>
      </c>
    </row>
    <row r="287" spans="1:20">
      <c r="A287" s="296" t="s">
        <v>448</v>
      </c>
      <c r="B287" s="297" t="s">
        <v>41</v>
      </c>
      <c r="C287" s="298">
        <v>55403.380900000222</v>
      </c>
      <c r="D287" s="298">
        <v>5.9999999999999995E-4</v>
      </c>
      <c r="E287" s="10">
        <f>+(C287-C$7)/C$8</f>
        <v>29628.889763430027</v>
      </c>
      <c r="F287">
        <f>ROUND(2*E287,0)/2</f>
        <v>29629</v>
      </c>
      <c r="G287" s="9">
        <f>+C287-(C$7+F287*C$8)</f>
        <v>-3.9493129777838476E-2</v>
      </c>
      <c r="L287" s="9">
        <f>+G287</f>
        <v>-3.9493129777838476E-2</v>
      </c>
      <c r="O287" s="9">
        <f ca="1">+C$11+C$12*F287</f>
        <v>-3.5285995338025955E-2</v>
      </c>
      <c r="P287" s="9">
        <f>+D$11+D$12*F287+D$13*F287^2</f>
        <v>-3.2784128479474935E-2</v>
      </c>
      <c r="Q287" s="11">
        <f>+C287-15018.5</f>
        <v>40384.880900000222</v>
      </c>
      <c r="R287">
        <f>+(P287-G287)^2</f>
        <v>4.5010698421443683E-5</v>
      </c>
      <c r="S287">
        <v>8</v>
      </c>
      <c r="T287">
        <f>S287*R287</f>
        <v>3.6008558737154946E-4</v>
      </c>
    </row>
    <row r="288" spans="1:20">
      <c r="A288" s="296" t="s">
        <v>448</v>
      </c>
      <c r="B288" s="297" t="s">
        <v>39</v>
      </c>
      <c r="C288" s="298">
        <v>55405.351900000125</v>
      </c>
      <c r="D288" s="298">
        <v>8.0000000000000004E-4</v>
      </c>
      <c r="E288" s="10">
        <f>+(C288-C$7)/C$8</f>
        <v>29634.391385626743</v>
      </c>
      <c r="F288">
        <f>ROUND(2*E288,0)/2</f>
        <v>29634.5</v>
      </c>
      <c r="G288" s="9">
        <f>+C288-(C$7+F288*C$8)</f>
        <v>-3.891196487529669E-2</v>
      </c>
      <c r="L288" s="9">
        <f>+G288</f>
        <v>-3.891196487529669E-2</v>
      </c>
      <c r="O288" s="9">
        <f ca="1">+C$11+C$12*F288</f>
        <v>-3.5305997287925883E-2</v>
      </c>
      <c r="P288" s="9">
        <f>+D$11+D$12*F288+D$13*F288^2</f>
        <v>-3.2805980238479679E-2</v>
      </c>
      <c r="Q288" s="11">
        <f>+C288-15018.5</f>
        <v>40386.851900000125</v>
      </c>
      <c r="R288">
        <f>+(P288-G288)^2</f>
        <v>3.7283048385045362E-5</v>
      </c>
      <c r="S288">
        <v>8</v>
      </c>
      <c r="T288">
        <f>S288*R288</f>
        <v>2.982643870803629E-4</v>
      </c>
    </row>
    <row r="289" spans="1:20">
      <c r="A289" s="296" t="s">
        <v>448</v>
      </c>
      <c r="B289" s="297" t="s">
        <v>41</v>
      </c>
      <c r="C289" s="298">
        <v>55406.248399999924</v>
      </c>
      <c r="D289" s="298">
        <v>2.0000000000000001E-4</v>
      </c>
      <c r="E289" s="10">
        <f>+(C289-C$7)/C$8</f>
        <v>29636.89377238397</v>
      </c>
      <c r="F289">
        <f>ROUND(2*E289,0)/2</f>
        <v>29637</v>
      </c>
      <c r="G289" s="9">
        <f>+C289-(C$7+F289*C$8)</f>
        <v>-3.8056890072766691E-2</v>
      </c>
      <c r="L289" s="9">
        <f>+G289</f>
        <v>-3.8056890072766691E-2</v>
      </c>
      <c r="O289" s="9">
        <f ca="1">+C$11+C$12*F289</f>
        <v>-3.5315089083334944E-2</v>
      </c>
      <c r="P289" s="9">
        <f>+D$11+D$12*F289+D$13*F289^2</f>
        <v>-3.2815914904338148E-2</v>
      </c>
      <c r="Q289" s="11">
        <f>+C289-15018.5</f>
        <v>40387.748399999924</v>
      </c>
      <c r="R289">
        <f>+(P289-G289)^2</f>
        <v>2.7467820716084604E-5</v>
      </c>
      <c r="S289">
        <v>8</v>
      </c>
      <c r="T289">
        <f>S289*R289</f>
        <v>2.1974256572867683E-4</v>
      </c>
    </row>
    <row r="290" spans="1:20">
      <c r="A290" s="296" t="s">
        <v>448</v>
      </c>
      <c r="B290" s="297" t="s">
        <v>39</v>
      </c>
      <c r="C290" s="298">
        <v>55408.219800000079</v>
      </c>
      <c r="D290" s="298">
        <v>5.9999999999999995E-4</v>
      </c>
      <c r="E290" s="10">
        <f>+(C290-C$7)/C$8</f>
        <v>29642.396511095281</v>
      </c>
      <c r="F290">
        <f>ROUND(2*E290,0)/2</f>
        <v>29642.5</v>
      </c>
      <c r="G290" s="9">
        <f>+C290-(C$7+F290*C$8)</f>
        <v>-3.7075724918395281E-2</v>
      </c>
      <c r="L290" s="9">
        <f>+G290</f>
        <v>-3.7075724918395281E-2</v>
      </c>
      <c r="O290" s="9">
        <f ca="1">+C$11+C$12*F290</f>
        <v>-3.5335091033234886E-2</v>
      </c>
      <c r="P290" s="9">
        <f>+D$11+D$12*F290+D$13*F290^2</f>
        <v>-3.2837775675110703E-2</v>
      </c>
      <c r="Q290" s="11">
        <f>+C290-15018.5</f>
        <v>40389.719800000079</v>
      </c>
      <c r="R290">
        <f>+(P290-G290)^2</f>
        <v>1.7960213788656324E-5</v>
      </c>
      <c r="S290">
        <v>8</v>
      </c>
      <c r="T290">
        <f>S290*R290</f>
        <v>1.4368171030925059E-4</v>
      </c>
    </row>
    <row r="291" spans="1:20">
      <c r="A291" s="296" t="s">
        <v>448</v>
      </c>
      <c r="B291" s="297" t="s">
        <v>39</v>
      </c>
      <c r="C291" s="298">
        <v>55409.292799999937</v>
      </c>
      <c r="D291" s="298">
        <v>4.0000000000000002E-4</v>
      </c>
      <c r="E291" s="10">
        <f>+(C291-C$7)/C$8</f>
        <v>29645.391559606996</v>
      </c>
      <c r="F291">
        <f>ROUND(2*E291,0)/2</f>
        <v>29645.5</v>
      </c>
      <c r="G291" s="9">
        <f>+C291-(C$7+F291*C$8)</f>
        <v>-3.8849635064252652E-2</v>
      </c>
      <c r="L291" s="9">
        <f>+G291</f>
        <v>-3.8849635064252652E-2</v>
      </c>
      <c r="O291" s="9">
        <f ca="1">+C$11+C$12*F291</f>
        <v>-3.5346001187725767E-2</v>
      </c>
      <c r="P291" s="9">
        <f>+D$11+D$12*F291+D$13*F291^2</f>
        <v>-3.2849702343260262E-2</v>
      </c>
      <c r="Q291" s="11">
        <f>+C291-15018.5</f>
        <v>40390.792799999937</v>
      </c>
      <c r="R291">
        <f>+(P291-G291)^2</f>
        <v>3.5999192656435149E-5</v>
      </c>
      <c r="S291">
        <v>8</v>
      </c>
      <c r="T291">
        <f>S291*R291</f>
        <v>2.8799354125148119E-4</v>
      </c>
    </row>
    <row r="292" spans="1:20">
      <c r="A292" s="296" t="s">
        <v>448</v>
      </c>
      <c r="B292" s="297" t="s">
        <v>39</v>
      </c>
      <c r="C292" s="298">
        <v>55410.367999999784</v>
      </c>
      <c r="D292" s="298">
        <v>6.9999999999999999E-4</v>
      </c>
      <c r="E292" s="10">
        <f>+(C292-C$7)/C$8</f>
        <v>29648.39274894508</v>
      </c>
      <c r="F292">
        <f>ROUND(2*E292,0)/2</f>
        <v>29648.5</v>
      </c>
      <c r="G292" s="9">
        <f>+C292-(C$7+F292*C$8)</f>
        <v>-3.8423545214754995E-2</v>
      </c>
      <c r="L292" s="9">
        <f>+G292</f>
        <v>-3.8423545214754995E-2</v>
      </c>
      <c r="O292" s="9">
        <f ca="1">+C$11+C$12*F292</f>
        <v>-3.5356911342216635E-2</v>
      </c>
      <c r="P292" s="9">
        <f>+D$11+D$12*F292+D$13*F292^2</f>
        <v>-3.2861630854725966E-2</v>
      </c>
      <c r="Q292" s="11">
        <f>+C292-15018.5</f>
        <v>40391.867999999784</v>
      </c>
      <c r="R292">
        <f>+(P292-G292)^2</f>
        <v>3.0934891348297118E-5</v>
      </c>
      <c r="S292">
        <v>8</v>
      </c>
      <c r="T292">
        <f>S292*R292</f>
        <v>2.4747913078637695E-4</v>
      </c>
    </row>
    <row r="293" spans="1:20">
      <c r="A293" s="296" t="s">
        <v>448</v>
      </c>
      <c r="B293" s="297" t="s">
        <v>41</v>
      </c>
      <c r="C293" s="298">
        <v>55411.264299999923</v>
      </c>
      <c r="D293" s="298">
        <v>2.0000000000000001E-4</v>
      </c>
      <c r="E293" s="10">
        <f>+(C293-C$7)/C$8</f>
        <v>29650.894577446306</v>
      </c>
      <c r="F293">
        <f>ROUND(2*E293,0)/2</f>
        <v>29651</v>
      </c>
      <c r="G293" s="9">
        <f>+C293-(C$7+F293*C$8)</f>
        <v>-3.7768470079754479E-2</v>
      </c>
      <c r="L293" s="9">
        <f>+G293</f>
        <v>-3.7768470079754479E-2</v>
      </c>
      <c r="O293" s="9">
        <f ca="1">+C$11+C$12*F293</f>
        <v>-3.5366003137625696E-2</v>
      </c>
      <c r="P293" s="9">
        <f>+D$11+D$12*F293+D$13*F293^2</f>
        <v>-3.2871572689036094E-2</v>
      </c>
      <c r="Q293" s="11">
        <f>+C293-15018.5</f>
        <v>40392.764299999923</v>
      </c>
      <c r="R293">
        <f>+(P293-G293)^2</f>
        <v>2.3979604055224533E-5</v>
      </c>
      <c r="S293">
        <v>8</v>
      </c>
      <c r="T293">
        <f>S293*R293</f>
        <v>1.9183683244179626E-4</v>
      </c>
    </row>
    <row r="294" spans="1:20">
      <c r="A294" s="296" t="s">
        <v>448</v>
      </c>
      <c r="B294" s="297" t="s">
        <v>41</v>
      </c>
      <c r="C294" s="298">
        <v>55412.339300000109</v>
      </c>
      <c r="D294" s="298">
        <v>2.9999999999999997E-4</v>
      </c>
      <c r="E294" s="10">
        <f>+(C294-C$7)/C$8</f>
        <v>29653.895208528393</v>
      </c>
      <c r="F294">
        <f>ROUND(2*E294,0)/2</f>
        <v>29654</v>
      </c>
      <c r="G294" s="9">
        <f>+C294-(C$7+F294*C$8)</f>
        <v>-3.7542379890510347E-2</v>
      </c>
      <c r="L294" s="9">
        <f>+G294</f>
        <v>-3.7542379890510347E-2</v>
      </c>
      <c r="O294" s="9">
        <f ca="1">+C$11+C$12*F294</f>
        <v>-3.5376913292116577E-2</v>
      </c>
      <c r="P294" s="9">
        <f>+D$11+D$12*F294+D$13*F294^2</f>
        <v>-3.2883504579914721E-2</v>
      </c>
      <c r="Q294" s="11">
        <f>+C294-15018.5</f>
        <v>40393.839300000109</v>
      </c>
      <c r="R294">
        <f>+(P294-G294)^2</f>
        <v>2.1705119159677486E-5</v>
      </c>
      <c r="S294">
        <v>8</v>
      </c>
      <c r="T294">
        <f>S294*R294</f>
        <v>1.7364095327741989E-4</v>
      </c>
    </row>
    <row r="295" spans="1:20">
      <c r="A295" s="296" t="s">
        <v>448</v>
      </c>
      <c r="B295" s="297" t="s">
        <v>39</v>
      </c>
      <c r="C295" s="298">
        <v>55413.233800000045</v>
      </c>
      <c r="D295" s="298">
        <v>2.9999999999999997E-4</v>
      </c>
      <c r="E295" s="10">
        <f>+(C295-C$7)/C$8</f>
        <v>29656.392012716547</v>
      </c>
      <c r="F295">
        <f>ROUND(2*E295,0)/2</f>
        <v>29656.5</v>
      </c>
      <c r="G295" s="9">
        <f>+C295-(C$7+F295*C$8)</f>
        <v>-3.8687304957420565E-2</v>
      </c>
      <c r="L295" s="9">
        <f>+G295</f>
        <v>-3.8687304957420565E-2</v>
      </c>
      <c r="O295" s="9">
        <f ca="1">+C$11+C$12*F295</f>
        <v>-3.5386005087525638E-2</v>
      </c>
      <c r="P295" s="9">
        <f>+D$11+D$12*F295+D$13*F295^2</f>
        <v>-3.2893449230402293E-2</v>
      </c>
      <c r="Q295" s="11">
        <f>+C295-15018.5</f>
        <v>40394.733800000045</v>
      </c>
      <c r="R295">
        <f>+(P295-G295)^2</f>
        <v>3.3568764185502436E-5</v>
      </c>
      <c r="S295">
        <v>8</v>
      </c>
      <c r="T295">
        <f>S295*R295</f>
        <v>2.6855011348401949E-4</v>
      </c>
    </row>
    <row r="296" spans="1:20">
      <c r="A296" s="296" t="s">
        <v>448</v>
      </c>
      <c r="B296" s="297" t="s">
        <v>41</v>
      </c>
      <c r="C296" s="298">
        <v>55416.280100000091</v>
      </c>
      <c r="D296" s="298">
        <v>2.0000000000000001E-4</v>
      </c>
      <c r="E296" s="10">
        <f>+(C296-C$7)/C$8</f>
        <v>29664.895103380644</v>
      </c>
      <c r="F296">
        <f>ROUND(2*E296,0)/2</f>
        <v>29665</v>
      </c>
      <c r="G296" s="9">
        <f>+C296-(C$7+F296*C$8)</f>
        <v>-3.7580049909593072E-2</v>
      </c>
      <c r="L296" s="9">
        <f>+G296</f>
        <v>-3.7580049909593072E-2</v>
      </c>
      <c r="O296" s="9">
        <f ca="1">+C$11+C$12*F296</f>
        <v>-3.5416917191916447E-2</v>
      </c>
      <c r="P296" s="9">
        <f>+D$11+D$12*F296+D$13*F296^2</f>
        <v>-3.2927270617063333E-2</v>
      </c>
      <c r="Q296" s="11">
        <f>+C296-15018.5</f>
        <v>40397.780100000091</v>
      </c>
      <c r="R296">
        <f>+(P296-G296)^2</f>
        <v>2.1648355144993543E-5</v>
      </c>
      <c r="S296">
        <v>8</v>
      </c>
      <c r="T296">
        <f>S296*R296</f>
        <v>1.7318684115994834E-4</v>
      </c>
    </row>
    <row r="297" spans="1:20">
      <c r="A297" s="296" t="s">
        <v>448</v>
      </c>
      <c r="B297" s="297" t="s">
        <v>41</v>
      </c>
      <c r="C297" s="298">
        <v>55626.577200000174</v>
      </c>
      <c r="D297" s="298">
        <v>5.9999999999999995E-4</v>
      </c>
      <c r="E297" s="10">
        <f>+(C297-C$7)/C$8</f>
        <v>30251.894186750887</v>
      </c>
      <c r="F297">
        <f>ROUND(2*E297,0)/2</f>
        <v>30252</v>
      </c>
      <c r="G297" s="9">
        <f>+C297-(C$7+F297*C$8)</f>
        <v>-3.790843983006198E-2</v>
      </c>
      <c r="L297" s="9">
        <f>+G297</f>
        <v>-3.790843983006198E-2</v>
      </c>
      <c r="O297" s="9">
        <f ca="1">+C$11+C$12*F297</f>
        <v>-3.7551670753964386E-2</v>
      </c>
      <c r="P297" s="9">
        <f>+D$11+D$12*F297+D$13*F297^2</f>
        <v>-3.5298732835855197E-2</v>
      </c>
      <c r="Q297" s="11">
        <f>+C297-15018.5</f>
        <v>40608.077200000174</v>
      </c>
      <c r="R297">
        <f>+(P297-G297)^2</f>
        <v>6.8105705956118007E-6</v>
      </c>
      <c r="S297">
        <v>8</v>
      </c>
      <c r="T297">
        <f>S297*R297</f>
        <v>5.4484564764894406E-5</v>
      </c>
    </row>
    <row r="298" spans="1:20">
      <c r="A298" s="296" t="s">
        <v>448</v>
      </c>
      <c r="B298" s="297" t="s">
        <v>39</v>
      </c>
      <c r="C298" s="298">
        <v>55629.621900000144</v>
      </c>
      <c r="D298" s="298">
        <v>8.0000000000000004E-4</v>
      </c>
      <c r="E298" s="10">
        <f>+(C298-C$7)/C$8</f>
        <v>30260.392811359208</v>
      </c>
      <c r="F298">
        <f>ROUND(2*E298,0)/2</f>
        <v>30260.5</v>
      </c>
      <c r="G298" s="9">
        <f>+C298-(C$7+F298*C$8)</f>
        <v>-3.8401184858230408E-2</v>
      </c>
      <c r="L298" s="9">
        <f>+G298</f>
        <v>-3.8401184858230408E-2</v>
      </c>
      <c r="O298" s="9">
        <f ca="1">+C$11+C$12*F298</f>
        <v>-3.758258285835521E-2</v>
      </c>
      <c r="P298" s="9">
        <f>+D$11+D$12*F298+D$13*F298^2</f>
        <v>-3.5333590934235833E-2</v>
      </c>
      <c r="Q298" s="11">
        <f>+C298-15018.5</f>
        <v>40611.121900000144</v>
      </c>
      <c r="R298">
        <f>+(P298-G298)^2</f>
        <v>9.4101324825284382E-6</v>
      </c>
      <c r="S298">
        <v>8</v>
      </c>
      <c r="T298">
        <f>S298*R298</f>
        <v>7.5281059860227506E-5</v>
      </c>
    </row>
    <row r="299" spans="1:20">
      <c r="A299" s="296" t="s">
        <v>448</v>
      </c>
      <c r="B299" s="297" t="s">
        <v>39</v>
      </c>
      <c r="C299" s="298">
        <v>55632.490199999884</v>
      </c>
      <c r="D299" s="298">
        <v>8.0000000000000004E-4</v>
      </c>
      <c r="E299" s="10">
        <f>+(C299-C$7)/C$8</f>
        <v>30268.39905334104</v>
      </c>
      <c r="F299">
        <f>ROUND(2*E299,0)/2</f>
        <v>30268.5</v>
      </c>
      <c r="G299" s="9">
        <f>+C299-(C$7+F299*C$8)</f>
        <v>-3.6164945115160663E-2</v>
      </c>
      <c r="L299" s="9">
        <f>+G299</f>
        <v>-3.6164945115160663E-2</v>
      </c>
      <c r="O299" s="9">
        <f ca="1">+C$11+C$12*F299</f>
        <v>-3.7611676603664199E-2</v>
      </c>
      <c r="P299" s="9">
        <f>+D$11+D$12*F299+D$13*F299^2</f>
        <v>-3.5366412073892829E-2</v>
      </c>
      <c r="Q299" s="11">
        <f>+C299-15018.5</f>
        <v>40613.990199999884</v>
      </c>
      <c r="R299">
        <f>+(P299-G299)^2</f>
        <v>6.3765501799645542E-7</v>
      </c>
      <c r="S299">
        <v>8</v>
      </c>
      <c r="T299">
        <f>S299*R299</f>
        <v>5.1012401439716434E-6</v>
      </c>
    </row>
    <row r="300" spans="1:20">
      <c r="A300" s="296" t="s">
        <v>448</v>
      </c>
      <c r="B300" s="297" t="s">
        <v>41</v>
      </c>
      <c r="C300" s="298">
        <v>55634.459499999881</v>
      </c>
      <c r="D300" s="298">
        <v>6.9999999999999999E-4</v>
      </c>
      <c r="E300" s="10">
        <f>+(C300-C$7)/C$8</f>
        <v>30273.895930353985</v>
      </c>
      <c r="F300">
        <f>ROUND(2*E300,0)/2</f>
        <v>30274</v>
      </c>
      <c r="G300" s="9">
        <f>+C300-(C$7+F300*C$8)</f>
        <v>-3.7283780118741561E-2</v>
      </c>
      <c r="L300" s="9">
        <f>+G300</f>
        <v>-3.7283780118741561E-2</v>
      </c>
      <c r="O300" s="9">
        <f ca="1">+C$11+C$12*F300</f>
        <v>-3.7631678553564141E-2</v>
      </c>
      <c r="P300" s="9">
        <f>+D$11+D$12*F300+D$13*F300^2</f>
        <v>-3.5388984211086112E-2</v>
      </c>
      <c r="Q300" s="11">
        <f>+C300-15018.5</f>
        <v>40615.959499999881</v>
      </c>
      <c r="R300">
        <f>+(P300-G300)^2</f>
        <v>3.5902515316678349E-6</v>
      </c>
      <c r="S300">
        <v>8</v>
      </c>
      <c r="T300">
        <f>S300*R300</f>
        <v>2.8722012253342679E-5</v>
      </c>
    </row>
    <row r="301" spans="1:20">
      <c r="A301" s="296" t="s">
        <v>448</v>
      </c>
      <c r="B301" s="297" t="s">
        <v>39</v>
      </c>
      <c r="C301" s="298">
        <v>55634.63590000011</v>
      </c>
      <c r="D301" s="298">
        <v>1.2999999999999999E-3</v>
      </c>
      <c r="E301" s="10">
        <f>+(C301-C$7)/C$8</f>
        <v>30274.388312980474</v>
      </c>
      <c r="F301">
        <f>ROUND(2*E301,0)/2</f>
        <v>30274.5</v>
      </c>
      <c r="G301" s="9">
        <f>+C301-(C$7+F301*C$8)</f>
        <v>-4.0012764889979735E-2</v>
      </c>
      <c r="L301" s="9">
        <f>+G301</f>
        <v>-4.0012764889979735E-2</v>
      </c>
      <c r="O301" s="9">
        <f ca="1">+C$11+C$12*F301</f>
        <v>-3.7633496912645961E-2</v>
      </c>
      <c r="P301" s="9">
        <f>+D$11+D$12*F301+D$13*F301^2</f>
        <v>-3.5391036530777582E-2</v>
      </c>
      <c r="Q301" s="11">
        <f>+C301-15018.5</f>
        <v>40616.13590000011</v>
      </c>
      <c r="R301">
        <f>+(P301-G301)^2</f>
        <v>2.1360373026253423E-5</v>
      </c>
      <c r="S301">
        <v>8</v>
      </c>
      <c r="T301">
        <f>S301*R301</f>
        <v>1.7088298421002738E-4</v>
      </c>
    </row>
    <row r="302" spans="1:20">
      <c r="A302" s="296" t="s">
        <v>448</v>
      </c>
      <c r="B302" s="297" t="s">
        <v>41</v>
      </c>
      <c r="C302" s="298">
        <v>55636.608200000133</v>
      </c>
      <c r="D302" s="298">
        <v>2.9999999999999997E-4</v>
      </c>
      <c r="E302" s="10">
        <f>+(C302-C$7)/C$8</f>
        <v>30279.893563847672</v>
      </c>
      <c r="F302">
        <f>ROUND(2*E302,0)/2</f>
        <v>30280</v>
      </c>
      <c r="G302" s="9">
        <f>+C302-(C$7+F302*C$8)</f>
        <v>-3.8131599867483601E-2</v>
      </c>
      <c r="L302" s="9">
        <f>+G302</f>
        <v>-3.8131599867483601E-2</v>
      </c>
      <c r="O302" s="9">
        <f ca="1">+C$11+C$12*F302</f>
        <v>-3.7653498862545889E-2</v>
      </c>
      <c r="P302" s="9">
        <f>+D$11+D$12*F302+D$13*F302^2</f>
        <v>-3.5413615426796712E-2</v>
      </c>
      <c r="Q302" s="11">
        <f>+C302-15018.5</f>
        <v>40618.108200000133</v>
      </c>
      <c r="R302">
        <f>+(P302-G302)^2</f>
        <v>7.3874394198160228E-6</v>
      </c>
      <c r="S302">
        <v>8</v>
      </c>
      <c r="T302">
        <f>S302*R302</f>
        <v>5.9099515358528182E-5</v>
      </c>
    </row>
    <row r="303" spans="1:20">
      <c r="A303" s="296" t="s">
        <v>448</v>
      </c>
      <c r="B303" s="297" t="s">
        <v>39</v>
      </c>
      <c r="C303" s="298">
        <v>55646.459999999963</v>
      </c>
      <c r="D303" s="298">
        <v>8.9999999999999998E-4</v>
      </c>
      <c r="E303" s="10">
        <f>+(C303-C$7)/C$8</f>
        <v>30307.392742721011</v>
      </c>
      <c r="F303">
        <f>ROUND(2*E303,0)/2</f>
        <v>30307.5</v>
      </c>
      <c r="G303" s="9">
        <f>+C303-(C$7+F303*C$8)</f>
        <v>-3.8425775041105226E-2</v>
      </c>
      <c r="L303" s="9">
        <f>+G303</f>
        <v>-3.8425775041105226E-2</v>
      </c>
      <c r="O303" s="9">
        <f ca="1">+C$11+C$12*F303</f>
        <v>-3.7753508612045586E-2</v>
      </c>
      <c r="P303" s="9">
        <f>+D$11+D$12*F303+D$13*F303^2</f>
        <v>-3.552660284074776E-2</v>
      </c>
      <c r="Q303" s="11">
        <f>+C303-15018.5</f>
        <v>40627.959999999963</v>
      </c>
      <c r="R303">
        <f>+(P303-G303)^2</f>
        <v>8.4051994473255459E-6</v>
      </c>
      <c r="S303">
        <v>8</v>
      </c>
      <c r="T303">
        <f>S303*R303</f>
        <v>6.7241595578604367E-5</v>
      </c>
    </row>
    <row r="304" spans="1:20">
      <c r="A304" s="296" t="s">
        <v>448</v>
      </c>
      <c r="B304" s="297" t="s">
        <v>41</v>
      </c>
      <c r="C304" s="298">
        <v>55646.639700000174</v>
      </c>
      <c r="D304" s="298">
        <v>2.9999999999999997E-4</v>
      </c>
      <c r="E304" s="10">
        <f>+(C304-C$7)/C$8</f>
        <v>30307.894336587051</v>
      </c>
      <c r="F304">
        <f>ROUND(2*E304,0)/2</f>
        <v>30308</v>
      </c>
      <c r="G304" s="9">
        <f>+C304-(C$7+F304*C$8)</f>
        <v>-3.7854759822948836E-2</v>
      </c>
      <c r="L304" s="9">
        <f>+G304</f>
        <v>-3.7854759822948836E-2</v>
      </c>
      <c r="O304" s="9">
        <f ca="1">+C$11+C$12*F304</f>
        <v>-3.7755326971127393E-2</v>
      </c>
      <c r="P304" s="9">
        <f>+D$11+D$12*F304+D$13*F304^2</f>
        <v>-3.5528658591055383E-2</v>
      </c>
      <c r="Q304" s="11">
        <f>+C304-15018.5</f>
        <v>40628.139700000174</v>
      </c>
      <c r="R304">
        <f>+(P304-G304)^2</f>
        <v>5.4107469410162389E-6</v>
      </c>
      <c r="S304">
        <v>8</v>
      </c>
      <c r="T304">
        <f>S304*R304</f>
        <v>4.3285975528129912E-5</v>
      </c>
    </row>
    <row r="305" spans="1:20">
      <c r="A305" s="296" t="s">
        <v>448</v>
      </c>
      <c r="B305" s="297" t="s">
        <v>39</v>
      </c>
      <c r="C305" s="298">
        <v>55647.535199999809</v>
      </c>
      <c r="D305" s="298">
        <v>1.1000000000000001E-3</v>
      </c>
      <c r="E305" s="10">
        <f>+(C305-C$7)/C$8</f>
        <v>30310.393932059094</v>
      </c>
      <c r="F305">
        <f>ROUND(2*E305,0)/2</f>
        <v>30310.5</v>
      </c>
      <c r="G305" s="9">
        <f>+C305-(C$7+F305*C$8)</f>
        <v>-3.7999685191607568E-2</v>
      </c>
      <c r="L305" s="9">
        <f>+G305</f>
        <v>-3.7999685191607568E-2</v>
      </c>
      <c r="O305" s="9">
        <f ca="1">+C$11+C$12*F305</f>
        <v>-3.7764418766536453E-2</v>
      </c>
      <c r="P305" s="9">
        <f>+D$11+D$12*F305+D$13*F305^2</f>
        <v>-3.5538938110641884E-2</v>
      </c>
      <c r="Q305" s="11">
        <f>+C305-15018.5</f>
        <v>40629.035199999809</v>
      </c>
      <c r="R305">
        <f>+(P305-G305)^2</f>
        <v>6.0552761964811383E-6</v>
      </c>
      <c r="S305">
        <v>8</v>
      </c>
      <c r="T305">
        <f>S305*R305</f>
        <v>4.8442209571849107E-5</v>
      </c>
    </row>
    <row r="306" spans="1:20">
      <c r="A306" s="296" t="s">
        <v>448</v>
      </c>
      <c r="B306" s="297" t="s">
        <v>41</v>
      </c>
      <c r="C306" s="298">
        <v>55648.43060000008</v>
      </c>
      <c r="D306" s="298">
        <v>2.9999999999999997E-4</v>
      </c>
      <c r="E306" s="10">
        <f>+(C306-C$7)/C$8</f>
        <v>30312.893248404438</v>
      </c>
      <c r="F306">
        <f>ROUND(2*E306,0)/2</f>
        <v>30313</v>
      </c>
      <c r="G306" s="9">
        <f>+C306-(C$7+F306*C$8)</f>
        <v>-3.8244609924731776E-2</v>
      </c>
      <c r="L306" s="9">
        <f>+G306</f>
        <v>-3.8244609924731776E-2</v>
      </c>
      <c r="O306" s="9">
        <f ca="1">+C$11+C$12*F306</f>
        <v>-3.7773510561945528E-2</v>
      </c>
      <c r="P306" s="9">
        <f>+D$11+D$12*F306+D$13*F306^2</f>
        <v>-3.5549218910309051E-2</v>
      </c>
      <c r="Q306" s="11">
        <f>+C306-15018.5</f>
        <v>40629.93060000008</v>
      </c>
      <c r="R306">
        <f>+(P306-G306)^2</f>
        <v>7.2651327206307679E-6</v>
      </c>
      <c r="S306">
        <v>8</v>
      </c>
      <c r="T306">
        <f>S306*R306</f>
        <v>5.8121061765046143E-5</v>
      </c>
    </row>
    <row r="307" spans="1:20">
      <c r="A307" s="296" t="s">
        <v>448</v>
      </c>
      <c r="B307" s="297" t="s">
        <v>39</v>
      </c>
      <c r="C307" s="298">
        <v>55648.610799999908</v>
      </c>
      <c r="D307" s="298">
        <v>1.1000000000000001E-3</v>
      </c>
      <c r="E307" s="10">
        <f>+(C307-C$7)/C$8</f>
        <v>30313.396237911769</v>
      </c>
      <c r="F307">
        <f>ROUND(2*E307,0)/2</f>
        <v>30313.5</v>
      </c>
      <c r="G307" s="9">
        <f>+C307-(C$7+F307*C$8)</f>
        <v>-3.7173595090280287E-2</v>
      </c>
      <c r="L307" s="9">
        <f>+G307</f>
        <v>-3.7173595090280287E-2</v>
      </c>
      <c r="O307" s="9">
        <f ca="1">+C$11+C$12*F307</f>
        <v>-3.7775328921027335E-2</v>
      </c>
      <c r="P307" s="9">
        <f>+D$11+D$12*F307+D$13*F307^2</f>
        <v>-3.5551275223852159E-2</v>
      </c>
      <c r="Q307" s="11">
        <f>+C307-15018.5</f>
        <v>40630.110799999908</v>
      </c>
      <c r="R307">
        <f>+(P307-G307)^2</f>
        <v>2.6319217490073783E-6</v>
      </c>
      <c r="S307">
        <v>8</v>
      </c>
      <c r="T307">
        <f>S307*R307</f>
        <v>2.1055373992059026E-5</v>
      </c>
    </row>
    <row r="308" spans="1:20">
      <c r="A308" s="296" t="s">
        <v>448</v>
      </c>
      <c r="B308" s="297" t="s">
        <v>41</v>
      </c>
      <c r="C308" s="298">
        <v>55649.505900000222</v>
      </c>
      <c r="D308" s="298">
        <v>4.0000000000000002E-4</v>
      </c>
      <c r="E308" s="10">
        <f>+(C308-C$7)/C$8</f>
        <v>30315.894716871815</v>
      </c>
      <c r="F308">
        <f>ROUND(2*E308,0)/2</f>
        <v>30316</v>
      </c>
      <c r="G308" s="9">
        <f>+C308-(C$7+F308*C$8)</f>
        <v>-3.7718519779446069E-2</v>
      </c>
      <c r="L308" s="9">
        <f>+G308</f>
        <v>-3.7718519779446069E-2</v>
      </c>
      <c r="O308" s="9">
        <f ca="1">+C$11+C$12*F308</f>
        <v>-3.7784420716436395E-2</v>
      </c>
      <c r="P308" s="9">
        <f>+D$11+D$12*F308+D$13*F308^2</f>
        <v>-3.5561557559616118E-2</v>
      </c>
      <c r="Q308" s="11">
        <f>+C308-15018.5</f>
        <v>40631.005900000222</v>
      </c>
      <c r="R308">
        <f>+(P308-G308)^2</f>
        <v>4.6524860177737505E-6</v>
      </c>
      <c r="S308">
        <v>8</v>
      </c>
      <c r="T308">
        <f>S308*R308</f>
        <v>3.7219888142190004E-5</v>
      </c>
    </row>
    <row r="309" spans="1:20">
      <c r="A309" s="296" t="s">
        <v>448</v>
      </c>
      <c r="B309" s="297" t="s">
        <v>41</v>
      </c>
      <c r="C309" s="298">
        <v>55650.582299999893</v>
      </c>
      <c r="D309" s="298">
        <v>3.0000000000000001E-3</v>
      </c>
      <c r="E309" s="10">
        <f>+(C309-C$7)/C$8</f>
        <v>30318.899255751079</v>
      </c>
      <c r="F309">
        <f>ROUND(2*E309,0)/2</f>
        <v>30319</v>
      </c>
      <c r="G309" s="9">
        <f>+C309-(C$7+F309*C$8)</f>
        <v>-3.6092430105782114E-2</v>
      </c>
      <c r="L309" s="9">
        <f>+G309</f>
        <v>-3.6092430105782114E-2</v>
      </c>
      <c r="O309" s="9">
        <f ca="1">+C$11+C$12*F309</f>
        <v>-3.7795330870927277E-2</v>
      </c>
      <c r="P309" s="9">
        <f>+D$11+D$12*F309+D$13*F309^2</f>
        <v>-3.557389805223931E-2</v>
      </c>
      <c r="Q309" s="11">
        <f>+C309-15018.5</f>
        <v>40632.082299999893</v>
      </c>
      <c r="R309">
        <f>+(P309-G309)^2</f>
        <v>2.6887549055131761E-7</v>
      </c>
      <c r="S309">
        <v>8</v>
      </c>
      <c r="T309">
        <f>S309*R309</f>
        <v>2.1510039244105409E-6</v>
      </c>
    </row>
    <row r="310" spans="1:20">
      <c r="A310" s="123" t="s">
        <v>180</v>
      </c>
      <c r="B310" s="124" t="s">
        <v>41</v>
      </c>
      <c r="C310" s="123">
        <v>55652.909099999997</v>
      </c>
      <c r="D310" s="123">
        <v>5.9999999999999995E-4</v>
      </c>
      <c r="E310" s="10">
        <f>+(C310-C$7)/C$8</f>
        <v>30325.394017054237</v>
      </c>
      <c r="F310">
        <f>ROUND(2*E310,0)/2</f>
        <v>30325.5</v>
      </c>
      <c r="G310" s="9">
        <f>+C310-(C$7+F310*C$8)</f>
        <v>-3.7969235003401991E-2</v>
      </c>
      <c r="K310" s="9">
        <f>+G310</f>
        <v>-3.7969235003401991E-2</v>
      </c>
      <c r="O310" s="9">
        <f ca="1">+C$11+C$12*F310</f>
        <v>-3.7818969538990832E-2</v>
      </c>
      <c r="P310" s="9">
        <f>+D$11+D$12*F310+D$13*F310^2</f>
        <v>-3.5600642109854676E-2</v>
      </c>
      <c r="Q310" s="11">
        <f>+C310-15018.5</f>
        <v>40634.409099999997</v>
      </c>
      <c r="R310">
        <f>+(P310-G310)^2</f>
        <v>5.6102322953628435E-6</v>
      </c>
      <c r="S310">
        <v>1</v>
      </c>
      <c r="T310">
        <f>S310*R310</f>
        <v>5.6102322953628435E-6</v>
      </c>
    </row>
    <row r="311" spans="1:20">
      <c r="A311" s="296" t="s">
        <v>448</v>
      </c>
      <c r="B311" s="297" t="s">
        <v>39</v>
      </c>
      <c r="C311" s="298">
        <v>55655.416499999817</v>
      </c>
      <c r="D311" s="298">
        <v>6.9999999999999999E-4</v>
      </c>
      <c r="E311" s="10">
        <f>+(C311-C$7)/C$8</f>
        <v>30332.392884378307</v>
      </c>
      <c r="F311">
        <f>ROUND(2*E311,0)/2</f>
        <v>30332.5</v>
      </c>
      <c r="G311" s="9">
        <f>+C311-(C$7+F311*C$8)</f>
        <v>-3.8375025185814593E-2</v>
      </c>
      <c r="L311" s="9">
        <f>+G311</f>
        <v>-3.8375025185814593E-2</v>
      </c>
      <c r="O311" s="9">
        <f ca="1">+C$11+C$12*F311</f>
        <v>-3.7844426566136208E-2</v>
      </c>
      <c r="P311" s="9">
        <f>+D$11+D$12*F311+D$13*F311^2</f>
        <v>-3.5629453080080954E-2</v>
      </c>
      <c r="Q311" s="11">
        <f>+C311-15018.5</f>
        <v>40636.916499999817</v>
      </c>
      <c r="R311">
        <f>+(P311-G311)^2</f>
        <v>7.5381661877826478E-6</v>
      </c>
      <c r="S311">
        <v>8</v>
      </c>
      <c r="T311">
        <f>S311*R311</f>
        <v>6.0305329502261182E-5</v>
      </c>
    </row>
    <row r="312" spans="1:20">
      <c r="A312" s="296" t="s">
        <v>448</v>
      </c>
      <c r="B312" s="297" t="s">
        <v>39</v>
      </c>
      <c r="C312" s="298">
        <v>55656.490999999922</v>
      </c>
      <c r="D312" s="298">
        <v>5.9999999999999995E-4</v>
      </c>
      <c r="E312" s="10">
        <f>+(C312-C$7)/C$8</f>
        <v>30335.3921198178</v>
      </c>
      <c r="F312">
        <f>ROUND(2*E312,0)/2</f>
        <v>30335.5</v>
      </c>
      <c r="G312" s="9">
        <f>+C312-(C$7+F312*C$8)</f>
        <v>-3.8648935078526847E-2</v>
      </c>
      <c r="L312" s="9">
        <f>+G312</f>
        <v>-3.8648935078526847E-2</v>
      </c>
      <c r="O312" s="9">
        <f ca="1">+C$11+C$12*F312</f>
        <v>-3.7855336720627089E-2</v>
      </c>
      <c r="P312" s="9">
        <f>+D$11+D$12*F312+D$13*F312^2</f>
        <v>-3.5641803710942936E-2</v>
      </c>
      <c r="Q312" s="11">
        <f>+C312-15018.5</f>
        <v>40637.990999999922</v>
      </c>
      <c r="R312">
        <f>+(P312-G312)^2</f>
        <v>9.0428390619070827E-6</v>
      </c>
      <c r="S312">
        <v>8</v>
      </c>
      <c r="T312">
        <f>S312*R312</f>
        <v>7.2342712495256662E-5</v>
      </c>
    </row>
    <row r="313" spans="1:20">
      <c r="A313" s="296" t="s">
        <v>448</v>
      </c>
      <c r="B313" s="297" t="s">
        <v>39</v>
      </c>
      <c r="C313" s="298">
        <v>55657.566399999894</v>
      </c>
      <c r="D313" s="298">
        <v>5.0000000000000001E-4</v>
      </c>
      <c r="E313" s="10">
        <f>+(C313-C$7)/C$8</f>
        <v>30338.393867413175</v>
      </c>
      <c r="F313">
        <f>ROUND(2*E313,0)/2</f>
        <v>30338.5</v>
      </c>
      <c r="G313" s="9">
        <f>+C313-(C$7+F313*C$8)</f>
        <v>-3.8022845110390335E-2</v>
      </c>
      <c r="L313" s="9">
        <f>+G313</f>
        <v>-3.8022845110390335E-2</v>
      </c>
      <c r="O313" s="9">
        <f ca="1">+C$11+C$12*F313</f>
        <v>-3.7866246875117957E-2</v>
      </c>
      <c r="P313" s="9">
        <f>+D$11+D$12*F313+D$13*F313^2</f>
        <v>-3.5654156185121043E-2</v>
      </c>
      <c r="Q313" s="11">
        <f>+C313-15018.5</f>
        <v>40639.066399999894</v>
      </c>
      <c r="R313">
        <f>+(P313-G313)^2</f>
        <v>5.6106872246933962E-6</v>
      </c>
      <c r="S313">
        <v>8</v>
      </c>
      <c r="T313">
        <f>S313*R313</f>
        <v>4.4885497797547169E-5</v>
      </c>
    </row>
    <row r="314" spans="1:20">
      <c r="A314" s="296" t="s">
        <v>448</v>
      </c>
      <c r="B314" s="297" t="s">
        <v>39</v>
      </c>
      <c r="C314" s="298">
        <v>55660.43200000003</v>
      </c>
      <c r="D314" s="298">
        <v>8.9999999999999998E-4</v>
      </c>
      <c r="E314" s="10">
        <f>+(C314-C$7)/C$8</f>
        <v>30346.392572927351</v>
      </c>
      <c r="F314">
        <f>ROUND(2*E314,0)/2</f>
        <v>30346.5</v>
      </c>
      <c r="G314" s="9">
        <f>+C314-(C$7+F314*C$8)</f>
        <v>-3.848660497169476E-2</v>
      </c>
      <c r="L314" s="9">
        <f>+G314</f>
        <v>-3.848660497169476E-2</v>
      </c>
      <c r="O314" s="9">
        <f ca="1">+C$11+C$12*F314</f>
        <v>-3.7895340620426959E-2</v>
      </c>
      <c r="P314" s="9">
        <f>+D$11+D$12*F314+D$13*F314^2</f>
        <v>-3.5687105128030493E-2</v>
      </c>
      <c r="Q314" s="11">
        <f>+C314-15018.5</f>
        <v>40641.93200000003</v>
      </c>
      <c r="R314">
        <f>+(P314-G314)^2</f>
        <v>7.8371993746762581E-6</v>
      </c>
      <c r="S314">
        <v>8</v>
      </c>
      <c r="T314">
        <f>S314*R314</f>
        <v>6.2697594997410065E-5</v>
      </c>
    </row>
    <row r="315" spans="1:20">
      <c r="A315" s="296" t="s">
        <v>448</v>
      </c>
      <c r="B315" s="297" t="s">
        <v>39</v>
      </c>
      <c r="C315" s="298">
        <v>55661.507900000084</v>
      </c>
      <c r="D315" s="298">
        <v>5.9999999999999995E-4</v>
      </c>
      <c r="E315" s="10">
        <f>+(C315-C$7)/C$8</f>
        <v>30349.39571616532</v>
      </c>
      <c r="F315">
        <f>ROUND(2*E315,0)/2</f>
        <v>30349.5</v>
      </c>
      <c r="G315" s="9">
        <f>+C315-(C$7+F315*C$8)</f>
        <v>-3.7360514914325904E-2</v>
      </c>
      <c r="L315" s="9">
        <f>+G315</f>
        <v>-3.7360514914325904E-2</v>
      </c>
      <c r="O315" s="9">
        <f ca="1">+C$11+C$12*F315</f>
        <v>-3.7906250774917841E-2</v>
      </c>
      <c r="P315" s="9">
        <f>+D$11+D$12*F315+D$13*F315^2</f>
        <v>-3.5699464361034459E-2</v>
      </c>
      <c r="Q315" s="11">
        <f>+C315-15018.5</f>
        <v>40643.007900000084</v>
      </c>
      <c r="R315">
        <f>+(P315-G315)^2</f>
        <v>2.7590889405898145E-6</v>
      </c>
      <c r="S315">
        <v>8</v>
      </c>
      <c r="T315">
        <f>S315*R315</f>
        <v>2.2072711524718516E-5</v>
      </c>
    </row>
    <row r="316" spans="1:20">
      <c r="A316" s="296" t="s">
        <v>448</v>
      </c>
      <c r="B316" s="297" t="s">
        <v>41</v>
      </c>
      <c r="C316" s="298">
        <v>55673.510300000198</v>
      </c>
      <c r="D316" s="298">
        <v>4.0000000000000002E-4</v>
      </c>
      <c r="E316" s="10">
        <f>+(C316-C$7)/C$8</f>
        <v>30382.897831973416</v>
      </c>
      <c r="F316">
        <f>ROUND(2*E316,0)/2</f>
        <v>30383</v>
      </c>
      <c r="G316" s="9">
        <f>+C316-(C$7+F316*C$8)</f>
        <v>-3.6602509804652072E-2</v>
      </c>
      <c r="L316" s="9">
        <f>+G316</f>
        <v>-3.6602509804652072E-2</v>
      </c>
      <c r="O316" s="9">
        <f ca="1">+C$11+C$12*F316</f>
        <v>-3.8028080833399286E-2</v>
      </c>
      <c r="P316" s="9">
        <f>+D$11+D$12*F316+D$13*F316^2</f>
        <v>-3.5837601013734934E-2</v>
      </c>
      <c r="Q316" s="11">
        <f>+C316-15018.5</f>
        <v>40655.010300000198</v>
      </c>
      <c r="R316">
        <f>+(P316-G316)^2</f>
        <v>5.850854584223194E-7</v>
      </c>
      <c r="S316">
        <v>8</v>
      </c>
      <c r="T316">
        <f>S316*R316</f>
        <v>4.6806836673785552E-6</v>
      </c>
    </row>
    <row r="317" spans="1:20">
      <c r="A317" s="296" t="s">
        <v>448</v>
      </c>
      <c r="B317" s="297" t="s">
        <v>39</v>
      </c>
      <c r="C317" s="298">
        <v>55674.405100000091</v>
      </c>
      <c r="D317" s="298">
        <v>5.9999999999999995E-4</v>
      </c>
      <c r="E317" s="10">
        <f>+(C317-C$7)/C$8</f>
        <v>30385.395473546869</v>
      </c>
      <c r="F317">
        <f>ROUND(2*E317,0)/2</f>
        <v>30385.5</v>
      </c>
      <c r="G317" s="9">
        <f>+C317-(C$7+F317*C$8)</f>
        <v>-3.7447434908244759E-2</v>
      </c>
      <c r="L317" s="9">
        <f>+G317</f>
        <v>-3.7447434908244759E-2</v>
      </c>
      <c r="O317" s="9">
        <f ca="1">+C$11+C$12*F317</f>
        <v>-3.8037172628808347E-2</v>
      </c>
      <c r="P317" s="9">
        <f>+D$11+D$12*F317+D$13*F317^2</f>
        <v>-3.584791893574104E-2</v>
      </c>
      <c r="Q317" s="11">
        <f>+C317-15018.5</f>
        <v>40655.905100000091</v>
      </c>
      <c r="R317">
        <f>+(P317-G317)^2</f>
        <v>2.5584513462945185E-6</v>
      </c>
      <c r="S317">
        <v>8</v>
      </c>
      <c r="T317">
        <f>S317*R317</f>
        <v>2.0467610770356148E-5</v>
      </c>
    </row>
    <row r="318" spans="1:20">
      <c r="A318" s="296" t="s">
        <v>448</v>
      </c>
      <c r="B318" s="297" t="s">
        <v>41</v>
      </c>
      <c r="C318" s="298">
        <v>55674.585200000089</v>
      </c>
      <c r="D318" s="298">
        <v>2.0000000000000001E-4</v>
      </c>
      <c r="E318" s="10">
        <f>+(C318-C$7)/C$8</f>
        <v>30385.898183926201</v>
      </c>
      <c r="F318">
        <f>ROUND(2*E318,0)/2</f>
        <v>30386</v>
      </c>
      <c r="G318" s="9">
        <f>+C318-(C$7+F318*C$8)</f>
        <v>-3.647641991119599E-2</v>
      </c>
      <c r="L318" s="9">
        <f>+G318</f>
        <v>-3.647641991119599E-2</v>
      </c>
      <c r="O318" s="9">
        <f ca="1">+C$11+C$12*F318</f>
        <v>-3.8038990987890153E-2</v>
      </c>
      <c r="P318" s="9">
        <f>+D$11+D$12*F318+D$13*F318^2</f>
        <v>-3.5849982673751953E-2</v>
      </c>
      <c r="Q318" s="11">
        <f>+C318-15018.5</f>
        <v>40656.085200000089</v>
      </c>
      <c r="R318">
        <f>+(P318-G318)^2</f>
        <v>3.9242361245651703E-7</v>
      </c>
      <c r="S318">
        <v>8</v>
      </c>
      <c r="T318">
        <f>S318*R318</f>
        <v>3.1393888996521362E-6</v>
      </c>
    </row>
    <row r="319" spans="1:20">
      <c r="A319" s="296" t="s">
        <v>448</v>
      </c>
      <c r="B319" s="297" t="s">
        <v>39</v>
      </c>
      <c r="C319" s="298">
        <v>55675.479400000069</v>
      </c>
      <c r="D319" s="298">
        <v>5.0000000000000001E-4</v>
      </c>
      <c r="E319" s="10">
        <f>+(C319-C$7)/C$8</f>
        <v>30388.394150729066</v>
      </c>
      <c r="F319">
        <f>ROUND(2*E319,0)/2</f>
        <v>30388.5</v>
      </c>
      <c r="G319" s="9">
        <f>+C319-(C$7+F319*C$8)</f>
        <v>-3.7921344934147783E-2</v>
      </c>
      <c r="L319" s="9">
        <f>+G319</f>
        <v>-3.7921344934147783E-2</v>
      </c>
      <c r="O319" s="9">
        <f ca="1">+C$11+C$12*F319</f>
        <v>-3.8048082783299214E-2</v>
      </c>
      <c r="P319" s="9">
        <f>+D$11+D$12*F319+D$13*F319^2</f>
        <v>-3.5860302131854836E-2</v>
      </c>
      <c r="Q319" s="11">
        <f>+C319-15018.5</f>
        <v>40656.979400000069</v>
      </c>
      <c r="R319">
        <f>+(P319-G319)^2</f>
        <v>4.2478974328835617E-6</v>
      </c>
      <c r="S319">
        <v>8</v>
      </c>
      <c r="T319">
        <f>S319*R319</f>
        <v>3.3983179463068494E-5</v>
      </c>
    </row>
    <row r="320" spans="1:20">
      <c r="A320" s="296" t="s">
        <v>448</v>
      </c>
      <c r="B320" s="297" t="s">
        <v>41</v>
      </c>
      <c r="C320" s="298">
        <v>55675.659399999771</v>
      </c>
      <c r="D320" s="298">
        <v>1E-3</v>
      </c>
      <c r="E320" s="10">
        <f>+(C320-C$7)/C$8</f>
        <v>30388.896581979101</v>
      </c>
      <c r="F320">
        <f>ROUND(2*E320,0)/2</f>
        <v>30389</v>
      </c>
      <c r="G320" s="9">
        <f>+C320-(C$7+F320*C$8)</f>
        <v>-3.7050330225611106E-2</v>
      </c>
      <c r="L320" s="9">
        <f>+G320</f>
        <v>-3.7050330225611106E-2</v>
      </c>
      <c r="O320" s="9">
        <f ca="1">+C$11+C$12*F320</f>
        <v>-3.8049901142381035E-2</v>
      </c>
      <c r="P320" s="9">
        <f>+D$11+D$12*F320+D$13*F320^2</f>
        <v>-3.5862366177085096E-2</v>
      </c>
      <c r="Q320" s="11">
        <f>+C320-15018.5</f>
        <v>40657.159399999771</v>
      </c>
      <c r="R320">
        <f>+(P320-G320)^2</f>
        <v>1.4112585805903066E-6</v>
      </c>
      <c r="S320">
        <v>8</v>
      </c>
      <c r="T320">
        <f>S320*R320</f>
        <v>1.1290068644722453E-5</v>
      </c>
    </row>
    <row r="321" spans="1:20">
      <c r="A321" s="296" t="s">
        <v>448</v>
      </c>
      <c r="B321" s="297" t="s">
        <v>41</v>
      </c>
      <c r="C321" s="298">
        <v>55676.37649999978</v>
      </c>
      <c r="D321" s="298">
        <v>1E-4</v>
      </c>
      <c r="E321" s="10">
        <f>+(C321-C$7)/C$8</f>
        <v>30390.898212256881</v>
      </c>
      <c r="F321">
        <f>ROUND(2*E321,0)/2</f>
        <v>30391</v>
      </c>
      <c r="G321" s="9">
        <f>+C321-(C$7+F321*C$8)</f>
        <v>-3.6466270219534636E-2</v>
      </c>
      <c r="L321" s="9">
        <f>+G321</f>
        <v>-3.6466270219534636E-2</v>
      </c>
      <c r="O321" s="9">
        <f ca="1">+C$11+C$12*F321</f>
        <v>-3.8057174578708275E-2</v>
      </c>
      <c r="P321" s="9">
        <f>+D$11+D$12*F321+D$13*F321^2</f>
        <v>-3.58706228700384E-2</v>
      </c>
      <c r="Q321" s="11">
        <f>+C321-15018.5</f>
        <v>40657.87649999978</v>
      </c>
      <c r="R321">
        <f>+(P321-G321)^2</f>
        <v>3.5479576496189026E-7</v>
      </c>
      <c r="S321">
        <v>8</v>
      </c>
      <c r="T321">
        <f>S321*R321</f>
        <v>2.8383661196951221E-6</v>
      </c>
    </row>
    <row r="322" spans="1:20">
      <c r="A322" s="296" t="s">
        <v>448</v>
      </c>
      <c r="B322" s="297" t="s">
        <v>39</v>
      </c>
      <c r="C322" s="298">
        <v>55679.419699999969</v>
      </c>
      <c r="D322" s="298">
        <v>5.9999999999999995E-4</v>
      </c>
      <c r="E322" s="10">
        <f>+(C322-C$7)/C$8</f>
        <v>30399.392649938727</v>
      </c>
      <c r="F322">
        <f>ROUND(2*E322,0)/2</f>
        <v>30399.5</v>
      </c>
      <c r="G322" s="9">
        <f>+C322-(C$7+F322*C$8)</f>
        <v>-3.8459015035186894E-2</v>
      </c>
      <c r="L322" s="9">
        <f>+G322</f>
        <v>-3.8459015035186894E-2</v>
      </c>
      <c r="O322" s="9">
        <f ca="1">+C$11+C$12*F322</f>
        <v>-3.8088086683099098E-2</v>
      </c>
      <c r="P322" s="9">
        <f>+D$11+D$12*F322+D$13*F322^2</f>
        <v>-3.5905722954865764E-2</v>
      </c>
      <c r="Q322" s="11">
        <f>+C322-15018.5</f>
        <v>40660.919699999969</v>
      </c>
      <c r="R322">
        <f>+(P322-G322)^2</f>
        <v>6.5193004474306053E-6</v>
      </c>
      <c r="S322">
        <v>8</v>
      </c>
      <c r="T322">
        <f>S322*R322</f>
        <v>5.2154403579444843E-5</v>
      </c>
    </row>
    <row r="323" spans="1:20">
      <c r="A323" s="296" t="s">
        <v>448</v>
      </c>
      <c r="B323" s="297" t="s">
        <v>41</v>
      </c>
      <c r="C323" s="298">
        <v>55680.319600000046</v>
      </c>
      <c r="D323" s="298">
        <v>1.2999999999999999E-3</v>
      </c>
      <c r="E323" s="10">
        <f>+(C323-C$7)/C$8</f>
        <v>30401.904527064802</v>
      </c>
      <c r="F323">
        <f>ROUND(2*E323,0)/2</f>
        <v>30402</v>
      </c>
      <c r="G323" s="9">
        <f>+C323-(C$7+F323*C$8)</f>
        <v>-3.420393995475024E-2</v>
      </c>
      <c r="L323" s="9">
        <f>+G323</f>
        <v>-3.420393995475024E-2</v>
      </c>
      <c r="O323" s="9">
        <f ca="1">+C$11+C$12*F323</f>
        <v>-3.8097178478508159E-2</v>
      </c>
      <c r="P323" s="9">
        <f>+D$11+D$12*F323+D$13*F323^2</f>
        <v>-3.5916049325404188E-2</v>
      </c>
      <c r="Q323" s="11">
        <f>+C323-15018.5</f>
        <v>40661.819600000046</v>
      </c>
      <c r="R323">
        <f>+(P323-G323)^2</f>
        <v>2.9313184970810592E-6</v>
      </c>
      <c r="S323">
        <v>8</v>
      </c>
      <c r="T323">
        <f>S323*R323</f>
        <v>2.3450547976648474E-5</v>
      </c>
    </row>
    <row r="324" spans="1:20">
      <c r="A324" s="296" t="s">
        <v>448</v>
      </c>
      <c r="B324" s="297" t="s">
        <v>39</v>
      </c>
      <c r="C324" s="298">
        <v>55680.495000000112</v>
      </c>
      <c r="D324" s="298">
        <v>5.9999999999999995E-4</v>
      </c>
      <c r="E324" s="10">
        <f>+(C324-C$7)/C$8</f>
        <v>30402.394118406108</v>
      </c>
      <c r="F324">
        <f>ROUND(2*E324,0)/2</f>
        <v>30402.5</v>
      </c>
      <c r="G324" s="9">
        <f>+C324-(C$7+F324*C$8)</f>
        <v>-3.7932924889901187E-2</v>
      </c>
      <c r="L324" s="9">
        <f>+G324</f>
        <v>-3.7932924889901187E-2</v>
      </c>
      <c r="O324" s="9">
        <f ca="1">+C$11+C$12*F324</f>
        <v>-3.8098996837589966E-2</v>
      </c>
      <c r="P324" s="9">
        <f>+D$11+D$12*F324+D$13*F324^2</f>
        <v>-3.5918114753121545E-2</v>
      </c>
      <c r="Q324" s="11">
        <f>+C324-15018.5</f>
        <v>40661.995000000112</v>
      </c>
      <c r="R324">
        <f>+(P324-G324)^2</f>
        <v>4.0594598872699999E-6</v>
      </c>
      <c r="S324">
        <v>8</v>
      </c>
      <c r="T324">
        <f>S324*R324</f>
        <v>3.2475679098159999E-5</v>
      </c>
    </row>
    <row r="325" spans="1:20">
      <c r="A325" s="296" t="s">
        <v>448</v>
      </c>
      <c r="B325" s="297" t="s">
        <v>41</v>
      </c>
      <c r="C325" s="298">
        <v>55682.466899999883</v>
      </c>
      <c r="D325" s="298">
        <v>2.9999999999999997E-4</v>
      </c>
      <c r="E325" s="10">
        <f>+(C325-C$7)/C$8</f>
        <v>30407.89825275871</v>
      </c>
      <c r="F325">
        <f>ROUND(2*E325,0)/2</f>
        <v>30408</v>
      </c>
      <c r="G325" s="9">
        <f>+C325-(C$7+F325*C$8)</f>
        <v>-3.6451760119234677E-2</v>
      </c>
      <c r="L325" s="9">
        <f>+G325</f>
        <v>-3.6451760119234677E-2</v>
      </c>
      <c r="O325" s="9">
        <f ca="1">+C$11+C$12*F325</f>
        <v>-3.8118998787489908E-2</v>
      </c>
      <c r="P325" s="9">
        <f>+D$11+D$12*F325+D$13*F325^2</f>
        <v>-3.5940837837425473E-2</v>
      </c>
      <c r="Q325" s="11">
        <f>+C325-15018.5</f>
        <v>40663.966899999883</v>
      </c>
      <c r="R325">
        <f>+(P325-G325)^2</f>
        <v>2.610415780491246E-7</v>
      </c>
      <c r="S325">
        <v>8</v>
      </c>
      <c r="T325">
        <f>S325*R325</f>
        <v>2.0883326243929968E-6</v>
      </c>
    </row>
    <row r="326" spans="1:20">
      <c r="A326" s="296" t="s">
        <v>448</v>
      </c>
      <c r="B326" s="297" t="s">
        <v>39</v>
      </c>
      <c r="C326" s="298">
        <v>55682.640899999999</v>
      </c>
      <c r="D326" s="298">
        <v>1.1999999999999999E-3</v>
      </c>
      <c r="E326" s="10">
        <f>+(C326-C$7)/C$8</f>
        <v>30408.383936301536</v>
      </c>
      <c r="F326">
        <f>ROUND(2*E326,0)/2</f>
        <v>30408.5</v>
      </c>
      <c r="G326" s="9">
        <f>+C326-(C$7+F326*C$8)</f>
        <v>-4.1580745004466735E-2</v>
      </c>
      <c r="L326" s="9">
        <f>+G326</f>
        <v>-4.1580745004466735E-2</v>
      </c>
      <c r="O326" s="9">
        <f ca="1">+C$11+C$12*F326</f>
        <v>-3.8120817146571714E-2</v>
      </c>
      <c r="P326" s="9">
        <f>+D$11+D$12*F326+D$13*F326^2</f>
        <v>-3.5942903879581552E-2</v>
      </c>
      <c r="Q326" s="11">
        <f>+C326-15018.5</f>
        <v>40664.140899999999</v>
      </c>
      <c r="R326">
        <f>+(P326-G326)^2</f>
        <v>3.1785252549446628E-5</v>
      </c>
      <c r="S326">
        <v>8</v>
      </c>
      <c r="T326">
        <f>S326*R326</f>
        <v>2.5428202039557302E-4</v>
      </c>
    </row>
    <row r="327" spans="1:20">
      <c r="A327" s="296" t="s">
        <v>448</v>
      </c>
      <c r="B327" s="297" t="s">
        <v>41</v>
      </c>
      <c r="C327" s="298">
        <v>55691.423400000203</v>
      </c>
      <c r="D327" s="298">
        <v>4.0000000000000002E-4</v>
      </c>
      <c r="E327" s="10">
        <f>+(C327-C$7)/C$8</f>
        <v>30432.898394417305</v>
      </c>
      <c r="F327">
        <f>ROUND(2*E327,0)/2</f>
        <v>30433</v>
      </c>
      <c r="G327" s="9">
        <f>+C327-(C$7+F327*C$8)</f>
        <v>-3.6401009798282757E-2</v>
      </c>
      <c r="L327" s="9">
        <f>+G327</f>
        <v>-3.6401009798282757E-2</v>
      </c>
      <c r="O327" s="9">
        <f ca="1">+C$11+C$12*F327</f>
        <v>-3.820991674158053E-2</v>
      </c>
      <c r="P327" s="9">
        <f>+D$11+D$12*F327+D$13*F327^2</f>
        <v>-3.6044202669181354E-2</v>
      </c>
      <c r="Q327" s="11">
        <f>+C327-15018.5</f>
        <v>40672.923400000203</v>
      </c>
      <c r="R327">
        <f>+(P327-G327)^2</f>
        <v>1.2731132737758586E-7</v>
      </c>
      <c r="S327">
        <v>8</v>
      </c>
      <c r="T327">
        <f>S327*R327</f>
        <v>1.0184906190206869E-6</v>
      </c>
    </row>
    <row r="328" spans="1:20">
      <c r="A328" s="296" t="s">
        <v>448</v>
      </c>
      <c r="B328" s="297" t="s">
        <v>39</v>
      </c>
      <c r="C328" s="298">
        <v>55691.601499999873</v>
      </c>
      <c r="D328" s="298">
        <v>5.0000000000000001E-4</v>
      </c>
      <c r="E328" s="10">
        <f>+(C328-C$7)/C$8</f>
        <v>30433.395522226267</v>
      </c>
      <c r="F328">
        <f>ROUND(2*E328,0)/2</f>
        <v>30433.5</v>
      </c>
      <c r="G328" s="9">
        <f>+C328-(C$7+F328*C$8)</f>
        <v>-3.7429995129059535E-2</v>
      </c>
      <c r="L328" s="9">
        <f>+G328</f>
        <v>-3.7429995129059535E-2</v>
      </c>
      <c r="O328" s="9">
        <f ca="1">+C$11+C$12*F328</f>
        <v>-3.821173510066235E-2</v>
      </c>
      <c r="P328" s="9">
        <f>+D$11+D$12*F328+D$13*F328^2</f>
        <v>-3.6046271271498738E-2</v>
      </c>
      <c r="Q328" s="11">
        <f>+C328-15018.5</f>
        <v>40673.101499999873</v>
      </c>
      <c r="R328">
        <f>+(P328-G328)^2</f>
        <v>1.9146917139829317E-6</v>
      </c>
      <c r="S328">
        <v>8</v>
      </c>
      <c r="T328">
        <f>S328*R328</f>
        <v>1.5317533711863454E-5</v>
      </c>
    </row>
    <row r="329" spans="1:20">
      <c r="A329" s="296" t="s">
        <v>448</v>
      </c>
      <c r="B329" s="297" t="s">
        <v>39</v>
      </c>
      <c r="C329" s="298">
        <v>55692.318299999926</v>
      </c>
      <c r="D329" s="298">
        <v>5.9999999999999995E-4</v>
      </c>
      <c r="E329" s="10">
        <f>+(C329-C$7)/C$8</f>
        <v>30435.396315118756</v>
      </c>
      <c r="F329">
        <f>ROUND(2*E329,0)/2</f>
        <v>30435.5</v>
      </c>
      <c r="G329" s="9">
        <f>+C329-(C$7+F329*C$8)</f>
        <v>-3.7145935071748681E-2</v>
      </c>
      <c r="L329" s="9">
        <f>+G329</f>
        <v>-3.7145935071748681E-2</v>
      </c>
      <c r="O329" s="9">
        <f ca="1">+C$11+C$12*F329</f>
        <v>-3.8219008536989604E-2</v>
      </c>
      <c r="P329" s="9">
        <f>+D$11+D$12*F329+D$13*F329^2</f>
        <v>-3.6054546192800539E-2</v>
      </c>
      <c r="Q329" s="11">
        <f>+C329-15018.5</f>
        <v>40673.818299999926</v>
      </c>
      <c r="R329">
        <f>+(P329-G329)^2</f>
        <v>1.1911296850916823E-6</v>
      </c>
      <c r="S329">
        <v>8</v>
      </c>
      <c r="T329">
        <f>S329*R329</f>
        <v>9.5290374807334587E-6</v>
      </c>
    </row>
    <row r="330" spans="1:20">
      <c r="A330" s="296" t="s">
        <v>448</v>
      </c>
      <c r="B330" s="297" t="s">
        <v>41</v>
      </c>
      <c r="C330" s="298">
        <v>55692.497899999842</v>
      </c>
      <c r="D330" s="298">
        <v>2.0000000000000001E-4</v>
      </c>
      <c r="E330" s="10">
        <f>+(C330-C$7)/C$8</f>
        <v>30435.897629855495</v>
      </c>
      <c r="F330">
        <f>ROUND(2*E330,0)/2</f>
        <v>30436</v>
      </c>
      <c r="G330" s="9">
        <f>+C330-(C$7+F330*C$8)</f>
        <v>-3.6674920156656299E-2</v>
      </c>
      <c r="L330" s="9">
        <f>+G330</f>
        <v>-3.6674920156656299E-2</v>
      </c>
      <c r="O330" s="9">
        <f ca="1">+C$11+C$12*F330</f>
        <v>-3.8220826896071411E-2</v>
      </c>
      <c r="P330" s="9">
        <f>+D$11+D$12*F330+D$13*F330^2</f>
        <v>-3.6056615051134062E-2</v>
      </c>
      <c r="Q330" s="11">
        <f>+C330-15018.5</f>
        <v>40673.997899999842</v>
      </c>
      <c r="R330">
        <f>+(P330-G330)^2</f>
        <v>3.8230120351486379E-7</v>
      </c>
      <c r="S330">
        <v>8</v>
      </c>
      <c r="T330">
        <f>S330*R330</f>
        <v>3.0584096281189103E-6</v>
      </c>
    </row>
    <row r="331" spans="1:20">
      <c r="A331" s="296" t="s">
        <v>448</v>
      </c>
      <c r="B331" s="297" t="s">
        <v>39</v>
      </c>
      <c r="C331" s="298">
        <v>55693.393499999773</v>
      </c>
      <c r="D331" s="298">
        <v>5.0000000000000001E-4</v>
      </c>
      <c r="E331" s="10">
        <f>+(C331-C$7)/C$8</f>
        <v>30438.397504456836</v>
      </c>
      <c r="F331">
        <f>ROUND(2*E331,0)/2</f>
        <v>30438.5</v>
      </c>
      <c r="G331" s="9">
        <f>+C331-(C$7+F331*C$8)</f>
        <v>-3.6719845229526982E-2</v>
      </c>
      <c r="L331" s="9">
        <f>+G331</f>
        <v>-3.6719845229526982E-2</v>
      </c>
      <c r="O331" s="9">
        <f ca="1">+C$11+C$12*F331</f>
        <v>-3.8229918691480472E-2</v>
      </c>
      <c r="P331" s="9">
        <f>+D$11+D$12*F331+D$13*F331^2</f>
        <v>-3.6066960110850012E-2</v>
      </c>
      <c r="Q331" s="11">
        <f>+C331-15018.5</f>
        <v>40674.893499999773</v>
      </c>
      <c r="R331">
        <f>+(P331-G331)^2</f>
        <v>4.2625897818984111E-7</v>
      </c>
      <c r="S331">
        <v>8</v>
      </c>
      <c r="T331">
        <f>S331*R331</f>
        <v>3.4100718255187288E-6</v>
      </c>
    </row>
    <row r="332" spans="1:20">
      <c r="A332" s="296" t="s">
        <v>448</v>
      </c>
      <c r="B332" s="297" t="s">
        <v>41</v>
      </c>
      <c r="C332" s="298">
        <v>55693.573100000154</v>
      </c>
      <c r="D332" s="298">
        <v>5.0000000000000001E-4</v>
      </c>
      <c r="E332" s="10">
        <f>+(C332-C$7)/C$8</f>
        <v>30438.898819194877</v>
      </c>
      <c r="F332">
        <f>ROUND(2*E332,0)/2</f>
        <v>30439</v>
      </c>
      <c r="G332" s="9">
        <f>+C332-(C$7+F332*C$8)</f>
        <v>-3.6248829848773312E-2</v>
      </c>
      <c r="L332" s="9">
        <f>+G332</f>
        <v>-3.6248829848773312E-2</v>
      </c>
      <c r="O332" s="9">
        <f ca="1">+C$11+C$12*F332</f>
        <v>-3.8231737050562292E-2</v>
      </c>
      <c r="P332" s="9">
        <f>+D$11+D$12*F332+D$13*F332^2</f>
        <v>-3.6069029276402896E-2</v>
      </c>
      <c r="Q332" s="11">
        <f>+C332-15018.5</f>
        <v>40675.073100000154</v>
      </c>
      <c r="R332">
        <f>+(P332-G332)^2</f>
        <v>3.2328245824729113E-8</v>
      </c>
      <c r="S332">
        <v>8</v>
      </c>
      <c r="T332">
        <f>S332*R332</f>
        <v>2.586259665978329E-7</v>
      </c>
    </row>
    <row r="333" spans="1:20">
      <c r="A333" s="296" t="s">
        <v>448</v>
      </c>
      <c r="B333" s="297" t="s">
        <v>39</v>
      </c>
      <c r="C333" s="298">
        <v>55694.467499999795</v>
      </c>
      <c r="D333" s="298">
        <v>5.0000000000000001E-4</v>
      </c>
      <c r="E333" s="10">
        <f>+(C333-C$7)/C$8</f>
        <v>30441.395344253735</v>
      </c>
      <c r="F333">
        <f>ROUND(2*E333,0)/2</f>
        <v>30441.5</v>
      </c>
      <c r="G333" s="9">
        <f>+C333-(C$7+F333*C$8)</f>
        <v>-3.7493755204195622E-2</v>
      </c>
      <c r="L333" s="9">
        <f>+G333</f>
        <v>-3.7493755204195622E-2</v>
      </c>
      <c r="O333" s="9">
        <f ca="1">+C$11+C$12*F333</f>
        <v>-3.8240828845971353E-2</v>
      </c>
      <c r="P333" s="9">
        <f>+D$11+D$12*F333+D$13*F333^2</f>
        <v>-3.6079375872215637E-2</v>
      </c>
      <c r="Q333" s="11">
        <f>+C333-15018.5</f>
        <v>40675.967499999795</v>
      </c>
      <c r="R333">
        <f>+(P333-G333)^2</f>
        <v>2.0004688947321501E-6</v>
      </c>
      <c r="S333">
        <v>8</v>
      </c>
      <c r="T333">
        <f>S333*R333</f>
        <v>1.60037511578572E-5</v>
      </c>
    </row>
    <row r="334" spans="1:20">
      <c r="A334" s="296" t="s">
        <v>448</v>
      </c>
      <c r="B334" s="297" t="s">
        <v>41</v>
      </c>
      <c r="C334" s="298">
        <v>55695.364599999972</v>
      </c>
      <c r="D334" s="298">
        <v>4.0000000000000002E-4</v>
      </c>
      <c r="E334" s="10">
        <f>+(C334-C$7)/C$8</f>
        <v>30443.899405782853</v>
      </c>
      <c r="F334">
        <f>ROUND(2*E334,0)/2</f>
        <v>30444</v>
      </c>
      <c r="G334" s="9">
        <f>+C334-(C$7+F334*C$8)</f>
        <v>-3.6038680031197146E-2</v>
      </c>
      <c r="L334" s="9">
        <f>+G334</f>
        <v>-3.6038680031197146E-2</v>
      </c>
      <c r="O334" s="9">
        <f ca="1">+C$11+C$12*F334</f>
        <v>-3.8249920641380414E-2</v>
      </c>
      <c r="P334" s="9">
        <f>+D$11+D$12*F334+D$13*F334^2</f>
        <v>-3.608972374810903E-2</v>
      </c>
      <c r="Q334" s="11">
        <f>+C334-15018.5</f>
        <v>40676.864599999972</v>
      </c>
      <c r="R334">
        <f>+(P334-G334)^2</f>
        <v>2.6054610361806179E-9</v>
      </c>
      <c r="S334">
        <v>8</v>
      </c>
      <c r="T334">
        <f>S334*R334</f>
        <v>2.0843688289444943E-8</v>
      </c>
    </row>
    <row r="335" spans="1:20">
      <c r="A335" s="296" t="s">
        <v>448</v>
      </c>
      <c r="B335" s="297" t="s">
        <v>39</v>
      </c>
      <c r="C335" s="298">
        <v>55695.542599999812</v>
      </c>
      <c r="D335" s="298">
        <v>6.9999999999999999E-4</v>
      </c>
      <c r="E335" s="10">
        <f>+(C335-C$7)/C$8</f>
        <v>30444.39625446382</v>
      </c>
      <c r="F335">
        <f>ROUND(2*E335,0)/2</f>
        <v>30444.5</v>
      </c>
      <c r="G335" s="9">
        <f>+C335-(C$7+F335*C$8)</f>
        <v>-3.7167665184824727E-2</v>
      </c>
      <c r="L335" s="9">
        <f>+G335</f>
        <v>-3.7167665184824727E-2</v>
      </c>
      <c r="O335" s="9">
        <f ca="1">+C$11+C$12*F335</f>
        <v>-3.825173900046222E-2</v>
      </c>
      <c r="P335" s="9">
        <f>+D$11+D$12*F335+D$13*F335^2</f>
        <v>-3.6091793476897401E-2</v>
      </c>
      <c r="Q335" s="11">
        <f>+C335-15018.5</f>
        <v>40677.042599999812</v>
      </c>
      <c r="R335">
        <f>+(P335-G335)^2</f>
        <v>1.1574999319184634E-6</v>
      </c>
      <c r="S335">
        <v>8</v>
      </c>
      <c r="T335">
        <f>S335*R335</f>
        <v>9.2599994553477076E-6</v>
      </c>
    </row>
    <row r="336" spans="1:20">
      <c r="A336" s="296" t="s">
        <v>448</v>
      </c>
      <c r="B336" s="297" t="s">
        <v>39</v>
      </c>
      <c r="C336" s="298">
        <v>55701.273899999913</v>
      </c>
      <c r="D336" s="298">
        <v>5.9999999999999995E-4</v>
      </c>
      <c r="E336" s="10">
        <f>+(C336-C$7)/C$8</f>
        <v>30460.393944620162</v>
      </c>
      <c r="F336">
        <f>ROUND(2*E336,0)/2</f>
        <v>30460.5</v>
      </c>
      <c r="G336" s="9">
        <f>+C336-(C$7+F336*C$8)</f>
        <v>-3.799518509185873E-2</v>
      </c>
      <c r="L336" s="9">
        <f>+G336</f>
        <v>-3.799518509185873E-2</v>
      </c>
      <c r="O336" s="9">
        <f ca="1">+C$11+C$12*F336</f>
        <v>-3.8309926491080226E-2</v>
      </c>
      <c r="P336" s="9">
        <f>+D$11+D$12*F336+D$13*F336^2</f>
        <v>-3.6158051833428288E-2</v>
      </c>
      <c r="Q336" s="11">
        <f>+C336-15018.5</f>
        <v>40682.773899999913</v>
      </c>
      <c r="R336">
        <f>+(P336-G336)^2</f>
        <v>3.3750586092312512E-6</v>
      </c>
      <c r="S336">
        <v>8</v>
      </c>
      <c r="T336">
        <f>S336*R336</f>
        <v>2.700046887385001E-5</v>
      </c>
    </row>
    <row r="337" spans="1:20">
      <c r="A337" s="296" t="s">
        <v>448</v>
      </c>
      <c r="B337" s="297" t="s">
        <v>41</v>
      </c>
      <c r="C337" s="298">
        <v>55701.453600000124</v>
      </c>
      <c r="D337" s="298">
        <v>6.9999999999999999E-4</v>
      </c>
      <c r="E337" s="10">
        <f>+(C337-C$7)/C$8</f>
        <v>30460.895538486202</v>
      </c>
      <c r="F337">
        <f>ROUND(2*E337,0)/2</f>
        <v>30461</v>
      </c>
      <c r="G337" s="9">
        <f>+C337-(C$7+F337*C$8)</f>
        <v>-3.742416987370234E-2</v>
      </c>
      <c r="L337" s="9">
        <f>+G337</f>
        <v>-3.742416987370234E-2</v>
      </c>
      <c r="O337" s="9">
        <f ca="1">+C$11+C$12*F337</f>
        <v>-3.8311744850162033E-2</v>
      </c>
      <c r="P337" s="9">
        <f>+D$11+D$12*F337+D$13*F337^2</f>
        <v>-3.6160123251923117E-2</v>
      </c>
      <c r="Q337" s="11">
        <f>+C337-15018.5</f>
        <v>40682.953600000124</v>
      </c>
      <c r="R337">
        <f>+(P337-G337)^2</f>
        <v>1.5978138620314665E-6</v>
      </c>
      <c r="S337">
        <v>8</v>
      </c>
      <c r="T337">
        <f>S337*R337</f>
        <v>1.2782510896251732E-5</v>
      </c>
    </row>
    <row r="338" spans="1:20">
      <c r="A338" s="296" t="s">
        <v>448</v>
      </c>
      <c r="B338" s="297" t="s">
        <v>41</v>
      </c>
      <c r="C338" s="298">
        <v>55714.351199999917</v>
      </c>
      <c r="D338" s="298">
        <v>2.0000000000000001E-4</v>
      </c>
      <c r="E338" s="10">
        <f>+(C338-C$7)/C$8</f>
        <v>30496.896412381047</v>
      </c>
      <c r="F338">
        <f>ROUND(2*E338,0)/2</f>
        <v>30497</v>
      </c>
      <c r="G338" s="9">
        <f>+C338-(C$7+F338*C$8)</f>
        <v>-3.7111090081452858E-2</v>
      </c>
      <c r="L338" s="9">
        <f>+G338</f>
        <v>-3.7111090081452858E-2</v>
      </c>
      <c r="O338" s="9">
        <f ca="1">+C$11+C$12*F338</f>
        <v>-3.8442666704052539E-2</v>
      </c>
      <c r="P338" s="9">
        <f>+D$11+D$12*F338+D$13*F338^2</f>
        <v>-3.6309399945628561E-2</v>
      </c>
      <c r="Q338" s="11">
        <f>+C338-15018.5</f>
        <v>40695.851199999917</v>
      </c>
      <c r="R338">
        <f>+(P338-G338)^2</f>
        <v>6.4270707387797976E-7</v>
      </c>
      <c r="S338">
        <v>8</v>
      </c>
      <c r="T338">
        <f>S338*R338</f>
        <v>5.1416565910238381E-6</v>
      </c>
    </row>
    <row r="339" spans="1:20">
      <c r="A339" s="296" t="s">
        <v>448</v>
      </c>
      <c r="B339" s="297" t="s">
        <v>39</v>
      </c>
      <c r="C339" s="298">
        <v>55714.531700000167</v>
      </c>
      <c r="D339" s="298">
        <v>5.9999999999999995E-4</v>
      </c>
      <c r="E339" s="10">
        <f>+(C339-C$7)/C$8</f>
        <v>30497.400239274975</v>
      </c>
      <c r="F339">
        <f>ROUND(2*E339,0)/2</f>
        <v>30497.5</v>
      </c>
      <c r="G339" s="9">
        <f>+C339-(C$7+F339*C$8)</f>
        <v>-3.5740074832574464E-2</v>
      </c>
      <c r="L339" s="9">
        <f>+G339</f>
        <v>-3.5740074832574464E-2</v>
      </c>
      <c r="O339" s="9">
        <f ca="1">+C$11+C$12*F339</f>
        <v>-3.8444485063134359E-2</v>
      </c>
      <c r="P339" s="9">
        <f>+D$11+D$12*F339+D$13*F339^2</f>
        <v>-3.6311475101958889E-2</v>
      </c>
      <c r="Q339" s="11">
        <f>+C339-15018.5</f>
        <v>40696.031700000167</v>
      </c>
      <c r="R339">
        <f>+(P339-G339)^2</f>
        <v>3.2649826785259253E-7</v>
      </c>
      <c r="S339">
        <v>8</v>
      </c>
      <c r="T339">
        <f>S339*R339</f>
        <v>2.6119861428207403E-6</v>
      </c>
    </row>
    <row r="340" spans="1:20">
      <c r="A340" s="296" t="s">
        <v>448</v>
      </c>
      <c r="B340" s="297" t="s">
        <v>39</v>
      </c>
      <c r="C340" s="298">
        <v>55715.246999999974</v>
      </c>
      <c r="D340" s="298">
        <v>5.0000000000000001E-4</v>
      </c>
      <c r="E340" s="10">
        <f>+(C340-C$7)/C$8</f>
        <v>30499.396845239684</v>
      </c>
      <c r="F340">
        <f>ROUND(2*E340,0)/2</f>
        <v>30499.5</v>
      </c>
      <c r="G340" s="9">
        <f>+C340-(C$7+F340*C$8)</f>
        <v>-3.6956015028408729E-2</v>
      </c>
      <c r="L340" s="9">
        <f>+G340</f>
        <v>-3.6956015028408729E-2</v>
      </c>
      <c r="O340" s="9">
        <f ca="1">+C$11+C$12*F340</f>
        <v>-3.84517584994616E-2</v>
      </c>
      <c r="P340" s="9">
        <f>+D$11+D$12*F340+D$13*F340^2</f>
        <v>-3.6319776239312464E-2</v>
      </c>
      <c r="Q340" s="11">
        <f>+C340-15018.5</f>
        <v>40696.746999999974</v>
      </c>
      <c r="R340">
        <f>+(P340-G340)^2</f>
        <v>4.0479979675068133E-7</v>
      </c>
      <c r="S340">
        <v>8</v>
      </c>
      <c r="T340">
        <f>S340*R340</f>
        <v>3.2383983740054507E-6</v>
      </c>
    </row>
    <row r="341" spans="1:20">
      <c r="A341" s="296" t="s">
        <v>448</v>
      </c>
      <c r="B341" s="297" t="s">
        <v>41</v>
      </c>
      <c r="C341" s="298">
        <v>55715.425600000191</v>
      </c>
      <c r="D341" s="298">
        <v>5.9999999999999995E-4</v>
      </c>
      <c r="E341" s="10">
        <f>+(C341-C$7)/C$8</f>
        <v>30499.895368692542</v>
      </c>
      <c r="F341">
        <f>ROUND(2*E341,0)/2</f>
        <v>30500</v>
      </c>
      <c r="G341" s="9">
        <f>+C341-(C$7+F341*C$8)</f>
        <v>-3.7484999811567832E-2</v>
      </c>
      <c r="L341" s="9">
        <f>+G341</f>
        <v>-3.7484999811567832E-2</v>
      </c>
      <c r="O341" s="9">
        <f ca="1">+C$11+C$12*F341</f>
        <v>-3.845357685854342E-2</v>
      </c>
      <c r="P341" s="9">
        <f>+D$11+D$12*F341+D$13*F341^2</f>
        <v>-3.6321851651658944E-2</v>
      </c>
      <c r="Q341" s="11">
        <f>+C341-15018.5</f>
        <v>40696.925600000191</v>
      </c>
      <c r="R341">
        <f>+(P341-G341)^2</f>
        <v>1.3529136418994309E-6</v>
      </c>
      <c r="S341">
        <v>8</v>
      </c>
      <c r="T341">
        <f>S341*R341</f>
        <v>1.0823309135195447E-5</v>
      </c>
    </row>
    <row r="342" spans="1:20">
      <c r="A342" s="296" t="s">
        <v>448</v>
      </c>
      <c r="B342" s="297" t="s">
        <v>41</v>
      </c>
      <c r="C342" s="298">
        <v>55717.215700000059</v>
      </c>
      <c r="D342" s="298">
        <v>2.0999999999999999E-3</v>
      </c>
      <c r="E342" s="10">
        <f>+(C342-C$7)/C$8</f>
        <v>30504.892047482037</v>
      </c>
      <c r="F342">
        <f>ROUND(2*E342,0)/2</f>
        <v>30505</v>
      </c>
      <c r="G342" s="9">
        <f>+C342-(C$7+F342*C$8)</f>
        <v>-3.8674849944072776E-2</v>
      </c>
      <c r="L342" s="9">
        <f>+G342</f>
        <v>-3.8674849944072776E-2</v>
      </c>
      <c r="O342" s="9">
        <f ca="1">+C$11+C$12*F342</f>
        <v>-3.8471760449361542E-2</v>
      </c>
      <c r="P342" s="9">
        <f>+D$11+D$12*F342+D$13*F342^2</f>
        <v>-3.6342608591300972E-2</v>
      </c>
      <c r="Q342" s="11">
        <f>+C342-15018.5</f>
        <v>40698.715700000059</v>
      </c>
      <c r="R342">
        <f>+(P342-G342)^2</f>
        <v>5.4393497275788524E-6</v>
      </c>
      <c r="S342">
        <v>8</v>
      </c>
      <c r="T342">
        <f>S342*R342</f>
        <v>4.3514797820630819E-5</v>
      </c>
    </row>
    <row r="343" spans="1:20">
      <c r="A343" s="296" t="s">
        <v>448</v>
      </c>
      <c r="B343" s="297" t="s">
        <v>39</v>
      </c>
      <c r="C343" s="298">
        <v>55717.398699999787</v>
      </c>
      <c r="D343" s="298">
        <v>1.1000000000000001E-3</v>
      </c>
      <c r="E343" s="10">
        <f>+(C343-C$7)/C$8</f>
        <v>30505.402852586325</v>
      </c>
      <c r="F343">
        <f>ROUND(2*E343,0)/2</f>
        <v>30505.5</v>
      </c>
      <c r="G343" s="9">
        <f>+C343-(C$7+F343*C$8)</f>
        <v>-3.4803835209459066E-2</v>
      </c>
      <c r="L343" s="9">
        <f>+G343</f>
        <v>-3.4803835209459066E-2</v>
      </c>
      <c r="O343" s="9">
        <f ca="1">+C$11+C$12*F343</f>
        <v>-3.8473578808443362E-2</v>
      </c>
      <c r="P343" s="9">
        <f>+D$11+D$12*F343+D$13*F343^2</f>
        <v>-3.6344684566882925E-2</v>
      </c>
      <c r="Q343" s="11">
        <f>+C343-15018.5</f>
        <v>40698.898699999787</v>
      </c>
      <c r="R343">
        <f>+(P343-G343)^2</f>
        <v>2.3742167422735167E-6</v>
      </c>
      <c r="S343">
        <v>8</v>
      </c>
      <c r="T343">
        <f>S343*R343</f>
        <v>1.8993733938188134E-5</v>
      </c>
    </row>
    <row r="344" spans="1:20">
      <c r="A344" s="296" t="s">
        <v>448</v>
      </c>
      <c r="B344" s="297" t="s">
        <v>41</v>
      </c>
      <c r="C344" s="298">
        <v>55718.291699999943</v>
      </c>
      <c r="D344" s="298">
        <v>5.9999999999999995E-4</v>
      </c>
      <c r="E344" s="10">
        <f>+(C344-C$7)/C$8</f>
        <v>30507.895469848005</v>
      </c>
      <c r="F344">
        <f>ROUND(2*E344,0)/2</f>
        <v>30508</v>
      </c>
      <c r="G344" s="9">
        <f>+C344-(C$7+F344*C$8)</f>
        <v>-3.7448760056577157E-2</v>
      </c>
      <c r="L344" s="9">
        <f>+G344</f>
        <v>-3.7448760056577157E-2</v>
      </c>
      <c r="O344" s="9">
        <f ca="1">+C$11+C$12*F344</f>
        <v>-3.8482670603852423E-2</v>
      </c>
      <c r="P344" s="9">
        <f>+D$11+D$12*F344+D$13*F344^2</f>
        <v>-3.6355065212841049E-2</v>
      </c>
      <c r="Q344" s="11">
        <f>+C344-15018.5</f>
        <v>40699.791699999943</v>
      </c>
      <c r="R344">
        <f>+(P344-G344)^2</f>
        <v>1.1961684112149496E-6</v>
      </c>
      <c r="S344">
        <v>8</v>
      </c>
      <c r="T344">
        <f>S344*R344</f>
        <v>9.5693472897195968E-6</v>
      </c>
    </row>
    <row r="345" spans="1:20">
      <c r="A345" s="296" t="s">
        <v>448</v>
      </c>
      <c r="B345" s="297" t="s">
        <v>39</v>
      </c>
      <c r="C345" s="298">
        <v>55730.293500000145</v>
      </c>
      <c r="D345" s="298">
        <v>5.9999999999999995E-4</v>
      </c>
      <c r="E345" s="10">
        <f>+(C345-C$7)/C$8</f>
        <v>30541.395910885512</v>
      </c>
      <c r="F345">
        <f>ROUND(2*E345,0)/2</f>
        <v>30541.5</v>
      </c>
      <c r="G345" s="9">
        <f>+C345-(C$7+F345*C$8)</f>
        <v>-3.7290754858986475E-2</v>
      </c>
      <c r="L345" s="9">
        <f>+G345</f>
        <v>-3.7290754858986475E-2</v>
      </c>
      <c r="O345" s="9">
        <f ca="1">+C$11+C$12*F345</f>
        <v>-3.8604500662333854E-2</v>
      </c>
      <c r="P345" s="9">
        <f>+D$11+D$12*F345+D$13*F345^2</f>
        <v>-3.6494289370861459E-2</v>
      </c>
      <c r="Q345" s="11">
        <f>+C345-15018.5</f>
        <v>40711.793500000145</v>
      </c>
      <c r="R345">
        <f>+(P345-G345)^2</f>
        <v>6.3435727377421959E-7</v>
      </c>
      <c r="S345">
        <v>8</v>
      </c>
      <c r="T345">
        <f>S345*R345</f>
        <v>5.0748581901937567E-6</v>
      </c>
    </row>
    <row r="346" spans="1:20">
      <c r="A346" s="296" t="s">
        <v>448</v>
      </c>
      <c r="B346" s="297" t="s">
        <v>41</v>
      </c>
      <c r="C346" s="298">
        <v>55733.338599999901</v>
      </c>
      <c r="D346" s="298">
        <v>2.9999999999999997E-4</v>
      </c>
      <c r="E346" s="10">
        <f>+(C346-C$7)/C$8</f>
        <v>30549.89565200713</v>
      </c>
      <c r="F346">
        <f>ROUND(2*E346,0)/2</f>
        <v>30550</v>
      </c>
      <c r="G346" s="9">
        <f>+C346-(C$7+F346*C$8)</f>
        <v>-3.7383500100986566E-2</v>
      </c>
      <c r="L346" s="9">
        <f>+G346</f>
        <v>-3.7383500100986566E-2</v>
      </c>
      <c r="O346" s="9">
        <f ca="1">+C$11+C$12*F346</f>
        <v>-3.8635412766724678E-2</v>
      </c>
      <c r="P346" s="9">
        <f>+D$11+D$12*F346+D$13*F346^2</f>
        <v>-3.6529651462596964E-2</v>
      </c>
      <c r="Q346" s="11">
        <f>+C346-15018.5</f>
        <v>40714.838599999901</v>
      </c>
      <c r="R346">
        <f>+(P346-G346)^2</f>
        <v>7.2905749727977796E-7</v>
      </c>
      <c r="S346">
        <v>8</v>
      </c>
      <c r="T346">
        <f>S346*R346</f>
        <v>5.8324599782382237E-6</v>
      </c>
    </row>
    <row r="347" spans="1:20">
      <c r="A347" s="296" t="s">
        <v>448</v>
      </c>
      <c r="B347" s="297" t="s">
        <v>41</v>
      </c>
      <c r="C347" s="298">
        <v>55734.413399999961</v>
      </c>
      <c r="D347" s="298">
        <v>2.9999999999999997E-4</v>
      </c>
      <c r="E347" s="10">
        <f>+(C347-C$7)/C$8</f>
        <v>30552.895724831917</v>
      </c>
      <c r="F347">
        <f>ROUND(2*E347,0)/2</f>
        <v>30553</v>
      </c>
      <c r="G347" s="9">
        <f>+C347-(C$7+F347*C$8)</f>
        <v>-3.7357410037657246E-2</v>
      </c>
      <c r="L347" s="9">
        <f>+G347</f>
        <v>-3.7357410037657246E-2</v>
      </c>
      <c r="O347" s="9">
        <f ca="1">+C$11+C$12*F347</f>
        <v>-3.8646322921215545E-2</v>
      </c>
      <c r="P347" s="9">
        <f>+D$11+D$12*F347+D$13*F347^2</f>
        <v>-3.6542135733879162E-2</v>
      </c>
      <c r="Q347" s="11">
        <f>+C347-15018.5</f>
        <v>40715.913399999961</v>
      </c>
      <c r="R347">
        <f>+(P347-G347)^2</f>
        <v>6.6467219040083927E-7</v>
      </c>
      <c r="S347">
        <v>8</v>
      </c>
      <c r="T347">
        <f>S347*R347</f>
        <v>5.3173775232067142E-6</v>
      </c>
    </row>
    <row r="348" spans="1:20">
      <c r="A348" s="296" t="s">
        <v>448</v>
      </c>
      <c r="B348" s="297" t="s">
        <v>39</v>
      </c>
      <c r="C348" s="298">
        <v>55740.32489999989</v>
      </c>
      <c r="D348" s="298">
        <v>8.0000000000000004E-4</v>
      </c>
      <c r="E348" s="10">
        <f>+(C348-C$7)/C$8</f>
        <v>30569.396404495594</v>
      </c>
      <c r="F348">
        <f>ROUND(2*E348,0)/2</f>
        <v>30569.5</v>
      </c>
      <c r="G348" s="9">
        <f>+C348-(C$7+F348*C$8)</f>
        <v>-3.7113915110239759E-2</v>
      </c>
      <c r="L348" s="9">
        <f>+G348</f>
        <v>-3.7113915110239759E-2</v>
      </c>
      <c r="O348" s="9">
        <f ca="1">+C$11+C$12*F348</f>
        <v>-3.8706328770915358E-2</v>
      </c>
      <c r="P348" s="9">
        <f>+D$11+D$12*F348+D$13*F348^2</f>
        <v>-3.661083217520724E-2</v>
      </c>
      <c r="Q348" s="11">
        <f>+C348-15018.5</f>
        <v>40721.82489999989</v>
      </c>
      <c r="R348">
        <f>+(P348-G348)^2</f>
        <v>2.5309243952093331E-7</v>
      </c>
      <c r="S348">
        <v>8</v>
      </c>
      <c r="T348">
        <f>S348*R348</f>
        <v>2.0247395161674665E-6</v>
      </c>
    </row>
    <row r="349" spans="1:20">
      <c r="A349" s="296" t="s">
        <v>448</v>
      </c>
      <c r="B349" s="297" t="s">
        <v>39</v>
      </c>
      <c r="C349" s="298">
        <v>55744.267899999861</v>
      </c>
      <c r="D349" s="298">
        <v>5.0000000000000001E-4</v>
      </c>
      <c r="E349" s="10">
        <f>+(C349-C$7)/C$8</f>
        <v>30580.402440174214</v>
      </c>
      <c r="F349">
        <f>ROUND(2*E349,0)/2</f>
        <v>30580.5</v>
      </c>
      <c r="G349" s="9">
        <f>+C349-(C$7+F349*C$8)</f>
        <v>-3.4951585141243413E-2</v>
      </c>
      <c r="L349" s="9">
        <f>+G349</f>
        <v>-3.4951585141243413E-2</v>
      </c>
      <c r="O349" s="9">
        <f ca="1">+C$11+C$12*F349</f>
        <v>-3.8746332670715242E-2</v>
      </c>
      <c r="P349" s="9">
        <f>+D$11+D$12*F349+D$13*F349^2</f>
        <v>-3.6656660780711108E-2</v>
      </c>
      <c r="Q349" s="11">
        <f>+C349-15018.5</f>
        <v>40725.767899999861</v>
      </c>
      <c r="R349">
        <f>+(P349-G349)^2</f>
        <v>2.9072829363061669E-6</v>
      </c>
      <c r="S349">
        <v>8</v>
      </c>
      <c r="T349">
        <f>S349*R349</f>
        <v>2.3258263490449335E-5</v>
      </c>
    </row>
    <row r="350" spans="1:20">
      <c r="A350" s="296" t="s">
        <v>448</v>
      </c>
      <c r="B350" s="297" t="s">
        <v>41</v>
      </c>
      <c r="C350" s="298">
        <v>55744.445299999788</v>
      </c>
      <c r="D350" s="298">
        <v>2.0000000000000001E-4</v>
      </c>
      <c r="E350" s="10">
        <f>+(C350-C$7)/C$8</f>
        <v>30580.897614084588</v>
      </c>
      <c r="F350">
        <f>ROUND(2*E350,0)/2</f>
        <v>30581</v>
      </c>
      <c r="G350" s="9">
        <f>+C350-(C$7+F350*C$8)</f>
        <v>-3.6680570214230102E-2</v>
      </c>
      <c r="L350" s="9">
        <f>+G350</f>
        <v>-3.6680570214230102E-2</v>
      </c>
      <c r="O350" s="9">
        <f ca="1">+C$11+C$12*F350</f>
        <v>-3.8748151029797048E-2</v>
      </c>
      <c r="P350" s="9">
        <f>+D$11+D$12*F350+D$13*F350^2</f>
        <v>-3.6658744487980198E-2</v>
      </c>
      <c r="Q350" s="11">
        <f>+C350-15018.5</f>
        <v>40725.945299999788</v>
      </c>
      <c r="R350">
        <f>+(P350-G350)^2</f>
        <v>4.7636232633573054E-10</v>
      </c>
      <c r="S350">
        <v>8</v>
      </c>
      <c r="T350">
        <f>S350*R350</f>
        <v>3.8108986106858443E-9</v>
      </c>
    </row>
    <row r="351" spans="1:20">
      <c r="A351" s="296" t="s">
        <v>448</v>
      </c>
      <c r="B351" s="297" t="s">
        <v>39</v>
      </c>
      <c r="C351" s="298">
        <v>55750.357199999969</v>
      </c>
      <c r="D351" s="298">
        <v>5.9999999999999995E-4</v>
      </c>
      <c r="E351" s="10">
        <f>+(C351-C$7)/C$8</f>
        <v>30597.39941026286</v>
      </c>
      <c r="F351">
        <f>ROUND(2*E351,0)/2</f>
        <v>30597.5</v>
      </c>
      <c r="G351" s="9">
        <f>+C351-(C$7+F351*C$8)</f>
        <v>-3.6037075027707033E-2</v>
      </c>
      <c r="L351" s="9">
        <f>+G351</f>
        <v>-3.6037075027707033E-2</v>
      </c>
      <c r="O351" s="9">
        <f ca="1">+C$11+C$12*F351</f>
        <v>-3.8808156879496861E-2</v>
      </c>
      <c r="P351" s="9">
        <f>+D$11+D$12*F351+D$13*F351^2</f>
        <v>-3.6727535552870193E-2</v>
      </c>
      <c r="Q351" s="11">
        <f>+C351-15018.5</f>
        <v>40731.857199999969</v>
      </c>
      <c r="R351">
        <f>+(P351-G351)^2</f>
        <v>4.767357368085865E-7</v>
      </c>
      <c r="S351">
        <v>8</v>
      </c>
      <c r="T351">
        <f>S351*R351</f>
        <v>3.813885894468692E-6</v>
      </c>
    </row>
    <row r="352" spans="1:20">
      <c r="A352" s="296" t="s">
        <v>448</v>
      </c>
      <c r="B352" s="297" t="s">
        <v>39</v>
      </c>
      <c r="C352" s="298">
        <v>55751.431199999992</v>
      </c>
      <c r="D352" s="298">
        <v>1.1000000000000001E-3</v>
      </c>
      <c r="E352" s="10">
        <f>+(C352-C$7)/C$8</f>
        <v>30600.397250059759</v>
      </c>
      <c r="F352">
        <f>ROUND(2*E352,0)/2</f>
        <v>30600.5</v>
      </c>
      <c r="G352" s="9">
        <f>+C352-(C$7+F352*C$8)</f>
        <v>-3.6810985009651631E-2</v>
      </c>
      <c r="L352" s="9">
        <f>+G352</f>
        <v>-3.6810985009651631E-2</v>
      </c>
      <c r="O352" s="9">
        <f ca="1">+C$11+C$12*F352</f>
        <v>-3.8819067033987742E-2</v>
      </c>
      <c r="P352" s="9">
        <f>+D$11+D$12*F352+D$13*F352^2</f>
        <v>-3.6740049009991275E-2</v>
      </c>
      <c r="Q352" s="11">
        <f>+C352-15018.5</f>
        <v>40732.931199999992</v>
      </c>
      <c r="R352">
        <f>+(P352-G352)^2</f>
        <v>5.0319160478139739E-9</v>
      </c>
      <c r="S352">
        <v>8</v>
      </c>
      <c r="T352">
        <f>S352*R352</f>
        <v>4.0255328382511791E-8</v>
      </c>
    </row>
    <row r="353" spans="1:20">
      <c r="A353" s="296" t="s">
        <v>448</v>
      </c>
      <c r="B353" s="297" t="s">
        <v>41</v>
      </c>
      <c r="C353" s="298">
        <v>55756.267800000031</v>
      </c>
      <c r="D353" s="298">
        <v>4.0000000000000002E-4</v>
      </c>
      <c r="E353" s="10">
        <f>+(C353-C$7)/C$8</f>
        <v>30613.897577770651</v>
      </c>
      <c r="F353">
        <f>ROUND(2*E353,0)/2</f>
        <v>30614</v>
      </c>
      <c r="G353" s="9">
        <f>+C353-(C$7+F353*C$8)</f>
        <v>-3.6693579968414269E-2</v>
      </c>
      <c r="L353" s="9">
        <f>+G353</f>
        <v>-3.6693579968414269E-2</v>
      </c>
      <c r="O353" s="9">
        <f ca="1">+C$11+C$12*F353</f>
        <v>-3.8868162729196673E-2</v>
      </c>
      <c r="P353" s="9">
        <f>+D$11+D$12*F353+D$13*F353^2</f>
        <v>-3.6796382378073443E-2</v>
      </c>
      <c r="Q353" s="11">
        <f>+C353-15018.5</f>
        <v>40737.767800000031</v>
      </c>
      <c r="R353">
        <f>+(P353-G353)^2</f>
        <v>1.0568335431732569E-8</v>
      </c>
      <c r="S353">
        <v>8</v>
      </c>
      <c r="T353">
        <f>S353*R353</f>
        <v>8.4546683453860553E-8</v>
      </c>
    </row>
    <row r="354" spans="1:20">
      <c r="A354" s="296" t="s">
        <v>448</v>
      </c>
      <c r="B354" s="297" t="s">
        <v>41</v>
      </c>
      <c r="C354" s="298">
        <v>55757.342300000135</v>
      </c>
      <c r="D354" s="298">
        <v>5.0000000000000001E-4</v>
      </c>
      <c r="E354" s="10">
        <f>+(C354-C$7)/C$8</f>
        <v>30616.89681321014</v>
      </c>
      <c r="F354">
        <f>ROUND(2*E354,0)/2</f>
        <v>30617</v>
      </c>
      <c r="G354" s="9">
        <f>+C354-(C$7+F354*C$8)</f>
        <v>-3.6967489868402481E-2</v>
      </c>
      <c r="L354" s="9">
        <f>+G354</f>
        <v>-3.6967489868402481E-2</v>
      </c>
      <c r="O354" s="9">
        <f ca="1">+C$11+C$12*F354</f>
        <v>-3.8879072883687554E-2</v>
      </c>
      <c r="P354" s="9">
        <f>+D$11+D$12*F354+D$13*F354^2</f>
        <v>-3.6808905973433302E-2</v>
      </c>
      <c r="Q354" s="11">
        <f>+C354-15018.5</f>
        <v>40738.842300000135</v>
      </c>
      <c r="R354">
        <f>+(P354-G354)^2</f>
        <v>2.5148851743595585E-8</v>
      </c>
      <c r="S354">
        <v>8</v>
      </c>
      <c r="T354">
        <f>S354*R354</f>
        <v>2.0119081394876468E-7</v>
      </c>
    </row>
    <row r="355" spans="1:20">
      <c r="A355" s="296" t="s">
        <v>448</v>
      </c>
      <c r="B355" s="297" t="s">
        <v>39</v>
      </c>
      <c r="C355" s="298">
        <v>55760.387699999847</v>
      </c>
      <c r="D355" s="298">
        <v>5.9999999999999995E-4</v>
      </c>
      <c r="E355" s="10">
        <f>+(C355-C$7)/C$8</f>
        <v>30625.397391717052</v>
      </c>
      <c r="F355">
        <f>ROUND(2*E355,0)/2</f>
        <v>30625.5</v>
      </c>
      <c r="G355" s="9">
        <f>+C355-(C$7+F355*C$8)</f>
        <v>-3.6760235154360998E-2</v>
      </c>
      <c r="L355" s="9">
        <f>+G355</f>
        <v>-3.6760235154360998E-2</v>
      </c>
      <c r="O355" s="9">
        <f ca="1">+C$11+C$12*F355</f>
        <v>-3.8909984988078364E-2</v>
      </c>
      <c r="P355" s="9">
        <f>+D$11+D$12*F355+D$13*F355^2</f>
        <v>-3.6844399503850302E-2</v>
      </c>
      <c r="Q355" s="11">
        <f>+C355-15018.5</f>
        <v>40741.887699999847</v>
      </c>
      <c r="R355">
        <f>+(P355-G355)^2</f>
        <v>7.0836377249575779E-9</v>
      </c>
      <c r="S355">
        <v>8</v>
      </c>
      <c r="T355">
        <f>S355*R355</f>
        <v>5.6669101799660623E-8</v>
      </c>
    </row>
    <row r="356" spans="1:20">
      <c r="A356" s="296" t="s">
        <v>448</v>
      </c>
      <c r="B356" s="297" t="s">
        <v>41</v>
      </c>
      <c r="C356" s="298">
        <v>55762.358200000133</v>
      </c>
      <c r="D356" s="298">
        <v>5.0000000000000001E-4</v>
      </c>
      <c r="E356" s="10">
        <f>+(C356-C$7)/C$8</f>
        <v>30630.897618272476</v>
      </c>
      <c r="F356">
        <f>ROUND(2*E356,0)/2</f>
        <v>30631</v>
      </c>
      <c r="G356" s="9">
        <f>+C356-(C$7+F356*C$8)</f>
        <v>-3.6679069868114311E-2</v>
      </c>
      <c r="L356" s="9">
        <f>+G356</f>
        <v>-3.6679069868114311E-2</v>
      </c>
      <c r="O356" s="9">
        <f ca="1">+C$11+C$12*F356</f>
        <v>-3.8929986937978306E-2</v>
      </c>
      <c r="P356" s="9">
        <f>+D$11+D$12*F356+D$13*F356^2</f>
        <v>-3.6867373791181664E-2</v>
      </c>
      <c r="Q356" s="11">
        <f>+C356-15018.5</f>
        <v>40743.858200000133</v>
      </c>
      <c r="R356">
        <f>+(P356-G356)^2</f>
        <v>3.5458367442555405E-8</v>
      </c>
      <c r="S356">
        <v>8</v>
      </c>
      <c r="T356">
        <f>S356*R356</f>
        <v>2.8366693954044324E-7</v>
      </c>
    </row>
    <row r="357" spans="1:20">
      <c r="A357" s="296" t="s">
        <v>448</v>
      </c>
      <c r="B357" s="297" t="s">
        <v>39</v>
      </c>
      <c r="C357" s="298">
        <v>55763.253500000108</v>
      </c>
      <c r="D357" s="298">
        <v>4.0000000000000002E-4</v>
      </c>
      <c r="E357" s="10">
        <f>+(C357-C$7)/C$8</f>
        <v>30633.396655488523</v>
      </c>
      <c r="F357">
        <f>ROUND(2*E357,0)/2</f>
        <v>30633.5</v>
      </c>
      <c r="G357" s="9">
        <f>+C357-(C$7+F357*C$8)</f>
        <v>-3.7023994897026569E-2</v>
      </c>
      <c r="L357" s="9">
        <f>+G357</f>
        <v>-3.7023994897026569E-2</v>
      </c>
      <c r="O357" s="9">
        <f ca="1">+C$11+C$12*F357</f>
        <v>-3.8939078733387367E-2</v>
      </c>
      <c r="P357" s="9">
        <f>+D$11+D$12*F357+D$13*F357^2</f>
        <v>-3.6877818697188598E-2</v>
      </c>
      <c r="Q357" s="11">
        <f>+C357-15018.5</f>
        <v>40744.753500000108</v>
      </c>
      <c r="R357">
        <f>+(P357-G357)^2</f>
        <v>2.1367481399070265E-8</v>
      </c>
      <c r="S357">
        <v>8</v>
      </c>
      <c r="T357">
        <f>S357*R357</f>
        <v>1.7093985119256212E-7</v>
      </c>
    </row>
    <row r="358" spans="1:20">
      <c r="A358" s="296" t="s">
        <v>448</v>
      </c>
      <c r="B358" s="297" t="s">
        <v>39</v>
      </c>
      <c r="C358" s="298">
        <v>55764.328399999999</v>
      </c>
      <c r="D358" s="298">
        <v>6.9999999999999999E-4</v>
      </c>
      <c r="E358" s="10">
        <f>+(C358-C$7)/C$8</f>
        <v>30636.397007441308</v>
      </c>
      <c r="F358">
        <f>ROUND(2*E358,0)/2</f>
        <v>30636.5</v>
      </c>
      <c r="G358" s="9">
        <f>+C358-(C$7+F358*C$8)</f>
        <v>-3.6897905003570486E-2</v>
      </c>
      <c r="L358" s="9">
        <f>+G358</f>
        <v>-3.6897905003570486E-2</v>
      </c>
      <c r="O358" s="9">
        <f ca="1">+C$11+C$12*F358</f>
        <v>-3.8949988887878248E-2</v>
      </c>
      <c r="P358" s="9">
        <f>+D$11+D$12*F358+D$13*F358^2</f>
        <v>-3.6890354274103372E-2</v>
      </c>
      <c r="Q358" s="11">
        <f>+C358-15018.5</f>
        <v>40745.828399999999</v>
      </c>
      <c r="R358">
        <f>+(P358-G358)^2</f>
        <v>5.7013515485539366E-11</v>
      </c>
      <c r="S358">
        <v>8</v>
      </c>
      <c r="T358">
        <f>S358*R358</f>
        <v>4.5610812388431493E-10</v>
      </c>
    </row>
    <row r="359" spans="1:20">
      <c r="A359" s="296" t="s">
        <v>448</v>
      </c>
      <c r="B359" s="297" t="s">
        <v>41</v>
      </c>
      <c r="C359" s="298">
        <v>55765.224400000181</v>
      </c>
      <c r="D359" s="298">
        <v>2.9999999999999997E-4</v>
      </c>
      <c r="E359" s="10">
        <f>+(C359-C$7)/C$8</f>
        <v>30638.89799855724</v>
      </c>
      <c r="F359">
        <f>ROUND(2*E359,0)/2</f>
        <v>30639</v>
      </c>
      <c r="G359" s="9">
        <f>+C359-(C$7+F359*C$8)</f>
        <v>-3.6542829817335587E-2</v>
      </c>
      <c r="L359" s="9">
        <f>+G359</f>
        <v>-3.6542829817335587E-2</v>
      </c>
      <c r="O359" s="9">
        <f ca="1">+C$11+C$12*F359</f>
        <v>-3.8959080683287309E-2</v>
      </c>
      <c r="P359" s="9">
        <f>+D$11+D$12*F359+D$13*F359^2</f>
        <v>-3.6900801996287751E-2</v>
      </c>
      <c r="Q359" s="11">
        <f>+C359-15018.5</f>
        <v>40746.724400000181</v>
      </c>
      <c r="R359">
        <f>+(P359-G359)^2</f>
        <v>1.2814408090375987E-7</v>
      </c>
      <c r="S359">
        <v>8</v>
      </c>
      <c r="T359">
        <f>S359*R359</f>
        <v>1.0251526472300789E-6</v>
      </c>
    </row>
    <row r="360" spans="1:20">
      <c r="A360" s="296" t="s">
        <v>448</v>
      </c>
      <c r="B360" s="297" t="s">
        <v>39</v>
      </c>
      <c r="C360" s="298">
        <v>55765.404699999839</v>
      </c>
      <c r="D360" s="298">
        <v>2.0000000000000001E-4</v>
      </c>
      <c r="E360" s="10">
        <f>+(C360-C$7)/C$8</f>
        <v>30639.401267192574</v>
      </c>
      <c r="F360">
        <f>ROUND(2*E360,0)/2</f>
        <v>30639.5</v>
      </c>
      <c r="G360" s="9">
        <f>+C360-(C$7+F360*C$8)</f>
        <v>-3.5371815160033293E-2</v>
      </c>
      <c r="L360" s="9">
        <f>+G360</f>
        <v>-3.5371815160033293E-2</v>
      </c>
      <c r="O360" s="9">
        <f ca="1">+C$11+C$12*F360</f>
        <v>-3.8960899042369115E-2</v>
      </c>
      <c r="P360" s="9">
        <f>+D$11+D$12*F360+D$13*F360^2</f>
        <v>-3.6902891694334312E-2</v>
      </c>
      <c r="Q360" s="11">
        <f>+C360-15018.5</f>
        <v>40746.904699999839</v>
      </c>
      <c r="R360">
        <f>+(P360-G360)^2</f>
        <v>2.3441953538872203E-6</v>
      </c>
      <c r="S360">
        <v>8</v>
      </c>
      <c r="T360">
        <f>S360*R360</f>
        <v>1.8753562831097763E-5</v>
      </c>
    </row>
    <row r="361" spans="1:20">
      <c r="A361" s="296" t="s">
        <v>448</v>
      </c>
      <c r="B361" s="297" t="s">
        <v>41</v>
      </c>
      <c r="C361" s="298">
        <v>55770.240900000092</v>
      </c>
      <c r="D361" s="298">
        <v>5.0000000000000001E-4</v>
      </c>
      <c r="E361" s="10">
        <f>+(C361-C$7)/C$8</f>
        <v>30652.900478390169</v>
      </c>
      <c r="F361">
        <f>ROUND(2*E361,0)/2</f>
        <v>30653</v>
      </c>
      <c r="G361" s="9">
        <f>+C361-(C$7+F361*C$8)</f>
        <v>-3.5654409904964268E-2</v>
      </c>
      <c r="L361" s="9">
        <f>+G361</f>
        <v>-3.5654409904964268E-2</v>
      </c>
      <c r="O361" s="9">
        <f ca="1">+C$11+C$12*F361</f>
        <v>-3.900999473757806E-2</v>
      </c>
      <c r="P361" s="9">
        <f>+D$11+D$12*F361+D$13*F361^2</f>
        <v>-3.69593328964107E-2</v>
      </c>
      <c r="Q361" s="11">
        <f>+C361-15018.5</f>
        <v>40751.740900000092</v>
      </c>
      <c r="R361">
        <f>+(P361-G361)^2</f>
        <v>1.7028240136055047E-6</v>
      </c>
      <c r="S361">
        <v>8</v>
      </c>
      <c r="T361">
        <f>S361*R361</f>
        <v>1.3622592108844037E-5</v>
      </c>
    </row>
    <row r="362" spans="1:20">
      <c r="A362" s="296" t="s">
        <v>448</v>
      </c>
      <c r="B362" s="297" t="s">
        <v>39</v>
      </c>
      <c r="C362" s="298">
        <v>55772.214399999939</v>
      </c>
      <c r="D362" s="298">
        <v>6.9999999999999999E-4</v>
      </c>
      <c r="E362" s="10">
        <f>+(C362-C$7)/C$8</f>
        <v>30658.409078798548</v>
      </c>
      <c r="F362">
        <f>ROUND(2*E362,0)/2</f>
        <v>30658.5</v>
      </c>
      <c r="G362" s="9">
        <f>+C362-(C$7+F362*C$8)</f>
        <v>-3.2573245058301836E-2</v>
      </c>
      <c r="L362" s="9">
        <f>+G362</f>
        <v>-3.2573245058301836E-2</v>
      </c>
      <c r="O362" s="9">
        <f ca="1">+C$11+C$12*F362</f>
        <v>-3.9029996687478002E-2</v>
      </c>
      <c r="P362" s="9">
        <f>+D$11+D$12*F362+D$13*F362^2</f>
        <v>-3.6982338161693877E-2</v>
      </c>
      <c r="Q362" s="11">
        <f>+C362-15018.5</f>
        <v>40753.714399999939</v>
      </c>
      <c r="R362">
        <f>+(P362-G362)^2</f>
        <v>1.9440101994379258E-5</v>
      </c>
      <c r="S362">
        <v>8</v>
      </c>
      <c r="T362">
        <f>S362*R362</f>
        <v>1.5552081595503406E-4</v>
      </c>
    </row>
    <row r="363" spans="1:20">
      <c r="A363" s="296" t="s">
        <v>448</v>
      </c>
      <c r="B363" s="297" t="s">
        <v>41</v>
      </c>
      <c r="C363" s="298">
        <v>55772.38329999987</v>
      </c>
      <c r="D363" s="298">
        <v>2.9999999999999997E-4</v>
      </c>
      <c r="E363" s="10">
        <f>+(C363-C$7)/C$8</f>
        <v>30658.880526788755</v>
      </c>
      <c r="F363">
        <f>ROUND(2*E363,0)/2</f>
        <v>30659</v>
      </c>
      <c r="G363" s="9">
        <f>+C363-(C$7+F363*C$8)</f>
        <v>-4.2802230127563234E-2</v>
      </c>
      <c r="L363" s="9">
        <f>+G363</f>
        <v>-4.2802230127563234E-2</v>
      </c>
      <c r="O363" s="9">
        <f ca="1">+C$11+C$12*F363</f>
        <v>-3.9031815046559809E-2</v>
      </c>
      <c r="P363" s="9">
        <f>+D$11+D$12*F363+D$13*F363^2</f>
        <v>-3.6984429856666244E-2</v>
      </c>
      <c r="Q363" s="11">
        <f>+C363-15018.5</f>
        <v>40753.88329999987</v>
      </c>
      <c r="R363">
        <f>+(P363-G363)^2</f>
        <v>3.3846799992049094E-5</v>
      </c>
      <c r="S363">
        <v>8</v>
      </c>
      <c r="T363">
        <f>S363*R363</f>
        <v>2.7077439993639275E-4</v>
      </c>
    </row>
    <row r="364" spans="1:20">
      <c r="A364" s="296" t="s">
        <v>448</v>
      </c>
      <c r="B364" s="297" t="s">
        <v>39</v>
      </c>
      <c r="C364" s="298">
        <v>55773.284700000193</v>
      </c>
      <c r="D364" s="298">
        <v>8.9999999999999998E-4</v>
      </c>
      <c r="E364" s="10">
        <f>+(C364-C$7)/C$8</f>
        <v>30661.396590842607</v>
      </c>
      <c r="F364">
        <f>ROUND(2*E364,0)/2</f>
        <v>30661.5</v>
      </c>
      <c r="G364" s="9">
        <f>+C364-(C$7+F364*C$8)</f>
        <v>-3.7047154808533378E-2</v>
      </c>
      <c r="L364" s="9">
        <f>+G364</f>
        <v>-3.7047154808533378E-2</v>
      </c>
      <c r="O364" s="9">
        <f ca="1">+C$11+C$12*F364</f>
        <v>-3.904090684196887E-2</v>
      </c>
      <c r="P364" s="9">
        <f>+D$11+D$12*F364+D$13*F364^2</f>
        <v>-3.6994889099576496E-2</v>
      </c>
      <c r="Q364" s="11">
        <f>+C364-15018.5</f>
        <v>40754.784700000193</v>
      </c>
      <c r="R364">
        <f>+(P364-G364)^2</f>
        <v>2.7317043327654993E-9</v>
      </c>
      <c r="S364">
        <v>8</v>
      </c>
      <c r="T364">
        <f>S364*R364</f>
        <v>2.1853634662123995E-8</v>
      </c>
    </row>
    <row r="365" spans="1:20">
      <c r="A365" s="296" t="s">
        <v>448</v>
      </c>
      <c r="B365" s="297" t="s">
        <v>39</v>
      </c>
      <c r="C365" s="298">
        <v>55774.360199999996</v>
      </c>
      <c r="D365" s="298">
        <v>1.6000000000000001E-3</v>
      </c>
      <c r="E365" s="10">
        <f>+(C365-C$7)/C$8</f>
        <v>30664.398617565981</v>
      </c>
      <c r="F365">
        <f>ROUND(2*E365,0)/2</f>
        <v>30664.5</v>
      </c>
      <c r="G365" s="9">
        <f>+C365-(C$7+F365*C$8)</f>
        <v>-3.6321065002994146E-2</v>
      </c>
      <c r="L365" s="9">
        <f>+G365</f>
        <v>-3.6321065002994146E-2</v>
      </c>
      <c r="O365" s="9">
        <f ca="1">+C$11+C$12*F365</f>
        <v>-3.9051816996459751E-2</v>
      </c>
      <c r="P365" s="9">
        <f>+D$11+D$12*F365+D$13*F365^2</f>
        <v>-3.7007441880775253E-2</v>
      </c>
      <c r="Q365" s="11">
        <f>+C365-15018.5</f>
        <v>40755.860199999996</v>
      </c>
      <c r="R365">
        <f>+(P365-G365)^2</f>
        <v>4.7111321835254095E-7</v>
      </c>
      <c r="S365">
        <v>8</v>
      </c>
      <c r="T365">
        <f>S365*R365</f>
        <v>3.7689057468203276E-6</v>
      </c>
    </row>
    <row r="366" spans="1:20">
      <c r="A366" s="296" t="s">
        <v>448</v>
      </c>
      <c r="B366" s="297" t="s">
        <v>41</v>
      </c>
      <c r="C366" s="298">
        <v>55775.256699999794</v>
      </c>
      <c r="D366" s="298">
        <v>2.9999999999999997E-4</v>
      </c>
      <c r="E366" s="10">
        <f>+(C366-C$7)/C$8</f>
        <v>30666.901004323208</v>
      </c>
      <c r="F366">
        <f>ROUND(2*E366,0)/2</f>
        <v>30667</v>
      </c>
      <c r="G366" s="9">
        <f>+C366-(C$7+F366*C$8)</f>
        <v>-3.5465990207740106E-2</v>
      </c>
      <c r="L366" s="9">
        <f>+G366</f>
        <v>-3.5465990207740106E-2</v>
      </c>
      <c r="O366" s="9">
        <f ca="1">+C$11+C$12*F366</f>
        <v>-3.9060908791868812E-2</v>
      </c>
      <c r="P366" s="9">
        <f>+D$11+D$12*F366+D$13*F366^2</f>
        <v>-3.7017903939862949E-2</v>
      </c>
      <c r="Q366" s="11">
        <f>+C366-15018.5</f>
        <v>40756.756699999794</v>
      </c>
      <c r="R366">
        <f>+(P366-G366)^2</f>
        <v>2.408436231951453E-6</v>
      </c>
      <c r="S366">
        <v>8</v>
      </c>
      <c r="T366">
        <f>S366*R366</f>
        <v>1.9267489855611624E-5</v>
      </c>
    </row>
    <row r="367" spans="1:20">
      <c r="A367" s="296" t="s">
        <v>448</v>
      </c>
      <c r="B367" s="297" t="s">
        <v>39</v>
      </c>
      <c r="C367" s="298">
        <v>55988.599200000055</v>
      </c>
      <c r="D367" s="298">
        <v>4.0000000000000002E-4</v>
      </c>
      <c r="E367" s="10">
        <f>+(C367-C$7)/C$8</f>
        <v>31262.400666201662</v>
      </c>
      <c r="F367">
        <f>ROUND(2*E367,0)/2</f>
        <v>31262.5</v>
      </c>
      <c r="G367" s="9">
        <f>+C367-(C$7+F367*C$8)</f>
        <v>-3.5587124948506244E-2</v>
      </c>
      <c r="L367" s="9">
        <f>+G367</f>
        <v>-3.5587124948506244E-2</v>
      </c>
      <c r="O367" s="9">
        <f ca="1">+C$11+C$12*F367</f>
        <v>-4.1226574458307561E-2</v>
      </c>
      <c r="P367" s="9">
        <f>+D$11+D$12*F367+D$13*F367^2</f>
        <v>-3.9546434273863625E-2</v>
      </c>
      <c r="Q367" s="11">
        <f>+C367-15018.5</f>
        <v>40970.099200000055</v>
      </c>
      <c r="R367">
        <f>+(P367-G367)^2</f>
        <v>1.5676130333861922E-5</v>
      </c>
      <c r="S367">
        <v>8</v>
      </c>
      <c r="T367">
        <f>S367*R367</f>
        <v>1.2540904267089537E-4</v>
      </c>
    </row>
    <row r="368" spans="1:20">
      <c r="A368" s="296" t="s">
        <v>448</v>
      </c>
      <c r="B368" s="297" t="s">
        <v>41</v>
      </c>
      <c r="C368" s="298">
        <v>55989.495300000068</v>
      </c>
      <c r="D368" s="298">
        <v>5.9999999999999995E-4</v>
      </c>
      <c r="E368" s="10">
        <f>+(C368-C$7)/C$8</f>
        <v>31264.901936445593</v>
      </c>
      <c r="F368">
        <f>ROUND(2*E368,0)/2</f>
        <v>31265</v>
      </c>
      <c r="G368" s="9">
        <f>+C368-(C$7+F368*C$8)</f>
        <v>-3.5132049932144582E-2</v>
      </c>
      <c r="L368" s="9">
        <f>+G368</f>
        <v>-3.5132049932144582E-2</v>
      </c>
      <c r="O368" s="9">
        <f ca="1">+C$11+C$12*F368</f>
        <v>-4.1235666253716621E-2</v>
      </c>
      <c r="P368" s="9">
        <f>+D$11+D$12*F368+D$13*F368^2</f>
        <v>-3.9557202528243636E-2</v>
      </c>
      <c r="Q368" s="11">
        <f>+C368-15018.5</f>
        <v>40970.995300000068</v>
      </c>
      <c r="R368">
        <f>+(P368-G368)^2</f>
        <v>1.9581975498762196E-5</v>
      </c>
      <c r="S368">
        <v>8</v>
      </c>
      <c r="T368">
        <f>S368*R368</f>
        <v>1.5665580399009757E-4</v>
      </c>
    </row>
    <row r="369" spans="1:20">
      <c r="A369" s="296" t="s">
        <v>448</v>
      </c>
      <c r="B369" s="297" t="s">
        <v>41</v>
      </c>
      <c r="C369" s="298">
        <v>55990.57070000004</v>
      </c>
      <c r="D369" s="298">
        <v>2.9999999999999997E-4</v>
      </c>
      <c r="E369" s="10">
        <f>+(C369-C$7)/C$8</f>
        <v>31267.903684040972</v>
      </c>
      <c r="F369">
        <f>ROUND(2*E369,0)/2</f>
        <v>31268</v>
      </c>
      <c r="G369" s="9">
        <f>+C369-(C$7+F369*C$8)</f>
        <v>-3.4505959964008071E-2</v>
      </c>
      <c r="L369" s="9">
        <f>+G369</f>
        <v>-3.4505959964008071E-2</v>
      </c>
      <c r="O369" s="9">
        <f ca="1">+C$11+C$12*F369</f>
        <v>-4.1246576408207503E-2</v>
      </c>
      <c r="P369" s="9">
        <f>+D$11+D$12*F369+D$13*F369^2</f>
        <v>-3.9570126123206074E-2</v>
      </c>
      <c r="Q369" s="11">
        <f>+C369-15018.5</f>
        <v>40972.07070000004</v>
      </c>
      <c r="R369">
        <f>+(P369-G369)^2</f>
        <v>2.5645778887966262E-5</v>
      </c>
      <c r="S369">
        <v>8</v>
      </c>
      <c r="T369">
        <f>S369*R369</f>
        <v>2.051662311037301E-4</v>
      </c>
    </row>
    <row r="370" spans="1:20">
      <c r="A370" s="296" t="s">
        <v>448</v>
      </c>
      <c r="B370" s="297" t="s">
        <v>39</v>
      </c>
      <c r="C370" s="298">
        <v>55993.614200000186</v>
      </c>
      <c r="D370" s="298">
        <v>5.9999999999999995E-4</v>
      </c>
      <c r="E370" s="10">
        <f>+(C370-C$7)/C$8</f>
        <v>31276.398959108112</v>
      </c>
      <c r="F370">
        <f>ROUND(2*E370,0)/2</f>
        <v>31276.5</v>
      </c>
      <c r="G370" s="9">
        <f>+C370-(C$7+F370*C$8)</f>
        <v>-3.6198704816342797E-2</v>
      </c>
      <c r="L370" s="9">
        <f>+G370</f>
        <v>-3.6198704816342797E-2</v>
      </c>
      <c r="O370" s="9">
        <f ca="1">+C$11+C$12*F370</f>
        <v>-4.1277488512598312E-2</v>
      </c>
      <c r="P370" s="9">
        <f>+D$11+D$12*F370+D$13*F370^2</f>
        <v>-3.9606752985830405E-2</v>
      </c>
      <c r="Q370" s="11">
        <f>+C370-15018.5</f>
        <v>40975.114200000186</v>
      </c>
      <c r="R370">
        <f>+(P370-G370)^2</f>
        <v>1.1614792325547837E-5</v>
      </c>
      <c r="S370">
        <v>8</v>
      </c>
      <c r="T370">
        <f>S370*R370</f>
        <v>9.2918338604382699E-5</v>
      </c>
    </row>
    <row r="371" spans="1:20">
      <c r="A371" s="296" t="s">
        <v>448</v>
      </c>
      <c r="B371" s="297" t="s">
        <v>41</v>
      </c>
      <c r="C371" s="298">
        <v>55994.511500000022</v>
      </c>
      <c r="D371" s="298">
        <v>2.9999999999999997E-4</v>
      </c>
      <c r="E371" s="10">
        <f>+(C371-C$7)/C$8</f>
        <v>31278.903578893227</v>
      </c>
      <c r="F371">
        <f>ROUND(2*E371,0)/2</f>
        <v>31279</v>
      </c>
      <c r="G371" s="9">
        <f>+C371-(C$7+F371*C$8)</f>
        <v>-3.4543629975814838E-2</v>
      </c>
      <c r="L371" s="9">
        <f>+G371</f>
        <v>-3.4543629975814838E-2</v>
      </c>
      <c r="O371" s="9">
        <f ca="1">+C$11+C$12*F371</f>
        <v>-4.1286580308007373E-2</v>
      </c>
      <c r="P371" s="9">
        <f>+D$11+D$12*F371+D$13*F371^2</f>
        <v>-3.9617528408662041E-2</v>
      </c>
      <c r="Q371" s="11">
        <f>+C371-15018.5</f>
        <v>40976.011500000022</v>
      </c>
      <c r="R371">
        <f>+(P371-G371)^2</f>
        <v>2.57444453068493E-5</v>
      </c>
      <c r="S371">
        <v>8</v>
      </c>
      <c r="T371">
        <f>S371*R371</f>
        <v>2.059555624547944E-4</v>
      </c>
    </row>
    <row r="372" spans="1:20">
      <c r="A372" s="296" t="s">
        <v>448</v>
      </c>
      <c r="B372" s="297" t="s">
        <v>41</v>
      </c>
      <c r="C372" s="298">
        <v>56004.543699999806</v>
      </c>
      <c r="D372" s="298">
        <v>5.9999999999999995E-4</v>
      </c>
      <c r="E372" s="10">
        <f>+(C372-C$7)/C$8</f>
        <v>31306.906305531193</v>
      </c>
      <c r="F372">
        <f>ROUND(2*E372,0)/2</f>
        <v>31307</v>
      </c>
      <c r="G372" s="9">
        <f>+C372-(C$7+F372*C$8)</f>
        <v>-3.3566790196346119E-2</v>
      </c>
      <c r="L372" s="9">
        <f>+G372</f>
        <v>-3.3566790196346119E-2</v>
      </c>
      <c r="O372" s="9">
        <f ca="1">+C$11+C$12*F372</f>
        <v>-4.1388408416588876E-2</v>
      </c>
      <c r="P372" s="9">
        <f>+D$11+D$12*F372+D$13*F372^2</f>
        <v>-3.9738300599486763E-2</v>
      </c>
      <c r="Q372" s="11">
        <f>+C372-15018.5</f>
        <v>40986.043699999806</v>
      </c>
      <c r="R372">
        <f>+(P372-G372)^2</f>
        <v>3.8087540656073191E-5</v>
      </c>
      <c r="S372">
        <v>8</v>
      </c>
      <c r="T372">
        <f>S372*R372</f>
        <v>3.0470032524858553E-4</v>
      </c>
    </row>
    <row r="373" spans="1:20">
      <c r="A373" s="296" t="s">
        <v>448</v>
      </c>
      <c r="B373" s="297" t="s">
        <v>39</v>
      </c>
      <c r="C373" s="298">
        <v>56005.435200000182</v>
      </c>
      <c r="D373" s="298">
        <v>1.5E-3</v>
      </c>
      <c r="E373" s="10">
        <f>+(C373-C$7)/C$8</f>
        <v>31309.394735866397</v>
      </c>
      <c r="F373">
        <f>ROUND(2*E373,0)/2</f>
        <v>31309.5</v>
      </c>
      <c r="G373" s="9">
        <f>+C373-(C$7+F373*C$8)</f>
        <v>-3.7711714816396125E-2</v>
      </c>
      <c r="L373" s="9">
        <f>+G373</f>
        <v>-3.7711714816396125E-2</v>
      </c>
      <c r="O373" s="9">
        <f ca="1">+C$11+C$12*F373</f>
        <v>-4.1397500211997937E-2</v>
      </c>
      <c r="P373" s="9">
        <f>+D$11+D$12*F373+D$13*F373^2</f>
        <v>-3.9749091639302396E-2</v>
      </c>
      <c r="Q373" s="11">
        <f>+C373-15018.5</f>
        <v>40986.935200000182</v>
      </c>
      <c r="R373">
        <f>+(P373-G373)^2</f>
        <v>4.1509043185156526E-6</v>
      </c>
      <c r="S373">
        <v>8</v>
      </c>
      <c r="T373">
        <f>S373*R373</f>
        <v>3.3207234548125221E-5</v>
      </c>
    </row>
    <row r="374" spans="1:20">
      <c r="A374" s="296" t="s">
        <v>448</v>
      </c>
      <c r="B374" s="297" t="s">
        <v>41</v>
      </c>
      <c r="C374" s="298">
        <v>56005.617099999916</v>
      </c>
      <c r="D374" s="298">
        <v>2.9999999999999997E-4</v>
      </c>
      <c r="E374" s="10">
        <f>+(C374-C$7)/C$8</f>
        <v>31309.902470557503</v>
      </c>
      <c r="F374">
        <f>ROUND(2*E374,0)/2</f>
        <v>31310</v>
      </c>
      <c r="G374" s="9">
        <f>+C374-(C$7+F374*C$8)</f>
        <v>-3.4940700083097909E-2</v>
      </c>
      <c r="L374" s="9">
        <f>+G374</f>
        <v>-3.4940700083097909E-2</v>
      </c>
      <c r="O374" s="9">
        <f ca="1">+C$11+C$12*F374</f>
        <v>-4.1399318571079757E-2</v>
      </c>
      <c r="P374" s="9">
        <f>+D$11+D$12*F374+D$13*F374^2</f>
        <v>-3.9751250000875198E-2</v>
      </c>
      <c r="Q374" s="11">
        <f>+C374-15018.5</f>
        <v>40987.117099999916</v>
      </c>
      <c r="R374">
        <f>+(P374-G374)^2</f>
        <v>2.314139051142708E-5</v>
      </c>
      <c r="S374">
        <v>8</v>
      </c>
      <c r="T374">
        <f>S374*R374</f>
        <v>1.8513112409141664E-4</v>
      </c>
    </row>
    <row r="375" spans="1:20">
      <c r="A375" s="296" t="s">
        <v>448</v>
      </c>
      <c r="B375" s="297" t="s">
        <v>39</v>
      </c>
      <c r="C375" s="298">
        <v>56006.51090000011</v>
      </c>
      <c r="D375" s="298">
        <v>8.0000000000000004E-4</v>
      </c>
      <c r="E375" s="10">
        <f>+(C375-C$7)/C$8</f>
        <v>31312.397320847071</v>
      </c>
      <c r="F375">
        <f>ROUND(2*E375,0)/2</f>
        <v>31312.5</v>
      </c>
      <c r="G375" s="9">
        <f>+C375-(C$7+F375*C$8)</f>
        <v>-3.6785624892218038E-2</v>
      </c>
      <c r="L375" s="9">
        <f>+G375</f>
        <v>-3.6785624892218038E-2</v>
      </c>
      <c r="O375" s="9">
        <f ca="1">+C$11+C$12*F375</f>
        <v>-4.1408410366488818E-2</v>
      </c>
      <c r="P375" s="9">
        <f>+D$11+D$12*F375+D$13*F375^2</f>
        <v>-3.9762042576787594E-2</v>
      </c>
      <c r="Q375" s="11">
        <f>+C375-15018.5</f>
        <v>40988.01090000011</v>
      </c>
      <c r="R375">
        <f>+(P375-G375)^2</f>
        <v>8.8590622330183968E-6</v>
      </c>
      <c r="S375">
        <v>8</v>
      </c>
      <c r="T375">
        <f>S375*R375</f>
        <v>7.0872497864147175E-5</v>
      </c>
    </row>
    <row r="376" spans="1:20">
      <c r="A376" s="296" t="s">
        <v>448</v>
      </c>
      <c r="B376" s="297" t="s">
        <v>39</v>
      </c>
      <c r="C376" s="298">
        <v>56007.585800000001</v>
      </c>
      <c r="D376" s="298">
        <v>5.9999999999999995E-4</v>
      </c>
      <c r="E376" s="10">
        <f>+(C376-C$7)/C$8</f>
        <v>31315.397672799856</v>
      </c>
      <c r="F376">
        <f>ROUND(2*E376,0)/2</f>
        <v>31315.5</v>
      </c>
      <c r="G376" s="9">
        <f>+C376-(C$7+F376*C$8)</f>
        <v>-3.6659534998761956E-2</v>
      </c>
      <c r="L376" s="9">
        <f>+G376</f>
        <v>-3.6659534998761956E-2</v>
      </c>
      <c r="O376" s="9">
        <f ca="1">+C$11+C$12*F376</f>
        <v>-4.1419320520979699E-2</v>
      </c>
      <c r="P376" s="9">
        <f>+D$11+D$12*F376+D$13*F376^2</f>
        <v>-3.9774995357588945E-2</v>
      </c>
      <c r="Q376" s="11">
        <f>+C376-15018.5</f>
        <v>40989.085800000001</v>
      </c>
      <c r="R376">
        <f>+(P376-G376)^2</f>
        <v>9.706093247422394E-6</v>
      </c>
      <c r="S376">
        <v>8</v>
      </c>
      <c r="T376">
        <f>S376*R376</f>
        <v>7.7648745979379152E-5</v>
      </c>
    </row>
    <row r="377" spans="1:20">
      <c r="A377" s="296" t="s">
        <v>448</v>
      </c>
      <c r="B377" s="297" t="s">
        <v>39</v>
      </c>
      <c r="C377" s="298">
        <v>56012.601999999955</v>
      </c>
      <c r="D377" s="298">
        <v>5.9999999999999995E-4</v>
      </c>
      <c r="E377" s="10">
        <f>+(C377-C$7)/C$8</f>
        <v>31329.399315247487</v>
      </c>
      <c r="F377">
        <f>ROUND(2*E377,0)/2</f>
        <v>31329.5</v>
      </c>
      <c r="G377" s="9">
        <f>+C377-(C$7+F377*C$8)</f>
        <v>-3.6071115042432211E-2</v>
      </c>
      <c r="L377" s="9">
        <f>+G377</f>
        <v>-3.6071115042432211E-2</v>
      </c>
      <c r="O377" s="9">
        <f ca="1">+C$11+C$12*F377</f>
        <v>-4.1470234575270451E-2</v>
      </c>
      <c r="P377" s="9">
        <f>+D$11+D$12*F377+D$13*F377^2</f>
        <v>-3.9835466040730884E-2</v>
      </c>
      <c r="Q377" s="11">
        <f>+C377-15018.5</f>
        <v>40994.101999999955</v>
      </c>
      <c r="R377">
        <f>+(P377-G377)^2</f>
        <v>1.4170338438392213E-5</v>
      </c>
      <c r="S377">
        <v>8</v>
      </c>
      <c r="T377">
        <f>S377*R377</f>
        <v>1.133627075071377E-4</v>
      </c>
    </row>
    <row r="378" spans="1:20">
      <c r="A378" s="296" t="s">
        <v>448</v>
      </c>
      <c r="B378" s="297" t="s">
        <v>41</v>
      </c>
      <c r="C378" s="298">
        <v>56013.498000000138</v>
      </c>
      <c r="D378" s="298">
        <v>1.5E-3</v>
      </c>
      <c r="E378" s="10">
        <f>+(C378-C$7)/C$8</f>
        <v>31331.900306363423</v>
      </c>
      <c r="F378">
        <f>ROUND(2*E378,0)/2</f>
        <v>31332</v>
      </c>
      <c r="G378" s="9">
        <f>+C378-(C$7+F378*C$8)</f>
        <v>-3.571603986347327E-2</v>
      </c>
      <c r="L378" s="9">
        <f>+G378</f>
        <v>-3.571603986347327E-2</v>
      </c>
      <c r="O378" s="9">
        <f ca="1">+C$11+C$12*F378</f>
        <v>-4.1479326370679512E-2</v>
      </c>
      <c r="P378" s="9">
        <f>+D$11+D$12*F378+D$13*F378^2</f>
        <v>-3.9846268601272376E-2</v>
      </c>
      <c r="Q378" s="11">
        <f>+C378-15018.5</f>
        <v>40994.998000000138</v>
      </c>
      <c r="R378">
        <f>+(P378-G378)^2</f>
        <v>1.7058789426541598E-5</v>
      </c>
      <c r="S378">
        <v>8</v>
      </c>
      <c r="T378">
        <f>S378*R378</f>
        <v>1.3647031541233278E-4</v>
      </c>
    </row>
    <row r="379" spans="1:20">
      <c r="A379" s="296" t="s">
        <v>448</v>
      </c>
      <c r="B379" s="297" t="s">
        <v>41</v>
      </c>
      <c r="C379" s="298">
        <v>56015.648500000127</v>
      </c>
      <c r="D379" s="298">
        <v>2.9999999999999997E-4</v>
      </c>
      <c r="E379" s="10">
        <f>+(C379-C$7)/C$8</f>
        <v>31337.902964168879</v>
      </c>
      <c r="F379">
        <f>ROUND(2*E379,0)/2</f>
        <v>31338</v>
      </c>
      <c r="G379" s="9">
        <f>+C379-(C$7+F379*C$8)</f>
        <v>-3.4763859875965863E-2</v>
      </c>
      <c r="L379" s="9">
        <f>+G379</f>
        <v>-3.4763859875965863E-2</v>
      </c>
      <c r="O379" s="9">
        <f ca="1">+C$11+C$12*F379</f>
        <v>-4.150114667966126E-2</v>
      </c>
      <c r="P379" s="9">
        <f>+D$11+D$12*F379+D$13*F379^2</f>
        <v>-3.987219996930106E-2</v>
      </c>
      <c r="Q379" s="11">
        <f>+C379-15018.5</f>
        <v>40997.148500000127</v>
      </c>
      <c r="R379">
        <f>+(P379-G379)^2</f>
        <v>2.6095138509175846E-5</v>
      </c>
      <c r="S379">
        <v>8</v>
      </c>
      <c r="T379">
        <f>S379*R379</f>
        <v>2.0876110807340677E-4</v>
      </c>
    </row>
    <row r="380" spans="1:20">
      <c r="A380" s="140" t="s">
        <v>408</v>
      </c>
      <c r="B380" s="141" t="s">
        <v>39</v>
      </c>
      <c r="C380" s="142">
        <v>56016.900699999998</v>
      </c>
      <c r="D380" s="142" t="s">
        <v>213</v>
      </c>
      <c r="E380" s="10">
        <f>+(C380-C$7)/C$8</f>
        <v>31341.398210903717</v>
      </c>
      <c r="F380">
        <f>ROUND(2*E380,0)/2</f>
        <v>31341.5</v>
      </c>
      <c r="G380" s="9">
        <f>+C380-(C$7+F380*C$8)</f>
        <v>-3.6466755002038553E-2</v>
      </c>
      <c r="K380" s="9">
        <f>+G380</f>
        <v>-3.6466755002038553E-2</v>
      </c>
      <c r="O380" s="9">
        <f ca="1">+C$11+C$12*F380</f>
        <v>-4.1513875193233948E-2</v>
      </c>
      <c r="P380" s="9">
        <f>+D$11+D$12*F380+D$13*F380^2</f>
        <v>-3.9887330005665654E-2</v>
      </c>
      <c r="Q380" s="11">
        <f>+C380-15018.5</f>
        <v>40998.400699999998</v>
      </c>
      <c r="R380">
        <f>+(P380-G380)^2</f>
        <v>1.1700333355438541E-5</v>
      </c>
      <c r="S380">
        <v>1</v>
      </c>
      <c r="T380">
        <f>S380*R380</f>
        <v>1.1700333355438541E-5</v>
      </c>
    </row>
    <row r="381" spans="1:20">
      <c r="A381" s="296" t="s">
        <v>448</v>
      </c>
      <c r="B381" s="297" t="s">
        <v>39</v>
      </c>
      <c r="C381" s="298">
        <v>56019.409700000193</v>
      </c>
      <c r="D381" s="298">
        <v>1E-3</v>
      </c>
      <c r="E381" s="10">
        <f>+(C381-C$7)/C$8</f>
        <v>31348.401544284396</v>
      </c>
      <c r="F381">
        <f>ROUND(2*E381,0)/2</f>
        <v>31348.5</v>
      </c>
      <c r="G381" s="9">
        <f>+C381-(C$7+F381*C$8)</f>
        <v>-3.5272544810140971E-2</v>
      </c>
      <c r="L381" s="9">
        <f>+G381</f>
        <v>-3.5272544810140971E-2</v>
      </c>
      <c r="O381" s="9">
        <f ca="1">+C$11+C$12*F381</f>
        <v>-4.1539332220379324E-2</v>
      </c>
      <c r="P381" s="9">
        <f>+D$11+D$12*F381+D$13*F381^2</f>
        <v>-3.9917597605269091E-2</v>
      </c>
      <c r="Q381" s="11">
        <f>+C381-15018.5</f>
        <v>41000.909700000193</v>
      </c>
      <c r="R381">
        <f>+(P381-G381)^2</f>
        <v>2.1576515469527558E-5</v>
      </c>
      <c r="S381">
        <v>8</v>
      </c>
      <c r="T381">
        <f>S381*R381</f>
        <v>1.7261212375622046E-4</v>
      </c>
    </row>
    <row r="382" spans="1:20">
      <c r="A382" s="296" t="s">
        <v>448</v>
      </c>
      <c r="B382" s="297" t="s">
        <v>41</v>
      </c>
      <c r="C382" s="298">
        <v>56019.588500000071</v>
      </c>
      <c r="D382" s="298">
        <v>2.0000000000000001E-4</v>
      </c>
      <c r="E382" s="10">
        <f>+(C382-C$7)/C$8</f>
        <v>31348.900625993247</v>
      </c>
      <c r="F382">
        <f>ROUND(2*E382,0)/2</f>
        <v>31349</v>
      </c>
      <c r="G382" s="9">
        <f>+C382-(C$7+F382*C$8)</f>
        <v>-3.560152993304655E-2</v>
      </c>
      <c r="L382" s="9">
        <f>+G382</f>
        <v>-3.560152993304655E-2</v>
      </c>
      <c r="O382" s="9">
        <f ca="1">+C$11+C$12*F382</f>
        <v>-4.1541150579461131E-2</v>
      </c>
      <c r="P382" s="9">
        <f>+D$11+D$12*F382+D$13*F382^2</f>
        <v>-3.9919759960693531E-2</v>
      </c>
      <c r="Q382" s="11">
        <f>+C382-15018.5</f>
        <v>41001.088500000071</v>
      </c>
      <c r="R382">
        <f>+(P382-G382)^2</f>
        <v>1.8647110571672047E-5</v>
      </c>
      <c r="S382">
        <v>8</v>
      </c>
      <c r="T382">
        <f>S382*R382</f>
        <v>1.4917688457337638E-4</v>
      </c>
    </row>
    <row r="383" spans="1:20">
      <c r="A383" s="296" t="s">
        <v>448</v>
      </c>
      <c r="B383" s="297" t="s">
        <v>39</v>
      </c>
      <c r="C383" s="298">
        <v>56020.483200000133</v>
      </c>
      <c r="D383" s="298">
        <v>4.0000000000000002E-4</v>
      </c>
      <c r="E383" s="10">
        <f>+(C383-C$7)/C$8</f>
        <v>31351.397988438701</v>
      </c>
      <c r="F383">
        <f>ROUND(2*E383,0)/2</f>
        <v>31351.5</v>
      </c>
      <c r="G383" s="9">
        <f>+C383-(C$7+F383*C$8)</f>
        <v>-3.6546454866765998E-2</v>
      </c>
      <c r="L383" s="9">
        <f>+G383</f>
        <v>-3.6546454866765998E-2</v>
      </c>
      <c r="O383" s="9">
        <f ca="1">+C$11+C$12*F383</f>
        <v>-4.1550242374870192E-2</v>
      </c>
      <c r="P383" s="9">
        <f>+D$11+D$12*F383+D$13*F383^2</f>
        <v>-3.9930572505864119E-2</v>
      </c>
      <c r="Q383" s="11">
        <f>+C383-15018.5</f>
        <v>41001.983200000133</v>
      </c>
      <c r="R383">
        <f>+(P383-G383)^2</f>
        <v>1.1452252195255037E-5</v>
      </c>
      <c r="S383">
        <v>8</v>
      </c>
      <c r="T383">
        <f>S383*R383</f>
        <v>9.1618017562040299E-5</v>
      </c>
    </row>
    <row r="384" spans="1:20">
      <c r="A384" s="296" t="s">
        <v>448</v>
      </c>
      <c r="B384" s="297" t="s">
        <v>41</v>
      </c>
      <c r="C384" s="298">
        <v>56020.663199999835</v>
      </c>
      <c r="D384" s="298">
        <v>8.0000000000000004E-4</v>
      </c>
      <c r="E384" s="10">
        <f>+(C384-C$7)/C$8</f>
        <v>31351.900419688736</v>
      </c>
      <c r="F384">
        <f>ROUND(2*E384,0)/2</f>
        <v>31352</v>
      </c>
      <c r="G384" s="9">
        <f>+C384-(C$7+F384*C$8)</f>
        <v>-3.5675440165505279E-2</v>
      </c>
      <c r="L384" s="9">
        <f>+G384</f>
        <v>-3.5675440165505279E-2</v>
      </c>
      <c r="O384" s="9">
        <f ca="1">+C$11+C$12*F384</f>
        <v>-4.1552060733952012E-2</v>
      </c>
      <c r="P384" s="9">
        <f>+D$11+D$12*F384+D$13*F384^2</f>
        <v>-3.993273516850792E-2</v>
      </c>
      <c r="Q384" s="11">
        <f>+C384-15018.5</f>
        <v>41002.163199999835</v>
      </c>
      <c r="R384">
        <f>+(P384-G384)^2</f>
        <v>1.8124560742591257E-5</v>
      </c>
      <c r="S384">
        <v>8</v>
      </c>
      <c r="T384">
        <f>S384*R384</f>
        <v>1.4499648594073006E-4</v>
      </c>
    </row>
    <row r="385" spans="1:20">
      <c r="A385" s="296" t="s">
        <v>448</v>
      </c>
      <c r="B385" s="297" t="s">
        <v>39</v>
      </c>
      <c r="C385" s="298">
        <v>56021.558000000194</v>
      </c>
      <c r="D385" s="298">
        <v>5.9999999999999995E-4</v>
      </c>
      <c r="E385" s="10">
        <f>+(C385-C$7)/C$8</f>
        <v>31354.398061263488</v>
      </c>
      <c r="F385">
        <f>ROUND(2*E385,0)/2</f>
        <v>31354.5</v>
      </c>
      <c r="G385" s="9">
        <f>+C385-(C$7+F385*C$8)</f>
        <v>-3.6520364810712636E-2</v>
      </c>
      <c r="L385" s="9">
        <f>+G385</f>
        <v>-3.6520364810712636E-2</v>
      </c>
      <c r="O385" s="9">
        <f ca="1">+C$11+C$12*F385</f>
        <v>-4.1561152529361073E-2</v>
      </c>
      <c r="P385" s="9">
        <f>+D$11+D$12*F385+D$13*F385^2</f>
        <v>-3.9943549249775299E-2</v>
      </c>
      <c r="Q385" s="11">
        <f>+C385-15018.5</f>
        <v>41003.058000000194</v>
      </c>
      <c r="R385">
        <f>+(P385-G385)^2</f>
        <v>1.1718191703840765E-5</v>
      </c>
      <c r="S385">
        <v>8</v>
      </c>
      <c r="T385">
        <f>S385*R385</f>
        <v>9.3745533630726119E-5</v>
      </c>
    </row>
    <row r="386" spans="1:20">
      <c r="A386" s="296" t="s">
        <v>448</v>
      </c>
      <c r="B386" s="297" t="s">
        <v>41</v>
      </c>
      <c r="C386" s="298">
        <v>56022.454799999949</v>
      </c>
      <c r="D386" s="298">
        <v>4.0000000000000002E-4</v>
      </c>
      <c r="E386" s="10">
        <f>+(C386-C$7)/C$8</f>
        <v>31356.901285406009</v>
      </c>
      <c r="F386">
        <f>ROUND(2*E386,0)/2</f>
        <v>31357</v>
      </c>
      <c r="G386" s="9">
        <f>+C386-(C$7+F386*C$8)</f>
        <v>-3.5365290052141063E-2</v>
      </c>
      <c r="L386" s="9">
        <f>+G386</f>
        <v>-3.5365290052141063E-2</v>
      </c>
      <c r="O386" s="9">
        <f ca="1">+C$11+C$12*F386</f>
        <v>-4.1570244324770134E-2</v>
      </c>
      <c r="P386" s="9">
        <f>+D$11+D$12*F386+D$13*F386^2</f>
        <v>-3.9954364611123346E-2</v>
      </c>
      <c r="Q386" s="11">
        <f>+C386-15018.5</f>
        <v>41003.954799999949</v>
      </c>
      <c r="R386">
        <f>+(P386-G386)^2</f>
        <v>2.1059605307898432E-5</v>
      </c>
      <c r="S386">
        <v>8</v>
      </c>
      <c r="T386">
        <f>S386*R386</f>
        <v>1.6847684246318746E-4</v>
      </c>
    </row>
    <row r="387" spans="1:20">
      <c r="A387" s="296" t="s">
        <v>448</v>
      </c>
      <c r="B387" s="297" t="s">
        <v>41</v>
      </c>
      <c r="C387" s="298">
        <v>56023.529300000053</v>
      </c>
      <c r="D387" s="298">
        <v>5.0000000000000001E-4</v>
      </c>
      <c r="E387" s="10">
        <f>+(C387-C$7)/C$8</f>
        <v>31359.900520845502</v>
      </c>
      <c r="F387">
        <f>ROUND(2*E387,0)/2</f>
        <v>31360</v>
      </c>
      <c r="G387" s="9">
        <f>+C387-(C$7+F387*C$8)</f>
        <v>-3.5639199952129275E-2</v>
      </c>
      <c r="L387" s="9">
        <f>+G387</f>
        <v>-3.5639199952129275E-2</v>
      </c>
      <c r="O387" s="9">
        <f ca="1">+C$11+C$12*F387</f>
        <v>-4.1581154479261015E-2</v>
      </c>
      <c r="P387" s="9">
        <f>+D$11+D$12*F387+D$13*F387^2</f>
        <v>-3.9967344734447456E-2</v>
      </c>
      <c r="Q387" s="11">
        <f>+C387-15018.5</f>
        <v>41005.029300000053</v>
      </c>
      <c r="R387">
        <f>+(P387-G387)^2</f>
        <v>1.8732837256708099E-5</v>
      </c>
      <c r="S387">
        <v>8</v>
      </c>
      <c r="T387">
        <f>S387*R387</f>
        <v>1.4986269805366479E-4</v>
      </c>
    </row>
    <row r="388" spans="1:20">
      <c r="A388" s="296" t="s">
        <v>448</v>
      </c>
      <c r="B388" s="297" t="s">
        <v>39</v>
      </c>
      <c r="C388" s="298">
        <v>56029.439600000158</v>
      </c>
      <c r="D388" s="298">
        <v>8.9999999999999998E-4</v>
      </c>
      <c r="E388" s="10">
        <f>+(C388-C$7)/C$8</f>
        <v>31376.397850967998</v>
      </c>
      <c r="F388">
        <f>ROUND(2*E388,0)/2</f>
        <v>31376.5</v>
      </c>
      <c r="G388" s="9">
        <f>+C388-(C$7+F388*C$8)</f>
        <v>-3.6595704841602128E-2</v>
      </c>
      <c r="L388" s="9">
        <f>+G388</f>
        <v>-3.6595704841602128E-2</v>
      </c>
      <c r="O388" s="9">
        <f ca="1">+C$11+C$12*F388</f>
        <v>-4.1641160328960827E-2</v>
      </c>
      <c r="P388" s="9">
        <f>+D$11+D$12*F388+D$13*F388^2</f>
        <v>-4.0038768362006059E-2</v>
      </c>
      <c r="Q388" s="11">
        <f>+C388-15018.5</f>
        <v>41010.939600000158</v>
      </c>
      <c r="R388">
        <f>+(P388-G388)^2</f>
        <v>1.1854686405536314E-5</v>
      </c>
      <c r="S388">
        <v>8</v>
      </c>
      <c r="T388">
        <f>S388*R388</f>
        <v>9.4837491244290512E-5</v>
      </c>
    </row>
    <row r="389" spans="1:20">
      <c r="A389" s="296" t="s">
        <v>448</v>
      </c>
      <c r="B389" s="297" t="s">
        <v>41</v>
      </c>
      <c r="C389" s="298">
        <v>56029.61950000003</v>
      </c>
      <c r="D389" s="298">
        <v>2.9999999999999997E-4</v>
      </c>
      <c r="E389" s="10">
        <f>+(C389-C$7)/C$8</f>
        <v>31376.900003090035</v>
      </c>
      <c r="F389">
        <f>ROUND(2*E389,0)/2</f>
        <v>31377</v>
      </c>
      <c r="G389" s="9">
        <f>+C389-(C$7+F389*C$8)</f>
        <v>-3.5824689970468171E-2</v>
      </c>
      <c r="L389" s="9">
        <f>+G389</f>
        <v>-3.5824689970468171E-2</v>
      </c>
      <c r="O389" s="9">
        <f ca="1">+C$11+C$12*F389</f>
        <v>-4.1642978688042634E-2</v>
      </c>
      <c r="P389" s="9">
        <f>+D$11+D$12*F389+D$13*F389^2</f>
        <v>-4.0040933584811166E-2</v>
      </c>
      <c r="Q389" s="11">
        <f>+C389-15018.5</f>
        <v>41011.11950000003</v>
      </c>
      <c r="R389">
        <f>+(P389-G389)^2</f>
        <v>1.7776710215488078E-5</v>
      </c>
      <c r="S389">
        <v>8</v>
      </c>
      <c r="T389">
        <f>S389*R389</f>
        <v>1.4221368172390462E-4</v>
      </c>
    </row>
    <row r="390" spans="1:20">
      <c r="A390" s="296" t="s">
        <v>448</v>
      </c>
      <c r="B390" s="297" t="s">
        <v>39</v>
      </c>
      <c r="C390" s="298">
        <v>56030.51370000001</v>
      </c>
      <c r="D390" s="298">
        <v>6.9999999999999999E-4</v>
      </c>
      <c r="E390" s="10">
        <f>+(C390-C$7)/C$8</f>
        <v>31379.395969892896</v>
      </c>
      <c r="F390">
        <f>ROUND(2*E390,0)/2</f>
        <v>31379.5</v>
      </c>
      <c r="G390" s="9">
        <f>+C390-(C$7+F390*C$8)</f>
        <v>-3.7269614986144006E-2</v>
      </c>
      <c r="L390" s="9">
        <f>+G390</f>
        <v>-3.7269614986144006E-2</v>
      </c>
      <c r="O390" s="9">
        <f ca="1">+C$11+C$12*F390</f>
        <v>-4.1652070483451695E-2</v>
      </c>
      <c r="P390" s="9">
        <f>+D$11+D$12*F390+D$13*F390^2</f>
        <v>-4.0051760466885071E-2</v>
      </c>
      <c r="Q390" s="11">
        <f>+C390-15018.5</f>
        <v>41012.01370000001</v>
      </c>
      <c r="R390">
        <f>+(P390-G390)^2</f>
        <v>7.7403334760079301E-6</v>
      </c>
      <c r="S390">
        <v>8</v>
      </c>
      <c r="T390">
        <f>S390*R390</f>
        <v>6.192266780806344E-5</v>
      </c>
    </row>
    <row r="391" spans="1:20">
      <c r="A391" s="296" t="s">
        <v>448</v>
      </c>
      <c r="B391" s="297" t="s">
        <v>39</v>
      </c>
      <c r="C391" s="298">
        <v>56033.379499999806</v>
      </c>
      <c r="D391" s="298">
        <v>5.0000000000000001E-4</v>
      </c>
      <c r="E391" s="10">
        <f>+(C391-C$7)/C$8</f>
        <v>31387.395233663065</v>
      </c>
      <c r="F391">
        <f>ROUND(2*E391,0)/2</f>
        <v>31387.5</v>
      </c>
      <c r="G391" s="9">
        <f>+C391-(C$7+F391*C$8)</f>
        <v>-3.7533375194470864E-2</v>
      </c>
      <c r="L391" s="9">
        <f>+G391</f>
        <v>-3.7533375194470864E-2</v>
      </c>
      <c r="O391" s="9">
        <f ca="1">+C$11+C$12*F391</f>
        <v>-4.1681164228760698E-2</v>
      </c>
      <c r="P391" s="9">
        <f>+D$11+D$12*F391+D$13*F391^2</f>
        <v>-4.0086415091663601E-2</v>
      </c>
      <c r="Q391" s="11">
        <f>+C391-15018.5</f>
        <v>41014.879499999806</v>
      </c>
      <c r="R391">
        <f>+(P391-G391)^2</f>
        <v>6.5180127166578999E-6</v>
      </c>
      <c r="S391">
        <v>8</v>
      </c>
      <c r="T391">
        <f>S391*R391</f>
        <v>5.2144101733263199E-5</v>
      </c>
    </row>
    <row r="392" spans="1:20">
      <c r="A392" s="296" t="s">
        <v>448</v>
      </c>
      <c r="B392" s="297" t="s">
        <v>41</v>
      </c>
      <c r="C392" s="298">
        <v>56033.560300000012</v>
      </c>
      <c r="D392" s="298">
        <v>2.9999999999999997E-4</v>
      </c>
      <c r="E392" s="10">
        <f>+(C392-C$7)/C$8</f>
        <v>31387.899897942287</v>
      </c>
      <c r="F392">
        <f>ROUND(2*E392,0)/2</f>
        <v>31388</v>
      </c>
      <c r="G392" s="9">
        <f>+C392-(C$7+F392*C$8)</f>
        <v>-3.5862359989550896E-2</v>
      </c>
      <c r="L392" s="9">
        <f>+G392</f>
        <v>-3.5862359989550896E-2</v>
      </c>
      <c r="O392" s="9">
        <f ca="1">+C$11+C$12*F392</f>
        <v>-4.1682982587842518E-2</v>
      </c>
      <c r="P392" s="9">
        <f>+D$11+D$12*F392+D$13*F392^2</f>
        <v>-4.0088581440939679E-2</v>
      </c>
      <c r="Q392" s="11">
        <f>+C392-15018.5</f>
        <v>41015.060300000012</v>
      </c>
      <c r="R392">
        <f>+(P392-G392)^2</f>
        <v>1.7860947756178708E-5</v>
      </c>
      <c r="S392">
        <v>8</v>
      </c>
      <c r="T392">
        <f>S392*R392</f>
        <v>1.4288758204942967E-4</v>
      </c>
    </row>
    <row r="393" spans="1:20">
      <c r="A393" s="296" t="s">
        <v>448</v>
      </c>
      <c r="B393" s="297" t="s">
        <v>41</v>
      </c>
      <c r="C393" s="298">
        <v>56041.44169999985</v>
      </c>
      <c r="D393" s="298">
        <v>6.9999999999999999E-4</v>
      </c>
      <c r="E393" s="10">
        <f>+(C393-C$7)/C$8</f>
        <v>31409.899129389501</v>
      </c>
      <c r="F393">
        <f>ROUND(2*E393,0)/2</f>
        <v>31410</v>
      </c>
      <c r="G393" s="9">
        <f>+C393-(C$7+F393*C$8)</f>
        <v>-3.6137700153631158E-2</v>
      </c>
      <c r="L393" s="9">
        <f>+G393</f>
        <v>-3.6137700153631158E-2</v>
      </c>
      <c r="O393" s="9">
        <f ca="1">+C$11+C$12*F393</f>
        <v>-4.1762990387442259E-2</v>
      </c>
      <c r="P393" s="9">
        <f>+D$11+D$12*F393+D$13*F393^2</f>
        <v>-4.0183951500281083E-2</v>
      </c>
      <c r="Q393" s="11">
        <f>+C393-15018.5</f>
        <v>41022.94169999985</v>
      </c>
      <c r="R393">
        <f>+(P393-G393)^2</f>
        <v>1.637214996026633E-5</v>
      </c>
      <c r="S393">
        <v>8</v>
      </c>
      <c r="T393">
        <f>S393*R393</f>
        <v>1.3097719968213064E-4</v>
      </c>
    </row>
    <row r="394" spans="1:20">
      <c r="A394" s="296" t="s">
        <v>448</v>
      </c>
      <c r="B394" s="297" t="s">
        <v>41</v>
      </c>
      <c r="C394" s="298">
        <v>56042.515500000212</v>
      </c>
      <c r="D394" s="298">
        <v>4.0000000000000002E-4</v>
      </c>
      <c r="E394" s="10">
        <f>+(C394-C$7)/C$8</f>
        <v>31412.896410930403</v>
      </c>
      <c r="F394">
        <f>ROUND(2*E394,0)/2</f>
        <v>31413</v>
      </c>
      <c r="G394" s="9">
        <f>+C394-(C$7+F394*C$8)</f>
        <v>-3.7111609788553324E-2</v>
      </c>
      <c r="L394" s="9">
        <f>+G394</f>
        <v>-3.7111609788553324E-2</v>
      </c>
      <c r="O394" s="9">
        <f ca="1">+C$11+C$12*F394</f>
        <v>-4.177390054193314E-2</v>
      </c>
      <c r="P394" s="9">
        <f>+D$11+D$12*F394+D$13*F394^2</f>
        <v>-4.0196964188857022E-2</v>
      </c>
      <c r="Q394" s="11">
        <f>+C394-15018.5</f>
        <v>41024.015500000212</v>
      </c>
      <c r="R394">
        <f>+(P394-G394)^2</f>
        <v>9.5194117754733939E-6</v>
      </c>
      <c r="S394">
        <v>8</v>
      </c>
      <c r="T394">
        <f>S394*R394</f>
        <v>7.6155294203787151E-5</v>
      </c>
    </row>
    <row r="395" spans="1:20">
      <c r="A395" s="296" t="s">
        <v>448</v>
      </c>
      <c r="B395" s="297" t="s">
        <v>41</v>
      </c>
      <c r="C395" s="298">
        <v>56047.531299999915</v>
      </c>
      <c r="D395" s="298">
        <v>5.0000000000000001E-4</v>
      </c>
      <c r="E395" s="10">
        <f>+(C395-C$7)/C$8</f>
        <v>31426.896936863443</v>
      </c>
      <c r="F395">
        <f>ROUND(2*E395,0)/2</f>
        <v>31427</v>
      </c>
      <c r="G395" s="9">
        <f>+C395-(C$7+F395*C$8)</f>
        <v>-3.6923190084053203E-2</v>
      </c>
      <c r="L395" s="9">
        <f>+G395</f>
        <v>-3.6923190084053203E-2</v>
      </c>
      <c r="O395" s="9">
        <f ca="1">+C$11+C$12*F395</f>
        <v>-4.1824814596223892E-2</v>
      </c>
      <c r="P395" s="9">
        <f>+D$11+D$12*F395+D$13*F395^2</f>
        <v>-4.0257714441613655E-2</v>
      </c>
      <c r="Q395" s="11">
        <f>+C395-15018.5</f>
        <v>41029.031299999915</v>
      </c>
      <c r="R395">
        <f>+(P395-G395)^2</f>
        <v>1.1119052691163944E-5</v>
      </c>
      <c r="S395">
        <v>8</v>
      </c>
      <c r="T395">
        <f>S395*R395</f>
        <v>8.8952421529311549E-5</v>
      </c>
    </row>
    <row r="396" spans="1:20">
      <c r="A396" s="296" t="s">
        <v>448</v>
      </c>
      <c r="B396" s="297" t="s">
        <v>41</v>
      </c>
      <c r="C396" s="298">
        <v>56050.397599999793</v>
      </c>
      <c r="D396" s="298">
        <v>1E-3</v>
      </c>
      <c r="E396" s="10">
        <f>+(C396-C$7)/C$8</f>
        <v>31434.897596276205</v>
      </c>
      <c r="F396">
        <f>ROUND(2*E396,0)/2</f>
        <v>31435</v>
      </c>
      <c r="G396" s="9">
        <f>+C396-(C$7+F396*C$8)</f>
        <v>-3.6686950210423674E-2</v>
      </c>
      <c r="L396" s="9">
        <f>+G396</f>
        <v>-3.6686950210423674E-2</v>
      </c>
      <c r="O396" s="9">
        <f ca="1">+C$11+C$12*F396</f>
        <v>-4.1853908341532894E-2</v>
      </c>
      <c r="P396" s="9">
        <f>+D$11+D$12*F396+D$13*F396^2</f>
        <v>-4.0292446895295909E-2</v>
      </c>
      <c r="Q396" s="11">
        <f>+C396-15018.5</f>
        <v>41031.897599999793</v>
      </c>
      <c r="R396">
        <f>+(P396-G396)^2</f>
        <v>1.2999606344624677E-5</v>
      </c>
      <c r="S396">
        <v>8</v>
      </c>
      <c r="T396">
        <f>S396*R396</f>
        <v>1.0399685075699741E-4</v>
      </c>
    </row>
    <row r="397" spans="1:20">
      <c r="A397" s="296" t="s">
        <v>448</v>
      </c>
      <c r="B397" s="297" t="s">
        <v>39</v>
      </c>
      <c r="C397" s="298">
        <v>56050.57620000001</v>
      </c>
      <c r="D397" s="298">
        <v>5.9999999999999995E-4</v>
      </c>
      <c r="E397" s="10">
        <f>+(C397-C$7)/C$8</f>
        <v>31435.396119729059</v>
      </c>
      <c r="F397">
        <f>ROUND(2*E397,0)/2</f>
        <v>31435.5</v>
      </c>
      <c r="G397" s="9">
        <f>+C397-(C$7+F397*C$8)</f>
        <v>-3.7215934993582778E-2</v>
      </c>
      <c r="L397" s="9">
        <f>+G397</f>
        <v>-3.7215934993582778E-2</v>
      </c>
      <c r="O397" s="9">
        <f ca="1">+C$11+C$12*F397</f>
        <v>-4.1855726700614701E-2</v>
      </c>
      <c r="P397" s="9">
        <f>+D$11+D$12*F397+D$13*F397^2</f>
        <v>-4.0294618108878473E-2</v>
      </c>
      <c r="Q397" s="11">
        <f>+C397-15018.5</f>
        <v>41032.07620000001</v>
      </c>
      <c r="R397">
        <f>+(P397-G397)^2</f>
        <v>9.478289724406807E-6</v>
      </c>
      <c r="S397">
        <v>8</v>
      </c>
      <c r="T397">
        <f>S397*R397</f>
        <v>7.5826317795254456E-5</v>
      </c>
    </row>
    <row r="398" spans="1:20">
      <c r="A398" s="140" t="s">
        <v>413</v>
      </c>
      <c r="B398" s="141" t="s">
        <v>39</v>
      </c>
      <c r="C398" s="142">
        <v>56053.082900000001</v>
      </c>
      <c r="D398" s="197" t="s">
        <v>181</v>
      </c>
      <c r="E398" s="10">
        <f>+(C398-C$7)/C$8</f>
        <v>31442.393033154294</v>
      </c>
      <c r="F398">
        <f>ROUND(2*E398,0)/2</f>
        <v>31442.5</v>
      </c>
      <c r="G398" s="9">
        <f>+C398-(C$7+F398*C$8)</f>
        <v>-3.8321724998240825E-2</v>
      </c>
      <c r="K398" s="9">
        <f>+G398</f>
        <v>-3.8321724998240825E-2</v>
      </c>
      <c r="O398" s="9">
        <f ca="1">+C$11+C$12*F398</f>
        <v>-4.1881183727760077E-2</v>
      </c>
      <c r="P398" s="9">
        <f>+D$11+D$12*F398+D$13*F398^2</f>
        <v>-4.0325020475373112E-2</v>
      </c>
      <c r="Q398" s="11">
        <f>+C398-15018.5</f>
        <v>41034.582900000001</v>
      </c>
      <c r="R398">
        <f>+(P398-G398)^2</f>
        <v>4.0131927686986785E-6</v>
      </c>
      <c r="S398">
        <v>1</v>
      </c>
      <c r="T398">
        <f>S398*R398</f>
        <v>4.0131927686986785E-6</v>
      </c>
    </row>
    <row r="399" spans="1:20">
      <c r="A399" s="296" t="s">
        <v>448</v>
      </c>
      <c r="B399" s="297" t="s">
        <v>41</v>
      </c>
      <c r="C399" s="298">
        <v>56056.48909999989</v>
      </c>
      <c r="D399" s="298">
        <v>6.9999999999999999E-4</v>
      </c>
      <c r="E399" s="10">
        <f>+(C399-C$7)/C$8</f>
        <v>31451.900707191216</v>
      </c>
      <c r="F399">
        <f>ROUND(2*E399,0)/2</f>
        <v>31452</v>
      </c>
      <c r="G399" s="9">
        <f>+C399-(C$7+F399*C$8)</f>
        <v>-3.5572440108808223E-2</v>
      </c>
      <c r="L399" s="9">
        <f>+G399</f>
        <v>-3.5572440108808223E-2</v>
      </c>
      <c r="O399" s="9">
        <f ca="1">+C$11+C$12*F399</f>
        <v>-4.1915732550314513E-2</v>
      </c>
      <c r="P399" s="9">
        <f>+D$11+D$12*F399+D$13*F399^2</f>
        <v>-4.0366296882112927E-2</v>
      </c>
      <c r="Q399" s="11">
        <f>+C399-15018.5</f>
        <v>41037.98909999989</v>
      </c>
      <c r="R399">
        <f>+(P399-G399)^2</f>
        <v>2.298106276295939E-5</v>
      </c>
      <c r="S399">
        <v>8</v>
      </c>
      <c r="T399">
        <f>S399*R399</f>
        <v>1.8384850210367512E-4</v>
      </c>
    </row>
    <row r="400" spans="1:20">
      <c r="A400" s="296" t="s">
        <v>448</v>
      </c>
      <c r="B400" s="297" t="s">
        <v>39</v>
      </c>
      <c r="C400" s="298">
        <v>56058.458099999931</v>
      </c>
      <c r="D400" s="298">
        <v>2.9999999999999997E-4</v>
      </c>
      <c r="E400" s="10">
        <f>+(C400-C$7)/C$8</f>
        <v>31457.396746818864</v>
      </c>
      <c r="F400">
        <f>ROUND(2*E400,0)/2</f>
        <v>31457.5</v>
      </c>
      <c r="G400" s="9">
        <f>+C400-(C$7+F400*C$8)</f>
        <v>-3.6991275068430696E-2</v>
      </c>
      <c r="L400" s="9">
        <f>+G400</f>
        <v>-3.6991275068430696E-2</v>
      </c>
      <c r="O400" s="9">
        <f ca="1">+C$11+C$12*F400</f>
        <v>-4.1935734500214455E-2</v>
      </c>
      <c r="P400" s="9">
        <f>+D$11+D$12*F400+D$13*F400^2</f>
        <v>-4.0390202197705137E-2</v>
      </c>
      <c r="Q400" s="11">
        <f>+C400-15018.5</f>
        <v>41039.958099999931</v>
      </c>
      <c r="R400">
        <f>+(P400-G400)^2</f>
        <v>1.1552705630117795E-5</v>
      </c>
      <c r="S400">
        <v>8</v>
      </c>
      <c r="T400">
        <f>S400*R400</f>
        <v>9.242164504094236E-5</v>
      </c>
    </row>
    <row r="401" spans="1:20">
      <c r="A401" s="296" t="s">
        <v>448</v>
      </c>
      <c r="B401" s="297" t="s">
        <v>41</v>
      </c>
      <c r="C401" s="298">
        <v>56059.353199999779</v>
      </c>
      <c r="D401" s="298">
        <v>2.9999999999999997E-4</v>
      </c>
      <c r="E401" s="10">
        <f>+(C401-C$7)/C$8</f>
        <v>31459.895225777611</v>
      </c>
      <c r="F401">
        <f>ROUND(2*E401,0)/2</f>
        <v>31460</v>
      </c>
      <c r="G401" s="9">
        <f>+C401-(C$7+F401*C$8)</f>
        <v>-3.7536200223257765E-2</v>
      </c>
      <c r="L401" s="9">
        <f>+G401</f>
        <v>-3.7536200223257765E-2</v>
      </c>
      <c r="O401" s="9">
        <f ca="1">+C$11+C$12*F401</f>
        <v>-4.1944826295623516E-2</v>
      </c>
      <c r="P401" s="9">
        <f>+D$11+D$12*F401+D$13*F401^2</f>
        <v>-4.0401070298376092E-2</v>
      </c>
      <c r="Q401" s="11">
        <f>+C401-15018.5</f>
        <v>41040.853199999779</v>
      </c>
      <c r="R401">
        <f>+(P401-G401)^2</f>
        <v>8.2074805473084865E-6</v>
      </c>
      <c r="S401">
        <v>8</v>
      </c>
      <c r="T401">
        <f>S401*R401</f>
        <v>6.5659844378467892E-5</v>
      </c>
    </row>
    <row r="402" spans="1:20">
      <c r="A402" s="296" t="s">
        <v>448</v>
      </c>
      <c r="B402" s="297" t="s">
        <v>39</v>
      </c>
      <c r="C402" s="298">
        <v>56059.533100000117</v>
      </c>
      <c r="D402" s="298">
        <v>8.0000000000000004E-4</v>
      </c>
      <c r="E402" s="10">
        <f>+(C402-C$7)/C$8</f>
        <v>31460.397377900947</v>
      </c>
      <c r="F402">
        <f>ROUND(2*E402,0)/2</f>
        <v>31460.5</v>
      </c>
      <c r="G402" s="9">
        <f>+C402-(C$7+F402*C$8)</f>
        <v>-3.6765184879186563E-2</v>
      </c>
      <c r="L402" s="9">
        <f>+G402</f>
        <v>-3.6765184879186563E-2</v>
      </c>
      <c r="O402" s="9">
        <f ca="1">+C$11+C$12*F402</f>
        <v>-4.1946644654705337E-2</v>
      </c>
      <c r="P402" s="9">
        <f>+D$11+D$12*F402+D$13*F402^2</f>
        <v>-4.0403244072119961E-2</v>
      </c>
      <c r="Q402" s="11">
        <f>+C402-15018.5</f>
        <v>41041.033100000117</v>
      </c>
      <c r="R402">
        <f>+(P402-G402)^2</f>
        <v>1.3235474691287203E-5</v>
      </c>
      <c r="S402">
        <v>8</v>
      </c>
      <c r="T402">
        <f>S402*R402</f>
        <v>1.0588379753029762E-4</v>
      </c>
    </row>
    <row r="403" spans="1:20">
      <c r="A403" s="296" t="s">
        <v>448</v>
      </c>
      <c r="B403" s="297" t="s">
        <v>41</v>
      </c>
      <c r="C403" s="298">
        <v>56063.294000000227</v>
      </c>
      <c r="D403" s="298">
        <v>5.0000000000000001E-4</v>
      </c>
      <c r="E403" s="10">
        <f>+(C403-C$7)/C$8</f>
        <v>31470.895120631165</v>
      </c>
      <c r="F403">
        <f>ROUND(2*E403,0)/2</f>
        <v>31471</v>
      </c>
      <c r="G403" s="9">
        <f>+C403-(C$7+F403*C$8)</f>
        <v>-3.7573869776679203E-2</v>
      </c>
      <c r="L403" s="9">
        <f>+G403</f>
        <v>-3.7573869776679203E-2</v>
      </c>
      <c r="O403" s="9">
        <f ca="1">+C$11+C$12*F403</f>
        <v>-4.19848301954234E-2</v>
      </c>
      <c r="P403" s="9">
        <f>+D$11+D$12*F403+D$13*F403^2</f>
        <v>-4.0448905148686466E-2</v>
      </c>
      <c r="Q403" s="11">
        <f>+C403-15018.5</f>
        <v>41044.794000000227</v>
      </c>
      <c r="R403">
        <f>+(P403-G403)^2</f>
        <v>8.2658283902929425E-6</v>
      </c>
      <c r="S403">
        <v>8</v>
      </c>
      <c r="T403">
        <f>S403*R403</f>
        <v>6.612662712234354E-5</v>
      </c>
    </row>
    <row r="404" spans="1:20">
      <c r="A404" s="296" t="s">
        <v>448</v>
      </c>
      <c r="B404" s="297" t="s">
        <v>39</v>
      </c>
      <c r="C404" s="298">
        <v>56063.472399999853</v>
      </c>
      <c r="D404" s="298">
        <v>1.1000000000000001E-3</v>
      </c>
      <c r="E404" s="10">
        <f>+(C404-C$7)/C$8</f>
        <v>31471.393085825424</v>
      </c>
      <c r="F404">
        <f>ROUND(2*E404,0)/2</f>
        <v>31471.5</v>
      </c>
      <c r="G404" s="9">
        <f>+C404-(C$7+F404*C$8)</f>
        <v>-3.8302855144138448E-2</v>
      </c>
      <c r="L404" s="9">
        <f>+G404</f>
        <v>-3.8302855144138448E-2</v>
      </c>
      <c r="O404" s="9">
        <f ca="1">+C$11+C$12*F404</f>
        <v>-4.1986648554505207E-2</v>
      </c>
      <c r="P404" s="9">
        <f>+D$11+D$12*F404+D$13*F404^2</f>
        <v>-4.0451080048901307E-2</v>
      </c>
      <c r="Q404" s="11">
        <f>+C404-15018.5</f>
        <v>41044.972399999853</v>
      </c>
      <c r="R404">
        <f>+(P404-G404)^2</f>
        <v>4.6148702414433951E-6</v>
      </c>
      <c r="S404">
        <v>8</v>
      </c>
      <c r="T404">
        <f>S404*R404</f>
        <v>3.6918961931547161E-5</v>
      </c>
    </row>
    <row r="405" spans="1:20">
      <c r="A405" s="296" t="s">
        <v>448</v>
      </c>
      <c r="B405" s="297" t="s">
        <v>41</v>
      </c>
      <c r="C405" s="298">
        <v>56064.368900000118</v>
      </c>
      <c r="D405" s="298">
        <v>4.0000000000000002E-4</v>
      </c>
      <c r="E405" s="10">
        <f>+(C405-C$7)/C$8</f>
        <v>31473.89547258395</v>
      </c>
      <c r="F405">
        <f>ROUND(2*E405,0)/2</f>
        <v>31474</v>
      </c>
      <c r="G405" s="9">
        <f>+C405-(C$7+F405*C$8)</f>
        <v>-3.744777988322312E-2</v>
      </c>
      <c r="L405" s="9">
        <f>+G405</f>
        <v>-3.744777988322312E-2</v>
      </c>
      <c r="O405" s="9">
        <f ca="1">+C$11+C$12*F405</f>
        <v>-4.1995740349914268E-2</v>
      </c>
      <c r="P405" s="9">
        <f>+D$11+D$12*F405+D$13*F405^2</f>
        <v>-4.0461955318023927E-2</v>
      </c>
      <c r="Q405" s="11">
        <f>+C405-15018.5</f>
        <v>41045.868900000118</v>
      </c>
      <c r="R405">
        <f>+(P405-G405)^2</f>
        <v>9.0852535517566357E-6</v>
      </c>
      <c r="S405">
        <v>8</v>
      </c>
      <c r="T405">
        <f>S405*R405</f>
        <v>7.2682028414053086E-5</v>
      </c>
    </row>
    <row r="406" spans="1:20">
      <c r="A406" s="296" t="s">
        <v>448</v>
      </c>
      <c r="B406" s="297" t="s">
        <v>39</v>
      </c>
      <c r="C406" s="298">
        <v>56064.547300000209</v>
      </c>
      <c r="D406" s="298">
        <v>6.9999999999999999E-4</v>
      </c>
      <c r="E406" s="10">
        <f>+(C406-C$7)/C$8</f>
        <v>31474.393437779512</v>
      </c>
      <c r="F406">
        <f>ROUND(2*E406,0)/2</f>
        <v>31474.5</v>
      </c>
      <c r="G406" s="9">
        <f>+C406-(C$7+F406*C$8)</f>
        <v>-3.8176764792297035E-2</v>
      </c>
      <c r="L406" s="9">
        <f>+G406</f>
        <v>-3.8176764792297035E-2</v>
      </c>
      <c r="O406" s="9">
        <f ca="1">+C$11+C$12*F406</f>
        <v>-4.1997558708996088E-2</v>
      </c>
      <c r="P406" s="9">
        <f>+D$11+D$12*F406+D$13*F406^2</f>
        <v>-4.0464130525458129E-2</v>
      </c>
      <c r="Q406" s="11">
        <f>+C406-15018.5</f>
        <v>41046.047300000209</v>
      </c>
      <c r="R406">
        <f>+(P406-G406)^2</f>
        <v>5.2320419972395882E-6</v>
      </c>
      <c r="S406">
        <v>8</v>
      </c>
      <c r="T406">
        <f>S406*R406</f>
        <v>4.1856335977916705E-5</v>
      </c>
    </row>
    <row r="407" spans="1:20">
      <c r="A407" s="296" t="s">
        <v>448</v>
      </c>
      <c r="B407" s="297" t="s">
        <v>41</v>
      </c>
      <c r="C407" s="298">
        <v>56065.44290000014</v>
      </c>
      <c r="D407" s="298">
        <v>8.0000000000000004E-4</v>
      </c>
      <c r="E407" s="10">
        <f>+(C407-C$7)/C$8</f>
        <v>31476.893312380849</v>
      </c>
      <c r="F407">
        <f>ROUND(2*E407,0)/2</f>
        <v>31477</v>
      </c>
      <c r="G407" s="9">
        <f>+C407-(C$7+F407*C$8)</f>
        <v>-3.8221689857891761E-2</v>
      </c>
      <c r="L407" s="9">
        <f>+G407</f>
        <v>-3.8221689857891761E-2</v>
      </c>
      <c r="O407" s="9">
        <f ca="1">+C$11+C$12*F407</f>
        <v>-4.2006650504405149E-2</v>
      </c>
      <c r="P407" s="9">
        <f>+D$11+D$12*F407+D$13*F407^2</f>
        <v>-4.0475007330677541E-2</v>
      </c>
      <c r="Q407" s="11">
        <f>+C407-15018.5</f>
        <v>41046.94290000014</v>
      </c>
      <c r="R407">
        <f>+(P407-G407)^2</f>
        <v>5.0774396331616969E-6</v>
      </c>
      <c r="S407">
        <v>8</v>
      </c>
      <c r="T407">
        <f>S407*R407</f>
        <v>4.0619517065293575E-5</v>
      </c>
    </row>
    <row r="408" spans="1:20">
      <c r="A408" s="296" t="s">
        <v>448</v>
      </c>
      <c r="B408" s="297" t="s">
        <v>39</v>
      </c>
      <c r="C408" s="298">
        <v>56067.412099999841</v>
      </c>
      <c r="D408" s="298">
        <v>1.1000000000000001E-3</v>
      </c>
      <c r="E408" s="10">
        <f>+(C408-C$7)/C$8</f>
        <v>31482.389910264497</v>
      </c>
      <c r="F408">
        <f>ROUND(2*E408,0)/2</f>
        <v>31482.5</v>
      </c>
      <c r="G408" s="9">
        <f>+C408-(C$7+F408*C$8)</f>
        <v>-3.9440525157260709E-2</v>
      </c>
      <c r="L408" s="9">
        <f>+G408</f>
        <v>-3.9440525157260709E-2</v>
      </c>
      <c r="O408" s="9">
        <f ca="1">+C$11+C$12*F408</f>
        <v>-4.2026652454305091E-2</v>
      </c>
      <c r="P408" s="9">
        <f>+D$11+D$12*F408+D$13*F408^2</f>
        <v>-4.0498940808044108E-2</v>
      </c>
      <c r="Q408" s="11">
        <f>+C408-15018.5</f>
        <v>41048.912099999841</v>
      </c>
      <c r="R408">
        <f>+(P408-G408)^2</f>
        <v>1.1202436898232471E-6</v>
      </c>
      <c r="S408">
        <v>8</v>
      </c>
      <c r="T408">
        <f>S408*R408</f>
        <v>8.9619495185859765E-6</v>
      </c>
    </row>
    <row r="409" spans="1:20">
      <c r="A409" s="144" t="s">
        <v>192</v>
      </c>
      <c r="B409" s="145" t="s">
        <v>41</v>
      </c>
      <c r="C409" s="146">
        <v>56067.413800000002</v>
      </c>
      <c r="D409" s="146">
        <v>2.9999999999999997E-4</v>
      </c>
      <c r="E409" s="10">
        <f>+(C409-C$7)/C$8</f>
        <v>31482.394655448981</v>
      </c>
      <c r="F409">
        <f>ROUND(2*E409,0)/2</f>
        <v>31482.5</v>
      </c>
      <c r="G409" s="9">
        <f>+C409-(C$7+F409*C$8)</f>
        <v>-3.7740524996479508E-2</v>
      </c>
      <c r="K409" s="9">
        <f>+G409</f>
        <v>-3.7740524996479508E-2</v>
      </c>
      <c r="O409" s="9">
        <f ca="1">+C$11+C$12*F409</f>
        <v>-4.2026652454305091E-2</v>
      </c>
      <c r="P409" s="9">
        <f>+D$11+D$12*F409+D$13*F409^2</f>
        <v>-4.0498940808044108E-2</v>
      </c>
      <c r="Q409" s="11">
        <f>+C409-15018.5</f>
        <v>41048.913800000002</v>
      </c>
      <c r="R409">
        <f>+(P409-G409)^2</f>
        <v>7.6088577894895929E-6</v>
      </c>
      <c r="S409">
        <v>1</v>
      </c>
      <c r="T409">
        <f>S409*R409</f>
        <v>7.6088577894895929E-6</v>
      </c>
    </row>
    <row r="410" spans="1:20">
      <c r="A410" s="144" t="s">
        <v>192</v>
      </c>
      <c r="B410" s="145" t="s">
        <v>41</v>
      </c>
      <c r="C410" s="146">
        <v>56067.413860000001</v>
      </c>
      <c r="D410" s="146">
        <v>2.0000000000000001E-4</v>
      </c>
      <c r="E410" s="10">
        <f>+(C410-C$7)/C$8</f>
        <v>31482.39482292606</v>
      </c>
      <c r="F410">
        <f>ROUND(2*E410,0)/2</f>
        <v>31482.5</v>
      </c>
      <c r="G410" s="9">
        <f>+C410-(C$7+F410*C$8)</f>
        <v>-3.7680524997995235E-2</v>
      </c>
      <c r="K410" s="9">
        <f>+G410</f>
        <v>-3.7680524997995235E-2</v>
      </c>
      <c r="O410" s="9">
        <f ca="1">+C$11+C$12*F410</f>
        <v>-4.2026652454305091E-2</v>
      </c>
      <c r="P410" s="9">
        <f>+D$11+D$12*F410+D$13*F410^2</f>
        <v>-4.0498940808044108E-2</v>
      </c>
      <c r="Q410" s="11">
        <f>+C410-15018.5</f>
        <v>41048.913860000001</v>
      </c>
      <c r="R410">
        <f>+(P410-G410)^2</f>
        <v>7.9434676783334448E-6</v>
      </c>
      <c r="S410">
        <v>1</v>
      </c>
      <c r="T410">
        <f>S410*R410</f>
        <v>7.9434676783334448E-6</v>
      </c>
    </row>
    <row r="411" spans="1:20">
      <c r="A411" s="144" t="s">
        <v>192</v>
      </c>
      <c r="B411" s="145" t="s">
        <v>41</v>
      </c>
      <c r="C411" s="146">
        <v>56067.414049999999</v>
      </c>
      <c r="D411" s="146">
        <v>2.9999999999999997E-4</v>
      </c>
      <c r="E411" s="10">
        <f>+(C411-C$7)/C$8</f>
        <v>31482.395353270156</v>
      </c>
      <c r="F411">
        <f>ROUND(2*E411,0)/2</f>
        <v>31482.5</v>
      </c>
      <c r="G411" s="9">
        <f>+C411-(C$7+F411*C$8)</f>
        <v>-3.749052499915706E-2</v>
      </c>
      <c r="K411" s="9">
        <f>+G411</f>
        <v>-3.749052499915706E-2</v>
      </c>
      <c r="O411" s="9">
        <f ca="1">+C$11+C$12*F411</f>
        <v>-4.2026652454305091E-2</v>
      </c>
      <c r="P411" s="9">
        <f>+D$11+D$12*F411+D$13*F411^2</f>
        <v>-4.0498940808044108E-2</v>
      </c>
      <c r="Q411" s="11">
        <f>+C411-15018.5</f>
        <v>41048.914049999999</v>
      </c>
      <c r="R411">
        <f>+(P411-G411)^2</f>
        <v>9.0505656791615122E-6</v>
      </c>
      <c r="S411">
        <v>1</v>
      </c>
      <c r="T411">
        <f>S411*R411</f>
        <v>9.0505656791615122E-6</v>
      </c>
    </row>
    <row r="412" spans="1:20">
      <c r="A412" s="144" t="s">
        <v>192</v>
      </c>
      <c r="B412" s="145" t="s">
        <v>41</v>
      </c>
      <c r="C412" s="146">
        <v>56067.414640000003</v>
      </c>
      <c r="D412" s="146">
        <v>2.0000000000000001E-4</v>
      </c>
      <c r="E412" s="10">
        <f>+(C412-C$7)/C$8</f>
        <v>31482.397000128152</v>
      </c>
      <c r="F412">
        <f>ROUND(2*E412,0)/2</f>
        <v>31482.5</v>
      </c>
      <c r="G412" s="9">
        <f>+C412-(C$7+F412*C$8)</f>
        <v>-3.690052499587182E-2</v>
      </c>
      <c r="K412" s="9">
        <f>+G412</f>
        <v>-3.690052499587182E-2</v>
      </c>
      <c r="O412" s="9">
        <f ca="1">+C$11+C$12*F412</f>
        <v>-4.2026652454305091E-2</v>
      </c>
      <c r="P412" s="9">
        <f>+D$11+D$12*F412+D$13*F412^2</f>
        <v>-4.0498940808044108E-2</v>
      </c>
      <c r="Q412" s="11">
        <f>+C412-15018.5</f>
        <v>41048.914640000003</v>
      </c>
      <c r="R412">
        <f>+(P412-G412)^2</f>
        <v>1.2948596357291551E-5</v>
      </c>
      <c r="S412">
        <v>1</v>
      </c>
      <c r="T412">
        <f>S412*R412</f>
        <v>1.2948596357291551E-5</v>
      </c>
    </row>
    <row r="413" spans="1:20">
      <c r="A413" s="296" t="s">
        <v>448</v>
      </c>
      <c r="B413" s="297" t="s">
        <v>39</v>
      </c>
      <c r="C413" s="298">
        <v>56071.354199999943</v>
      </c>
      <c r="D413" s="298">
        <v>5.0000000000000001E-4</v>
      </c>
      <c r="E413" s="10">
        <f>+(C413-C$7)/C$8</f>
        <v>31493.393433787231</v>
      </c>
      <c r="F413">
        <f>ROUND(2*E413,0)/2</f>
        <v>31493.5</v>
      </c>
      <c r="G413" s="9">
        <f>+C413-(C$7+F413*C$8)</f>
        <v>-3.8178195056389086E-2</v>
      </c>
      <c r="L413" s="9">
        <f>+G413</f>
        <v>-3.8178195056389086E-2</v>
      </c>
      <c r="O413" s="9">
        <f ca="1">+C$11+C$12*F413</f>
        <v>-4.2066656354104962E-2</v>
      </c>
      <c r="P413" s="9">
        <f>+D$11+D$12*F413+D$13*F413^2</f>
        <v>-4.0546826349548364E-2</v>
      </c>
      <c r="Q413" s="11">
        <f>+C413-15018.5</f>
        <v>41052.854199999943</v>
      </c>
      <c r="R413">
        <f>+(P413-G413)^2</f>
        <v>5.6104142029333915E-6</v>
      </c>
      <c r="S413">
        <v>8</v>
      </c>
      <c r="T413">
        <f>S413*R413</f>
        <v>4.4883313623467132E-5</v>
      </c>
    </row>
    <row r="414" spans="1:20">
      <c r="A414" s="296" t="s">
        <v>448</v>
      </c>
      <c r="B414" s="297" t="s">
        <v>41</v>
      </c>
      <c r="C414" s="298">
        <v>56071.533799999859</v>
      </c>
      <c r="D414" s="298">
        <v>8.9999999999999998E-4</v>
      </c>
      <c r="E414" s="10">
        <f>+(C414-C$7)/C$8</f>
        <v>31493.894748523973</v>
      </c>
      <c r="F414">
        <f>ROUND(2*E414,0)/2</f>
        <v>31494</v>
      </c>
      <c r="G414" s="9">
        <f>+C414-(C$7+F414*C$8)</f>
        <v>-3.7707180141296703E-2</v>
      </c>
      <c r="L414" s="9">
        <f>+G414</f>
        <v>-3.7707180141296703E-2</v>
      </c>
      <c r="O414" s="9">
        <f ca="1">+C$11+C$12*F414</f>
        <v>-4.2068474713186768E-2</v>
      </c>
      <c r="P414" s="9">
        <f>+D$11+D$12*F414+D$13*F414^2</f>
        <v>-4.0549003553908398E-2</v>
      </c>
      <c r="Q414" s="11">
        <f>+C414-15018.5</f>
        <v>41053.033799999859</v>
      </c>
      <c r="R414">
        <f>+(P414-G414)^2</f>
        <v>8.0759603084679805E-6</v>
      </c>
      <c r="S414">
        <v>8</v>
      </c>
      <c r="T414">
        <f>S414*R414</f>
        <v>6.4607682467743844E-5</v>
      </c>
    </row>
    <row r="415" spans="1:20">
      <c r="A415" s="296" t="s">
        <v>448</v>
      </c>
      <c r="B415" s="297" t="s">
        <v>41</v>
      </c>
      <c r="C415" s="298">
        <v>56074.399600000121</v>
      </c>
      <c r="D415" s="298">
        <v>2.9999999999999997E-4</v>
      </c>
      <c r="E415" s="10">
        <f>+(C415-C$7)/C$8</f>
        <v>31501.894012295441</v>
      </c>
      <c r="F415">
        <f>ROUND(2*E415,0)/2</f>
        <v>31502</v>
      </c>
      <c r="G415" s="9">
        <f>+C415-(C$7+F415*C$8)</f>
        <v>-3.7970939883962274E-2</v>
      </c>
      <c r="L415" s="9">
        <f>+G415</f>
        <v>-3.7970939883962274E-2</v>
      </c>
      <c r="O415" s="9">
        <f ca="1">+C$11+C$12*F415</f>
        <v>-4.2097568458495771E-2</v>
      </c>
      <c r="P415" s="9">
        <f>+D$11+D$12*F415+D$13*F415^2</f>
        <v>-4.058384578730747E-2</v>
      </c>
      <c r="Q415" s="11">
        <f>+C415-15018.5</f>
        <v>41055.899600000121</v>
      </c>
      <c r="R415">
        <f>+(P415-G415)^2</f>
        <v>6.8272772597361746E-6</v>
      </c>
      <c r="S415">
        <v>8</v>
      </c>
      <c r="T415">
        <f>S415*R415</f>
        <v>5.4618218077889397E-5</v>
      </c>
    </row>
    <row r="416" spans="1:20">
      <c r="A416" s="296" t="s">
        <v>448</v>
      </c>
      <c r="B416" s="297" t="s">
        <v>39</v>
      </c>
      <c r="C416" s="298">
        <v>56076.368699999992</v>
      </c>
      <c r="D416" s="298">
        <v>6.9999999999999999E-4</v>
      </c>
      <c r="E416" s="10">
        <f>+(C416-C$7)/C$8</f>
        <v>31507.39033105109</v>
      </c>
      <c r="F416">
        <f>ROUND(2*E416,0)/2</f>
        <v>31507.5</v>
      </c>
      <c r="G416" s="9">
        <f>+C416-(C$7+F416*C$8)</f>
        <v>-3.9289775006182026E-2</v>
      </c>
      <c r="L416" s="9">
        <f>+G416</f>
        <v>-3.9289775006182026E-2</v>
      </c>
      <c r="O416" s="9">
        <f ca="1">+C$11+C$12*F416</f>
        <v>-4.2117570408395713E-2</v>
      </c>
      <c r="P416" s="9">
        <f>+D$11+D$12*F416+D$13*F416^2</f>
        <v>-4.0607807426448435E-2</v>
      </c>
      <c r="Q416" s="11">
        <f>+C416-15018.5</f>
        <v>41057.868699999992</v>
      </c>
      <c r="R416">
        <f>+(P416-G416)^2</f>
        <v>1.737209460873327E-6</v>
      </c>
      <c r="S416">
        <v>8</v>
      </c>
      <c r="T416">
        <f>S416*R416</f>
        <v>1.3897675686986616E-5</v>
      </c>
    </row>
    <row r="417" spans="1:20">
      <c r="A417" s="296" t="s">
        <v>448</v>
      </c>
      <c r="B417" s="297" t="s">
        <v>41</v>
      </c>
      <c r="C417" s="298">
        <v>56076.549000000115</v>
      </c>
      <c r="D417" s="298">
        <v>5.0000000000000001E-4</v>
      </c>
      <c r="E417" s="10">
        <f>+(C417-C$7)/C$8</f>
        <v>31507.893599687719</v>
      </c>
      <c r="F417">
        <f>ROUND(2*E417,0)/2</f>
        <v>31508</v>
      </c>
      <c r="G417" s="9">
        <f>+C417-(C$7+F417*C$8)</f>
        <v>-3.8118759883218445E-2</v>
      </c>
      <c r="L417" s="9">
        <f>+G417</f>
        <v>-3.8118759883218445E-2</v>
      </c>
      <c r="O417" s="9">
        <f ca="1">+C$11+C$12*F417</f>
        <v>-4.211938876747752E-2</v>
      </c>
      <c r="P417" s="9">
        <f>+D$11+D$12*F417+D$13*F417^2</f>
        <v>-4.0609986064498789E-2</v>
      </c>
      <c r="Q417" s="11">
        <f>+C417-15018.5</f>
        <v>41058.049000000115</v>
      </c>
      <c r="R417">
        <f>+(P417-G417)^2</f>
        <v>6.2062078862966453E-6</v>
      </c>
      <c r="S417">
        <v>8</v>
      </c>
      <c r="T417">
        <f>S417*R417</f>
        <v>4.9649663090373163E-5</v>
      </c>
    </row>
    <row r="418" spans="1:20">
      <c r="A418" s="296" t="s">
        <v>448</v>
      </c>
      <c r="B418" s="297" t="s">
        <v>41</v>
      </c>
      <c r="C418" s="298">
        <v>56078.340400000103</v>
      </c>
      <c r="D418" s="298">
        <v>2.9999999999999997E-4</v>
      </c>
      <c r="E418" s="10">
        <f>+(C418-C$7)/C$8</f>
        <v>31512.893907147696</v>
      </c>
      <c r="F418">
        <f>ROUND(2*E418,0)/2</f>
        <v>31513</v>
      </c>
      <c r="G418" s="9">
        <f>+C418-(C$7+F418*C$8)</f>
        <v>-3.8008609895769041E-2</v>
      </c>
      <c r="L418" s="9">
        <f>+G418</f>
        <v>-3.8008609895769041E-2</v>
      </c>
      <c r="O418" s="9">
        <f ca="1">+C$11+C$12*F418</f>
        <v>-4.2137572358295655E-2</v>
      </c>
      <c r="P418" s="9">
        <f>+D$11+D$12*F418+D$13*F418^2</f>
        <v>-4.063177526117976E-2</v>
      </c>
      <c r="Q418" s="11">
        <f>+C418-15018.5</f>
        <v>41059.840400000103</v>
      </c>
      <c r="R418">
        <f>+(P418-G418)^2</f>
        <v>6.8809965342903521E-6</v>
      </c>
      <c r="S418">
        <v>8</v>
      </c>
      <c r="T418">
        <f>S418*R418</f>
        <v>5.5047972274322817E-5</v>
      </c>
    </row>
    <row r="419" spans="1:20">
      <c r="A419" s="296" t="s">
        <v>448</v>
      </c>
      <c r="B419" s="297" t="s">
        <v>39</v>
      </c>
      <c r="C419" s="298">
        <v>56078.517899999861</v>
      </c>
      <c r="D419" s="298">
        <v>1E-3</v>
      </c>
      <c r="E419" s="10">
        <f>+(C419-C$7)/C$8</f>
        <v>31513.389360186069</v>
      </c>
      <c r="F419">
        <f>ROUND(2*E419,0)/2</f>
        <v>31513.5</v>
      </c>
      <c r="G419" s="9">
        <f>+C419-(C$7+F419*C$8)</f>
        <v>-3.9637595138628967E-2</v>
      </c>
      <c r="L419" s="9">
        <f>+G419</f>
        <v>-3.9637595138628967E-2</v>
      </c>
      <c r="O419" s="9">
        <f ca="1">+C$11+C$12*F419</f>
        <v>-4.2139390717377462E-2</v>
      </c>
      <c r="P419" s="9">
        <f>+D$11+D$12*F419+D$13*F419^2</f>
        <v>-4.06339544624656E-2</v>
      </c>
      <c r="Q419" s="11">
        <f>+C419-15018.5</f>
        <v>41060.017899999861</v>
      </c>
      <c r="R419">
        <f>+(P419-G419)^2</f>
        <v>9.9273190219619309E-7</v>
      </c>
      <c r="S419">
        <v>8</v>
      </c>
      <c r="T419">
        <f>S419*R419</f>
        <v>7.9418552175695447E-6</v>
      </c>
    </row>
    <row r="420" spans="1:20">
      <c r="A420" s="296" t="s">
        <v>448</v>
      </c>
      <c r="B420" s="297" t="s">
        <v>39</v>
      </c>
      <c r="C420" s="298">
        <v>56084.251099999994</v>
      </c>
      <c r="D420" s="298">
        <v>1.1000000000000001E-3</v>
      </c>
      <c r="E420" s="10">
        <f>+(C420-C$7)/C$8</f>
        <v>31529.392353783485</v>
      </c>
      <c r="F420">
        <f>ROUND(2*E420,0)/2</f>
        <v>31529.5</v>
      </c>
      <c r="G420" s="9">
        <f>+C420-(C$7+F420*C$8)</f>
        <v>-3.8565115006349515E-2</v>
      </c>
      <c r="L420" s="9">
        <f>+G420</f>
        <v>-3.8565115006349515E-2</v>
      </c>
      <c r="O420" s="9">
        <f ca="1">+C$11+C$12*F420</f>
        <v>-4.2197578207995468E-2</v>
      </c>
      <c r="P420" s="9">
        <f>+D$11+D$12*F420+D$13*F420^2</f>
        <v>-4.0703715938915898E-2</v>
      </c>
      <c r="Q420" s="11">
        <f>+C420-15018.5</f>
        <v>41065.751099999994</v>
      </c>
      <c r="R420">
        <f>+(P420-G420)^2</f>
        <v>4.5736139487738018E-6</v>
      </c>
      <c r="S420">
        <v>8</v>
      </c>
      <c r="T420">
        <f>S420*R420</f>
        <v>3.6588911590190414E-5</v>
      </c>
    </row>
    <row r="421" spans="1:20">
      <c r="A421" s="296" t="s">
        <v>448</v>
      </c>
      <c r="B421" s="297" t="s">
        <v>39</v>
      </c>
      <c r="C421" s="298">
        <v>56085.32480000006</v>
      </c>
      <c r="D421" s="298">
        <v>5.0000000000000001E-4</v>
      </c>
      <c r="E421" s="10">
        <f>+(C421-C$7)/C$8</f>
        <v>31532.38935619509</v>
      </c>
      <c r="F421">
        <f>ROUND(2*E421,0)/2</f>
        <v>31532.5</v>
      </c>
      <c r="G421" s="9">
        <f>+C421-(C$7+F421*C$8)</f>
        <v>-3.963902493705973E-2</v>
      </c>
      <c r="L421" s="9">
        <f>+G421</f>
        <v>-3.963902493705973E-2</v>
      </c>
      <c r="O421" s="9">
        <f ca="1">+C$11+C$12*F421</f>
        <v>-4.2208488362486335E-2</v>
      </c>
      <c r="P421" s="9">
        <f>+D$11+D$12*F421+D$13*F421^2</f>
        <v>-4.0716802052918118E-2</v>
      </c>
      <c r="Q421" s="11">
        <f>+C421-15018.5</f>
        <v>41066.82480000006</v>
      </c>
      <c r="R421">
        <f>+(P421-G421)^2</f>
        <v>1.1616035114680238E-6</v>
      </c>
      <c r="S421">
        <v>8</v>
      </c>
      <c r="T421">
        <f>S421*R421</f>
        <v>9.2928280917441902E-6</v>
      </c>
    </row>
    <row r="422" spans="1:20">
      <c r="A422" s="296" t="s">
        <v>448</v>
      </c>
      <c r="B422" s="297" t="s">
        <v>39</v>
      </c>
      <c r="C422" s="298">
        <v>56089.265800000168</v>
      </c>
      <c r="D422" s="298">
        <v>4.0000000000000002E-4</v>
      </c>
      <c r="E422" s="10">
        <f>+(C422-C$7)/C$8</f>
        <v>31543.389809304641</v>
      </c>
      <c r="F422">
        <f>ROUND(2*E422,0)/2</f>
        <v>31543.5</v>
      </c>
      <c r="G422" s="9">
        <f>+C422-(C$7+F422*C$8)</f>
        <v>-3.9476694830227643E-2</v>
      </c>
      <c r="L422" s="9">
        <f>+G422</f>
        <v>-3.9476694830227643E-2</v>
      </c>
      <c r="O422" s="9">
        <f ca="1">+C$11+C$12*F422</f>
        <v>-4.2248492262286219E-2</v>
      </c>
      <c r="P422" s="9">
        <f>+D$11+D$12*F422+D$13*F422^2</f>
        <v>-4.076480024151987E-2</v>
      </c>
      <c r="Q422" s="11">
        <f>+C422-15018.5</f>
        <v>41070.765800000168</v>
      </c>
      <c r="R422">
        <f>+(P422-G422)^2</f>
        <v>1.6592155506003177E-6</v>
      </c>
      <c r="S422">
        <v>8</v>
      </c>
      <c r="T422">
        <f>S422*R422</f>
        <v>1.3273724404802541E-5</v>
      </c>
    </row>
    <row r="423" spans="1:20">
      <c r="A423" s="296" t="s">
        <v>448</v>
      </c>
      <c r="B423" s="297" t="s">
        <v>41</v>
      </c>
      <c r="C423" s="298">
        <v>56089.445400000084</v>
      </c>
      <c r="D423" s="298">
        <v>5.9999999999999995E-4</v>
      </c>
      <c r="E423" s="10">
        <f>+(C423-C$7)/C$8</f>
        <v>31543.89112404138</v>
      </c>
      <c r="F423">
        <f>ROUND(2*E423,0)/2</f>
        <v>31544</v>
      </c>
      <c r="G423" s="9">
        <f>+C423-(C$7+F423*C$8)</f>
        <v>-3.9005679915135261E-2</v>
      </c>
      <c r="L423" s="9">
        <f>+G423</f>
        <v>-3.9005679915135261E-2</v>
      </c>
      <c r="O423" s="9">
        <f ca="1">+C$11+C$12*F423</f>
        <v>-4.2250310621368026E-2</v>
      </c>
      <c r="P423" s="9">
        <f>+D$11+D$12*F423+D$13*F423^2</f>
        <v>-4.0766982566202502E-2</v>
      </c>
      <c r="Q423" s="11">
        <f>+C423-15018.5</f>
        <v>41070.945400000084</v>
      </c>
      <c r="R423">
        <f>+(P423-G423)^2</f>
        <v>3.1021870286564917E-6</v>
      </c>
      <c r="S423">
        <v>8</v>
      </c>
      <c r="T423">
        <f>S423*R423</f>
        <v>2.4817496229251934E-5</v>
      </c>
    </row>
    <row r="424" spans="1:20">
      <c r="A424" s="296" t="s">
        <v>448</v>
      </c>
      <c r="B424" s="297" t="s">
        <v>39</v>
      </c>
      <c r="C424" s="298">
        <v>56090.340400000103</v>
      </c>
      <c r="D424" s="298">
        <v>5.9999999999999995E-4</v>
      </c>
      <c r="E424" s="10">
        <f>+(C424-C$7)/C$8</f>
        <v>31546.389323872132</v>
      </c>
      <c r="F424">
        <f>ROUND(2*E424,0)/2</f>
        <v>31546.5</v>
      </c>
      <c r="G424" s="9">
        <f>+C424-(C$7+F424*C$8)</f>
        <v>-3.9650604900089093E-2</v>
      </c>
      <c r="L424" s="9">
        <f>+G424</f>
        <v>-3.9650604900089093E-2</v>
      </c>
      <c r="O424" s="9">
        <f ca="1">+C$11+C$12*F424</f>
        <v>-4.2259402416777087E-2</v>
      </c>
      <c r="P424" s="9">
        <f>+D$11+D$12*F424+D$13*F424^2</f>
        <v>-4.0777894957664061E-2</v>
      </c>
      <c r="Q424" s="11">
        <f>+C424-15018.5</f>
        <v>41071.840400000103</v>
      </c>
      <c r="R424">
        <f>+(P424-G424)^2</f>
        <v>1.2707828739073762E-6</v>
      </c>
      <c r="S424">
        <v>8</v>
      </c>
      <c r="T424">
        <f>S424*R424</f>
        <v>1.016626299125901E-5</v>
      </c>
    </row>
    <row r="425" spans="1:20">
      <c r="A425" s="296" t="s">
        <v>448</v>
      </c>
      <c r="B425" s="297" t="s">
        <v>41</v>
      </c>
      <c r="C425" s="298">
        <v>56090.519400000107</v>
      </c>
      <c r="D425" s="298">
        <v>1.2999999999999999E-3</v>
      </c>
      <c r="E425" s="10">
        <f>+(C425-C$7)/C$8</f>
        <v>31546.888963838283</v>
      </c>
      <c r="F425">
        <f>ROUND(2*E425,0)/2</f>
        <v>31547</v>
      </c>
      <c r="G425" s="9">
        <f>+C425-(C$7+F425*C$8)</f>
        <v>-3.9779589889803901E-2</v>
      </c>
      <c r="L425" s="9">
        <f>+G425</f>
        <v>-3.9779589889803901E-2</v>
      </c>
      <c r="O425" s="9">
        <f ca="1">+C$11+C$12*F425</f>
        <v>-4.2261220775858907E-2</v>
      </c>
      <c r="P425" s="9">
        <f>+D$11+D$12*F425+D$13*F425^2</f>
        <v>-4.0780077589566054E-2</v>
      </c>
      <c r="Q425" s="11">
        <f>+C425-15018.5</f>
        <v>41072.019400000107</v>
      </c>
      <c r="R425">
        <f>+(P425-G425)^2</f>
        <v>1.0009756373753625E-6</v>
      </c>
      <c r="S425">
        <v>8</v>
      </c>
      <c r="T425">
        <f>S425*R425</f>
        <v>8.0078050990029E-6</v>
      </c>
    </row>
    <row r="426" spans="1:20">
      <c r="A426" s="296" t="s">
        <v>448</v>
      </c>
      <c r="B426" s="297" t="s">
        <v>41</v>
      </c>
      <c r="C426" s="298">
        <v>56091.237499999814</v>
      </c>
      <c r="D426" s="298">
        <v>2.9999999999999997E-4</v>
      </c>
      <c r="E426" s="10">
        <f>+(C426-C$7)/C$8</f>
        <v>31548.893385399948</v>
      </c>
      <c r="F426">
        <f>ROUND(2*E426,0)/2</f>
        <v>31549</v>
      </c>
      <c r="G426" s="9">
        <f>+C426-(C$7+F426*C$8)</f>
        <v>-3.8195530185475945E-2</v>
      </c>
      <c r="L426" s="9">
        <f>+G426</f>
        <v>-3.8195530185475945E-2</v>
      </c>
      <c r="O426" s="9">
        <f ca="1">+C$11+C$12*F426</f>
        <v>-4.2268494212186161E-2</v>
      </c>
      <c r="P426" s="9">
        <f>+D$11+D$12*F426+D$13*F426^2</f>
        <v>-4.0788808629206287E-2</v>
      </c>
      <c r="Q426" s="11">
        <f>+C426-15018.5</f>
        <v>41072.737499999814</v>
      </c>
      <c r="R426">
        <f>+(P426-G426)^2</f>
        <v>6.7250930867164627E-6</v>
      </c>
      <c r="S426">
        <v>8</v>
      </c>
      <c r="T426">
        <f>S426*R426</f>
        <v>5.3800744693731702E-5</v>
      </c>
    </row>
    <row r="427" spans="1:20">
      <c r="A427" s="296" t="s">
        <v>448</v>
      </c>
      <c r="B427" s="297" t="s">
        <v>39</v>
      </c>
      <c r="C427" s="298">
        <v>56091.415299999993</v>
      </c>
      <c r="D427" s="298">
        <v>5.9999999999999995E-4</v>
      </c>
      <c r="E427" s="10">
        <f>+(C427-C$7)/C$8</f>
        <v>31549.389675824918</v>
      </c>
      <c r="F427">
        <f>ROUND(2*E427,0)/2</f>
        <v>31549.5</v>
      </c>
      <c r="G427" s="9">
        <f>+C427-(C$7+F427*C$8)</f>
        <v>-3.952451500663301E-2</v>
      </c>
      <c r="L427" s="9">
        <f>+G427</f>
        <v>-3.952451500663301E-2</v>
      </c>
      <c r="O427" s="9">
        <f ca="1">+C$11+C$12*F427</f>
        <v>-4.2270312571267968E-2</v>
      </c>
      <c r="P427" s="9">
        <f>+D$11+D$12*F427+D$13*F427^2</f>
        <v>-4.0790991517124418E-2</v>
      </c>
      <c r="Q427" s="11">
        <f>+C427-15018.5</f>
        <v>41072.915299999993</v>
      </c>
      <c r="R427">
        <f>+(P427-G427)^2</f>
        <v>1.6039627516264949E-6</v>
      </c>
      <c r="S427">
        <v>8</v>
      </c>
      <c r="T427">
        <f>S427*R427</f>
        <v>1.2831702013011959E-5</v>
      </c>
    </row>
    <row r="428" spans="1:20">
      <c r="A428" s="296" t="s">
        <v>448</v>
      </c>
      <c r="B428" s="297" t="s">
        <v>39</v>
      </c>
      <c r="C428" s="298">
        <v>56092.488499999978</v>
      </c>
      <c r="D428" s="298">
        <v>1E-3</v>
      </c>
      <c r="E428" s="10">
        <f>+(C428-C$7)/C$8</f>
        <v>31552.385282593928</v>
      </c>
      <c r="F428">
        <f>ROUND(2*E428,0)/2</f>
        <v>31552.5</v>
      </c>
      <c r="G428" s="9">
        <f>+C428-(C$7+F428*C$8)</f>
        <v>-4.1098425019299611E-2</v>
      </c>
      <c r="L428" s="9">
        <f>+G428</f>
        <v>-4.1098425019299611E-2</v>
      </c>
      <c r="O428" s="9">
        <f ca="1">+C$11+C$12*F428</f>
        <v>-4.2281222725758849E-2</v>
      </c>
      <c r="P428" s="9">
        <f>+D$11+D$12*F428+D$13*F428^2</f>
        <v>-4.08040899199009E-2</v>
      </c>
      <c r="Q428" s="11">
        <f>+C428-15018.5</f>
        <v>41073.988499999978</v>
      </c>
      <c r="R428">
        <f>+(P428-G428)^2</f>
        <v>8.6633150738049209E-8</v>
      </c>
      <c r="S428">
        <v>8</v>
      </c>
      <c r="T428">
        <f>S428*R428</f>
        <v>6.9306520590439367E-7</v>
      </c>
    </row>
    <row r="429" spans="1:20">
      <c r="A429" s="296" t="s">
        <v>448</v>
      </c>
      <c r="B429" s="297" t="s">
        <v>39</v>
      </c>
      <c r="C429" s="298">
        <v>56093.205800000113</v>
      </c>
      <c r="D429" s="298">
        <v>1.1999999999999999E-3</v>
      </c>
      <c r="E429" s="10">
        <f>+(C429-C$7)/C$8</f>
        <v>31554.387471129008</v>
      </c>
      <c r="F429">
        <f>ROUND(2*E429,0)/2</f>
        <v>31554.5</v>
      </c>
      <c r="G429" s="9">
        <f>+C429-(C$7+F429*C$8)</f>
        <v>-4.0314364887308329E-2</v>
      </c>
      <c r="L429" s="9">
        <f>+G429</f>
        <v>-4.0314364887308329E-2</v>
      </c>
      <c r="O429" s="9">
        <f ca="1">+C$11+C$12*F429</f>
        <v>-4.2288496162086089E-2</v>
      </c>
      <c r="P429" s="9">
        <f>+D$11+D$12*F429+D$13*F429^2</f>
        <v>-4.0812823212483064E-2</v>
      </c>
      <c r="Q429" s="11">
        <f>+C429-15018.5</f>
        <v>41074.705800000113</v>
      </c>
      <c r="R429">
        <f>+(P429-G429)^2</f>
        <v>2.4846070193600147E-7</v>
      </c>
      <c r="S429">
        <v>8</v>
      </c>
      <c r="T429">
        <f>S429*R429</f>
        <v>1.9876856154880117E-6</v>
      </c>
    </row>
    <row r="430" spans="1:20">
      <c r="A430" s="296" t="s">
        <v>448</v>
      </c>
      <c r="B430" s="297" t="s">
        <v>41</v>
      </c>
      <c r="C430" s="298">
        <v>56093.387000000104</v>
      </c>
      <c r="D430" s="298">
        <v>4.0000000000000002E-4</v>
      </c>
      <c r="E430" s="10">
        <f>+(C430-C$7)/C$8</f>
        <v>31554.893251921523</v>
      </c>
      <c r="F430">
        <f>ROUND(2*E430,0)/2</f>
        <v>31555</v>
      </c>
      <c r="G430" s="9">
        <f>+C430-(C$7+F430*C$8)</f>
        <v>-3.8243349896220025E-2</v>
      </c>
      <c r="L430" s="9">
        <f>+G430</f>
        <v>-3.8243349896220025E-2</v>
      </c>
      <c r="O430" s="9">
        <f ca="1">+C$11+C$12*F430</f>
        <v>-4.229031452116791E-2</v>
      </c>
      <c r="P430" s="9">
        <f>+D$11+D$12*F430+D$13*F430^2</f>
        <v>-4.0815006663636681E-2</v>
      </c>
      <c r="Q430" s="11">
        <f>+C430-15018.5</f>
        <v>41074.887000000104</v>
      </c>
      <c r="R430">
        <f>+(P430-G430)^2</f>
        <v>6.6134185293998875E-6</v>
      </c>
      <c r="S430">
        <v>8</v>
      </c>
      <c r="T430">
        <f>S430*R430</f>
        <v>5.29073482351991E-5</v>
      </c>
    </row>
    <row r="431" spans="1:20">
      <c r="A431" s="140" t="s">
        <v>408</v>
      </c>
      <c r="B431" s="141" t="s">
        <v>41</v>
      </c>
      <c r="C431" s="142">
        <v>56093.743999999999</v>
      </c>
      <c r="D431" s="142" t="s">
        <v>213</v>
      </c>
      <c r="E431" s="10">
        <f>+(C431-C$7)/C$8</f>
        <v>31555.889740568782</v>
      </c>
      <c r="F431">
        <f>ROUND(2*E431,0)/2</f>
        <v>31556</v>
      </c>
      <c r="G431" s="9">
        <f>+C431-(C$7+F431*C$8)</f>
        <v>-3.9501320003182627E-2</v>
      </c>
      <c r="K431" s="9">
        <f>+G431</f>
        <v>-3.9501320003182627E-2</v>
      </c>
      <c r="O431" s="9">
        <f ca="1">+C$11+C$12*F431</f>
        <v>-4.2293951239331537E-2</v>
      </c>
      <c r="P431" s="9">
        <f>+D$11+D$12*F431+D$13*F431^2</f>
        <v>-4.0819373719553569E-2</v>
      </c>
      <c r="Q431" s="11">
        <f>+C431-15018.5</f>
        <v>41075.243999999999</v>
      </c>
      <c r="R431">
        <f>+(P431-G431)^2</f>
        <v>1.7372655992392499E-6</v>
      </c>
      <c r="S431">
        <v>1</v>
      </c>
      <c r="T431">
        <f>S431*R431</f>
        <v>1.7372655992392499E-6</v>
      </c>
    </row>
    <row r="432" spans="1:20">
      <c r="A432" s="296" t="s">
        <v>448</v>
      </c>
      <c r="B432" s="297" t="s">
        <v>39</v>
      </c>
      <c r="C432" s="298">
        <v>56094.280700000003</v>
      </c>
      <c r="D432" s="298">
        <v>8.9999999999999998E-4</v>
      </c>
      <c r="E432" s="10">
        <f>+(C432-C$7)/C$8</f>
        <v>31557.387823081794</v>
      </c>
      <c r="F432">
        <f>ROUND(2*E432,0)/2</f>
        <v>31557.5</v>
      </c>
      <c r="G432" s="9">
        <f>+C432-(C$7+F432*C$8)</f>
        <v>-4.0188275001128204E-2</v>
      </c>
      <c r="L432" s="9">
        <f>+G432</f>
        <v>-4.0188275001128204E-2</v>
      </c>
      <c r="O432" s="9">
        <f ca="1">+C$11+C$12*F432</f>
        <v>-4.2299406316576971E-2</v>
      </c>
      <c r="P432" s="9">
        <f>+D$11+D$12*F432+D$13*F432^2</f>
        <v>-4.0825924687453115E-2</v>
      </c>
      <c r="Q432" s="11">
        <f>+C432-15018.5</f>
        <v>41075.780700000003</v>
      </c>
      <c r="R432">
        <f>+(P432-G432)^2</f>
        <v>4.0659712247025696E-7</v>
      </c>
      <c r="S432">
        <v>8</v>
      </c>
      <c r="T432">
        <f>S432*R432</f>
        <v>3.2527769797620557E-6</v>
      </c>
    </row>
    <row r="433" spans="1:20">
      <c r="A433" s="296" t="s">
        <v>448</v>
      </c>
      <c r="B433" s="297" t="s">
        <v>41</v>
      </c>
      <c r="C433" s="298">
        <v>56094.461600000039</v>
      </c>
      <c r="D433" s="298">
        <v>1.1000000000000001E-3</v>
      </c>
      <c r="E433" s="10">
        <f>+(C433-C$7)/C$8</f>
        <v>31557.892766489014</v>
      </c>
      <c r="F433">
        <f>ROUND(2*E433,0)/2</f>
        <v>31558</v>
      </c>
      <c r="G433" s="9">
        <f>+C433-(C$7+F433*C$8)</f>
        <v>-3.8417259958805516E-2</v>
      </c>
      <c r="L433" s="9">
        <f>+G433</f>
        <v>-3.8417259958805516E-2</v>
      </c>
      <c r="O433" s="9">
        <f ca="1">+C$11+C$12*F433</f>
        <v>-4.2301224675658777E-2</v>
      </c>
      <c r="P433" s="9">
        <f>+D$11+D$12*F433+D$13*F433^2</f>
        <v>-4.0828108445826093E-2</v>
      </c>
      <c r="Q433" s="11">
        <f>+C433-15018.5</f>
        <v>41075.961600000039</v>
      </c>
      <c r="R433">
        <f>+(P433-G433)^2</f>
        <v>5.8121904273694039E-6</v>
      </c>
      <c r="S433">
        <v>8</v>
      </c>
      <c r="T433">
        <f>S433*R433</f>
        <v>4.6497523418955231E-5</v>
      </c>
    </row>
    <row r="434" spans="1:20">
      <c r="A434" s="296" t="s">
        <v>448</v>
      </c>
      <c r="B434" s="297" t="s">
        <v>39</v>
      </c>
      <c r="C434" s="298">
        <v>56095.355899999849</v>
      </c>
      <c r="D434" s="298">
        <v>5.0000000000000001E-4</v>
      </c>
      <c r="E434" s="10">
        <f>+(C434-C$7)/C$8</f>
        <v>31560.389012419873</v>
      </c>
      <c r="F434">
        <f>ROUND(2*E434,0)/2</f>
        <v>31560.5</v>
      </c>
      <c r="G434" s="9">
        <f>+C434-(C$7+F434*C$8)</f>
        <v>-3.9762185151630547E-2</v>
      </c>
      <c r="L434" s="9">
        <f>+G434</f>
        <v>-3.9762185151630547E-2</v>
      </c>
      <c r="O434" s="9">
        <f ca="1">+C$11+C$12*F434</f>
        <v>-4.2310316471067838E-2</v>
      </c>
      <c r="P434" s="9">
        <f>+D$11+D$12*F434+D$13*F434^2</f>
        <v>-4.0839028005739318E-2</v>
      </c>
      <c r="Q434" s="11">
        <f>+C434-15018.5</f>
        <v>41076.855899999849</v>
      </c>
      <c r="R434">
        <f>+(P434-G434)^2</f>
        <v>1.1595905324451245E-6</v>
      </c>
      <c r="S434">
        <v>8</v>
      </c>
      <c r="T434">
        <f>S434*R434</f>
        <v>9.2767242595609963E-6</v>
      </c>
    </row>
    <row r="435" spans="1:20">
      <c r="A435" s="296" t="s">
        <v>448</v>
      </c>
      <c r="B435" s="297" t="s">
        <v>41</v>
      </c>
      <c r="C435" s="298">
        <v>56106.283700000029</v>
      </c>
      <c r="D435" s="298">
        <v>2.9999999999999997E-4</v>
      </c>
      <c r="E435" s="10">
        <f>+(C435-C$7)/C$8</f>
        <v>31590.891613660482</v>
      </c>
      <c r="F435">
        <f>ROUND(2*E435,0)/2</f>
        <v>31591</v>
      </c>
      <c r="G435" s="9">
        <f>+C435-(C$7+F435*C$8)</f>
        <v>-3.8830269972095266E-2</v>
      </c>
      <c r="L435" s="9">
        <f>+G435</f>
        <v>-3.8830269972095266E-2</v>
      </c>
      <c r="O435" s="9">
        <f ca="1">+C$11+C$12*F435</f>
        <v>-4.2421236375058416E-2</v>
      </c>
      <c r="P435" s="9">
        <f>+D$11+D$12*F435+D$13*F435^2</f>
        <v>-4.0972349708774884E-2</v>
      </c>
      <c r="Q435" s="11">
        <f>+C435-15018.5</f>
        <v>41087.783700000029</v>
      </c>
      <c r="R435">
        <f>+(P435-G435)^2</f>
        <v>4.5885055982934228E-6</v>
      </c>
      <c r="S435">
        <v>8</v>
      </c>
      <c r="T435">
        <f>S435*R435</f>
        <v>3.6708044786347382E-5</v>
      </c>
    </row>
    <row r="436" spans="1:20">
      <c r="A436" s="296" t="s">
        <v>448</v>
      </c>
      <c r="B436" s="297" t="s">
        <v>39</v>
      </c>
      <c r="C436" s="298">
        <v>56106.461999999825</v>
      </c>
      <c r="D436" s="298">
        <v>4.0000000000000002E-4</v>
      </c>
      <c r="E436" s="10">
        <f>+(C436-C$7)/C$8</f>
        <v>31591.389299726743</v>
      </c>
      <c r="F436">
        <f>ROUND(2*E436,0)/2</f>
        <v>31591.5</v>
      </c>
      <c r="G436" s="9">
        <f>+C436-(C$7+F436*C$8)</f>
        <v>-3.9659255176957231E-2</v>
      </c>
      <c r="L436" s="9">
        <f>+G436</f>
        <v>-3.9659255176957231E-2</v>
      </c>
      <c r="O436" s="9">
        <f ca="1">+C$11+C$12*F436</f>
        <v>-4.2423054734140223E-2</v>
      </c>
      <c r="P436" s="9">
        <f>+D$11+D$12*F436+D$13*F436^2</f>
        <v>-4.0974536897764001E-2</v>
      </c>
      <c r="Q436" s="11">
        <f>+C436-15018.5</f>
        <v>41087.961999999825</v>
      </c>
      <c r="R436">
        <f>+(P436-G436)^2</f>
        <v>1.7299660050884179E-6</v>
      </c>
      <c r="S436">
        <v>8</v>
      </c>
      <c r="T436">
        <f>S436*R436</f>
        <v>1.3839728040707344E-5</v>
      </c>
    </row>
    <row r="437" spans="1:20">
      <c r="A437" s="296" t="s">
        <v>448</v>
      </c>
      <c r="B437" s="297" t="s">
        <v>41</v>
      </c>
      <c r="C437" s="298">
        <v>56112.374199999962</v>
      </c>
      <c r="D437" s="298">
        <v>1.1000000000000001E-3</v>
      </c>
      <c r="E437" s="10">
        <f>+(C437-C$7)/C$8</f>
        <v>31607.89193329031</v>
      </c>
      <c r="F437">
        <f>ROUND(2*E437,0)/2</f>
        <v>31608</v>
      </c>
      <c r="G437" s="9">
        <f>+C437-(C$7+F437*C$8)</f>
        <v>-3.8715760034392588E-2</v>
      </c>
      <c r="L437" s="9">
        <f>+G437</f>
        <v>-3.8715760034392588E-2</v>
      </c>
      <c r="O437" s="9">
        <f ca="1">+C$11+C$12*F437</f>
        <v>-4.2483060583840035E-2</v>
      </c>
      <c r="P437" s="9">
        <f>+D$11+D$12*F437+D$13*F437^2</f>
        <v>-4.1046742859414752E-2</v>
      </c>
      <c r="Q437" s="11">
        <f>+C437-15018.5</f>
        <v>41093.874199999962</v>
      </c>
      <c r="R437">
        <f>+(P437-G437)^2</f>
        <v>5.4334809305483079E-6</v>
      </c>
      <c r="S437">
        <v>8</v>
      </c>
      <c r="T437">
        <f>S437*R437</f>
        <v>4.3467847444386464E-5</v>
      </c>
    </row>
    <row r="438" spans="1:20">
      <c r="A438" s="296" t="s">
        <v>448</v>
      </c>
      <c r="B438" s="297" t="s">
        <v>39</v>
      </c>
      <c r="C438" s="298">
        <v>56113.268600000069</v>
      </c>
      <c r="D438" s="298">
        <v>5.9999999999999995E-4</v>
      </c>
      <c r="E438" s="10">
        <f>+(C438-C$7)/C$8</f>
        <v>31610.388458350466</v>
      </c>
      <c r="F438">
        <f>ROUND(2*E438,0)/2</f>
        <v>31610.5</v>
      </c>
      <c r="G438" s="9">
        <f>+C438-(C$7+F438*C$8)</f>
        <v>-3.9960684931429569E-2</v>
      </c>
      <c r="L438" s="9">
        <f>+G438</f>
        <v>-3.9960684931429569E-2</v>
      </c>
      <c r="O438" s="9">
        <f ca="1">+C$11+C$12*F438</f>
        <v>-4.2492152379249096E-2</v>
      </c>
      <c r="P438" s="9">
        <f>+D$11+D$12*F438+D$13*F438^2</f>
        <v>-4.1057688020941042E-2</v>
      </c>
      <c r="Q438" s="11">
        <f>+C438-15018.5</f>
        <v>41094.768600000069</v>
      </c>
      <c r="R438">
        <f>+(P438-G438)^2</f>
        <v>1.2034157783977187E-6</v>
      </c>
      <c r="S438">
        <v>8</v>
      </c>
      <c r="T438">
        <f>S438*R438</f>
        <v>9.6273262271817492E-6</v>
      </c>
    </row>
    <row r="439" spans="1:20">
      <c r="A439" s="296" t="s">
        <v>448</v>
      </c>
      <c r="B439" s="297" t="s">
        <v>41</v>
      </c>
      <c r="C439" s="298">
        <v>56113.45120000001</v>
      </c>
      <c r="D439" s="298">
        <v>3.5999999999999999E-3</v>
      </c>
      <c r="E439" s="10">
        <f>+(C439-C$7)/C$8</f>
        <v>31610.898146941461</v>
      </c>
      <c r="F439">
        <f>ROUND(2*E439,0)/2</f>
        <v>31611</v>
      </c>
      <c r="G439" s="9">
        <f>+C439-(C$7+F439*C$8)</f>
        <v>-3.6489669990260154E-2</v>
      </c>
      <c r="L439" s="9">
        <f>+G439</f>
        <v>-3.6489669990260154E-2</v>
      </c>
      <c r="O439" s="9">
        <f ca="1">+C$11+C$12*F439</f>
        <v>-4.2493970738330916E-2</v>
      </c>
      <c r="P439" s="9">
        <f>+D$11+D$12*F439+D$13*F439^2</f>
        <v>-4.1059877206855978E-2</v>
      </c>
      <c r="Q439" s="11">
        <f>+C439-15018.5</f>
        <v>41094.95120000001</v>
      </c>
      <c r="R439">
        <f>+(P439-G439)^2</f>
        <v>2.0886794002624554E-5</v>
      </c>
      <c r="S439">
        <v>8</v>
      </c>
      <c r="T439">
        <f>S439*R439</f>
        <v>1.6709435202099643E-4</v>
      </c>
    </row>
    <row r="440" spans="1:20">
      <c r="A440" s="296" t="s">
        <v>448</v>
      </c>
      <c r="B440" s="297" t="s">
        <v>39</v>
      </c>
      <c r="C440" s="298">
        <v>56114.342199999839</v>
      </c>
      <c r="D440" s="298">
        <v>5.9999999999999995E-4</v>
      </c>
      <c r="E440" s="10">
        <f>+(C440-C$7)/C$8</f>
        <v>31613.385181632773</v>
      </c>
      <c r="F440">
        <f>ROUND(2*E440,0)/2</f>
        <v>31613.5</v>
      </c>
      <c r="G440" s="9">
        <f>+C440-(C$7+F440*C$8)</f>
        <v>-4.1134595157927833E-2</v>
      </c>
      <c r="L440" s="9">
        <f>+G440</f>
        <v>-4.1134595157927833E-2</v>
      </c>
      <c r="O440" s="9">
        <f ca="1">+C$11+C$12*F440</f>
        <v>-4.2503062533739977E-2</v>
      </c>
      <c r="P440" s="9">
        <f>+D$11+D$12*F440+D$13*F440^2</f>
        <v>-4.1070823904479074E-2</v>
      </c>
      <c r="Q440" s="11">
        <f>+C440-15018.5</f>
        <v>41095.842199999839</v>
      </c>
      <c r="R440">
        <f>+(P440-G440)^2</f>
        <v>4.0667727664258785E-9</v>
      </c>
      <c r="S440">
        <v>8</v>
      </c>
      <c r="T440">
        <f>S440*R440</f>
        <v>3.2534182131407028E-8</v>
      </c>
    </row>
    <row r="441" spans="1:20">
      <c r="A441" s="296" t="s">
        <v>448</v>
      </c>
      <c r="B441" s="297" t="s">
        <v>39</v>
      </c>
      <c r="C441" s="298">
        <v>56119.358800000045</v>
      </c>
      <c r="D441" s="298">
        <v>2.9999999999999997E-4</v>
      </c>
      <c r="E441" s="10">
        <f>+(C441-C$7)/C$8</f>
        <v>31627.387940594999</v>
      </c>
      <c r="F441">
        <f>ROUND(2*E441,0)/2</f>
        <v>31627.5</v>
      </c>
      <c r="G441" s="9">
        <f>+C441-(C$7+F441*C$8)</f>
        <v>-4.0146174957044423E-2</v>
      </c>
      <c r="L441" s="9">
        <f>+G441</f>
        <v>-4.0146174957044423E-2</v>
      </c>
      <c r="O441" s="9">
        <f ca="1">+C$11+C$12*F441</f>
        <v>-4.2553976588030729E-2</v>
      </c>
      <c r="P441" s="9">
        <f>+D$11+D$12*F441+D$13*F441^2</f>
        <v>-4.1132149067058775E-2</v>
      </c>
      <c r="Q441" s="11">
        <f>+C441-15018.5</f>
        <v>41100.858800000045</v>
      </c>
      <c r="R441">
        <f>+(P441-G441)^2</f>
        <v>9.7214494561859416E-7</v>
      </c>
      <c r="S441">
        <v>8</v>
      </c>
      <c r="T441">
        <f>S441*R441</f>
        <v>7.7771595649487533E-6</v>
      </c>
    </row>
    <row r="442" spans="1:20">
      <c r="A442" s="296" t="s">
        <v>448</v>
      </c>
      <c r="B442" s="297" t="s">
        <v>41</v>
      </c>
      <c r="C442" s="298">
        <v>56120.258799999952</v>
      </c>
      <c r="D442" s="298">
        <v>8.9999999999999998E-4</v>
      </c>
      <c r="E442" s="10">
        <f>+(C442-C$7)/C$8</f>
        <v>31629.900096849073</v>
      </c>
      <c r="F442">
        <f>ROUND(2*E442,0)/2</f>
        <v>31630</v>
      </c>
      <c r="G442" s="9">
        <f>+C442-(C$7+F442*C$8)</f>
        <v>-3.5791100046481006E-2</v>
      </c>
      <c r="L442" s="9">
        <f>+G442</f>
        <v>-3.5791100046481006E-2</v>
      </c>
      <c r="O442" s="9">
        <f ca="1">+C$11+C$12*F442</f>
        <v>-4.2563068383439789E-2</v>
      </c>
      <c r="P442" s="9">
        <f>+D$11+D$12*F442+D$13*F442^2</f>
        <v>-4.1143104213214175E-2</v>
      </c>
      <c r="Q442" s="11">
        <f>+C442-15018.5</f>
        <v>41101.758799999952</v>
      </c>
      <c r="R442">
        <f>+(P442-G442)^2</f>
        <v>2.8643948600729207E-5</v>
      </c>
      <c r="S442">
        <v>8</v>
      </c>
      <c r="T442">
        <f>S442*R442</f>
        <v>2.2915158880583365E-4</v>
      </c>
    </row>
    <row r="443" spans="1:20">
      <c r="A443" s="296" t="s">
        <v>448</v>
      </c>
      <c r="B443" s="297" t="s">
        <v>41</v>
      </c>
      <c r="C443" s="298">
        <v>56126.345699999947</v>
      </c>
      <c r="D443" s="298">
        <v>2.9999999999999997E-4</v>
      </c>
      <c r="E443" s="10">
        <f>+(C443-C$7)/C$8</f>
        <v>31646.890367854056</v>
      </c>
      <c r="F443">
        <f>ROUND(2*E443,0)/2</f>
        <v>31647</v>
      </c>
      <c r="G443" s="9">
        <f>+C443-(C$7+F443*C$8)</f>
        <v>-3.9276590054214466E-2</v>
      </c>
      <c r="L443" s="9">
        <f>+G443</f>
        <v>-3.9276590054214466E-2</v>
      </c>
      <c r="O443" s="9">
        <f ca="1">+C$11+C$12*F443</f>
        <v>-4.2624892592221422E-2</v>
      </c>
      <c r="P443" s="9">
        <f>+D$11+D$12*F443+D$13*F443^2</f>
        <v>-4.1217633154809759E-2</v>
      </c>
      <c r="Q443" s="11">
        <f>+C443-15018.5</f>
        <v>41107.845699999947</v>
      </c>
      <c r="R443">
        <f>+(P443-G443)^2</f>
        <v>3.7676483183685867E-6</v>
      </c>
      <c r="S443">
        <v>8</v>
      </c>
      <c r="T443">
        <f>S443*R443</f>
        <v>3.0141186546948693E-5</v>
      </c>
    </row>
    <row r="444" spans="1:20">
      <c r="A444" s="296" t="s">
        <v>448</v>
      </c>
      <c r="B444" s="297" t="s">
        <v>39</v>
      </c>
      <c r="C444" s="298">
        <v>56127.239599999972</v>
      </c>
      <c r="D444" s="298">
        <v>2.9999999999999997E-4</v>
      </c>
      <c r="E444" s="10">
        <f>+(C444-C$7)/C$8</f>
        <v>31649.385497271622</v>
      </c>
      <c r="F444">
        <f>ROUND(2*E444,0)/2</f>
        <v>31649.5</v>
      </c>
      <c r="G444" s="9">
        <f>+C444-(C$7+F444*C$8)</f>
        <v>-4.1021515033207834E-2</v>
      </c>
      <c r="L444" s="9">
        <f>+G444</f>
        <v>-4.1021515033207834E-2</v>
      </c>
      <c r="O444" s="9">
        <f ca="1">+C$11+C$12*F444</f>
        <v>-4.2633984387630483E-2</v>
      </c>
      <c r="P444" s="9">
        <f>+D$11+D$12*F444+D$13*F444^2</f>
        <v>-4.1228598285594241E-2</v>
      </c>
      <c r="Q444" s="11">
        <f>+C444-15018.5</f>
        <v>41108.739599999972</v>
      </c>
      <c r="R444">
        <f>+(P444-G444)^2</f>
        <v>4.2883473418932414E-8</v>
      </c>
      <c r="S444">
        <v>8</v>
      </c>
      <c r="T444">
        <f>S444*R444</f>
        <v>3.4306778735145931E-7</v>
      </c>
    </row>
    <row r="445" spans="1:20">
      <c r="A445" s="296" t="s">
        <v>448</v>
      </c>
      <c r="B445" s="297" t="s">
        <v>39</v>
      </c>
      <c r="C445" s="298">
        <v>56128.314199999906</v>
      </c>
      <c r="D445" s="298">
        <v>4.0000000000000002E-4</v>
      </c>
      <c r="E445" s="10">
        <f>+(C445-C$7)/C$8</f>
        <v>31652.385011839109</v>
      </c>
      <c r="F445">
        <f>ROUND(2*E445,0)/2</f>
        <v>31652.5</v>
      </c>
      <c r="G445" s="9">
        <f>+C445-(C$7+F445*C$8)</f>
        <v>-4.1195425095793325E-2</v>
      </c>
      <c r="L445" s="9">
        <f>+G445</f>
        <v>-4.1195425095793325E-2</v>
      </c>
      <c r="O445" s="9">
        <f ca="1">+C$11+C$12*F445</f>
        <v>-4.264489454212135E-2</v>
      </c>
      <c r="P445" s="9">
        <f>+D$11+D$12*F445+D$13*F445^2</f>
        <v>-4.1241758132242103E-2</v>
      </c>
      <c r="Q445" s="11">
        <f>+C445-15018.5</f>
        <v>41109.814199999906</v>
      </c>
      <c r="R445">
        <f>+(P445-G445)^2</f>
        <v>2.1467502665637094E-9</v>
      </c>
      <c r="S445">
        <v>8</v>
      </c>
      <c r="T445">
        <f>S445*R445</f>
        <v>1.7174002132509675E-8</v>
      </c>
    </row>
    <row r="446" spans="1:20">
      <c r="A446" s="296" t="s">
        <v>448</v>
      </c>
      <c r="B446" s="297" t="s">
        <v>39</v>
      </c>
      <c r="C446" s="298">
        <v>56132.255700000096</v>
      </c>
      <c r="D446" s="298">
        <v>2.9999999999999997E-4</v>
      </c>
      <c r="E446" s="10">
        <f>+(C446-C$7)/C$8</f>
        <v>31663.386860591254</v>
      </c>
      <c r="F446">
        <f>ROUND(2*E446,0)/2</f>
        <v>31663.5</v>
      </c>
      <c r="G446" s="9">
        <f>+C446-(C$7+F446*C$8)</f>
        <v>-4.0533094907004852E-2</v>
      </c>
      <c r="L446" s="9">
        <f>+G446</f>
        <v>-4.0533094907004852E-2</v>
      </c>
      <c r="O446" s="9">
        <f ca="1">+C$11+C$12*F446</f>
        <v>-4.2684898441921235E-2</v>
      </c>
      <c r="P446" s="9">
        <f>+D$11+D$12*F446+D$13*F446^2</f>
        <v>-4.1290026673877857E-2</v>
      </c>
      <c r="Q446" s="11">
        <f>+C446-15018.5</f>
        <v>41113.755700000096</v>
      </c>
      <c r="R446">
        <f>+(P446-G446)^2</f>
        <v>5.729456997014891E-7</v>
      </c>
      <c r="S446">
        <v>8</v>
      </c>
      <c r="T446">
        <f>S446*R446</f>
        <v>4.5835655976119128E-6</v>
      </c>
    </row>
    <row r="447" spans="1:20">
      <c r="A447" s="296" t="s">
        <v>448</v>
      </c>
      <c r="B447" s="297" t="s">
        <v>39</v>
      </c>
      <c r="C447" s="298">
        <v>56133.328399999999</v>
      </c>
      <c r="D447" s="298">
        <v>6.9999999999999999E-4</v>
      </c>
      <c r="E447" s="10">
        <f>+(C447-C$7)/C$8</f>
        <v>31666.381071717675</v>
      </c>
      <c r="F447">
        <f>ROUND(2*E447,0)/2</f>
        <v>31666.5</v>
      </c>
      <c r="G447" s="9">
        <f>+C447-(C$7+F447*C$8)</f>
        <v>-4.260700500162784E-2</v>
      </c>
      <c r="L447" s="9">
        <f>+G447</f>
        <v>-4.260700500162784E-2</v>
      </c>
      <c r="O447" s="9">
        <f ca="1">+C$11+C$12*F447</f>
        <v>-4.2695808596412102E-2</v>
      </c>
      <c r="P447" s="9">
        <f>+D$11+D$12*F447+D$13*F447^2</f>
        <v>-4.1303195122667689E-2</v>
      </c>
      <c r="Q447" s="11">
        <f>+C447-15018.5</f>
        <v>41114.828399999999</v>
      </c>
      <c r="R447">
        <f>+(P447-G447)^2</f>
        <v>1.6999202004740829E-6</v>
      </c>
      <c r="S447">
        <v>8</v>
      </c>
      <c r="T447">
        <f>S447*R447</f>
        <v>1.3599361603792663E-5</v>
      </c>
    </row>
    <row r="448" spans="1:20">
      <c r="A448" s="296" t="s">
        <v>448</v>
      </c>
      <c r="B448" s="297" t="s">
        <v>41</v>
      </c>
      <c r="C448" s="298">
        <v>56134.227099999785</v>
      </c>
      <c r="D448" s="298">
        <v>4.0000000000000002E-4</v>
      </c>
      <c r="E448" s="10">
        <f>+(C448-C$7)/C$8</f>
        <v>31668.889599301267</v>
      </c>
      <c r="F448">
        <f>ROUND(2*E448,0)/2</f>
        <v>31669</v>
      </c>
      <c r="G448" s="9">
        <f>+C448-(C$7+F448*C$8)</f>
        <v>-3.9551930211018771E-2</v>
      </c>
      <c r="L448" s="9">
        <f>+G448</f>
        <v>-3.9551930211018771E-2</v>
      </c>
      <c r="O448" s="9">
        <f ca="1">+C$11+C$12*F448</f>
        <v>-4.2704900391821163E-2</v>
      </c>
      <c r="P448" s="9">
        <f>+D$11+D$12*F448+D$13*F448^2</f>
        <v>-4.1314170238081281E-2</v>
      </c>
      <c r="Q448" s="11">
        <f>+C448-15018.5</f>
        <v>41115.727099999785</v>
      </c>
      <c r="R448">
        <f>+(P448-G448)^2</f>
        <v>3.1054899129812767E-6</v>
      </c>
      <c r="S448">
        <v>8</v>
      </c>
      <c r="T448">
        <f>S448*R448</f>
        <v>2.4843919303850213E-5</v>
      </c>
    </row>
    <row r="449" spans="1:20">
      <c r="A449" s="296" t="s">
        <v>448</v>
      </c>
      <c r="B449" s="297" t="s">
        <v>39</v>
      </c>
      <c r="C449" s="298">
        <v>56138.346599999815</v>
      </c>
      <c r="D449" s="298">
        <v>8.0000000000000004E-4</v>
      </c>
      <c r="E449" s="10">
        <f>+(C449-C$7)/C$8</f>
        <v>31680.388296734374</v>
      </c>
      <c r="F449">
        <f>ROUND(2*E449,0)/2</f>
        <v>31680.5</v>
      </c>
      <c r="G449" s="9">
        <f>+C449-(C$7+F449*C$8)</f>
        <v>-4.0018585183133837E-2</v>
      </c>
      <c r="L449" s="9">
        <f>+G449</f>
        <v>-4.0018585183133837E-2</v>
      </c>
      <c r="O449" s="9">
        <f ca="1">+C$11+C$12*F449</f>
        <v>-4.2746722650702854E-2</v>
      </c>
      <c r="P449" s="9">
        <f>+D$11+D$12*F449+D$13*F449^2</f>
        <v>-4.136467225642259E-2</v>
      </c>
      <c r="Q449" s="11">
        <f>+C449-15018.5</f>
        <v>41119.846599999815</v>
      </c>
      <c r="R449">
        <f>+(P449-G449)^2</f>
        <v>1.8119504088750802E-6</v>
      </c>
      <c r="S449">
        <v>8</v>
      </c>
      <c r="T449">
        <f>S449*R449</f>
        <v>1.4495603271000641E-5</v>
      </c>
    </row>
    <row r="450" spans="1:20">
      <c r="A450" s="296" t="s">
        <v>448</v>
      </c>
      <c r="B450" s="297" t="s">
        <v>41</v>
      </c>
      <c r="C450" s="298">
        <v>56139.242099999916</v>
      </c>
      <c r="D450" s="298">
        <v>5.0000000000000001E-4</v>
      </c>
      <c r="E450" s="10">
        <f>+(C450-C$7)/C$8</f>
        <v>31682.887892207717</v>
      </c>
      <c r="F450">
        <f>ROUND(2*E450,0)/2</f>
        <v>31683</v>
      </c>
      <c r="G450" s="9">
        <f>+C450-(C$7+F450*C$8)</f>
        <v>-4.0163510086131282E-2</v>
      </c>
      <c r="L450" s="9">
        <f>+G450</f>
        <v>-4.0163510086131282E-2</v>
      </c>
      <c r="O450" s="9">
        <f ca="1">+C$11+C$12*F450</f>
        <v>-4.2755814446111914E-2</v>
      </c>
      <c r="P450" s="9">
        <f>+D$11+D$12*F450+D$13*F450^2</f>
        <v>-4.1375654540287833E-2</v>
      </c>
      <c r="Q450" s="11">
        <f>+C450-15018.5</f>
        <v>41120.742099999916</v>
      </c>
      <c r="R450">
        <f>+(P450-G450)^2</f>
        <v>1.4692941777424828E-6</v>
      </c>
      <c r="S450">
        <v>8</v>
      </c>
      <c r="T450">
        <f>S450*R450</f>
        <v>1.1754353421939863E-5</v>
      </c>
    </row>
    <row r="451" spans="1:20">
      <c r="A451" s="296" t="s">
        <v>448</v>
      </c>
      <c r="B451" s="297" t="s">
        <v>39</v>
      </c>
      <c r="C451" s="298">
        <v>56141.214600000065</v>
      </c>
      <c r="D451" s="298">
        <v>1.1000000000000001E-3</v>
      </c>
      <c r="E451" s="10">
        <f>+(C451-C$7)/C$8</f>
        <v>31688.39370133221</v>
      </c>
      <c r="F451">
        <f>ROUND(2*E451,0)/2</f>
        <v>31688.5</v>
      </c>
      <c r="G451" s="9">
        <f>+C451-(C$7+F451*C$8)</f>
        <v>-3.8082344937720336E-2</v>
      </c>
      <c r="L451" s="9">
        <f>+G451</f>
        <v>-3.8082344937720336E-2</v>
      </c>
      <c r="O451" s="9">
        <f ca="1">+C$11+C$12*F451</f>
        <v>-4.2775816396011856E-2</v>
      </c>
      <c r="P451" s="9">
        <f>+D$11+D$12*F451+D$13*F451^2</f>
        <v>-4.1399820070675268E-2</v>
      </c>
      <c r="Q451" s="11">
        <f>+C451-15018.5</f>
        <v>41122.714600000065</v>
      </c>
      <c r="R451">
        <f>+(P451-G451)^2</f>
        <v>1.1005641257774344E-5</v>
      </c>
      <c r="S451">
        <v>8</v>
      </c>
      <c r="T451">
        <f>S451*R451</f>
        <v>8.8045130062194753E-5</v>
      </c>
    </row>
    <row r="452" spans="1:20">
      <c r="A452" s="296" t="s">
        <v>448</v>
      </c>
      <c r="B452" s="297" t="s">
        <v>41</v>
      </c>
      <c r="C452" s="298">
        <v>56345.592499999795</v>
      </c>
      <c r="D452" s="298">
        <v>5.9999999999999995E-4</v>
      </c>
      <c r="E452" s="10">
        <f>+(C452-C$7)/C$8</f>
        <v>32258.870612145194</v>
      </c>
      <c r="F452">
        <f>ROUND(2*E452,0)/2</f>
        <v>32259</v>
      </c>
      <c r="G452" s="9">
        <f>+C452-(C$7+F452*C$8)</f>
        <v>-4.6354230202268809E-2</v>
      </c>
      <c r="L452" s="9">
        <f>+G452</f>
        <v>-4.6354230202268809E-2</v>
      </c>
      <c r="O452" s="9">
        <f ca="1">+C$11+C$12*F452</f>
        <v>-4.4850564108359983E-2</v>
      </c>
      <c r="P452" s="9">
        <f>+D$11+D$12*F452+D$13*F452^2</f>
        <v>-4.394009621124112E-2</v>
      </c>
      <c r="Q452" s="11">
        <f>+C452-15018.5</f>
        <v>41327.092499999795</v>
      </c>
      <c r="R452">
        <f>+(P452-G452)^2</f>
        <v>5.8280429266352798E-6</v>
      </c>
      <c r="S452">
        <v>8</v>
      </c>
      <c r="T452">
        <f>S452*R452</f>
        <v>4.6624343413082238E-5</v>
      </c>
    </row>
    <row r="453" spans="1:20">
      <c r="A453" s="296" t="s">
        <v>448</v>
      </c>
      <c r="B453" s="297" t="s">
        <v>39</v>
      </c>
      <c r="C453" s="298">
        <v>56347.560599999968</v>
      </c>
      <c r="D453" s="298">
        <v>1E-3</v>
      </c>
      <c r="E453" s="10">
        <f>+(C453-C$7)/C$8</f>
        <v>32264.364139616955</v>
      </c>
      <c r="F453">
        <f>ROUND(2*E453,0)/2</f>
        <v>32264.5</v>
      </c>
      <c r="G453" s="9">
        <f>+C453-(C$7+F453*C$8)</f>
        <v>-4.8673065030016005E-2</v>
      </c>
      <c r="L453" s="9">
        <f>+G453</f>
        <v>-4.8673065030016005E-2</v>
      </c>
      <c r="O453" s="9">
        <f ca="1">+C$11+C$12*F453</f>
        <v>-4.4870566058259925E-2</v>
      </c>
      <c r="P453" s="9">
        <f>+D$11+D$12*F453+D$13*F453^2</f>
        <v>-4.3964910588910153E-2</v>
      </c>
      <c r="Q453" s="11">
        <f>+C453-15018.5</f>
        <v>41329.060599999968</v>
      </c>
      <c r="R453">
        <f>+(P453-G453)^2</f>
        <v>2.216671824130476E-5</v>
      </c>
      <c r="S453">
        <v>8</v>
      </c>
      <c r="T453">
        <f>S453*R453</f>
        <v>1.7733374593043808E-4</v>
      </c>
    </row>
    <row r="454" spans="1:20">
      <c r="A454" s="296" t="s">
        <v>448</v>
      </c>
      <c r="B454" s="297" t="s">
        <v>39</v>
      </c>
      <c r="C454" s="298">
        <v>56348.636500000022</v>
      </c>
      <c r="D454" s="298">
        <v>1.6999999999999999E-3</v>
      </c>
      <c r="E454" s="10">
        <f>+(C454-C$7)/C$8</f>
        <v>32267.367282854928</v>
      </c>
      <c r="F454">
        <f>ROUND(2*E454,0)/2</f>
        <v>32267.5</v>
      </c>
      <c r="G454" s="9">
        <f>+C454-(C$7+F454*C$8)</f>
        <v>-4.7546974979923107E-2</v>
      </c>
      <c r="L454" s="9">
        <f>+G454</f>
        <v>-4.7546974979923107E-2</v>
      </c>
      <c r="O454" s="9">
        <f ca="1">+C$11+C$12*F454</f>
        <v>-4.4881476212750793E-2</v>
      </c>
      <c r="P454" s="9">
        <f>+D$11+D$12*F454+D$13*F454^2</f>
        <v>-4.3978448315366916E-2</v>
      </c>
      <c r="Q454" s="11">
        <f>+C454-15018.5</f>
        <v>41330.136500000022</v>
      </c>
      <c r="R454">
        <f>+(P454-G454)^2</f>
        <v>1.2734382555648528E-5</v>
      </c>
      <c r="S454">
        <v>8</v>
      </c>
      <c r="T454">
        <f>S454*R454</f>
        <v>1.0187506044518823E-4</v>
      </c>
    </row>
    <row r="455" spans="1:20">
      <c r="A455" s="296" t="s">
        <v>448</v>
      </c>
      <c r="B455" s="297" t="s">
        <v>41</v>
      </c>
      <c r="C455" s="298">
        <v>56350.608099999838</v>
      </c>
      <c r="D455" s="298">
        <v>5.0000000000000001E-4</v>
      </c>
      <c r="E455" s="10">
        <f>+(C455-C$7)/C$8</f>
        <v>32272.870579822236</v>
      </c>
      <c r="F455">
        <f>ROUND(2*E455,0)/2</f>
        <v>32273</v>
      </c>
      <c r="G455" s="9">
        <f>+C455-(C$7+F455*C$8)</f>
        <v>-4.6365810165298171E-2</v>
      </c>
      <c r="L455" s="9">
        <f>+G455</f>
        <v>-4.6365810165298171E-2</v>
      </c>
      <c r="O455" s="9">
        <f ca="1">+C$11+C$12*F455</f>
        <v>-4.4901478162650735E-2</v>
      </c>
      <c r="P455" s="9">
        <f>+D$11+D$12*F455+D$13*F455^2</f>
        <v>-4.400327226803924E-2</v>
      </c>
      <c r="Q455" s="11">
        <f>+C455-15018.5</f>
        <v>41332.108099999838</v>
      </c>
      <c r="R455">
        <f>+(P455-G455)^2</f>
        <v>5.5815853159846549E-6</v>
      </c>
      <c r="S455">
        <v>8</v>
      </c>
      <c r="T455">
        <f>S455*R455</f>
        <v>4.4652682527877239E-5</v>
      </c>
    </row>
    <row r="456" spans="1:20">
      <c r="A456" s="296" t="s">
        <v>448</v>
      </c>
      <c r="B456" s="297" t="s">
        <v>39</v>
      </c>
      <c r="C456" s="298">
        <v>56356.517599999905</v>
      </c>
      <c r="D456" s="298">
        <v>8.0000000000000004E-4</v>
      </c>
      <c r="E456" s="10">
        <f>+(C456-C$7)/C$8</f>
        <v>32289.365676916845</v>
      </c>
      <c r="F456">
        <f>ROUND(2*E456,0)/2</f>
        <v>32289.5</v>
      </c>
      <c r="G456" s="9">
        <f>+C456-(C$7+F456*C$8)</f>
        <v>-4.8122315100044943E-2</v>
      </c>
      <c r="L456" s="9">
        <f>+G456</f>
        <v>-4.8122315100044943E-2</v>
      </c>
      <c r="O456" s="9">
        <f ca="1">+C$11+C$12*F456</f>
        <v>-4.4961484012350547E-2</v>
      </c>
      <c r="P456" s="9">
        <f>+D$11+D$12*F456+D$13*F456^2</f>
        <v>-4.4077781299598426E-2</v>
      </c>
      <c r="Q456" s="11">
        <f>+C456-15018.5</f>
        <v>41338.017599999905</v>
      </c>
      <c r="R456">
        <f>+(P456-G456)^2</f>
        <v>1.6358253662954352E-5</v>
      </c>
      <c r="S456">
        <v>8</v>
      </c>
      <c r="T456">
        <f>S456*R456</f>
        <v>1.3086602930363481E-4</v>
      </c>
    </row>
    <row r="457" spans="1:20">
      <c r="A457" s="296" t="s">
        <v>448</v>
      </c>
      <c r="B457" s="297" t="s">
        <v>39</v>
      </c>
      <c r="C457" s="298">
        <v>56357.591800000053</v>
      </c>
      <c r="D457" s="298">
        <v>6.9999999999999999E-4</v>
      </c>
      <c r="E457" s="10">
        <f>+(C457-C$7)/C$8</f>
        <v>32292.364074971039</v>
      </c>
      <c r="F457">
        <f>ROUND(2*E457,0)/2</f>
        <v>32292.5</v>
      </c>
      <c r="G457" s="9">
        <f>+C457-(C$7+F457*C$8)</f>
        <v>-4.8696224948798772E-2</v>
      </c>
      <c r="L457" s="9">
        <f>+G457</f>
        <v>-4.8696224948798772E-2</v>
      </c>
      <c r="O457" s="9">
        <f ca="1">+C$11+C$12*F457</f>
        <v>-4.4972394166841428E-2</v>
      </c>
      <c r="P457" s="9">
        <f>+D$11+D$12*F457+D$13*F457^2</f>
        <v>-4.4091334387022993E-2</v>
      </c>
      <c r="Q457" s="11">
        <f>+C457-15018.5</f>
        <v>41339.091800000053</v>
      </c>
      <c r="R457">
        <f>+(P457-G457)^2</f>
        <v>2.1205017085931649E-5</v>
      </c>
      <c r="S457">
        <v>8</v>
      </c>
      <c r="T457">
        <f>S457*R457</f>
        <v>1.6964013668745319E-4</v>
      </c>
    </row>
    <row r="458" spans="1:20">
      <c r="A458" s="296" t="s">
        <v>448</v>
      </c>
      <c r="B458" s="297" t="s">
        <v>41</v>
      </c>
      <c r="C458" s="298">
        <v>56358.488599999808</v>
      </c>
      <c r="D458" s="298">
        <v>5.0000000000000001E-4</v>
      </c>
      <c r="E458" s="10">
        <f>+(C458-C$7)/C$8</f>
        <v>32294.867299113561</v>
      </c>
      <c r="F458">
        <f>ROUND(2*E458,0)/2</f>
        <v>32295</v>
      </c>
      <c r="G458" s="9">
        <f>+C458-(C$7+F458*C$8)</f>
        <v>-4.7541150190227199E-2</v>
      </c>
      <c r="L458" s="9">
        <f>+G458</f>
        <v>-4.7541150190227199E-2</v>
      </c>
      <c r="O458" s="9">
        <f ca="1">+C$11+C$12*F458</f>
        <v>-4.4981485962250489E-2</v>
      </c>
      <c r="P458" s="9">
        <f>+D$11+D$12*F458+D$13*F458^2</f>
        <v>-4.4102630034632218E-2</v>
      </c>
      <c r="Q458" s="11">
        <f>+C458-15018.5</f>
        <v>41339.988599999808</v>
      </c>
      <c r="R458">
        <f>+(P458-G458)^2</f>
        <v>1.1823420860432938E-5</v>
      </c>
      <c r="S458">
        <v>8</v>
      </c>
      <c r="T458">
        <f>S458*R458</f>
        <v>9.4587366883463504E-5</v>
      </c>
    </row>
    <row r="459" spans="1:20">
      <c r="A459" s="296" t="s">
        <v>448</v>
      </c>
      <c r="B459" s="297" t="s">
        <v>39</v>
      </c>
      <c r="C459" s="298">
        <v>56361.527400000021</v>
      </c>
      <c r="D459" s="298">
        <v>6.9999999999999999E-4</v>
      </c>
      <c r="E459" s="10">
        <f>+(C459-C$7)/C$8</f>
        <v>32303.349455142674</v>
      </c>
      <c r="F459">
        <f>ROUND(2*E459,0)/2</f>
        <v>32303.5</v>
      </c>
      <c r="G459" s="9">
        <f>+C459-(C$7+F459*C$8)</f>
        <v>-5.39338949820376E-2</v>
      </c>
      <c r="L459" s="9">
        <f>+G459</f>
        <v>-5.39338949820376E-2</v>
      </c>
      <c r="O459" s="9">
        <f ca="1">+C$11+C$12*F459</f>
        <v>-4.5012398066641299E-2</v>
      </c>
      <c r="P459" s="9">
        <f>+D$11+D$12*F459+D$13*F459^2</f>
        <v>-4.4141044811506797E-2</v>
      </c>
      <c r="Q459" s="11">
        <f>+C459-15018.5</f>
        <v>41343.027400000021</v>
      </c>
      <c r="R459">
        <f>+(P459-G459)^2</f>
        <v>9.5899914462465181E-5</v>
      </c>
      <c r="S459">
        <v>8</v>
      </c>
      <c r="T459">
        <f>S459*R459</f>
        <v>7.6719931569972145E-4</v>
      </c>
    </row>
    <row r="460" spans="1:20">
      <c r="A460" s="296" t="s">
        <v>448</v>
      </c>
      <c r="B460" s="297" t="s">
        <v>39</v>
      </c>
      <c r="C460" s="298">
        <v>56362.607600000221</v>
      </c>
      <c r="D460" s="298">
        <v>5.0000000000000001E-4</v>
      </c>
      <c r="E460" s="10">
        <f>+(C460-C$7)/C$8</f>
        <v>32306.364600905377</v>
      </c>
      <c r="F460">
        <f>ROUND(2*E460,0)/2</f>
        <v>32306.5</v>
      </c>
      <c r="G460" s="9">
        <f>+C460-(C$7+F460*C$8)</f>
        <v>-4.8507804778637365E-2</v>
      </c>
      <c r="L460" s="9">
        <f>+G460</f>
        <v>-4.8507804778637365E-2</v>
      </c>
      <c r="O460" s="9">
        <f ca="1">+C$11+C$12*F460</f>
        <v>-4.502330822113218E-2</v>
      </c>
      <c r="P460" s="9">
        <f>+D$11+D$12*F460+D$13*F460^2</f>
        <v>-4.4154606501073362E-2</v>
      </c>
      <c r="Q460" s="11">
        <f>+C460-15018.5</f>
        <v>41344.107600000221</v>
      </c>
      <c r="R460">
        <f>+(P460-G460)^2</f>
        <v>1.8950335243786195E-5</v>
      </c>
      <c r="S460">
        <v>8</v>
      </c>
      <c r="T460">
        <f>S460*R460</f>
        <v>1.5160268195028956E-4</v>
      </c>
    </row>
    <row r="461" spans="1:20">
      <c r="A461" s="296" t="s">
        <v>448</v>
      </c>
      <c r="B461" s="297" t="s">
        <v>41</v>
      </c>
      <c r="C461" s="298">
        <v>56363.503800000064</v>
      </c>
      <c r="D461" s="298">
        <v>5.0000000000000001E-4</v>
      </c>
      <c r="E461" s="10">
        <f>+(C461-C$7)/C$8</f>
        <v>32308.86615027731</v>
      </c>
      <c r="F461">
        <f>ROUND(2*E461,0)/2</f>
        <v>32309</v>
      </c>
      <c r="G461" s="9">
        <f>+C461-(C$7+F461*C$8)</f>
        <v>-4.7952729932148941E-2</v>
      </c>
      <c r="L461" s="9">
        <f>+G461</f>
        <v>-4.7952729932148941E-2</v>
      </c>
      <c r="O461" s="9">
        <f ca="1">+C$11+C$12*F461</f>
        <v>-4.5032400016541241E-2</v>
      </c>
      <c r="P461" s="9">
        <f>+D$11+D$12*F461+D$13*F461^2</f>
        <v>-4.4165909317134225E-2</v>
      </c>
      <c r="Q461" s="11">
        <f>+C461-15018.5</f>
        <v>41345.003800000064</v>
      </c>
      <c r="R461">
        <f>+(P461-G461)^2</f>
        <v>1.4340010370300432E-5</v>
      </c>
      <c r="S461">
        <v>8</v>
      </c>
      <c r="T461">
        <f>S461*R461</f>
        <v>1.1472008296240345E-4</v>
      </c>
    </row>
    <row r="462" spans="1:20">
      <c r="A462" s="296" t="s">
        <v>448</v>
      </c>
      <c r="B462" s="297" t="s">
        <v>41</v>
      </c>
      <c r="C462" s="298">
        <v>56364.579100000206</v>
      </c>
      <c r="D462" s="298">
        <v>5.0000000000000001E-4</v>
      </c>
      <c r="E462" s="10">
        <f>+(C462-C$7)/C$8</f>
        <v>32311.867618744687</v>
      </c>
      <c r="F462">
        <f>ROUND(2*E462,0)/2</f>
        <v>32312</v>
      </c>
      <c r="G462" s="9">
        <f>+C462-(C$7+F462*C$8)</f>
        <v>-4.7426639794139192E-2</v>
      </c>
      <c r="L462" s="9">
        <f>+G462</f>
        <v>-4.7426639794139192E-2</v>
      </c>
      <c r="O462" s="9">
        <f ca="1">+C$11+C$12*F462</f>
        <v>-4.5043310171032108E-2</v>
      </c>
      <c r="P462" s="9">
        <f>+D$11+D$12*F462+D$13*F462^2</f>
        <v>-4.4179474386113721E-2</v>
      </c>
      <c r="Q462" s="11">
        <f>+C462-15018.5</f>
        <v>41346.079100000206</v>
      </c>
      <c r="R462">
        <f>+(P462-G462)^2</f>
        <v>1.0544083187077223E-5</v>
      </c>
      <c r="S462">
        <v>8</v>
      </c>
      <c r="T462">
        <f>S462*R462</f>
        <v>8.4352665496617782E-5</v>
      </c>
    </row>
    <row r="463" spans="1:20">
      <c r="A463" s="296" t="s">
        <v>448</v>
      </c>
      <c r="B463" s="297" t="s">
        <v>39</v>
      </c>
      <c r="C463" s="298">
        <v>56366.54749999987</v>
      </c>
      <c r="D463" s="298">
        <v>1E-3</v>
      </c>
      <c r="E463" s="10">
        <f>+(C463-C$7)/C$8</f>
        <v>32317.361983600447</v>
      </c>
      <c r="F463">
        <f>ROUND(2*E463,0)/2</f>
        <v>32317.5</v>
      </c>
      <c r="G463" s="9">
        <f>+C463-(C$7+F463*C$8)</f>
        <v>-4.94454751315061E-2</v>
      </c>
      <c r="L463" s="9">
        <f>+G463</f>
        <v>-4.94454751315061E-2</v>
      </c>
      <c r="O463" s="9">
        <f ca="1">+C$11+C$12*F463</f>
        <v>-4.506331212093205E-2</v>
      </c>
      <c r="P463" s="9">
        <f>+D$11+D$12*F463+D$13*F463^2</f>
        <v>-4.4204348466744439E-2</v>
      </c>
      <c r="Q463" s="11">
        <f>+C463-15018.5</f>
        <v>41348.04749999987</v>
      </c>
      <c r="R463">
        <f>+(P463-G463)^2</f>
        <v>2.7469408716075694E-5</v>
      </c>
      <c r="S463">
        <v>8</v>
      </c>
      <c r="T463">
        <f>S463*R463</f>
        <v>2.1975526972860555E-4</v>
      </c>
    </row>
    <row r="464" spans="1:20">
      <c r="A464" s="296" t="s">
        <v>448</v>
      </c>
      <c r="B464" s="297" t="s">
        <v>41</v>
      </c>
      <c r="C464" s="298">
        <v>56369.593799999915</v>
      </c>
      <c r="D464" s="298">
        <v>5.0000000000000001E-4</v>
      </c>
      <c r="E464" s="10">
        <f>+(C464-C$7)/C$8</f>
        <v>32325.865074264544</v>
      </c>
      <c r="F464">
        <f>ROUND(2*E464,0)/2</f>
        <v>32326</v>
      </c>
      <c r="G464" s="9">
        <f>+C464-(C$7+F464*C$8)</f>
        <v>-4.8338220083678607E-2</v>
      </c>
      <c r="L464" s="9">
        <f>+G464</f>
        <v>-4.8338220083678607E-2</v>
      </c>
      <c r="O464" s="9">
        <f ca="1">+C$11+C$12*F464</f>
        <v>-4.509422422532286E-2</v>
      </c>
      <c r="P464" s="9">
        <f>+D$11+D$12*F464+D$13*F464^2</f>
        <v>-4.4242802414087026E-2</v>
      </c>
      <c r="Q464" s="11">
        <f>+C464-15018.5</f>
        <v>41351.093799999915</v>
      </c>
      <c r="R464">
        <f>+(P464-G464)^2</f>
        <v>1.6772445888402933E-5</v>
      </c>
      <c r="S464">
        <v>8</v>
      </c>
      <c r="T464">
        <f>S464*R464</f>
        <v>1.3417956710722346E-4</v>
      </c>
    </row>
    <row r="465" spans="1:20">
      <c r="A465" s="296" t="s">
        <v>448</v>
      </c>
      <c r="B465" s="297" t="s">
        <v>39</v>
      </c>
      <c r="C465" s="298">
        <v>56371.56389999995</v>
      </c>
      <c r="D465" s="298">
        <v>5.0000000000000001E-4</v>
      </c>
      <c r="E465" s="10">
        <f>+(C465-C$7)/C$8</f>
        <v>32331.364184305374</v>
      </c>
      <c r="F465">
        <f>ROUND(2*E465,0)/2</f>
        <v>32331.5</v>
      </c>
      <c r="G465" s="9">
        <f>+C465-(C$7+F465*C$8)</f>
        <v>-4.8657055049261544E-2</v>
      </c>
      <c r="L465" s="9">
        <f>+G465</f>
        <v>-4.8657055049261544E-2</v>
      </c>
      <c r="O465" s="9">
        <f ca="1">+C$11+C$12*F465</f>
        <v>-4.5114226175222802E-2</v>
      </c>
      <c r="P465" s="9">
        <f>+D$11+D$12*F465+D$13*F465^2</f>
        <v>-4.4267692265311395E-2</v>
      </c>
      <c r="Q465" s="11">
        <f>+C465-15018.5</f>
        <v>41353.06389999995</v>
      </c>
      <c r="R465">
        <f>+(P465-G465)^2</f>
        <v>1.9266505649126599E-5</v>
      </c>
      <c r="S465">
        <v>8</v>
      </c>
      <c r="T465">
        <f>S465*R465</f>
        <v>1.5413204519301279E-4</v>
      </c>
    </row>
    <row r="466" spans="1:20">
      <c r="A466" s="296" t="s">
        <v>448</v>
      </c>
      <c r="B466" s="297" t="s">
        <v>41</v>
      </c>
      <c r="C466" s="298">
        <v>56372.459700000007</v>
      </c>
      <c r="D466" s="298">
        <v>8.0000000000000004E-4</v>
      </c>
      <c r="E466" s="10">
        <f>+(C466-C$7)/C$8</f>
        <v>32333.864617164014</v>
      </c>
      <c r="F466">
        <f>ROUND(2*E466,0)/2</f>
        <v>32334</v>
      </c>
      <c r="G466" s="9">
        <f>+C466-(C$7+F466*C$8)</f>
        <v>-4.8501979996217415E-2</v>
      </c>
      <c r="L466" s="9">
        <f>+G466</f>
        <v>-4.8501979996217415E-2</v>
      </c>
      <c r="O466" s="9">
        <f ca="1">+C$11+C$12*F466</f>
        <v>-4.5123317970631863E-2</v>
      </c>
      <c r="P466" s="9">
        <f>+D$11+D$12*F466+D$13*F466^2</f>
        <v>-4.4279007882178797E-2</v>
      </c>
      <c r="Q466" s="11">
        <f>+C466-15018.5</f>
        <v>41353.959700000007</v>
      </c>
      <c r="R466">
        <f>+(P466-G466)^2</f>
        <v>1.7833493475947788E-5</v>
      </c>
      <c r="S466">
        <v>8</v>
      </c>
      <c r="T466">
        <f>S466*R466</f>
        <v>1.426679478075823E-4</v>
      </c>
    </row>
    <row r="467" spans="1:20">
      <c r="A467" s="296" t="s">
        <v>448</v>
      </c>
      <c r="B467" s="297" t="s">
        <v>39</v>
      </c>
      <c r="C467" s="298">
        <v>56372.638300000224</v>
      </c>
      <c r="D467" s="298">
        <v>4.0000000000000002E-4</v>
      </c>
      <c r="E467" s="10">
        <f>+(C467-C$7)/C$8</f>
        <v>32334.363140616868</v>
      </c>
      <c r="F467">
        <f>ROUND(2*E467,0)/2</f>
        <v>32334.5</v>
      </c>
      <c r="G467" s="9">
        <f>+C467-(C$7+F467*C$8)</f>
        <v>-4.903096477210056E-2</v>
      </c>
      <c r="L467" s="9">
        <f>+G467</f>
        <v>-4.903096477210056E-2</v>
      </c>
      <c r="O467" s="9">
        <f ca="1">+C$11+C$12*F467</f>
        <v>-4.5125136329713683E-2</v>
      </c>
      <c r="P467" s="9">
        <f>+D$11+D$12*F467+D$13*F467^2</f>
        <v>-4.4281271159161945E-2</v>
      </c>
      <c r="Q467" s="11">
        <f>+C467-15018.5</f>
        <v>41354.138300000224</v>
      </c>
      <c r="R467">
        <f>+(P467-G467)^2</f>
        <v>2.255958941678988E-5</v>
      </c>
      <c r="S467">
        <v>8</v>
      </c>
      <c r="T467">
        <f>S467*R467</f>
        <v>1.8047671533431904E-4</v>
      </c>
    </row>
    <row r="468" spans="1:20">
      <c r="A468" s="296" t="s">
        <v>448</v>
      </c>
      <c r="B468" s="297" t="s">
        <v>41</v>
      </c>
      <c r="C468" s="298">
        <v>56373.534500000067</v>
      </c>
      <c r="D468" s="298">
        <v>4.0000000000000002E-4</v>
      </c>
      <c r="E468" s="10">
        <f>+(C468-C$7)/C$8</f>
        <v>32336.864689988801</v>
      </c>
      <c r="F468">
        <f>ROUND(2*E468,0)/2</f>
        <v>32337</v>
      </c>
      <c r="G468" s="9">
        <f>+C468-(C$7+F468*C$8)</f>
        <v>-4.8475889932888094E-2</v>
      </c>
      <c r="L468" s="9">
        <f>+G468</f>
        <v>-4.8475889932888094E-2</v>
      </c>
      <c r="O468" s="9">
        <f ca="1">+C$11+C$12*F468</f>
        <v>-4.5134228125122744E-2</v>
      </c>
      <c r="P468" s="9">
        <f>+D$11+D$12*F468+D$13*F468^2</f>
        <v>-4.4292588312126124E-2</v>
      </c>
      <c r="Q468" s="11">
        <f>+C468-15018.5</f>
        <v>41355.034500000067</v>
      </c>
      <c r="R468">
        <f>+(P468-G468)^2</f>
        <v>1.7500012450269726E-5</v>
      </c>
      <c r="S468">
        <v>8</v>
      </c>
      <c r="T468">
        <f>S468*R468</f>
        <v>1.4000009960215781E-4</v>
      </c>
    </row>
    <row r="469" spans="1:20">
      <c r="A469" s="296" t="s">
        <v>448</v>
      </c>
      <c r="B469" s="297" t="s">
        <v>41</v>
      </c>
      <c r="C469" s="298">
        <v>56374.609699999914</v>
      </c>
      <c r="D469" s="298">
        <v>4.0000000000000002E-4</v>
      </c>
      <c r="E469" s="10">
        <f>+(C469-C$7)/C$8</f>
        <v>32339.865879326881</v>
      </c>
      <c r="F469">
        <f>ROUND(2*E469,0)/2</f>
        <v>32340</v>
      </c>
      <c r="G469" s="9">
        <f>+C469-(C$7+F469*C$8)</f>
        <v>-4.8049800083390437E-2</v>
      </c>
      <c r="L469" s="9">
        <f>+G469</f>
        <v>-4.8049800083390437E-2</v>
      </c>
      <c r="O469" s="9">
        <f ca="1">+C$11+C$12*F469</f>
        <v>-4.5145138279613611E-2</v>
      </c>
      <c r="P469" s="9">
        <f>+D$11+D$12*F469+D$13*F469^2</f>
        <v>-4.4306170585389604E-2</v>
      </c>
      <c r="Q469" s="11">
        <f>+C469-15018.5</f>
        <v>41356.109699999914</v>
      </c>
      <c r="R469">
        <f>+(P469-G469)^2</f>
        <v>1.4014761818301971E-5</v>
      </c>
      <c r="S469">
        <v>8</v>
      </c>
      <c r="T469">
        <f>S469*R469</f>
        <v>1.1211809454641577E-4</v>
      </c>
    </row>
    <row r="470" spans="1:20">
      <c r="A470" s="296" t="s">
        <v>448</v>
      </c>
      <c r="B470" s="297" t="s">
        <v>39</v>
      </c>
      <c r="C470" s="298">
        <v>56375.505100000184</v>
      </c>
      <c r="D470" s="298">
        <v>8.0000000000000004E-4</v>
      </c>
      <c r="E470" s="10">
        <f>+(C470-C$7)/C$8</f>
        <v>32342.365195672224</v>
      </c>
      <c r="F470">
        <f>ROUND(2*E470,0)/2</f>
        <v>32342.5</v>
      </c>
      <c r="G470" s="9">
        <f>+C470-(C$7+F470*C$8)</f>
        <v>-4.8294724816514645E-2</v>
      </c>
      <c r="L470" s="9">
        <f>+G470</f>
        <v>-4.8294724816514645E-2</v>
      </c>
      <c r="O470" s="9">
        <f ca="1">+C$11+C$12*F470</f>
        <v>-4.5154230075022672E-2</v>
      </c>
      <c r="P470" s="9">
        <f>+D$11+D$12*F470+D$13*F470^2</f>
        <v>-4.4317490554531228E-2</v>
      </c>
      <c r="Q470" s="11">
        <f>+C470-15018.5</f>
        <v>41357.005100000184</v>
      </c>
      <c r="R470">
        <f>+(P470-G470)^2</f>
        <v>1.5818392374694778E-5</v>
      </c>
      <c r="S470">
        <v>8</v>
      </c>
      <c r="T470">
        <f>S470*R470</f>
        <v>1.2654713899755822E-4</v>
      </c>
    </row>
    <row r="471" spans="1:20">
      <c r="A471" s="296" t="s">
        <v>448</v>
      </c>
      <c r="B471" s="297" t="s">
        <v>41</v>
      </c>
      <c r="C471" s="298">
        <v>56386.43209999986</v>
      </c>
      <c r="D471" s="298">
        <v>5.0000000000000001E-4</v>
      </c>
      <c r="E471" s="10">
        <f>+(C471-C$7)/C$8</f>
        <v>32372.865563883643</v>
      </c>
      <c r="F471">
        <f>ROUND(2*E471,0)/2</f>
        <v>32373</v>
      </c>
      <c r="G471" s="9">
        <f>+C471-(C$7+F471*C$8)</f>
        <v>-4.8162810140638612E-2</v>
      </c>
      <c r="L471" s="9">
        <f>+G471</f>
        <v>-4.8162810140638612E-2</v>
      </c>
      <c r="O471" s="9">
        <f ca="1">+C$11+C$12*F471</f>
        <v>-4.526514997901325E-2</v>
      </c>
      <c r="P471" s="9">
        <f>+D$11+D$12*F471+D$13*F471^2</f>
        <v>-4.4455697250153192E-2</v>
      </c>
      <c r="Q471" s="11">
        <f>+C471-15018.5</f>
        <v>41367.93209999986</v>
      </c>
      <c r="R471">
        <f>+(P471-G471)^2</f>
        <v>1.3742685982803166E-5</v>
      </c>
      <c r="S471">
        <v>8</v>
      </c>
      <c r="T471">
        <f>S471*R471</f>
        <v>1.0994148786242533E-4</v>
      </c>
    </row>
    <row r="472" spans="1:20">
      <c r="A472" s="296" t="s">
        <v>448</v>
      </c>
      <c r="B472" s="297" t="s">
        <v>39</v>
      </c>
      <c r="C472" s="298">
        <v>56386.60999999987</v>
      </c>
      <c r="D472" s="298">
        <v>5.0000000000000001E-4</v>
      </c>
      <c r="E472" s="10">
        <f>+(C472-C$7)/C$8</f>
        <v>32373.362133436611</v>
      </c>
      <c r="F472">
        <f>ROUND(2*E472,0)/2</f>
        <v>32373.5</v>
      </c>
      <c r="G472" s="9">
        <f>+C472-(C$7+F472*C$8)</f>
        <v>-4.9391795131668914E-2</v>
      </c>
      <c r="L472" s="9">
        <f>+G472</f>
        <v>-4.9391795131668914E-2</v>
      </c>
      <c r="O472" s="9">
        <f ca="1">+C$11+C$12*F472</f>
        <v>-4.5266968338095057E-2</v>
      </c>
      <c r="P472" s="9">
        <f>+D$11+D$12*F472+D$13*F472^2</f>
        <v>-4.4457964520987991E-2</v>
      </c>
      <c r="Q472" s="11">
        <f>+C472-15018.5</f>
        <v>41368.10999999987</v>
      </c>
      <c r="R472">
        <f>+(P472-G472)^2</f>
        <v>2.4342684494892087E-5</v>
      </c>
      <c r="S472">
        <v>8</v>
      </c>
      <c r="T472">
        <f>S472*R472</f>
        <v>1.947414759591367E-4</v>
      </c>
    </row>
    <row r="473" spans="1:20">
      <c r="A473" s="296" t="s">
        <v>448</v>
      </c>
      <c r="B473" s="297" t="s">
        <v>41</v>
      </c>
      <c r="C473" s="298">
        <v>56387.50680000009</v>
      </c>
      <c r="D473" s="298">
        <v>4.0000000000000002E-4</v>
      </c>
      <c r="E473" s="10">
        <f>+(C473-C$7)/C$8</f>
        <v>32375.865357580431</v>
      </c>
      <c r="F473">
        <f>ROUND(2*E473,0)/2</f>
        <v>32376</v>
      </c>
      <c r="G473" s="9">
        <f>+C473-(C$7+F473*C$8)</f>
        <v>-4.8236719914712012E-2</v>
      </c>
      <c r="L473" s="9">
        <f>+G473</f>
        <v>-4.8236719914712012E-2</v>
      </c>
      <c r="O473" s="9">
        <f ca="1">+C$11+C$12*F473</f>
        <v>-4.5276060133504117E-2</v>
      </c>
      <c r="P473" s="9">
        <f>+D$11+D$12*F473+D$13*F473^2</f>
        <v>-4.4469301643210363E-2</v>
      </c>
      <c r="Q473" s="11">
        <f>+C473-15018.5</f>
        <v>41369.00680000009</v>
      </c>
      <c r="R473">
        <f>+(P473-G473)^2</f>
        <v>1.4193440432444473E-5</v>
      </c>
      <c r="S473">
        <v>8</v>
      </c>
      <c r="T473">
        <f>S473*R473</f>
        <v>1.1354752345955579E-4</v>
      </c>
    </row>
    <row r="474" spans="1:20">
      <c r="A474" s="296" t="s">
        <v>448</v>
      </c>
      <c r="B474" s="297" t="s">
        <v>39</v>
      </c>
      <c r="C474" s="298">
        <v>56388.401500000153</v>
      </c>
      <c r="D474" s="298">
        <v>6.9999999999999999E-4</v>
      </c>
      <c r="E474" s="10">
        <f>+(C474-C$7)/C$8</f>
        <v>32378.362720025885</v>
      </c>
      <c r="F474">
        <f>ROUND(2*E474,0)/2</f>
        <v>32378.5</v>
      </c>
      <c r="G474" s="9">
        <f>+C474-(C$7+F474*C$8)</f>
        <v>-4.9181644848431461E-2</v>
      </c>
      <c r="L474" s="9">
        <f>+G474</f>
        <v>-4.9181644848431461E-2</v>
      </c>
      <c r="O474" s="9">
        <f ca="1">+C$11+C$12*F474</f>
        <v>-4.5285151928913178E-2</v>
      </c>
      <c r="P474" s="9">
        <f>+D$11+D$12*F474+D$13*F474^2</f>
        <v>-4.44806400455134E-2</v>
      </c>
      <c r="Q474" s="11">
        <f>+C474-15018.5</f>
        <v>41369.901500000153</v>
      </c>
      <c r="R474">
        <f>+(P474-G474)^2</f>
        <v>2.2099446157058668E-5</v>
      </c>
      <c r="S474">
        <v>8</v>
      </c>
      <c r="T474">
        <f>S474*R474</f>
        <v>1.7679556925646935E-4</v>
      </c>
    </row>
    <row r="475" spans="1:20">
      <c r="A475" s="296" t="s">
        <v>448</v>
      </c>
      <c r="B475" s="297" t="s">
        <v>41</v>
      </c>
      <c r="C475" s="298">
        <v>56388.581900000107</v>
      </c>
      <c r="D475" s="298">
        <v>8.0000000000000004E-4</v>
      </c>
      <c r="E475" s="10">
        <f>+(C475-C$7)/C$8</f>
        <v>32378.866267790516</v>
      </c>
      <c r="F475">
        <f>ROUND(2*E475,0)/2</f>
        <v>32379</v>
      </c>
      <c r="G475" s="9">
        <f>+C475-(C$7+F475*C$8)</f>
        <v>-4.7910629895341117E-2</v>
      </c>
      <c r="L475" s="9">
        <f>+G475</f>
        <v>-4.7910629895341117E-2</v>
      </c>
      <c r="O475" s="9">
        <f ca="1">+C$11+C$12*F475</f>
        <v>-4.5286970287994999E-2</v>
      </c>
      <c r="P475" s="9">
        <f>+D$11+D$12*F475+D$13*F475^2</f>
        <v>-4.4482907879583686E-2</v>
      </c>
      <c r="Q475" s="11">
        <f>+C475-15018.5</f>
        <v>41370.081900000107</v>
      </c>
      <c r="R475">
        <f>+(P475-G475)^2</f>
        <v>1.1749278217308187E-5</v>
      </c>
      <c r="S475">
        <v>8</v>
      </c>
      <c r="T475">
        <f>S475*R475</f>
        <v>9.3994225738465499E-5</v>
      </c>
    </row>
    <row r="476" spans="1:20">
      <c r="A476" s="296" t="s">
        <v>448</v>
      </c>
      <c r="B476" s="297" t="s">
        <v>39</v>
      </c>
      <c r="C476" s="298">
        <v>56389.475399999879</v>
      </c>
      <c r="D476" s="298">
        <v>8.0000000000000004E-4</v>
      </c>
      <c r="E476" s="10">
        <f>+(C476-C$7)/C$8</f>
        <v>32381.360280693487</v>
      </c>
      <c r="F476">
        <f>ROUND(2*E476,0)/2</f>
        <v>32381.5</v>
      </c>
      <c r="G476" s="9">
        <f>+C476-(C$7+F476*C$8)</f>
        <v>-5.0055555118888151E-2</v>
      </c>
      <c r="L476" s="9">
        <f>+G476</f>
        <v>-5.0055555118888151E-2</v>
      </c>
      <c r="O476" s="9">
        <f ca="1">+C$11+C$12*F476</f>
        <v>-4.5296062083404059E-2</v>
      </c>
      <c r="P476" s="9">
        <f>+D$11+D$12*F476+D$13*F476^2</f>
        <v>-4.4494247817983487E-2</v>
      </c>
      <c r="Q476" s="11">
        <f>+C476-15018.5</f>
        <v>41370.975399999879</v>
      </c>
      <c r="R476">
        <f>+(P476-G476)^2</f>
        <v>3.0928138895095518E-5</v>
      </c>
      <c r="S476">
        <v>8</v>
      </c>
      <c r="T476">
        <f>S476*R476</f>
        <v>2.4742511116076414E-4</v>
      </c>
    </row>
    <row r="477" spans="1:20">
      <c r="A477" s="296" t="s">
        <v>448</v>
      </c>
      <c r="B477" s="297" t="s">
        <v>41</v>
      </c>
      <c r="C477" s="298">
        <v>56389.653700000141</v>
      </c>
      <c r="D477" s="298">
        <v>5.0000000000000001E-4</v>
      </c>
      <c r="E477" s="10">
        <f>+(C477-C$7)/C$8</f>
        <v>32381.857966761047</v>
      </c>
      <c r="F477">
        <f>ROUND(2*E477,0)/2</f>
        <v>32382</v>
      </c>
      <c r="G477" s="9">
        <f>+C477-(C$7+F477*C$8)</f>
        <v>-5.0884539858088829E-2</v>
      </c>
      <c r="L477" s="9">
        <f>+G477</f>
        <v>-5.0884539858088829E-2</v>
      </c>
      <c r="O477" s="9">
        <f ca="1">+C$11+C$12*F477</f>
        <v>-4.5297880442485866E-2</v>
      </c>
      <c r="P477" s="9">
        <f>+D$11+D$12*F477+D$13*F477^2</f>
        <v>-4.4496515959273134E-2</v>
      </c>
      <c r="Q477" s="11">
        <f>+C477-15018.5</f>
        <v>41371.153700000141</v>
      </c>
      <c r="R477">
        <f>+(P477-G477)^2</f>
        <v>4.0806849331840476E-5</v>
      </c>
      <c r="S477">
        <v>8</v>
      </c>
      <c r="T477">
        <f>S477*R477</f>
        <v>3.2645479465472381E-4</v>
      </c>
    </row>
    <row r="478" spans="1:20">
      <c r="A478" s="296" t="s">
        <v>448</v>
      </c>
      <c r="B478" s="297" t="s">
        <v>41</v>
      </c>
      <c r="C478" s="298">
        <v>56390.370500000194</v>
      </c>
      <c r="D478" s="298">
        <v>1.1999999999999999E-3</v>
      </c>
      <c r="E478" s="10">
        <f>+(C478-C$7)/C$8</f>
        <v>32383.858759653536</v>
      </c>
      <c r="F478">
        <f>ROUND(2*E478,0)/2</f>
        <v>32384</v>
      </c>
      <c r="G478" s="9">
        <f>+C478-(C$7+F478*C$8)</f>
        <v>-5.0600479808053933E-2</v>
      </c>
      <c r="L478" s="9">
        <f>+G478</f>
        <v>-5.0600479808053933E-2</v>
      </c>
      <c r="O478" s="9">
        <f ca="1">+C$11+C$12*F478</f>
        <v>-4.530515387881312E-2</v>
      </c>
      <c r="P478" s="9">
        <f>+D$11+D$12*F478+D$13*F478^2</f>
        <v>-4.4505589036463955E-2</v>
      </c>
      <c r="Q478" s="11">
        <f>+C478-15018.5</f>
        <v>41371.870500000194</v>
      </c>
      <c r="R478">
        <f>+(P478-G478)^2</f>
        <v>3.7147693517612677E-5</v>
      </c>
      <c r="S478">
        <v>8</v>
      </c>
      <c r="T478">
        <f>S478*R478</f>
        <v>2.9718154814090142E-4</v>
      </c>
    </row>
    <row r="479" spans="1:20">
      <c r="A479" s="296" t="s">
        <v>448</v>
      </c>
      <c r="B479" s="297" t="s">
        <v>39</v>
      </c>
      <c r="C479" s="298">
        <v>56390.549999999814</v>
      </c>
      <c r="D479" s="298">
        <v>5.0000000000000001E-4</v>
      </c>
      <c r="E479" s="10">
        <f>+(C479-C$7)/C$8</f>
        <v>32384.359795260978</v>
      </c>
      <c r="F479">
        <f>ROUND(2*E479,0)/2</f>
        <v>32384.5</v>
      </c>
      <c r="G479" s="9">
        <f>+C479-(C$7+F479*C$8)</f>
        <v>-5.02294651887496E-2</v>
      </c>
      <c r="L479" s="9">
        <f>+G479</f>
        <v>-5.02294651887496E-2</v>
      </c>
      <c r="O479" s="9">
        <f ca="1">+C$11+C$12*F479</f>
        <v>-4.5306972237894927E-2</v>
      </c>
      <c r="P479" s="9">
        <f>+D$11+D$12*F479+D$13*F479^2</f>
        <v>-4.4507857433769726E-2</v>
      </c>
      <c r="Q479" s="11">
        <f>+C479-15018.5</f>
        <v>41372.049999999814</v>
      </c>
      <c r="R479">
        <f>+(P479-G479)^2</f>
        <v>3.273679530184583E-5</v>
      </c>
      <c r="S479">
        <v>8</v>
      </c>
      <c r="T479">
        <f>S479*R479</f>
        <v>2.6189436241476664E-4</v>
      </c>
    </row>
    <row r="480" spans="1:20">
      <c r="A480" s="296" t="s">
        <v>448</v>
      </c>
      <c r="B480" s="297" t="s">
        <v>39</v>
      </c>
      <c r="C480" s="298">
        <v>56394.49179999996</v>
      </c>
      <c r="D480" s="298">
        <v>6.9999999999999999E-4</v>
      </c>
      <c r="E480" s="10">
        <f>+(C480-C$7)/C$8</f>
        <v>32395.362481398417</v>
      </c>
      <c r="F480">
        <f>ROUND(2*E480,0)/2</f>
        <v>32395.5</v>
      </c>
      <c r="G480" s="9">
        <f>+C480-(C$7+F480*C$8)</f>
        <v>-4.9267135036643595E-2</v>
      </c>
      <c r="L480" s="9">
        <f>+G480</f>
        <v>-4.9267135036643595E-2</v>
      </c>
      <c r="O480" s="9">
        <f ca="1">+C$11+C$12*F480</f>
        <v>-4.5346976137694811E-2</v>
      </c>
      <c r="P480" s="9">
        <f>+D$11+D$12*F480+D$13*F480^2</f>
        <v>-4.4557775128912916E-2</v>
      </c>
      <c r="Q480" s="11">
        <f>+C480-15018.5</f>
        <v>41375.99179999996</v>
      </c>
      <c r="R480">
        <f>+(P480-G480)^2</f>
        <v>2.2178070740541107E-5</v>
      </c>
      <c r="S480">
        <v>8</v>
      </c>
      <c r="T480">
        <f>S480*R480</f>
        <v>1.7742456592432886E-4</v>
      </c>
    </row>
    <row r="481" spans="1:20">
      <c r="A481" s="296" t="s">
        <v>448</v>
      </c>
      <c r="B481" s="297" t="s">
        <v>41</v>
      </c>
      <c r="C481" s="298">
        <v>56395.389099999797</v>
      </c>
      <c r="D481" s="298">
        <v>6.9999999999999999E-4</v>
      </c>
      <c r="E481" s="10">
        <f>+(C481-C$7)/C$8</f>
        <v>32397.867101183529</v>
      </c>
      <c r="F481">
        <f>ROUND(2*E481,0)/2</f>
        <v>32398</v>
      </c>
      <c r="G481" s="9">
        <f>+C481-(C$7+F481*C$8)</f>
        <v>-4.7612060203391593E-2</v>
      </c>
      <c r="L481" s="9">
        <f>+G481</f>
        <v>-4.7612060203391593E-2</v>
      </c>
      <c r="O481" s="9">
        <f ca="1">+C$11+C$12*F481</f>
        <v>-4.5356067933103872E-2</v>
      </c>
      <c r="P481" s="9">
        <f>+D$11+D$12*F481+D$13*F481^2</f>
        <v>-4.4569123515845049E-2</v>
      </c>
      <c r="Q481" s="11">
        <f>+C481-15018.5</f>
        <v>41376.889099999797</v>
      </c>
      <c r="R481">
        <f>+(P481-G481)^2</f>
        <v>9.2594636844167301E-6</v>
      </c>
      <c r="S481">
        <v>8</v>
      </c>
      <c r="T481">
        <f>S481*R481</f>
        <v>7.407570947533384E-5</v>
      </c>
    </row>
    <row r="482" spans="1:20">
      <c r="A482" s="296" t="s">
        <v>448</v>
      </c>
      <c r="B482" s="297" t="s">
        <v>39</v>
      </c>
      <c r="C482" s="298">
        <v>56395.566300000064</v>
      </c>
      <c r="D482" s="298">
        <v>4.0000000000000002E-4</v>
      </c>
      <c r="E482" s="10">
        <f>+(C482-C$7)/C$8</f>
        <v>32398.361716837906</v>
      </c>
      <c r="F482">
        <f>ROUND(2*E482,0)/2</f>
        <v>32398.5</v>
      </c>
      <c r="G482" s="9">
        <f>+C482-(C$7+F482*C$8)</f>
        <v>-4.9541044936631806E-2</v>
      </c>
      <c r="L482" s="9">
        <f>+G482</f>
        <v>-4.9541044936631806E-2</v>
      </c>
      <c r="O482" s="9">
        <f ca="1">+C$11+C$12*F482</f>
        <v>-4.5357886292185678E-2</v>
      </c>
      <c r="P482" s="9">
        <f>+D$11+D$12*F482+D$13*F482^2</f>
        <v>-4.457139334684114E-2</v>
      </c>
      <c r="Q482" s="11">
        <f>+C482-15018.5</f>
        <v>41377.066300000064</v>
      </c>
      <c r="R482">
        <f>+(P482-G482)^2</f>
        <v>2.4697436923908895E-5</v>
      </c>
      <c r="S482">
        <v>8</v>
      </c>
      <c r="T482">
        <f>S482*R482</f>
        <v>1.9757949539127116E-4</v>
      </c>
    </row>
    <row r="483" spans="1:20">
      <c r="A483" s="296" t="s">
        <v>448</v>
      </c>
      <c r="B483" s="297" t="s">
        <v>41</v>
      </c>
      <c r="C483" s="298">
        <v>56396.462799999863</v>
      </c>
      <c r="D483" s="298">
        <v>4.0000000000000002E-4</v>
      </c>
      <c r="E483" s="10">
        <f>+(C483-C$7)/C$8</f>
        <v>32400.864103595133</v>
      </c>
      <c r="F483">
        <f>ROUND(2*E483,0)/2</f>
        <v>32401</v>
      </c>
      <c r="G483" s="9">
        <f>+C483-(C$7+F483*C$8)</f>
        <v>-4.8685970134101808E-2</v>
      </c>
      <c r="L483" s="9">
        <f>+G483</f>
        <v>-4.8685970134101808E-2</v>
      </c>
      <c r="O483" s="9">
        <f ca="1">+C$11+C$12*F483</f>
        <v>-4.5366978087594753E-2</v>
      </c>
      <c r="P483" s="9">
        <f>+D$11+D$12*F483+D$13*F483^2</f>
        <v>-4.4582743269870051E-2</v>
      </c>
      <c r="Q483" s="11">
        <f>+C483-15018.5</f>
        <v>41377.962799999863</v>
      </c>
      <c r="R483">
        <f>+(P483-G483)^2</f>
        <v>1.6836470699353178E-5</v>
      </c>
      <c r="S483">
        <v>8</v>
      </c>
      <c r="T483">
        <f>S483*R483</f>
        <v>1.3469176559482543E-4</v>
      </c>
    </row>
    <row r="484" spans="1:20">
      <c r="A484" s="296" t="s">
        <v>448</v>
      </c>
      <c r="B484" s="297" t="s">
        <v>39</v>
      </c>
      <c r="C484" s="298">
        <v>56396.641499999911</v>
      </c>
      <c r="D484" s="298">
        <v>4.0000000000000002E-4</v>
      </c>
      <c r="E484" s="10">
        <f>+(C484-C$7)/C$8</f>
        <v>32401.362906175989</v>
      </c>
      <c r="F484">
        <f>ROUND(2*E484,0)/2</f>
        <v>32401.5</v>
      </c>
      <c r="G484" s="9">
        <f>+C484-(C$7+F484*C$8)</f>
        <v>-4.9114955094410107E-2</v>
      </c>
      <c r="L484" s="9">
        <f>+G484</f>
        <v>-4.9114955094410107E-2</v>
      </c>
      <c r="O484" s="9">
        <f ca="1">+C$11+C$12*F484</f>
        <v>-4.536879644667656E-2</v>
      </c>
      <c r="P484" s="9">
        <f>+D$11+D$12*F484+D$13*F484^2</f>
        <v>-4.4585013408085516E-2</v>
      </c>
      <c r="Q484" s="11">
        <f>+C484-15018.5</f>
        <v>41378.141499999911</v>
      </c>
      <c r="R484">
        <f>+(P484-G484)^2</f>
        <v>2.0520371681501271E-5</v>
      </c>
      <c r="S484">
        <v>8</v>
      </c>
      <c r="T484">
        <f>S484*R484</f>
        <v>1.6416297345201017E-4</v>
      </c>
    </row>
    <row r="485" spans="1:20">
      <c r="A485" s="296" t="s">
        <v>448</v>
      </c>
      <c r="B485" s="297" t="s">
        <v>39</v>
      </c>
      <c r="C485" s="298">
        <v>56397.359000000171</v>
      </c>
      <c r="D485" s="298">
        <v>8.9999999999999998E-4</v>
      </c>
      <c r="E485" s="10">
        <f>+(C485-C$7)/C$8</f>
        <v>32403.365652968365</v>
      </c>
      <c r="F485">
        <f>ROUND(2*E485,0)/2</f>
        <v>32403.5</v>
      </c>
      <c r="G485" s="9">
        <f>+C485-(C$7+F485*C$8)</f>
        <v>-4.8130894829228055E-2</v>
      </c>
      <c r="L485" s="9">
        <f>+G485</f>
        <v>-4.8130894829228055E-2</v>
      </c>
      <c r="O485" s="9">
        <f ca="1">+C$11+C$12*F485</f>
        <v>-4.5376069883003814E-2</v>
      </c>
      <c r="P485" s="9">
        <f>+D$11+D$12*F485+D$13*F485^2</f>
        <v>-4.4594094472979615E-2</v>
      </c>
      <c r="Q485" s="11">
        <f>+C485-15018.5</f>
        <v>41378.859000000171</v>
      </c>
      <c r="R485">
        <f>+(P485-G485)^2</f>
        <v>1.2508956759959093E-5</v>
      </c>
      <c r="S485">
        <v>8</v>
      </c>
      <c r="T485">
        <f>S485*R485</f>
        <v>1.0007165407967275E-4</v>
      </c>
    </row>
    <row r="486" spans="1:20">
      <c r="A486" s="296" t="s">
        <v>448</v>
      </c>
      <c r="B486" s="297" t="s">
        <v>41</v>
      </c>
      <c r="C486" s="298">
        <v>56397.537899999879</v>
      </c>
      <c r="D486" s="298">
        <v>2.9999999999999997E-4</v>
      </c>
      <c r="E486" s="10">
        <f>+(C486-C$7)/C$8</f>
        <v>32403.865013805218</v>
      </c>
      <c r="F486">
        <f>ROUND(2*E486,0)/2</f>
        <v>32404</v>
      </c>
      <c r="G486" s="9">
        <f>+C486-(C$7+F486*C$8)</f>
        <v>-4.8359880122006871E-2</v>
      </c>
      <c r="L486" s="9">
        <f>+G486</f>
        <v>-4.8359880122006871E-2</v>
      </c>
      <c r="O486" s="9">
        <f ca="1">+C$11+C$12*F486</f>
        <v>-4.5377888242085621E-2</v>
      </c>
      <c r="P486" s="9">
        <f>+D$11+D$12*F486+D$13*F486^2</f>
        <v>-4.4596364867211205E-2</v>
      </c>
      <c r="Q486" s="11">
        <f>+C486-15018.5</f>
        <v>41379.037899999879</v>
      </c>
      <c r="R486">
        <f>+(P486-G486)^2</f>
        <v>1.4164047073079684E-5</v>
      </c>
      <c r="S486">
        <v>8</v>
      </c>
      <c r="T486">
        <f>S486*R486</f>
        <v>1.1331237658463747E-4</v>
      </c>
    </row>
    <row r="487" spans="1:20">
      <c r="A487" s="296" t="s">
        <v>448</v>
      </c>
      <c r="B487" s="297" t="s">
        <v>41</v>
      </c>
      <c r="C487" s="298">
        <v>56404.342999999877</v>
      </c>
      <c r="D487" s="298">
        <v>8.9999999999999998E-4</v>
      </c>
      <c r="E487" s="10">
        <f>+(C487-C$7)/C$8</f>
        <v>32422.859985501163</v>
      </c>
      <c r="F487">
        <f>ROUND(2*E487,0)/2</f>
        <v>32423</v>
      </c>
      <c r="G487" s="9">
        <f>+C487-(C$7+F487*C$8)</f>
        <v>-5.0161310122348368E-2</v>
      </c>
      <c r="L487" s="9">
        <f>+G487</f>
        <v>-5.0161310122348368E-2</v>
      </c>
      <c r="O487" s="9">
        <f ca="1">+C$11+C$12*F487</f>
        <v>-4.5446985887194494E-2</v>
      </c>
      <c r="P487" s="9">
        <f>+D$11+D$12*F487+D$13*F487^2</f>
        <v>-4.4682677789602235E-2</v>
      </c>
      <c r="Q487" s="11">
        <f>+C487-15018.5</f>
        <v>41385.842999999877</v>
      </c>
      <c r="R487">
        <f>+(P487-G487)^2</f>
        <v>3.0015412237411338E-5</v>
      </c>
      <c r="S487">
        <v>8</v>
      </c>
      <c r="T487">
        <f>S487*R487</f>
        <v>2.401232978992907E-4</v>
      </c>
    </row>
    <row r="488" spans="1:20">
      <c r="A488" s="296" t="s">
        <v>448</v>
      </c>
      <c r="B488" s="297" t="s">
        <v>39</v>
      </c>
      <c r="C488" s="298">
        <v>56404.523399999831</v>
      </c>
      <c r="D488" s="298">
        <v>6.9999999999999999E-4</v>
      </c>
      <c r="E488" s="10">
        <f>+(C488-C$7)/C$8</f>
        <v>32423.363533265794</v>
      </c>
      <c r="F488">
        <f>ROUND(2*E488,0)/2</f>
        <v>32423.5</v>
      </c>
      <c r="G488" s="9">
        <f>+C488-(C$7+F488*C$8)</f>
        <v>-4.8890295169258025E-2</v>
      </c>
      <c r="L488" s="9">
        <f>+G488</f>
        <v>-4.8890295169258025E-2</v>
      </c>
      <c r="O488" s="9">
        <f ca="1">+C$11+C$12*F488</f>
        <v>-4.5448804246276314E-2</v>
      </c>
      <c r="P488" s="9">
        <f>+D$11+D$12*F488+D$13*F488^2</f>
        <v>-4.4684950180759644E-2</v>
      </c>
      <c r="Q488" s="11">
        <f>+C488-15018.5</f>
        <v>41386.023399999831</v>
      </c>
      <c r="R488">
        <f>+(P488-G488)^2</f>
        <v>1.7684926472288439E-5</v>
      </c>
      <c r="S488">
        <v>8</v>
      </c>
      <c r="T488">
        <f>S488*R488</f>
        <v>1.4147941177830752E-4</v>
      </c>
    </row>
    <row r="489" spans="1:20">
      <c r="A489" s="296" t="s">
        <v>448</v>
      </c>
      <c r="B489" s="297" t="s">
        <v>39</v>
      </c>
      <c r="C489" s="298">
        <v>56405.597599999979</v>
      </c>
      <c r="D489" s="298">
        <v>4.0000000000000002E-4</v>
      </c>
      <c r="E489" s="10">
        <f>+(C489-C$7)/C$8</f>
        <v>32426.361931319989</v>
      </c>
      <c r="F489">
        <f>ROUND(2*E489,0)/2</f>
        <v>32426.5</v>
      </c>
      <c r="G489" s="9">
        <f>+C489-(C$7+F489*C$8)</f>
        <v>-4.9464205018011853E-2</v>
      </c>
      <c r="L489" s="9">
        <f>+G489</f>
        <v>-4.9464205018011853E-2</v>
      </c>
      <c r="O489" s="9">
        <f ca="1">+C$11+C$12*F489</f>
        <v>-4.5459714400767182E-2</v>
      </c>
      <c r="P489" s="9">
        <f>+D$11+D$12*F489+D$13*F489^2</f>
        <v>-4.4698585602971852E-2</v>
      </c>
      <c r="Q489" s="11">
        <f>+C489-15018.5</f>
        <v>41387.097599999979</v>
      </c>
      <c r="R489">
        <f>+(P489-G489)^2</f>
        <v>2.2711128409006203E-5</v>
      </c>
      <c r="S489">
        <v>8</v>
      </c>
      <c r="T489">
        <f>S489*R489</f>
        <v>1.8168902727204962E-4</v>
      </c>
    </row>
    <row r="490" spans="1:20">
      <c r="A490" s="296" t="s">
        <v>448</v>
      </c>
      <c r="B490" s="297" t="s">
        <v>41</v>
      </c>
      <c r="C490" s="298">
        <v>56406.493999999948</v>
      </c>
      <c r="D490" s="298">
        <v>4.0000000000000002E-4</v>
      </c>
      <c r="E490" s="10">
        <f>+(C490-C$7)/C$8</f>
        <v>32428.864038949218</v>
      </c>
      <c r="F490">
        <f>ROUND(2*E490,0)/2</f>
        <v>32429</v>
      </c>
      <c r="G490" s="9">
        <f>+C490-(C$7+F490*C$8)</f>
        <v>-4.8709130052884575E-2</v>
      </c>
      <c r="L490" s="9">
        <f>+G490</f>
        <v>-4.8709130052884575E-2</v>
      </c>
      <c r="O490" s="9">
        <f ca="1">+C$11+C$12*F490</f>
        <v>-4.5468806196176256E-2</v>
      </c>
      <c r="P490" s="9">
        <f>+D$11+D$12*F490+D$13*F490^2</f>
        <v>-4.470994986290408E-2</v>
      </c>
      <c r="Q490" s="11">
        <f>+C490-15018.5</f>
        <v>41387.993999999948</v>
      </c>
      <c r="R490">
        <f>+(P490-G490)^2</f>
        <v>1.5993442191932424E-5</v>
      </c>
      <c r="S490">
        <v>8</v>
      </c>
      <c r="T490">
        <f>S490*R490</f>
        <v>1.2794753753545939E-4</v>
      </c>
    </row>
    <row r="491" spans="1:20">
      <c r="A491" s="296" t="s">
        <v>448</v>
      </c>
      <c r="B491" s="297" t="s">
        <v>39</v>
      </c>
      <c r="C491" s="298">
        <v>56412.403599999845</v>
      </c>
      <c r="D491" s="298">
        <v>5.9999999999999995E-4</v>
      </c>
      <c r="E491" s="10">
        <f>+(C491-C$7)/C$8</f>
        <v>32445.359415171824</v>
      </c>
      <c r="F491">
        <f>ROUND(2*E491,0)/2</f>
        <v>32445.5</v>
      </c>
      <c r="G491" s="9">
        <f>+C491-(C$7+F491*C$8)</f>
        <v>-5.0365635157504585E-2</v>
      </c>
      <c r="L491" s="9">
        <f>+G491</f>
        <v>-5.0365635157504585E-2</v>
      </c>
      <c r="O491" s="9">
        <f ca="1">+C$11+C$12*F491</f>
        <v>-4.5528812045876069E-2</v>
      </c>
      <c r="P491" s="9">
        <f>+D$11+D$12*F491+D$13*F491^2</f>
        <v>-4.4784986082879563E-2</v>
      </c>
      <c r="Q491" s="11">
        <f>+C491-15018.5</f>
        <v>41393.903599999845</v>
      </c>
      <c r="R491">
        <f>+(P491-G491)^2</f>
        <v>3.1143644094113111E-5</v>
      </c>
      <c r="S491">
        <v>8</v>
      </c>
      <c r="T491">
        <f>S491*R491</f>
        <v>2.4914915275290488E-4</v>
      </c>
    </row>
    <row r="492" spans="1:20">
      <c r="A492" s="296" t="s">
        <v>448</v>
      </c>
      <c r="B492" s="297" t="s">
        <v>41</v>
      </c>
      <c r="C492" s="298">
        <v>56412.584999999963</v>
      </c>
      <c r="D492" s="298">
        <v>1E-3</v>
      </c>
      <c r="E492" s="10">
        <f>+(C492-C$7)/C$8</f>
        <v>32445.865754221635</v>
      </c>
      <c r="F492">
        <f>ROUND(2*E492,0)/2</f>
        <v>32446</v>
      </c>
      <c r="G492" s="9">
        <f>+C492-(C$7+F492*C$8)</f>
        <v>-4.8094620040501468E-2</v>
      </c>
      <c r="L492" s="9">
        <f>+G492</f>
        <v>-4.8094620040501468E-2</v>
      </c>
      <c r="O492" s="9">
        <f ca="1">+C$11+C$12*F492</f>
        <v>-4.5530630404957875E-2</v>
      </c>
      <c r="P492" s="9">
        <f>+D$11+D$12*F492+D$13*F492^2</f>
        <v>-4.4787260778182153E-2</v>
      </c>
      <c r="Q492" s="11">
        <f>+C492-15018.5</f>
        <v>41394.084999999963</v>
      </c>
      <c r="R492">
        <f>+(P492-G492)^2</f>
        <v>1.0938625290049362E-5</v>
      </c>
      <c r="S492">
        <v>8</v>
      </c>
      <c r="T492">
        <f>S492*R492</f>
        <v>8.7509002320394899E-5</v>
      </c>
    </row>
    <row r="493" spans="1:20">
      <c r="A493" s="296" t="s">
        <v>448</v>
      </c>
      <c r="B493" s="297" t="s">
        <v>41</v>
      </c>
      <c r="C493" s="298">
        <v>56413.305199999828</v>
      </c>
      <c r="D493" s="298">
        <v>1.5E-3</v>
      </c>
      <c r="E493" s="10">
        <f>+(C493-C$7)/C$8</f>
        <v>32447.87603748167</v>
      </c>
      <c r="F493">
        <f>ROUND(2*E493,0)/2</f>
        <v>32448</v>
      </c>
      <c r="G493" s="9">
        <f>+C493-(C$7+F493*C$8)</f>
        <v>-4.4410560170945246E-2</v>
      </c>
      <c r="L493" s="9">
        <f>+G493</f>
        <v>-4.4410560170945246E-2</v>
      </c>
      <c r="O493" s="9">
        <f ca="1">+C$11+C$12*F493</f>
        <v>-4.5537903841285129E-2</v>
      </c>
      <c r="P493" s="9">
        <f>+D$11+D$12*F493+D$13*F493^2</f>
        <v>-4.4796360071424762E-2</v>
      </c>
      <c r="Q493" s="11">
        <f>+C493-15018.5</f>
        <v>41394.805199999828</v>
      </c>
      <c r="R493">
        <f>+(P493-G493)^2</f>
        <v>1.4884156321000483E-7</v>
      </c>
      <c r="S493">
        <v>8</v>
      </c>
      <c r="T493">
        <f>S493*R493</f>
        <v>1.1907325056800387E-6</v>
      </c>
    </row>
    <row r="494" spans="1:20">
      <c r="A494" s="296" t="s">
        <v>448</v>
      </c>
      <c r="B494" s="297" t="s">
        <v>39</v>
      </c>
      <c r="C494" s="298">
        <v>56413.482799999882</v>
      </c>
      <c r="D494" s="298">
        <v>2.8999999999999998E-3</v>
      </c>
      <c r="E494" s="10">
        <f>+(C494-C$7)/C$8</f>
        <v>32448.371769649344</v>
      </c>
      <c r="F494">
        <f>ROUND(2*E494,0)/2</f>
        <v>32448.5</v>
      </c>
      <c r="G494" s="9">
        <f>+C494-(C$7+F494*C$8)</f>
        <v>-4.5939545118017122E-2</v>
      </c>
      <c r="L494" s="9">
        <f>+G494</f>
        <v>-4.5939545118017122E-2</v>
      </c>
      <c r="O494" s="9">
        <f ca="1">+C$11+C$12*F494</f>
        <v>-4.5539722200366936E-2</v>
      </c>
      <c r="P494" s="9">
        <f>+D$11+D$12*F494+D$13*F494^2</f>
        <v>-4.4798635022743477E-2</v>
      </c>
      <c r="Q494" s="11">
        <f>+C494-15018.5</f>
        <v>41394.982799999882</v>
      </c>
      <c r="R494">
        <f>+(P494-G494)^2</f>
        <v>1.3016758454973179E-6</v>
      </c>
      <c r="S494">
        <v>8</v>
      </c>
      <c r="T494">
        <f>S494*R494</f>
        <v>1.0413406763978543E-5</v>
      </c>
    </row>
    <row r="495" spans="1:20">
      <c r="A495" s="296" t="s">
        <v>448</v>
      </c>
      <c r="B495" s="297" t="s">
        <v>41</v>
      </c>
      <c r="C495" s="298">
        <v>56414.375</v>
      </c>
      <c r="D495" s="298">
        <v>8.9999999999999998E-4</v>
      </c>
      <c r="E495" s="10">
        <f>+(C495-C$7)/C$8</f>
        <v>32450.862153883136</v>
      </c>
      <c r="F495">
        <f>ROUND(2*E495,0)/2</f>
        <v>32451</v>
      </c>
      <c r="G495" s="9">
        <f>+C495-(C$7+F495*C$8)</f>
        <v>-4.9384470003133174E-2</v>
      </c>
      <c r="L495" s="9">
        <f>+G495</f>
        <v>-4.9384470003133174E-2</v>
      </c>
      <c r="O495" s="9">
        <f ca="1">+C$11+C$12*F495</f>
        <v>-4.5548813995775997E-2</v>
      </c>
      <c r="P495" s="9">
        <f>+D$11+D$12*F495+D$13*F495^2</f>
        <v>-4.4810010547385468E-2</v>
      </c>
      <c r="Q495" s="11">
        <f>+C495-15018.5</f>
        <v>41395.875</v>
      </c>
      <c r="R495">
        <f>+(P495-G495)^2</f>
        <v>2.0925679312279602E-5</v>
      </c>
      <c r="S495">
        <v>8</v>
      </c>
      <c r="T495">
        <f>S495*R495</f>
        <v>1.6740543449823682E-4</v>
      </c>
    </row>
    <row r="496" spans="1:20">
      <c r="A496" s="296" t="s">
        <v>448</v>
      </c>
      <c r="B496" s="297" t="s">
        <v>39</v>
      </c>
      <c r="C496" s="298">
        <v>56414.553100000136</v>
      </c>
      <c r="D496" s="298">
        <v>8.9999999999999998E-4</v>
      </c>
      <c r="E496" s="10">
        <f>+(C496-C$7)/C$8</f>
        <v>32451.3592816934</v>
      </c>
      <c r="F496">
        <f>ROUND(2*E496,0)/2</f>
        <v>32451.5</v>
      </c>
      <c r="G496" s="9">
        <f>+C496-(C$7+F496*C$8)</f>
        <v>-5.0413454868248664E-2</v>
      </c>
      <c r="L496" s="9">
        <f>+G496</f>
        <v>-5.0413454868248664E-2</v>
      </c>
      <c r="O496" s="9">
        <f ca="1">+C$11+C$12*F496</f>
        <v>-4.5550632354857817E-2</v>
      </c>
      <c r="P496" s="9">
        <f>+D$11+D$12*F496+D$13*F496^2</f>
        <v>-4.481228580592353E-2</v>
      </c>
      <c r="Q496" s="11">
        <f>+C496-15018.5</f>
        <v>41396.053100000136</v>
      </c>
      <c r="R496">
        <f>+(P496-G496)^2</f>
        <v>3.1373094864748224E-5</v>
      </c>
      <c r="S496">
        <v>8</v>
      </c>
      <c r="T496">
        <f>S496*R496</f>
        <v>2.509847589179858E-4</v>
      </c>
    </row>
    <row r="497" spans="1:20">
      <c r="A497" s="296" t="s">
        <v>448</v>
      </c>
      <c r="B497" s="297" t="s">
        <v>41</v>
      </c>
      <c r="C497" s="298">
        <v>56415.44980000006</v>
      </c>
      <c r="D497" s="298">
        <v>5.0000000000000001E-4</v>
      </c>
      <c r="E497" s="10">
        <f>+(C497-C$7)/C$8</f>
        <v>32453.862226707923</v>
      </c>
      <c r="F497">
        <f>ROUND(2*E497,0)/2</f>
        <v>32454</v>
      </c>
      <c r="G497" s="9">
        <f>+C497-(C$7+F497*C$8)</f>
        <v>-4.9358379939803854E-2</v>
      </c>
      <c r="L497" s="9">
        <f>+G497</f>
        <v>-4.9358379939803854E-2</v>
      </c>
      <c r="O497" s="9">
        <f ca="1">+C$11+C$12*F497</f>
        <v>-4.5559724150266878E-2</v>
      </c>
      <c r="P497" s="9">
        <f>+D$11+D$12*F497+D$13*F497^2</f>
        <v>-4.4823662866662298E-2</v>
      </c>
      <c r="Q497" s="11">
        <f>+C497-15018.5</f>
        <v>41396.94980000006</v>
      </c>
      <c r="R497">
        <f>+(P497-G497)^2</f>
        <v>2.0563658933441519E-5</v>
      </c>
      <c r="S497">
        <v>8</v>
      </c>
      <c r="T497">
        <f>S497*R497</f>
        <v>1.6450927146753215E-4</v>
      </c>
    </row>
    <row r="498" spans="1:20">
      <c r="A498" s="296" t="s">
        <v>448</v>
      </c>
      <c r="B498" s="297" t="s">
        <v>39</v>
      </c>
      <c r="C498" s="298">
        <v>56417.420700000133</v>
      </c>
      <c r="D498" s="298">
        <v>5.0000000000000001E-4</v>
      </c>
      <c r="E498" s="10">
        <f>+(C498-C$7)/C$8</f>
        <v>32459.36356977664</v>
      </c>
      <c r="F498">
        <f>ROUND(2*E498,0)/2</f>
        <v>32459.5</v>
      </c>
      <c r="G498" s="9">
        <f>+C498-(C$7+F498*C$8)</f>
        <v>-4.887721486738883E-2</v>
      </c>
      <c r="L498" s="9">
        <f>+G498</f>
        <v>-4.887721486738883E-2</v>
      </c>
      <c r="O498" s="9">
        <f ca="1">+C$11+C$12*F498</f>
        <v>-4.557972610016682E-2</v>
      </c>
      <c r="P498" s="9">
        <f>+D$11+D$12*F498+D$13*F498^2</f>
        <v>-4.4848696906171465E-2</v>
      </c>
      <c r="Q498" s="11">
        <f>+C498-15018.5</f>
        <v>41398.920700000133</v>
      </c>
      <c r="R498">
        <f>+(P498-G498)^2</f>
        <v>1.6228956963850913E-5</v>
      </c>
      <c r="S498">
        <v>8</v>
      </c>
      <c r="T498">
        <f>S498*R498</f>
        <v>1.298316557108073E-4</v>
      </c>
    </row>
    <row r="499" spans="1:20">
      <c r="A499" s="296" t="s">
        <v>448</v>
      </c>
      <c r="B499" s="297" t="s">
        <v>41</v>
      </c>
      <c r="C499" s="298">
        <v>56417.599400000181</v>
      </c>
      <c r="D499" s="298">
        <v>5.0000000000000001E-4</v>
      </c>
      <c r="E499" s="10">
        <f>+(C499-C$7)/C$8</f>
        <v>32459.862372357496</v>
      </c>
      <c r="F499">
        <f>ROUND(2*E499,0)/2</f>
        <v>32460</v>
      </c>
      <c r="G499" s="9">
        <f>+C499-(C$7+F499*C$8)</f>
        <v>-4.930619982042117E-2</v>
      </c>
      <c r="L499" s="9">
        <f>+G499</f>
        <v>-4.930619982042117E-2</v>
      </c>
      <c r="O499" s="9">
        <f ca="1">+C$11+C$12*F499</f>
        <v>-4.5581544459248627E-2</v>
      </c>
      <c r="P499" s="9">
        <f>+D$11+D$12*F499+D$13*F499^2</f>
        <v>-4.4850973035164388E-2</v>
      </c>
      <c r="Q499" s="11">
        <f>+C499-15018.5</f>
        <v>41399.099400000181</v>
      </c>
      <c r="R499">
        <f>+(P499-G499)^2</f>
        <v>1.9849045708069487E-5</v>
      </c>
      <c r="S499">
        <v>8</v>
      </c>
      <c r="T499">
        <f>S499*R499</f>
        <v>1.5879236566455589E-4</v>
      </c>
    </row>
    <row r="500" spans="1:20">
      <c r="A500" s="296" t="s">
        <v>448</v>
      </c>
      <c r="B500" s="297" t="s">
        <v>41</v>
      </c>
      <c r="C500" s="298">
        <v>56418.315799999982</v>
      </c>
      <c r="D500" s="298">
        <v>4.0000000000000002E-4</v>
      </c>
      <c r="E500" s="10">
        <f>+(C500-C$7)/C$8</f>
        <v>32461.862048735387</v>
      </c>
      <c r="F500">
        <f>ROUND(2*E500,0)/2</f>
        <v>32462</v>
      </c>
      <c r="G500" s="9">
        <f>+C500-(C$7+F500*C$8)</f>
        <v>-4.9422140014939941E-2</v>
      </c>
      <c r="L500" s="9">
        <f>+G500</f>
        <v>-4.9422140014939941E-2</v>
      </c>
      <c r="O500" s="9">
        <f ca="1">+C$11+C$12*F500</f>
        <v>-4.5588817895575881E-2</v>
      </c>
      <c r="P500" s="9">
        <f>+D$11+D$12*F500+D$13*F500^2</f>
        <v>-4.4860078063168329E-2</v>
      </c>
      <c r="Q500" s="11">
        <f>+C500-15018.5</f>
        <v>41399.815799999982</v>
      </c>
      <c r="R500">
        <f>+(P500-G500)^2</f>
        <v>2.0812409251802209E-5</v>
      </c>
      <c r="S500">
        <v>8</v>
      </c>
      <c r="T500">
        <f>S500*R500</f>
        <v>1.6649927401441768E-4</v>
      </c>
    </row>
    <row r="501" spans="1:20">
      <c r="A501" s="296" t="s">
        <v>448</v>
      </c>
      <c r="B501" s="297" t="s">
        <v>39</v>
      </c>
      <c r="C501" s="298">
        <v>56418.494799999986</v>
      </c>
      <c r="D501" s="298">
        <v>6.9999999999999999E-4</v>
      </c>
      <c r="E501" s="10">
        <f>+(C501-C$7)/C$8</f>
        <v>32462.361688701538</v>
      </c>
      <c r="F501">
        <f>ROUND(2*E501,0)/2</f>
        <v>32462.5</v>
      </c>
      <c r="G501" s="9">
        <f>+C501-(C$7+F501*C$8)</f>
        <v>-4.9551125019206665E-2</v>
      </c>
      <c r="L501" s="9">
        <f>+G501</f>
        <v>-4.9551125019206665E-2</v>
      </c>
      <c r="O501" s="9">
        <f ca="1">+C$11+C$12*F501</f>
        <v>-4.5590636254657688E-2</v>
      </c>
      <c r="P501" s="9">
        <f>+D$11+D$12*F501+D$13*F501^2</f>
        <v>-4.4862354448177377E-2</v>
      </c>
      <c r="Q501" s="11">
        <f>+C501-15018.5</f>
        <v>41399.994799999986</v>
      </c>
      <c r="R501">
        <f>+(P501-G501)^2</f>
        <v>2.1984569467750318E-5</v>
      </c>
      <c r="S501">
        <v>8</v>
      </c>
      <c r="T501">
        <f>S501*R501</f>
        <v>1.7587655574200254E-4</v>
      </c>
    </row>
    <row r="502" spans="1:20">
      <c r="A502" s="296" t="s">
        <v>448</v>
      </c>
      <c r="B502" s="297" t="s">
        <v>41</v>
      </c>
      <c r="C502" s="298">
        <v>56419.391199999955</v>
      </c>
      <c r="D502" s="298">
        <v>4.0000000000000002E-4</v>
      </c>
      <c r="E502" s="10">
        <f>+(C502-C$7)/C$8</f>
        <v>32464.863796330766</v>
      </c>
      <c r="F502">
        <f>ROUND(2*E502,0)/2</f>
        <v>32465</v>
      </c>
      <c r="G502" s="9">
        <f>+C502-(C$7+F502*C$8)</f>
        <v>-4.879605004680343E-2</v>
      </c>
      <c r="L502" s="9">
        <f>+G502</f>
        <v>-4.879605004680343E-2</v>
      </c>
      <c r="O502" s="9">
        <f ca="1">+C$11+C$12*F502</f>
        <v>-4.5599728050066748E-2</v>
      </c>
      <c r="P502" s="9">
        <f>+D$11+D$12*F502+D$13*F502^2</f>
        <v>-4.4873737141271006E-2</v>
      </c>
      <c r="Q502" s="11">
        <f>+C502-15018.5</f>
        <v>41400.891199999955</v>
      </c>
      <c r="R502">
        <f>+(P502-G502)^2</f>
        <v>1.5384538528906206E-5</v>
      </c>
      <c r="S502">
        <v>8</v>
      </c>
      <c r="T502">
        <f>S502*R502</f>
        <v>1.2307630823124965E-4</v>
      </c>
    </row>
    <row r="503" spans="1:20">
      <c r="A503" s="296" t="s">
        <v>448</v>
      </c>
      <c r="B503" s="297" t="s">
        <v>39</v>
      </c>
      <c r="C503" s="298">
        <v>56419.569800000172</v>
      </c>
      <c r="D503" s="298">
        <v>5.9999999999999995E-4</v>
      </c>
      <c r="E503" s="10">
        <f>+(C503-C$7)/C$8</f>
        <v>32465.362319783624</v>
      </c>
      <c r="F503">
        <f>ROUND(2*E503,0)/2</f>
        <v>32465.5</v>
      </c>
      <c r="G503" s="9">
        <f>+C503-(C$7+F503*C$8)</f>
        <v>-4.9325034829962533E-2</v>
      </c>
      <c r="L503" s="9">
        <f>+G503</f>
        <v>-4.9325034829962533E-2</v>
      </c>
      <c r="O503" s="9">
        <f ca="1">+C$11+C$12*F503</f>
        <v>-4.5601546409148569E-2</v>
      </c>
      <c r="P503" s="9">
        <f>+D$11+D$12*F503+D$13*F503^2</f>
        <v>-4.4876013833499415E-2</v>
      </c>
      <c r="Q503" s="11">
        <f>+C503-15018.5</f>
        <v>41401.069800000172</v>
      </c>
      <c r="R503">
        <f>+(P503-G503)^2</f>
        <v>1.9793787826969679E-5</v>
      </c>
      <c r="S503">
        <v>8</v>
      </c>
      <c r="T503">
        <f>S503*R503</f>
        <v>1.5835030261575743E-4</v>
      </c>
    </row>
    <row r="504" spans="1:20">
      <c r="A504" s="296" t="s">
        <v>448</v>
      </c>
      <c r="B504" s="297" t="s">
        <v>39</v>
      </c>
      <c r="C504" s="298">
        <v>56421.357700000051</v>
      </c>
      <c r="D504" s="298">
        <v>1.6000000000000001E-3</v>
      </c>
      <c r="E504" s="10">
        <f>+(C504-C$7)/C$8</f>
        <v>32470.352857746755</v>
      </c>
      <c r="F504">
        <f>ROUND(2*E504,0)/2</f>
        <v>32470.5</v>
      </c>
      <c r="G504" s="9">
        <f>+C504-(C$7+F504*C$8)</f>
        <v>-5.2714884950546548E-2</v>
      </c>
      <c r="L504" s="9">
        <f>+G504</f>
        <v>-5.2714884950546548E-2</v>
      </c>
      <c r="O504" s="9">
        <f ca="1">+C$11+C$12*F504</f>
        <v>-4.5619729999966691E-2</v>
      </c>
      <c r="P504" s="9">
        <f>+D$11+D$12*F504+D$13*F504^2</f>
        <v>-4.4898783571960907E-2</v>
      </c>
      <c r="Q504" s="11">
        <f>+C504-15018.5</f>
        <v>41402.857700000051</v>
      </c>
      <c r="R504">
        <f>+(P504-G504)^2</f>
        <v>6.1091440760328356E-5</v>
      </c>
      <c r="S504">
        <v>8</v>
      </c>
      <c r="T504">
        <f>S504*R504</f>
        <v>4.8873152608262685E-4</v>
      </c>
    </row>
    <row r="505" spans="1:20">
      <c r="A505" s="296" t="s">
        <v>448</v>
      </c>
      <c r="B505" s="297" t="s">
        <v>41</v>
      </c>
      <c r="C505" s="298">
        <v>56423.331600000151</v>
      </c>
      <c r="D505" s="298">
        <v>5.0000000000000001E-4</v>
      </c>
      <c r="E505" s="10">
        <f>+(C505-C$7)/C$8</f>
        <v>32475.862574669729</v>
      </c>
      <c r="F505">
        <f>ROUND(2*E505,0)/2</f>
        <v>32476</v>
      </c>
      <c r="G505" s="9">
        <f>+C505-(C$7+F505*C$8)</f>
        <v>-4.9233719852054492E-2</v>
      </c>
      <c r="L505" s="9">
        <f>+G505</f>
        <v>-4.9233719852054492E-2</v>
      </c>
      <c r="O505" s="9">
        <f ca="1">+C$11+C$12*F505</f>
        <v>-4.5639731949866633E-2</v>
      </c>
      <c r="P505" s="9">
        <f>+D$11+D$12*F505+D$13*F505^2</f>
        <v>-4.4923836198241168E-2</v>
      </c>
      <c r="Q505" s="11">
        <f>+C505-15018.5</f>
        <v>41404.831600000151</v>
      </c>
      <c r="R505">
        <f>+(P505-G505)^2</f>
        <v>1.8575097109407281E-5</v>
      </c>
      <c r="S505">
        <v>8</v>
      </c>
      <c r="T505">
        <f>S505*R505</f>
        <v>1.4860077687525825E-4</v>
      </c>
    </row>
    <row r="506" spans="1:20">
      <c r="A506" s="296" t="s">
        <v>448</v>
      </c>
      <c r="B506" s="297" t="s">
        <v>39</v>
      </c>
      <c r="C506" s="298">
        <v>56423.51090000011</v>
      </c>
      <c r="D506" s="298">
        <v>5.0000000000000001E-4</v>
      </c>
      <c r="E506" s="10">
        <f>+(C506-C$7)/C$8</f>
        <v>32476.363052021174</v>
      </c>
      <c r="F506">
        <f>ROUND(2*E506,0)/2</f>
        <v>32476.5</v>
      </c>
      <c r="G506" s="9">
        <f>+C506-(C$7+F506*C$8)</f>
        <v>-4.9062704893003684E-2</v>
      </c>
      <c r="L506" s="9">
        <f>+G506</f>
        <v>-4.9062704893003684E-2</v>
      </c>
      <c r="O506" s="9">
        <f ca="1">+C$11+C$12*F506</f>
        <v>-4.5641550308948439E-2</v>
      </c>
      <c r="P506" s="9">
        <f>+D$11+D$12*F506+D$13*F506^2</f>
        <v>-4.4926114016940549E-2</v>
      </c>
      <c r="Q506" s="11">
        <f>+C506-15018.5</f>
        <v>41405.01090000011</v>
      </c>
      <c r="R506">
        <f>+(P506-G506)^2</f>
        <v>1.7111384075928768E-5</v>
      </c>
      <c r="S506">
        <v>8</v>
      </c>
      <c r="T506">
        <f>S506*R506</f>
        <v>1.3689107260743015E-4</v>
      </c>
    </row>
    <row r="507" spans="1:20">
      <c r="A507" s="296" t="s">
        <v>448</v>
      </c>
      <c r="B507" s="297" t="s">
        <v>41</v>
      </c>
      <c r="C507" s="298">
        <v>56424.407399999909</v>
      </c>
      <c r="D507" s="298">
        <v>4.0000000000000002E-4</v>
      </c>
      <c r="E507" s="10">
        <f>+(C507-C$7)/C$8</f>
        <v>32478.865438778401</v>
      </c>
      <c r="F507">
        <f>ROUND(2*E507,0)/2</f>
        <v>32479</v>
      </c>
      <c r="G507" s="9">
        <f>+C507-(C$7+F507*C$8)</f>
        <v>-4.8207630090473685E-2</v>
      </c>
      <c r="L507" s="9">
        <f>+G507</f>
        <v>-4.8207630090473685E-2</v>
      </c>
      <c r="O507" s="9">
        <f ca="1">+C$11+C$12*F507</f>
        <v>-4.56506421043575E-2</v>
      </c>
      <c r="P507" s="9">
        <f>+D$11+D$12*F507+D$13*F507^2</f>
        <v>-4.4937503878485857E-2</v>
      </c>
      <c r="Q507" s="11">
        <f>+C507-15018.5</f>
        <v>41405.907399999909</v>
      </c>
      <c r="R507">
        <f>+(P507-G507)^2</f>
        <v>1.0693725442329862E-5</v>
      </c>
      <c r="S507">
        <v>8</v>
      </c>
      <c r="T507">
        <f>S507*R507</f>
        <v>8.5549803538638897E-5</v>
      </c>
    </row>
    <row r="508" spans="1:20">
      <c r="A508" s="296" t="s">
        <v>448</v>
      </c>
      <c r="B508" s="297" t="s">
        <v>39</v>
      </c>
      <c r="C508" s="298">
        <v>56424.586500000209</v>
      </c>
      <c r="D508" s="298">
        <v>6.9999999999999999E-4</v>
      </c>
      <c r="E508" s="10">
        <f>+(C508-C$7)/C$8</f>
        <v>32479.365357873849</v>
      </c>
      <c r="F508">
        <f>ROUND(2*E508,0)/2</f>
        <v>32479.5</v>
      </c>
      <c r="G508" s="9">
        <f>+C508-(C$7+F508*C$8)</f>
        <v>-4.8236614791676402E-2</v>
      </c>
      <c r="L508" s="9">
        <f>+G508</f>
        <v>-4.8236614791676402E-2</v>
      </c>
      <c r="O508" s="9">
        <f ca="1">+C$11+C$12*F508</f>
        <v>-4.5652460463439321E-2</v>
      </c>
      <c r="P508" s="9">
        <f>+D$11+D$12*F508+D$13*F508^2</f>
        <v>-4.4939782004404599E-2</v>
      </c>
      <c r="Q508" s="11">
        <f>+C508-15018.5</f>
        <v>41406.086500000209</v>
      </c>
      <c r="R508">
        <f>+(P508-G508)^2</f>
        <v>1.0869106427230365E-5</v>
      </c>
      <c r="S508">
        <v>8</v>
      </c>
      <c r="T508">
        <f>S508*R508</f>
        <v>8.6952851417842916E-5</v>
      </c>
    </row>
    <row r="509" spans="1:20">
      <c r="A509" s="296" t="s">
        <v>448</v>
      </c>
      <c r="B509" s="297" t="s">
        <v>41</v>
      </c>
      <c r="C509" s="298">
        <v>56425.479400000069</v>
      </c>
      <c r="D509" s="298">
        <v>5.0000000000000001E-4</v>
      </c>
      <c r="E509" s="10">
        <f>+(C509-C$7)/C$8</f>
        <v>32481.857696006227</v>
      </c>
      <c r="F509">
        <f>ROUND(2*E509,0)/2</f>
        <v>32482</v>
      </c>
      <c r="G509" s="9">
        <f>+C509-(C$7+F509*C$8)</f>
        <v>-5.0981539927306585E-2</v>
      </c>
      <c r="L509" s="9">
        <f>+G509</f>
        <v>-5.0981539927306585E-2</v>
      </c>
      <c r="O509" s="9">
        <f ca="1">+C$11+C$12*F509</f>
        <v>-4.5661552258848381E-2</v>
      </c>
      <c r="P509" s="9">
        <f>+D$11+D$12*F509+D$13*F509^2</f>
        <v>-4.4951173402046671E-2</v>
      </c>
      <c r="Q509" s="11">
        <f>+C509-15018.5</f>
        <v>41406.979400000069</v>
      </c>
      <c r="R509">
        <f>+(P509-G509)^2</f>
        <v>3.6365320428975334E-5</v>
      </c>
      <c r="S509">
        <v>8</v>
      </c>
      <c r="T509">
        <f>S509*R509</f>
        <v>2.9092256343180267E-4</v>
      </c>
    </row>
    <row r="510" spans="1:20">
      <c r="A510" s="296" t="s">
        <v>448</v>
      </c>
      <c r="B510" s="297" t="s">
        <v>39</v>
      </c>
      <c r="C510" s="298">
        <v>56427.451400000136</v>
      </c>
      <c r="D510" s="298">
        <v>5.0000000000000001E-4</v>
      </c>
      <c r="E510" s="10">
        <f>+(C510-C$7)/C$8</f>
        <v>32487.362109488131</v>
      </c>
      <c r="F510">
        <f>ROUND(2*E510,0)/2</f>
        <v>32487.5</v>
      </c>
      <c r="G510" s="9">
        <f>+C510-(C$7+F510*C$8)</f>
        <v>-4.9400374860852025E-2</v>
      </c>
      <c r="L510" s="9">
        <f>+G510</f>
        <v>-4.9400374860852025E-2</v>
      </c>
      <c r="O510" s="9">
        <f ca="1">+C$11+C$12*F510</f>
        <v>-4.5681554208748323E-2</v>
      </c>
      <c r="P510" s="9">
        <f>+D$11+D$12*F510+D$13*F510^2</f>
        <v>-4.4976238982743152E-2</v>
      </c>
      <c r="Q510" s="11">
        <f>+C510-15018.5</f>
        <v>41408.951400000136</v>
      </c>
      <c r="R510">
        <f>+(P510-G510)^2</f>
        <v>1.9572978267970169E-5</v>
      </c>
      <c r="S510">
        <v>8</v>
      </c>
      <c r="T510">
        <f>S510*R510</f>
        <v>1.5658382614376135E-4</v>
      </c>
    </row>
    <row r="511" spans="1:20">
      <c r="A511" s="296" t="s">
        <v>448</v>
      </c>
      <c r="B511" s="297" t="s">
        <v>39</v>
      </c>
      <c r="C511" s="298">
        <v>56431.392099999823</v>
      </c>
      <c r="D511" s="298">
        <v>8.0000000000000004E-4</v>
      </c>
      <c r="E511" s="10">
        <f>+(C511-C$7)/C$8</f>
        <v>32498.361725211089</v>
      </c>
      <c r="F511">
        <f>ROUND(2*E511,0)/2</f>
        <v>32498.5</v>
      </c>
      <c r="G511" s="9">
        <f>+C511-(C$7+F511*C$8)</f>
        <v>-4.95380451757228E-2</v>
      </c>
      <c r="L511" s="9">
        <f>+G511</f>
        <v>-4.95380451757228E-2</v>
      </c>
      <c r="O511" s="9">
        <f ca="1">+C$11+C$12*F511</f>
        <v>-4.5721558108548194E-2</v>
      </c>
      <c r="P511" s="9">
        <f>+D$11+D$12*F511+D$13*F511^2</f>
        <v>-4.5026388730907196E-2</v>
      </c>
      <c r="Q511" s="11">
        <f>+C511-15018.5</f>
        <v>41412.892099999823</v>
      </c>
      <c r="R511">
        <f>+(P511-G511)^2</f>
        <v>2.0355043876046172E-5</v>
      </c>
      <c r="S511">
        <v>8</v>
      </c>
      <c r="T511">
        <f>S511*R511</f>
        <v>1.6284035100836938E-4</v>
      </c>
    </row>
    <row r="512" spans="1:20">
      <c r="A512" s="296" t="s">
        <v>448</v>
      </c>
      <c r="B512" s="297" t="s">
        <v>39</v>
      </c>
      <c r="C512" s="298">
        <v>56432.467100000009</v>
      </c>
      <c r="D512" s="298">
        <v>5.9999999999999995E-4</v>
      </c>
      <c r="E512" s="10">
        <f>+(C512-C$7)/C$8</f>
        <v>32501.362356293172</v>
      </c>
      <c r="F512">
        <f>ROUND(2*E512,0)/2</f>
        <v>32501.5</v>
      </c>
      <c r="G512" s="9">
        <f>+C512-(C$7+F512*C$8)</f>
        <v>-4.9311954993754625E-2</v>
      </c>
      <c r="L512" s="9">
        <f>+G512</f>
        <v>-4.9311954993754625E-2</v>
      </c>
      <c r="O512" s="9">
        <f ca="1">+C$11+C$12*F512</f>
        <v>-4.5732468263039075E-2</v>
      </c>
      <c r="P512" s="9">
        <f>+D$11+D$12*F512+D$13*F512^2</f>
        <v>-4.5040070236022925E-2</v>
      </c>
      <c r="Q512" s="11">
        <f>+C512-15018.5</f>
        <v>41413.967100000009</v>
      </c>
      <c r="R512">
        <f>+(P512-G512)^2</f>
        <v>1.8248999383340429E-5</v>
      </c>
      <c r="S512">
        <v>8</v>
      </c>
      <c r="T512">
        <f>S512*R512</f>
        <v>1.4599199506672343E-4</v>
      </c>
    </row>
    <row r="513" spans="1:20">
      <c r="A513" s="296" t="s">
        <v>448</v>
      </c>
      <c r="B513" s="297" t="s">
        <v>41</v>
      </c>
      <c r="C513" s="298">
        <v>56433.363599999808</v>
      </c>
      <c r="D513" s="298">
        <v>4.0000000000000002E-4</v>
      </c>
      <c r="E513" s="10">
        <f>+(C513-C$7)/C$8</f>
        <v>32503.864743050399</v>
      </c>
      <c r="F513">
        <f>ROUND(2*E513,0)/2</f>
        <v>32504</v>
      </c>
      <c r="G513" s="9">
        <f>+C513-(C$7+F513*C$8)</f>
        <v>-4.8456880191224627E-2</v>
      </c>
      <c r="L513" s="9">
        <f>+G513</f>
        <v>-4.8456880191224627E-2</v>
      </c>
      <c r="O513" s="9">
        <f ca="1">+C$11+C$12*F513</f>
        <v>-4.5741560058448136E-2</v>
      </c>
      <c r="P513" s="9">
        <f>+D$11+D$12*F513+D$13*F513^2</f>
        <v>-4.5051472898374745E-2</v>
      </c>
      <c r="Q513" s="11">
        <f>+C513-15018.5</f>
        <v>41414.863599999808</v>
      </c>
      <c r="R513">
        <f>+(P513-G513)^2</f>
        <v>1.1596798830195166E-5</v>
      </c>
      <c r="S513">
        <v>8</v>
      </c>
      <c r="T513">
        <f>S513*R513</f>
        <v>9.2774390641561325E-5</v>
      </c>
    </row>
    <row r="514" spans="1:20">
      <c r="A514" s="296" t="s">
        <v>448</v>
      </c>
      <c r="B514" s="297" t="s">
        <v>39</v>
      </c>
      <c r="C514" s="298">
        <v>56433.541600000113</v>
      </c>
      <c r="D514" s="298">
        <v>5.9999999999999995E-4</v>
      </c>
      <c r="E514" s="10">
        <f>+(C514-C$7)/C$8</f>
        <v>32504.361591732664</v>
      </c>
      <c r="F514">
        <f>ROUND(2*E514,0)/2</f>
        <v>32504.5</v>
      </c>
      <c r="G514" s="9">
        <f>+C514-(C$7+F514*C$8)</f>
        <v>-4.9585864886466879E-2</v>
      </c>
      <c r="L514" s="9">
        <f>+G514</f>
        <v>-4.9585864886466879E-2</v>
      </c>
      <c r="O514" s="9">
        <f ca="1">+C$11+C$12*F514</f>
        <v>-4.5743378417529942E-2</v>
      </c>
      <c r="P514" s="9">
        <f>+D$11+D$12*F514+D$13*F514^2</f>
        <v>-4.5053753584454792E-2</v>
      </c>
      <c r="Q514" s="11">
        <f>+C514-15018.5</f>
        <v>41415.041600000113</v>
      </c>
      <c r="R514">
        <f>+(P514-G514)^2</f>
        <v>2.0540032853825698E-5</v>
      </c>
      <c r="S514">
        <v>8</v>
      </c>
      <c r="T514">
        <f>S514*R514</f>
        <v>1.6432026283060559E-4</v>
      </c>
    </row>
    <row r="515" spans="1:20">
      <c r="A515" s="296" t="s">
        <v>448</v>
      </c>
      <c r="B515" s="297" t="s">
        <v>41</v>
      </c>
      <c r="C515" s="298">
        <v>56441.243900000118</v>
      </c>
      <c r="D515" s="298">
        <v>5.0000000000000001E-4</v>
      </c>
      <c r="E515" s="10">
        <f>+(C515-C$7)/C$8</f>
        <v>32525.860904085726</v>
      </c>
      <c r="F515">
        <f>ROUND(2*E515,0)/2</f>
        <v>32526</v>
      </c>
      <c r="G515" s="9">
        <f>+C515-(C$7+F515*C$8)</f>
        <v>-4.9832219883683138E-2</v>
      </c>
      <c r="L515" s="9">
        <f>+G515</f>
        <v>-4.9832219883683138E-2</v>
      </c>
      <c r="O515" s="9">
        <f ca="1">+C$11+C$12*F515</f>
        <v>-4.582156785804789E-2</v>
      </c>
      <c r="P515" s="9">
        <f>+D$11+D$12*F515+D$13*F515^2</f>
        <v>-4.5151871524148637E-2</v>
      </c>
      <c r="Q515" s="11">
        <f>+C515-15018.5</f>
        <v>41422.743900000118</v>
      </c>
      <c r="R515">
        <f>+(P515-G515)^2</f>
        <v>2.1905660766597289E-5</v>
      </c>
      <c r="S515">
        <v>8</v>
      </c>
      <c r="T515">
        <f>S515*R515</f>
        <v>1.7524528613277831E-4</v>
      </c>
    </row>
    <row r="516" spans="1:20">
      <c r="A516" s="296" t="s">
        <v>448</v>
      </c>
      <c r="B516" s="297" t="s">
        <v>39</v>
      </c>
      <c r="C516" s="298">
        <v>56441.421800000127</v>
      </c>
      <c r="D516" s="298">
        <v>8.0000000000000004E-4</v>
      </c>
      <c r="E516" s="10">
        <f>+(C516-C$7)/C$8</f>
        <v>32526.357473638695</v>
      </c>
      <c r="F516">
        <f>ROUND(2*E516,0)/2</f>
        <v>32526.5</v>
      </c>
      <c r="G516" s="9">
        <f>+C516-(C$7+F516*C$8)</f>
        <v>-5.1061204874713439E-2</v>
      </c>
      <c r="L516" s="9">
        <f>+G516</f>
        <v>-5.1061204874713439E-2</v>
      </c>
      <c r="O516" s="9">
        <f ca="1">+C$11+C$12*F516</f>
        <v>-4.5823386217129697E-2</v>
      </c>
      <c r="P516" s="9">
        <f>+D$11+D$12*F516+D$13*F516^2</f>
        <v>-4.5154154463170629E-2</v>
      </c>
      <c r="Q516" s="11">
        <f>+C516-15018.5</f>
        <v>41422.921800000127</v>
      </c>
      <c r="R516">
        <f>+(P516-G516)^2</f>
        <v>3.489324456450809E-5</v>
      </c>
      <c r="S516">
        <v>8</v>
      </c>
      <c r="T516">
        <f>S516*R516</f>
        <v>2.7914595651606472E-4</v>
      </c>
    </row>
    <row r="517" spans="1:20">
      <c r="A517" s="296" t="s">
        <v>448</v>
      </c>
      <c r="B517" s="297" t="s">
        <v>39</v>
      </c>
      <c r="C517" s="298">
        <v>56444.288699999917</v>
      </c>
      <c r="D517" s="298">
        <v>6.9999999999999999E-4</v>
      </c>
      <c r="E517" s="10">
        <f>+(C517-C$7)/C$8</f>
        <v>32534.359807822046</v>
      </c>
      <c r="F517">
        <f>ROUND(2*E517,0)/2</f>
        <v>32534.5</v>
      </c>
      <c r="G517" s="9">
        <f>+C517-(C$7+F517*C$8)</f>
        <v>-5.0224965081724804E-2</v>
      </c>
      <c r="L517" s="9">
        <f>+G517</f>
        <v>-5.0224965081724804E-2</v>
      </c>
      <c r="O517" s="9">
        <f ca="1">+C$11+C$12*F517</f>
        <v>-4.58524799624387E-2</v>
      </c>
      <c r="P517" s="9">
        <f>+D$11+D$12*F517+D$13*F517^2</f>
        <v>-4.5190688451161309E-2</v>
      </c>
      <c r="Q517" s="11">
        <f>+C517-15018.5</f>
        <v>41425.788699999917</v>
      </c>
      <c r="R517">
        <f>+(P517-G517)^2</f>
        <v>2.534394119303773E-5</v>
      </c>
      <c r="S517">
        <v>8</v>
      </c>
      <c r="T517">
        <f>S517*R517</f>
        <v>2.0275152954430184E-4</v>
      </c>
    </row>
    <row r="518" spans="1:20">
      <c r="A518" s="296" t="s">
        <v>448</v>
      </c>
      <c r="B518" s="297" t="s">
        <v>39</v>
      </c>
      <c r="C518" s="298">
        <v>56449.30560000008</v>
      </c>
      <c r="D518" s="298">
        <v>5.0000000000000001E-4</v>
      </c>
      <c r="E518" s="10">
        <f>+(C518-C$7)/C$8</f>
        <v>32548.36340416957</v>
      </c>
      <c r="F518">
        <f>ROUND(2*E518,0)/2</f>
        <v>32548.5</v>
      </c>
      <c r="G518" s="9">
        <f>+C518-(C$7+F518*C$8)</f>
        <v>-4.8936544917523861E-2</v>
      </c>
      <c r="L518" s="9">
        <f>+G518</f>
        <v>-4.8936544917523861E-2</v>
      </c>
      <c r="O518" s="9">
        <f ca="1">+C$11+C$12*F518</f>
        <v>-4.5903394016729451E-2</v>
      </c>
      <c r="P518" s="9">
        <f>+D$11+D$12*F518+D$13*F518^2</f>
        <v>-4.525465447133227E-2</v>
      </c>
      <c r="Q518" s="11">
        <f>+C518-15018.5</f>
        <v>41430.80560000008</v>
      </c>
      <c r="R518">
        <f>+(P518-G518)^2</f>
        <v>1.3556317257756911E-5</v>
      </c>
      <c r="S518">
        <v>8</v>
      </c>
      <c r="T518">
        <f>S518*R518</f>
        <v>1.0845053806205529E-4</v>
      </c>
    </row>
    <row r="519" spans="1:20">
      <c r="A519" s="296" t="s">
        <v>448</v>
      </c>
      <c r="B519" s="297" t="s">
        <v>41</v>
      </c>
      <c r="C519" s="298">
        <v>56449.48359999992</v>
      </c>
      <c r="D519" s="298">
        <v>5.0000000000000001E-4</v>
      </c>
      <c r="E519" s="10">
        <f>+(C519-C$7)/C$8</f>
        <v>32548.860252850533</v>
      </c>
      <c r="F519">
        <f>ROUND(2*E519,0)/2</f>
        <v>32549</v>
      </c>
      <c r="G519" s="9">
        <f>+C519-(C$7+F519*C$8)</f>
        <v>-5.00655300784274E-2</v>
      </c>
      <c r="L519" s="9">
        <f>+G519</f>
        <v>-5.00655300784274E-2</v>
      </c>
      <c r="O519" s="9">
        <f ca="1">+C$11+C$12*F519</f>
        <v>-4.5905212375811258E-2</v>
      </c>
      <c r="P519" s="9">
        <f>+D$11+D$12*F519+D$13*F519^2</f>
        <v>-4.5256939714499428E-2</v>
      </c>
      <c r="Q519" s="11">
        <f>+C519-15018.5</f>
        <v>41430.98359999992</v>
      </c>
      <c r="R519">
        <f>+(P519-G519)^2</f>
        <v>2.3122541288060953E-5</v>
      </c>
      <c r="S519">
        <v>8</v>
      </c>
      <c r="T519">
        <f>S519*R519</f>
        <v>1.8498033030448763E-4</v>
      </c>
    </row>
    <row r="520" spans="1:20">
      <c r="A520" s="296" t="s">
        <v>448</v>
      </c>
      <c r="B520" s="297" t="s">
        <v>39</v>
      </c>
      <c r="C520" s="298">
        <v>56450.378200000152</v>
      </c>
      <c r="D520" s="298">
        <v>8.9999999999999998E-4</v>
      </c>
      <c r="E520" s="10">
        <f>+(C520-C$7)/C$8</f>
        <v>32551.357336167988</v>
      </c>
      <c r="F520">
        <f>ROUND(2*E520,0)/2</f>
        <v>32551.5</v>
      </c>
      <c r="G520" s="9">
        <f>+C520-(C$7+F520*C$8)</f>
        <v>-5.1110454849549569E-2</v>
      </c>
      <c r="L520" s="9">
        <f>+G520</f>
        <v>-5.1110454849549569E-2</v>
      </c>
      <c r="O520" s="9">
        <f ca="1">+C$11+C$12*F520</f>
        <v>-4.5914304171220333E-2</v>
      </c>
      <c r="P520" s="9">
        <f>+D$11+D$12*F520+D$13*F520^2</f>
        <v>-4.5268366698383675E-2</v>
      </c>
      <c r="Q520" s="11">
        <f>+C520-15018.5</f>
        <v>41431.878200000152</v>
      </c>
      <c r="R520">
        <f>+(P520-G520)^2</f>
        <v>3.4129993965992939E-5</v>
      </c>
      <c r="S520">
        <v>8</v>
      </c>
      <c r="T520">
        <f>S520*R520</f>
        <v>2.7303995172794351E-4</v>
      </c>
    </row>
    <row r="521" spans="1:20">
      <c r="A521" s="296" t="s">
        <v>448</v>
      </c>
      <c r="B521" s="297" t="s">
        <v>39</v>
      </c>
      <c r="C521" s="298">
        <v>56453.24599999981</v>
      </c>
      <c r="D521" s="298">
        <v>4.0000000000000002E-4</v>
      </c>
      <c r="E521" s="10">
        <f>+(C521-C$7)/C$8</f>
        <v>32559.36218250723</v>
      </c>
      <c r="F521">
        <f>ROUND(2*E521,0)/2</f>
        <v>32559.5</v>
      </c>
      <c r="G521" s="9">
        <f>+C521-(C$7+F521*C$8)</f>
        <v>-4.937421518843621E-2</v>
      </c>
      <c r="L521" s="9">
        <f>+G521</f>
        <v>-4.937421518843621E-2</v>
      </c>
      <c r="O521" s="9">
        <f ca="1">+C$11+C$12*F521</f>
        <v>-4.5943397916529322E-2</v>
      </c>
      <c r="P521" s="9">
        <f>+D$11+D$12*F521+D$13*F521^2</f>
        <v>-4.5304941648955252E-2</v>
      </c>
      <c r="Q521" s="11">
        <f>+C521-15018.5</f>
        <v>41434.74599999981</v>
      </c>
      <c r="R521">
        <f>+(P521-G521)^2</f>
        <v>1.6558987139119886E-5</v>
      </c>
      <c r="S521">
        <v>8</v>
      </c>
      <c r="T521">
        <f>S521*R521</f>
        <v>1.3247189711295909E-4</v>
      </c>
    </row>
    <row r="522" spans="1:20">
      <c r="A522" s="296" t="s">
        <v>448</v>
      </c>
      <c r="B522" s="297" t="s">
        <v>39</v>
      </c>
      <c r="C522" s="298">
        <v>56454.323100000154</v>
      </c>
      <c r="D522" s="298">
        <v>1.1000000000000001E-3</v>
      </c>
      <c r="E522" s="10">
        <f>+(C522-C$7)/C$8</f>
        <v>32562.368675287682</v>
      </c>
      <c r="F522">
        <f>ROUND(2*E522,0)/2</f>
        <v>32562.5</v>
      </c>
      <c r="G522" s="9">
        <f>+C522-(C$7+F522*C$8)</f>
        <v>-4.7048124848515727E-2</v>
      </c>
      <c r="L522" s="9">
        <f>+G522</f>
        <v>-4.7048124848515727E-2</v>
      </c>
      <c r="O522" s="9">
        <f ca="1">+C$11+C$12*F522</f>
        <v>-4.5954308071020203E-2</v>
      </c>
      <c r="P522" s="9">
        <f>+D$11+D$12*F522+D$13*F522^2</f>
        <v>-4.531866063483253E-2</v>
      </c>
      <c r="Q522" s="11">
        <f>+C522-15018.5</f>
        <v>41435.823100000154</v>
      </c>
      <c r="R522">
        <f>+(P522-G522)^2</f>
        <v>2.991046466410836E-6</v>
      </c>
      <c r="S522">
        <v>8</v>
      </c>
      <c r="T522">
        <f>S522*R522</f>
        <v>2.3928371731286688E-5</v>
      </c>
    </row>
    <row r="523" spans="1:20">
      <c r="A523" s="296" t="s">
        <v>448</v>
      </c>
      <c r="B523" s="297" t="s">
        <v>41</v>
      </c>
      <c r="C523" s="298">
        <v>56454.500899999868</v>
      </c>
      <c r="D523" s="298">
        <v>2.9999999999999997E-4</v>
      </c>
      <c r="E523" s="10">
        <f>+(C523-C$7)/C$8</f>
        <v>32562.864965711349</v>
      </c>
      <c r="F523">
        <f>ROUND(2*E523,0)/2</f>
        <v>32563</v>
      </c>
      <c r="G523" s="9">
        <f>+C523-(C$7+F523*C$8)</f>
        <v>-4.8377110128058121E-2</v>
      </c>
      <c r="L523" s="9">
        <f>+G523</f>
        <v>-4.8377110128058121E-2</v>
      </c>
      <c r="O523" s="9">
        <f ca="1">+C$11+C$12*F523</f>
        <v>-4.5956126430102009E-2</v>
      </c>
      <c r="P523" s="9">
        <f>+D$11+D$12*F523+D$13*F523^2</f>
        <v>-4.5320947311690035E-2</v>
      </c>
      <c r="Q523" s="11">
        <f>+C523-15018.5</f>
        <v>41436.000899999868</v>
      </c>
      <c r="R523">
        <f>+(P523-G523)^2</f>
        <v>9.3401311601509083E-6</v>
      </c>
      <c r="S523">
        <v>8</v>
      </c>
      <c r="T523">
        <f>S523*R523</f>
        <v>7.4721049281207267E-5</v>
      </c>
    </row>
    <row r="524" spans="1:20">
      <c r="A524" s="296" t="s">
        <v>448</v>
      </c>
      <c r="B524" s="297" t="s">
        <v>41</v>
      </c>
      <c r="C524" s="298">
        <v>56455.217699999921</v>
      </c>
      <c r="D524" s="298">
        <v>8.0000000000000004E-4</v>
      </c>
      <c r="E524" s="10">
        <f>+(C524-C$7)/C$8</f>
        <v>32564.865758603835</v>
      </c>
      <c r="F524">
        <f>ROUND(2*E524,0)/2</f>
        <v>32565</v>
      </c>
      <c r="G524" s="9">
        <f>+C524-(C$7+F524*C$8)</f>
        <v>-4.8093050078023225E-2</v>
      </c>
      <c r="L524" s="9">
        <f>+G524</f>
        <v>-4.8093050078023225E-2</v>
      </c>
      <c r="O524" s="9">
        <f ca="1">+C$11+C$12*F524</f>
        <v>-4.5963399866429264E-2</v>
      </c>
      <c r="P524" s="9">
        <f>+D$11+D$12*F524+D$13*F524^2</f>
        <v>-4.5330094531152304E-2</v>
      </c>
      <c r="Q524" s="11">
        <f>+C524-15018.5</f>
        <v>41436.717699999921</v>
      </c>
      <c r="R524">
        <f>+(P524-G524)^2</f>
        <v>7.6339233539847904E-6</v>
      </c>
      <c r="S524">
        <v>8</v>
      </c>
      <c r="T524">
        <f>S524*R524</f>
        <v>6.1071386831878323E-5</v>
      </c>
    </row>
    <row r="525" spans="1:20">
      <c r="A525" s="296" t="s">
        <v>448</v>
      </c>
      <c r="B525" s="297" t="s">
        <v>39</v>
      </c>
      <c r="C525" s="298">
        <v>56455.395500000101</v>
      </c>
      <c r="D525" s="298">
        <v>5.0000000000000001E-4</v>
      </c>
      <c r="E525" s="10">
        <f>+(C525-C$7)/C$8</f>
        <v>32565.362049028805</v>
      </c>
      <c r="F525">
        <f>ROUND(2*E525,0)/2</f>
        <v>32565.5</v>
      </c>
      <c r="G525" s="9">
        <f>+C525-(C$7+F525*C$8)</f>
        <v>-4.9422034899180289E-2</v>
      </c>
      <c r="L525" s="9">
        <f>+G525</f>
        <v>-4.9422034899180289E-2</v>
      </c>
      <c r="O525" s="9">
        <f ca="1">+C$11+C$12*F525</f>
        <v>-4.5965218225511084E-2</v>
      </c>
      <c r="P525" s="9">
        <f>+D$11+D$12*F525+D$13*F525^2</f>
        <v>-4.5332381464025934E-2</v>
      </c>
      <c r="Q525" s="11">
        <f>+C525-15018.5</f>
        <v>41436.895500000101</v>
      </c>
      <c r="R525">
        <f>+(P525-G525)^2</f>
        <v>1.6725265219669821E-5</v>
      </c>
      <c r="S525">
        <v>8</v>
      </c>
      <c r="T525">
        <f>S525*R525</f>
        <v>1.3380212175735857E-4</v>
      </c>
    </row>
    <row r="526" spans="1:20">
      <c r="A526" s="296" t="s">
        <v>448</v>
      </c>
      <c r="B526" s="297" t="s">
        <v>39</v>
      </c>
      <c r="C526" s="298">
        <v>56472.232199999969</v>
      </c>
      <c r="D526" s="298">
        <v>5.0000000000000001E-4</v>
      </c>
      <c r="E526" s="10">
        <f>+(C526-C$7)/C$8</f>
        <v>32612.358072592131</v>
      </c>
      <c r="F526">
        <f>ROUND(2*E526,0)/2</f>
        <v>32612.5</v>
      </c>
      <c r="G526" s="9">
        <f>+C526-(C$7+F526*C$8)</f>
        <v>-5.0846625032136217E-2</v>
      </c>
      <c r="L526" s="9">
        <f>+G526</f>
        <v>-5.0846625032136217E-2</v>
      </c>
      <c r="O526" s="9">
        <f ca="1">+C$11+C$12*F526</f>
        <v>-4.613614397920146E-2</v>
      </c>
      <c r="P526" s="9">
        <f>+D$11+D$12*F526+D$13*F526^2</f>
        <v>-4.554758177655216E-2</v>
      </c>
      <c r="Q526" s="11">
        <f>+C526-15018.5</f>
        <v>41453.732199999969</v>
      </c>
      <c r="R526">
        <f>+(P526-G526)^2</f>
        <v>2.8079859424550884E-5</v>
      </c>
      <c r="S526">
        <v>8</v>
      </c>
      <c r="T526">
        <f>S526*R526</f>
        <v>2.2463887539640707E-4</v>
      </c>
    </row>
    <row r="527" spans="1:20">
      <c r="A527" s="296" t="s">
        <v>448</v>
      </c>
      <c r="B527" s="297" t="s">
        <v>39</v>
      </c>
      <c r="C527" s="298">
        <v>56473.310300000012</v>
      </c>
      <c r="D527" s="298">
        <v>1E-3</v>
      </c>
      <c r="E527" s="10">
        <f>+(C527-C$7)/C$8</f>
        <v>32615.367356656465</v>
      </c>
      <c r="F527">
        <f>ROUND(2*E527,0)/2</f>
        <v>32615.5</v>
      </c>
      <c r="G527" s="9">
        <f>+C527-(C$7+F527*C$8)</f>
        <v>-4.752053498668829E-2</v>
      </c>
      <c r="L527" s="9">
        <f>+G527</f>
        <v>-4.752053498668829E-2</v>
      </c>
      <c r="O527" s="9">
        <f ca="1">+C$11+C$12*F527</f>
        <v>-4.6147054133692328E-2</v>
      </c>
      <c r="P527" s="9">
        <f>+D$11+D$12*F527+D$13*F527^2</f>
        <v>-4.5561333327681253E-2</v>
      </c>
      <c r="Q527" s="11">
        <f>+C527-15018.5</f>
        <v>41454.810300000012</v>
      </c>
      <c r="R527">
        <f>+(P527-G527)^2</f>
        <v>3.8384711406559267E-6</v>
      </c>
      <c r="S527">
        <v>8</v>
      </c>
      <c r="T527">
        <f>S527*R527</f>
        <v>3.0707769125247414E-5</v>
      </c>
    </row>
    <row r="528" spans="1:20">
      <c r="A528" s="296" t="s">
        <v>448</v>
      </c>
      <c r="B528" s="297" t="s">
        <v>41</v>
      </c>
      <c r="C528" s="298">
        <v>56475.276399999857</v>
      </c>
      <c r="D528" s="298">
        <v>3.2000000000000002E-3</v>
      </c>
      <c r="E528" s="10">
        <f>+(C528-C$7)/C$8</f>
        <v>32620.855301557858</v>
      </c>
      <c r="F528">
        <f>ROUND(2*E528,0)/2</f>
        <v>32621</v>
      </c>
      <c r="G528" s="9">
        <f>+C528-(C$7+F528*C$8)</f>
        <v>-5.1839370142261032E-2</v>
      </c>
      <c r="L528" s="9">
        <f>+G528</f>
        <v>-5.1839370142261032E-2</v>
      </c>
      <c r="O528" s="9">
        <f ca="1">+C$11+C$12*F528</f>
        <v>-4.616705608359227E-2</v>
      </c>
      <c r="P528" s="9">
        <f>+D$11+D$12*F528+D$13*F528^2</f>
        <v>-4.5586549292252893E-2</v>
      </c>
      <c r="Q528" s="11">
        <f>+C528-15018.5</f>
        <v>41456.776399999857</v>
      </c>
      <c r="R528">
        <f>+(P528-G528)^2</f>
        <v>3.9097768582296509E-5</v>
      </c>
      <c r="S528">
        <v>8</v>
      </c>
      <c r="T528">
        <f>S528*R528</f>
        <v>3.1278214865837207E-4</v>
      </c>
    </row>
    <row r="529" spans="1:20">
      <c r="A529" s="296" t="s">
        <v>448</v>
      </c>
      <c r="B529" s="297" t="s">
        <v>41</v>
      </c>
      <c r="C529" s="298">
        <v>56480.294900000095</v>
      </c>
      <c r="D529" s="298">
        <v>4.0000000000000002E-4</v>
      </c>
      <c r="E529" s="10">
        <f>+(C529-C$7)/C$8</f>
        <v>32634.863363961154</v>
      </c>
      <c r="F529">
        <f>ROUND(2*E529,0)/2</f>
        <v>32635</v>
      </c>
      <c r="G529" s="9">
        <f>+C529-(C$7+F529*C$8)</f>
        <v>-4.8950949902064167E-2</v>
      </c>
      <c r="L529" s="9">
        <f>+G529</f>
        <v>-4.8950949902064167E-2</v>
      </c>
      <c r="O529" s="9">
        <f ca="1">+C$11+C$12*F529</f>
        <v>-4.6217970137883022E-2</v>
      </c>
      <c r="P529" s="9">
        <f>+D$11+D$12*F529+D$13*F529^2</f>
        <v>-4.5650763340851275E-2</v>
      </c>
      <c r="Q529" s="11">
        <f>+C529-15018.5</f>
        <v>41461.794900000095</v>
      </c>
      <c r="R529">
        <f>+(P529-G529)^2</f>
        <v>1.0891231338810175E-5</v>
      </c>
      <c r="S529">
        <v>8</v>
      </c>
      <c r="T529">
        <f>S529*R529</f>
        <v>8.7129850710481401E-5</v>
      </c>
    </row>
    <row r="530" spans="1:20">
      <c r="A530" s="296" t="s">
        <v>448</v>
      </c>
      <c r="B530" s="297" t="s">
        <v>39</v>
      </c>
      <c r="C530" s="298">
        <v>56482.260300000198</v>
      </c>
      <c r="D530" s="298">
        <v>1.2999999999999999E-3</v>
      </c>
      <c r="E530" s="10">
        <f>+(C530-C$7)/C$8</f>
        <v>32640.349354963961</v>
      </c>
      <c r="F530">
        <f>ROUND(2*E530,0)/2</f>
        <v>32640.5</v>
      </c>
      <c r="G530" s="9">
        <f>+C530-(C$7+F530*C$8)</f>
        <v>-5.3969784799846821E-2</v>
      </c>
      <c r="L530" s="9">
        <f>+G530</f>
        <v>-5.3969784799846821E-2</v>
      </c>
      <c r="O530" s="9">
        <f ca="1">+C$11+C$12*F530</f>
        <v>-4.6237972087782964E-2</v>
      </c>
      <c r="P530" s="9">
        <f>+D$11+D$12*F530+D$13*F530^2</f>
        <v>-4.5676001271606925E-2</v>
      </c>
      <c r="Q530" s="11">
        <f>+C530-15018.5</f>
        <v>41463.760300000198</v>
      </c>
      <c r="R530">
        <f>+(P530-G530)^2</f>
        <v>6.8786845213303401E-5</v>
      </c>
      <c r="S530">
        <v>8</v>
      </c>
      <c r="T530">
        <f>S530*R530</f>
        <v>5.5029476170642721E-4</v>
      </c>
    </row>
    <row r="531" spans="1:20">
      <c r="A531" s="296" t="s">
        <v>448</v>
      </c>
      <c r="B531" s="297" t="s">
        <v>39</v>
      </c>
      <c r="C531" s="298">
        <v>56483.339699999895</v>
      </c>
      <c r="D531" s="298">
        <v>4.0000000000000002E-4</v>
      </c>
      <c r="E531" s="10">
        <f>+(C531-C$7)/C$8</f>
        <v>32643.362267697477</v>
      </c>
      <c r="F531">
        <f>ROUND(2*E531,0)/2</f>
        <v>32643.5</v>
      </c>
      <c r="G531" s="9">
        <f>+C531-(C$7+F531*C$8)</f>
        <v>-4.9343695107381791E-2</v>
      </c>
      <c r="L531" s="9">
        <f>+G531</f>
        <v>-4.9343695107381791E-2</v>
      </c>
      <c r="O531" s="9">
        <f ca="1">+C$11+C$12*F531</f>
        <v>-4.6248882242273831E-2</v>
      </c>
      <c r="P531" s="9">
        <f>+D$11+D$12*F531+D$13*F531^2</f>
        <v>-4.5689770027019988E-2</v>
      </c>
      <c r="Q531" s="11">
        <f>+C531-15018.5</f>
        <v>41464.839699999895</v>
      </c>
      <c r="R531">
        <f>+(P531-G531)^2</f>
        <v>1.3351168492897008E-5</v>
      </c>
      <c r="S531">
        <v>8</v>
      </c>
      <c r="T531">
        <f>S531*R531</f>
        <v>1.0680934794317606E-4</v>
      </c>
    </row>
    <row r="532" spans="1:20">
      <c r="A532" s="296" t="s">
        <v>448</v>
      </c>
      <c r="B532" s="297" t="s">
        <v>41</v>
      </c>
      <c r="C532" s="298">
        <v>56495.341899999883</v>
      </c>
      <c r="D532" s="298">
        <v>8.9999999999999998E-4</v>
      </c>
      <c r="E532" s="10">
        <f>+(C532-C$7)/C$8</f>
        <v>32676.863825248278</v>
      </c>
      <c r="F532">
        <f>ROUND(2*E532,0)/2</f>
        <v>32677</v>
      </c>
      <c r="G532" s="9">
        <f>+C532-(C$7+F532*C$8)</f>
        <v>-4.8785690116346814E-2</v>
      </c>
      <c r="L532" s="9">
        <f>+G532</f>
        <v>-4.8785690116346814E-2</v>
      </c>
      <c r="O532" s="9">
        <f ca="1">+C$11+C$12*F532</f>
        <v>-4.6370712300755276E-2</v>
      </c>
      <c r="P532" s="9">
        <f>+D$11+D$12*F532+D$13*F532^2</f>
        <v>-4.5843646346622149E-2</v>
      </c>
      <c r="Q532" s="11">
        <f>+C532-15018.5</f>
        <v>41476.841899999883</v>
      </c>
      <c r="R532">
        <f>+(P532-G532)^2</f>
        <v>8.6556215429757135E-6</v>
      </c>
      <c r="S532">
        <v>8</v>
      </c>
      <c r="T532">
        <f>S532*R532</f>
        <v>6.9244972343805708E-5</v>
      </c>
    </row>
    <row r="533" spans="1:20">
      <c r="A533" s="296" t="s">
        <v>448</v>
      </c>
      <c r="B533" s="297" t="s">
        <v>39</v>
      </c>
      <c r="C533" s="298">
        <v>56496.236899999902</v>
      </c>
      <c r="D533" s="298">
        <v>6.9999999999999999E-4</v>
      </c>
      <c r="E533" s="10">
        <f>+(C533-C$7)/C$8</f>
        <v>32679.362025079026</v>
      </c>
      <c r="F533">
        <f>ROUND(2*E533,0)/2</f>
        <v>32679.5</v>
      </c>
      <c r="G533" s="9">
        <f>+C533-(C$7+F533*C$8)</f>
        <v>-4.9430615101300646E-2</v>
      </c>
      <c r="L533" s="9">
        <f>+G533</f>
        <v>-4.9430615101300646E-2</v>
      </c>
      <c r="O533" s="9">
        <f ca="1">+C$11+C$12*F533</f>
        <v>-4.6379804096164337E-2</v>
      </c>
      <c r="P533" s="9">
        <f>+D$11+D$12*F533+D$13*F533^2</f>
        <v>-4.5855138870635845E-2</v>
      </c>
      <c r="Q533" s="11">
        <f>+C533-15018.5</f>
        <v>41477.736899999902</v>
      </c>
      <c r="R533">
        <f>+(P533-G533)^2</f>
        <v>1.2784030276048971E-5</v>
      </c>
      <c r="S533">
        <v>8</v>
      </c>
      <c r="T533">
        <f>S533*R533</f>
        <v>1.0227224220839177E-4</v>
      </c>
    </row>
    <row r="534" spans="1:20">
      <c r="A534" s="296" t="s">
        <v>448</v>
      </c>
      <c r="B534" s="297" t="s">
        <v>39</v>
      </c>
      <c r="C534" s="298">
        <v>56498.38469999982</v>
      </c>
      <c r="D534" s="298">
        <v>1.4E-3</v>
      </c>
      <c r="E534" s="10">
        <f>+(C534-C$7)/C$8</f>
        <v>32685.357146415528</v>
      </c>
      <c r="F534">
        <f>ROUND(2*E534,0)/2</f>
        <v>32685.5</v>
      </c>
      <c r="G534" s="9">
        <f>+C534-(C$7+F534*C$8)</f>
        <v>-5.1178435183828697E-2</v>
      </c>
      <c r="L534" s="9">
        <f>+G534</f>
        <v>-5.1178435183828697E-2</v>
      </c>
      <c r="O534" s="9">
        <f ca="1">+C$11+C$12*F534</f>
        <v>-4.6401624405146086E-2</v>
      </c>
      <c r="P534" s="9">
        <f>+D$11+D$12*F534+D$13*F534^2</f>
        <v>-4.588272615099781E-2</v>
      </c>
      <c r="Q534" s="11">
        <f>+C534-15018.5</f>
        <v>41479.88469999982</v>
      </c>
      <c r="R534">
        <f>+(P534-G534)^2</f>
        <v>2.8044534160406643E-5</v>
      </c>
      <c r="S534">
        <v>8</v>
      </c>
      <c r="T534">
        <f>S534*R534</f>
        <v>2.2435627328325314E-4</v>
      </c>
    </row>
    <row r="535" spans="1:20">
      <c r="A535" s="296" t="s">
        <v>448</v>
      </c>
      <c r="B535" s="297" t="s">
        <v>41</v>
      </c>
      <c r="C535" s="298">
        <v>56499.282600000035</v>
      </c>
      <c r="D535" s="298">
        <v>2.0000000000000001E-4</v>
      </c>
      <c r="E535" s="10">
        <f>+(C535-C$7)/C$8</f>
        <v>32687.863440972535</v>
      </c>
      <c r="F535">
        <f>ROUND(2*E535,0)/2</f>
        <v>32688</v>
      </c>
      <c r="G535" s="9">
        <f>+C535-(C$7+F535*C$8)</f>
        <v>-4.8923359965556301E-2</v>
      </c>
      <c r="L535" s="9">
        <f>+G535</f>
        <v>-4.8923359965556301E-2</v>
      </c>
      <c r="O535" s="9">
        <f ca="1">+C$11+C$12*F535</f>
        <v>-4.6410716200555147E-2</v>
      </c>
      <c r="P535" s="9">
        <f>+D$11+D$12*F535+D$13*F535^2</f>
        <v>-4.5894223027285727E-2</v>
      </c>
      <c r="Q535" s="11">
        <f>+C535-15018.5</f>
        <v>41480.782600000035</v>
      </c>
      <c r="R535">
        <f>+(P535-G535)^2</f>
        <v>9.1756705907952271E-6</v>
      </c>
      <c r="S535">
        <v>8</v>
      </c>
      <c r="T535">
        <f>S535*R535</f>
        <v>7.3405364726361816E-5</v>
      </c>
    </row>
    <row r="536" spans="1:20">
      <c r="A536" s="296" t="s">
        <v>448</v>
      </c>
      <c r="B536" s="297" t="s">
        <v>41</v>
      </c>
      <c r="C536" s="298">
        <v>56500.356399999931</v>
      </c>
      <c r="D536" s="298">
        <v>5.0000000000000001E-4</v>
      </c>
      <c r="E536" s="10">
        <f>+(C536-C$7)/C$8</f>
        <v>32690.860722512134</v>
      </c>
      <c r="F536">
        <f>ROUND(2*E536,0)/2</f>
        <v>32691</v>
      </c>
      <c r="G536" s="9">
        <f>+C536-(C$7+F536*C$8)</f>
        <v>-4.9897270073415712E-2</v>
      </c>
      <c r="L536" s="9">
        <f>+G536</f>
        <v>-4.9897270073415712E-2</v>
      </c>
      <c r="O536" s="9">
        <f ca="1">+C$11+C$12*F536</f>
        <v>-4.6421626355046028E-2</v>
      </c>
      <c r="P536" s="9">
        <f>+D$11+D$12*F536+D$13*F536^2</f>
        <v>-4.5908020968537702E-2</v>
      </c>
      <c r="Q536" s="11">
        <f>+C536-15018.5</f>
        <v>41481.856399999931</v>
      </c>
      <c r="R536">
        <f>+(P536-G536)^2</f>
        <v>1.5914108420769999E-5</v>
      </c>
      <c r="S536">
        <v>8</v>
      </c>
      <c r="T536">
        <f>S536*R536</f>
        <v>1.2731286736615999E-4</v>
      </c>
    </row>
    <row r="537" spans="1:20">
      <c r="A537" s="296" t="s">
        <v>448</v>
      </c>
      <c r="B537" s="297" t="s">
        <v>41</v>
      </c>
      <c r="C537" s="298">
        <v>56504.298200000077</v>
      </c>
      <c r="D537" s="298">
        <v>2.9999999999999997E-4</v>
      </c>
      <c r="E537" s="10">
        <f>+(C537-C$7)/C$8</f>
        <v>32701.863408649573</v>
      </c>
      <c r="F537">
        <f>ROUND(2*E537,0)/2</f>
        <v>32702</v>
      </c>
      <c r="G537" s="9">
        <f>+C537-(C$7+F537*C$8)</f>
        <v>-4.8934939921309706E-2</v>
      </c>
      <c r="L537" s="9">
        <f>+G537</f>
        <v>-4.8934939921309706E-2</v>
      </c>
      <c r="O537" s="9">
        <f ca="1">+C$11+C$12*F537</f>
        <v>-4.6461630254845898E-2</v>
      </c>
      <c r="P537" s="9">
        <f>+D$11+D$12*F537+D$13*F537^2</f>
        <v>-4.5958629190388567E-2</v>
      </c>
      <c r="Q537" s="11">
        <f>+C537-15018.5</f>
        <v>41485.798200000077</v>
      </c>
      <c r="R537">
        <f>+(P537-G537)^2</f>
        <v>8.8584255669963246E-6</v>
      </c>
      <c r="S537">
        <v>8</v>
      </c>
      <c r="T537">
        <f>S537*R537</f>
        <v>7.0867404535970597E-5</v>
      </c>
    </row>
    <row r="538" spans="1:20">
      <c r="A538" s="296" t="s">
        <v>448</v>
      </c>
      <c r="B538" s="297" t="s">
        <v>41</v>
      </c>
      <c r="C538" s="298">
        <v>56505.370699999854</v>
      </c>
      <c r="D538" s="298">
        <v>8.9999999999999998E-4</v>
      </c>
      <c r="E538" s="10">
        <f>+(C538-C$7)/C$8</f>
        <v>32704.857061518698</v>
      </c>
      <c r="F538">
        <f>ROUND(2*E538,0)/2</f>
        <v>32705</v>
      </c>
      <c r="G538" s="9">
        <f>+C538-(C$7+F538*C$8)</f>
        <v>-5.1208850149123464E-2</v>
      </c>
      <c r="L538" s="9">
        <f>+G538</f>
        <v>-5.1208850149123464E-2</v>
      </c>
      <c r="O538" s="9">
        <f ca="1">+C$11+C$12*F538</f>
        <v>-4.6472540409336779E-2</v>
      </c>
      <c r="P538" s="9">
        <f>+D$11+D$12*F538+D$13*F538^2</f>
        <v>-4.5972435733782527E-2</v>
      </c>
      <c r="Q538" s="11">
        <f>+C538-15018.5</f>
        <v>41486.870699999854</v>
      </c>
      <c r="R538">
        <f>+(P538-G538)^2</f>
        <v>2.7420035929190367E-5</v>
      </c>
      <c r="S538">
        <v>8</v>
      </c>
      <c r="T538">
        <f>S538*R538</f>
        <v>2.1936028743352293E-4</v>
      </c>
    </row>
    <row r="539" spans="1:20">
      <c r="A539" s="296" t="s">
        <v>448</v>
      </c>
      <c r="B539" s="297" t="s">
        <v>39</v>
      </c>
      <c r="C539" s="298">
        <v>56506.268499999773</v>
      </c>
      <c r="D539" s="298">
        <v>2.9999999999999997E-4</v>
      </c>
      <c r="E539" s="10">
        <f>+(C539-C$7)/C$8</f>
        <v>32707.363076946403</v>
      </c>
      <c r="F539">
        <f>ROUND(2*E539,0)/2</f>
        <v>32707.5</v>
      </c>
      <c r="G539" s="9">
        <f>+C539-(C$7+F539*C$8)</f>
        <v>-4.9053775226639118E-2</v>
      </c>
      <c r="L539" s="9">
        <f>+G539</f>
        <v>-4.9053775226639118E-2</v>
      </c>
      <c r="O539" s="9">
        <f ca="1">+C$11+C$12*F539</f>
        <v>-4.648163220474584E-2</v>
      </c>
      <c r="P539" s="9">
        <f>+D$11+D$12*F539+D$13*F539^2</f>
        <v>-4.5983942594699539E-2</v>
      </c>
      <c r="Q539" s="11">
        <f>+C539-15018.5</f>
        <v>41487.768499999773</v>
      </c>
      <c r="R539">
        <f>+(P539-G539)^2</f>
        <v>9.4238723881210807E-6</v>
      </c>
      <c r="S539">
        <v>8</v>
      </c>
      <c r="T539">
        <f>S539*R539</f>
        <v>7.5390979104968646E-5</v>
      </c>
    </row>
    <row r="540" spans="1:20">
      <c r="A540" s="296" t="s">
        <v>448</v>
      </c>
      <c r="B540" s="297" t="s">
        <v>39</v>
      </c>
      <c r="C540" s="298">
        <v>56507.342399999965</v>
      </c>
      <c r="D540" s="298">
        <v>5.0000000000000001E-4</v>
      </c>
      <c r="E540" s="10">
        <f>+(C540-C$7)/C$8</f>
        <v>32710.360637615304</v>
      </c>
      <c r="F540">
        <f>ROUND(2*E540,0)/2</f>
        <v>32710.5</v>
      </c>
      <c r="G540" s="9">
        <f>+C540-(C$7+F540*C$8)</f>
        <v>-4.9927685031434521E-2</v>
      </c>
      <c r="L540" s="9">
        <f>+G540</f>
        <v>-4.9927685031434521E-2</v>
      </c>
      <c r="O540" s="9">
        <f ca="1">+C$11+C$12*F540</f>
        <v>-4.6492542359236722E-2</v>
      </c>
      <c r="P540" s="9">
        <f>+D$11+D$12*F540+D$13*F540^2</f>
        <v>-4.5997752517506443E-2</v>
      </c>
      <c r="Q540" s="11">
        <f>+C540-15018.5</f>
        <v>41488.842399999965</v>
      </c>
      <c r="R540">
        <f>+(P540-G540)^2</f>
        <v>1.5444369564029061E-5</v>
      </c>
      <c r="S540">
        <v>8</v>
      </c>
      <c r="T540">
        <f>S540*R540</f>
        <v>1.2355495651223249E-4</v>
      </c>
    </row>
    <row r="541" spans="1:20">
      <c r="A541" s="296" t="s">
        <v>448</v>
      </c>
      <c r="B541" s="297" t="s">
        <v>41</v>
      </c>
      <c r="C541" s="298">
        <v>56508.23909999989</v>
      </c>
      <c r="D541" s="298">
        <v>2.0000000000000001E-4</v>
      </c>
      <c r="E541" s="10">
        <f>+(C541-C$7)/C$8</f>
        <v>32712.863582629827</v>
      </c>
      <c r="F541">
        <f>ROUND(2*E541,0)/2</f>
        <v>32713</v>
      </c>
      <c r="G541" s="9">
        <f>+C541-(C$7+F541*C$8)</f>
        <v>-4.8872610110265668E-2</v>
      </c>
      <c r="L541" s="9">
        <f>+G541</f>
        <v>-4.8872610110265668E-2</v>
      </c>
      <c r="O541" s="9">
        <f ca="1">+C$11+C$12*F541</f>
        <v>-4.6501634154645782E-2</v>
      </c>
      <c r="P541" s="9">
        <f>+D$11+D$12*F541+D$13*F541^2</f>
        <v>-4.60092621946009E-2</v>
      </c>
      <c r="Q541" s="11">
        <f>+C541-15018.5</f>
        <v>41489.73909999989</v>
      </c>
      <c r="R541">
        <f>+(P541-G541)^2</f>
        <v>8.1987612861417735E-6</v>
      </c>
      <c r="S541">
        <v>8</v>
      </c>
      <c r="T541">
        <f>S541*R541</f>
        <v>6.5590090289134188E-5</v>
      </c>
    </row>
    <row r="542" spans="1:20">
      <c r="A542" s="296" t="s">
        <v>448</v>
      </c>
      <c r="B542" s="297" t="s">
        <v>39</v>
      </c>
      <c r="C542" s="298">
        <v>56511.277400000021</v>
      </c>
      <c r="D542" s="298">
        <v>2.0000000000000001E-4</v>
      </c>
      <c r="E542" s="10">
        <f>+(C542-C$7)/C$8</f>
        <v>32721.344343016346</v>
      </c>
      <c r="F542">
        <f>ROUND(2*E542,0)/2</f>
        <v>32721.5</v>
      </c>
      <c r="G542" s="9">
        <f>+C542-(C$7+F542*C$8)</f>
        <v>-5.5765354976756498E-2</v>
      </c>
      <c r="L542" s="9">
        <f>+G542</f>
        <v>-5.5765354976756498E-2</v>
      </c>
      <c r="O542" s="9">
        <f ca="1">+C$11+C$12*F542</f>
        <v>-4.6532546259036592E-2</v>
      </c>
      <c r="P542" s="9">
        <f>+D$11+D$12*F542+D$13*F542^2</f>
        <v>-4.6048404671725343E-2</v>
      </c>
      <c r="Q542" s="11">
        <f>+C542-15018.5</f>
        <v>41492.777400000021</v>
      </c>
      <c r="R542">
        <f>+(P542-G542)^2</f>
        <v>9.4419123230445059E-5</v>
      </c>
      <c r="S542">
        <v>8</v>
      </c>
      <c r="T542">
        <f>S542*R542</f>
        <v>7.5535298584356047E-4</v>
      </c>
    </row>
    <row r="543" spans="1:20">
      <c r="A543" s="296" t="s">
        <v>448</v>
      </c>
      <c r="B543" s="297" t="s">
        <v>41</v>
      </c>
      <c r="C543" s="298">
        <v>56514.329299999867</v>
      </c>
      <c r="D543" s="298">
        <v>4.0000000000000002E-4</v>
      </c>
      <c r="E543" s="10">
        <f>+(C543-C$7)/C$8</f>
        <v>32729.86306487436</v>
      </c>
      <c r="F543">
        <f>ROUND(2*E543,0)/2</f>
        <v>32730</v>
      </c>
      <c r="G543" s="9">
        <f>+C543-(C$7+F543*C$8)</f>
        <v>-4.9058100135880522E-2</v>
      </c>
      <c r="L543" s="9">
        <f>+G543</f>
        <v>-4.9058100135880522E-2</v>
      </c>
      <c r="O543" s="9">
        <f ca="1">+C$11+C$12*F543</f>
        <v>-4.6563458363427401E-2</v>
      </c>
      <c r="P543" s="9">
        <f>+D$11+D$12*F543+D$13*F543^2</f>
        <v>-4.6087561946582131E-2</v>
      </c>
      <c r="Q543" s="11">
        <f>+C543-15018.5</f>
        <v>41495.829299999867</v>
      </c>
      <c r="R543">
        <f>+(P543-G543)^2</f>
        <v>8.8240971340801648E-6</v>
      </c>
      <c r="S543">
        <v>8</v>
      </c>
      <c r="T543">
        <f>S543*R543</f>
        <v>7.0592777072641318E-5</v>
      </c>
    </row>
    <row r="544" spans="1:20">
      <c r="A544" s="296" t="s">
        <v>448</v>
      </c>
      <c r="B544" s="297" t="s">
        <v>39</v>
      </c>
      <c r="C544" s="298">
        <v>56515.223000000231</v>
      </c>
      <c r="D544" s="298">
        <v>5.9999999999999995E-4</v>
      </c>
      <c r="E544" s="10">
        <f>+(C544-C$7)/C$8</f>
        <v>32732.357636035929</v>
      </c>
      <c r="F544">
        <f>ROUND(2*E544,0)/2</f>
        <v>32732.5</v>
      </c>
      <c r="G544" s="9">
        <f>+C544-(C$7+F544*C$8)</f>
        <v>-5.1003024767851457E-2</v>
      </c>
      <c r="L544" s="9">
        <f>+G544</f>
        <v>-5.1003024767851457E-2</v>
      </c>
      <c r="O544" s="9">
        <f ca="1">+C$11+C$12*F544</f>
        <v>-4.6572550158836476E-2</v>
      </c>
      <c r="P544" s="9">
        <f>+D$11+D$12*F544+D$13*F544^2</f>
        <v>-4.6099081608305684E-2</v>
      </c>
      <c r="Q544" s="11">
        <f>+C544-15018.5</f>
        <v>41496.723000000231</v>
      </c>
      <c r="R544">
        <f>+(P544-G544)^2</f>
        <v>2.4048658512055781E-5</v>
      </c>
      <c r="S544">
        <v>8</v>
      </c>
      <c r="T544">
        <f>S544*R544</f>
        <v>1.9238926809644625E-4</v>
      </c>
    </row>
    <row r="545" spans="1:20">
      <c r="A545" s="296" t="s">
        <v>448</v>
      </c>
      <c r="B545" s="297" t="s">
        <v>41</v>
      </c>
      <c r="C545" s="298">
        <v>56699.547699999996</v>
      </c>
      <c r="D545" s="298">
        <v>6.9999999999999999E-4</v>
      </c>
      <c r="E545" s="10">
        <f>+(C545-C$7)/C$8</f>
        <v>33246.860355960802</v>
      </c>
      <c r="F545">
        <f>ROUND(2*E545,0)/2</f>
        <v>33247</v>
      </c>
      <c r="G545" s="9">
        <f>+C545-(C$7+F545*C$8)</f>
        <v>-5.0028590005240403E-2</v>
      </c>
      <c r="L545" s="9">
        <f>+G545</f>
        <v>-5.0028590005240403E-2</v>
      </c>
      <c r="O545" s="9">
        <f ca="1">+C$11+C$12*F545</f>
        <v>-4.8443641654021583E-2</v>
      </c>
      <c r="P545" s="9">
        <f>+D$11+D$12*F545+D$13*F545^2</f>
        <v>-4.8497067748895534E-2</v>
      </c>
      <c r="Q545" s="11">
        <f>+C545-15018.5</f>
        <v>41681.047699999996</v>
      </c>
      <c r="R545">
        <f>+(P545-G545)^2</f>
        <v>2.3455604216796799E-6</v>
      </c>
      <c r="S545">
        <v>8</v>
      </c>
      <c r="T545">
        <f>S545*R545</f>
        <v>1.8764483373437439E-5</v>
      </c>
    </row>
    <row r="546" spans="1:20">
      <c r="A546" s="296" t="s">
        <v>448</v>
      </c>
      <c r="B546" s="297" t="s">
        <v>41</v>
      </c>
      <c r="C546" s="298">
        <v>56700.62229999993</v>
      </c>
      <c r="D546" s="298">
        <v>5.9999999999999995E-4</v>
      </c>
      <c r="E546" s="10">
        <f>+(C546-C$7)/C$8</f>
        <v>33249.859870528293</v>
      </c>
      <c r="F546">
        <f>ROUND(2*E546,0)/2</f>
        <v>33250</v>
      </c>
      <c r="G546" s="9">
        <f>+C546-(C$7+F546*C$8)</f>
        <v>-5.0202500075101852E-2</v>
      </c>
      <c r="L546" s="9">
        <f>+G546</f>
        <v>-5.0202500075101852E-2</v>
      </c>
      <c r="O546" s="9">
        <f ca="1">+C$11+C$12*F546</f>
        <v>-4.8454551808512464E-2</v>
      </c>
      <c r="P546" s="9">
        <f>+D$11+D$12*F546+D$13*F546^2</f>
        <v>-4.851120916138843E-2</v>
      </c>
      <c r="Q546" s="11">
        <f>+C546-15018.5</f>
        <v>41682.12229999993</v>
      </c>
      <c r="R546">
        <f>+(P546-G546)^2</f>
        <v>2.8604649548095832E-6</v>
      </c>
      <c r="S546">
        <v>8</v>
      </c>
      <c r="T546">
        <f>S546*R546</f>
        <v>2.2883719638476666E-5</v>
      </c>
    </row>
    <row r="547" spans="1:20">
      <c r="A547" s="296" t="s">
        <v>448</v>
      </c>
      <c r="B547" s="297" t="s">
        <v>41</v>
      </c>
      <c r="C547" s="298">
        <v>56718.534700000193</v>
      </c>
      <c r="D547" s="298">
        <v>4.0000000000000002E-4</v>
      </c>
      <c r="E547" s="10">
        <f>+(C547-C$7)/C$8</f>
        <v>33299.858479073591</v>
      </c>
      <c r="F547">
        <f>ROUND(2*E547,0)/2</f>
        <v>33300</v>
      </c>
      <c r="G547" s="9">
        <f>+C547-(C$7+F547*C$8)</f>
        <v>-5.0700999810942449E-2</v>
      </c>
      <c r="L547" s="9">
        <f>+G547</f>
        <v>-5.0700999810942449E-2</v>
      </c>
      <c r="O547" s="9">
        <f ca="1">+C$11+C$12*F547</f>
        <v>-4.8636387716693721E-2</v>
      </c>
      <c r="P547" s="9">
        <f>+D$11+D$12*F547+D$13*F547^2</f>
        <v>-4.8747170746701943E-2</v>
      </c>
      <c r="Q547" s="11">
        <f>+C547-15018.5</f>
        <v>41700.034700000193</v>
      </c>
      <c r="R547">
        <f>+(P547-G547)^2</f>
        <v>3.8174480122709313E-6</v>
      </c>
      <c r="S547">
        <v>8</v>
      </c>
      <c r="T547">
        <f>S547*R547</f>
        <v>3.053958409816745E-5</v>
      </c>
    </row>
    <row r="548" spans="1:20">
      <c r="A548" s="296" t="s">
        <v>448</v>
      </c>
      <c r="B548" s="297" t="s">
        <v>41</v>
      </c>
      <c r="C548" s="298">
        <v>56719.604199999943</v>
      </c>
      <c r="D548" s="298">
        <v>8.0000000000000004E-4</v>
      </c>
      <c r="E548" s="10">
        <f>+(C548-C$7)/C$8</f>
        <v>33302.843758088464</v>
      </c>
      <c r="F548">
        <f>ROUND(2*E548,0)/2</f>
        <v>33303</v>
      </c>
      <c r="G548" s="9">
        <f>+C548-(C$7+F548*C$8)</f>
        <v>-5.5974910057557281E-2</v>
      </c>
      <c r="L548" s="9">
        <f>+G548</f>
        <v>-5.5974910057557281E-2</v>
      </c>
      <c r="O548" s="9">
        <f ca="1">+C$11+C$12*F548</f>
        <v>-4.8647297871184589E-2</v>
      </c>
      <c r="P548" s="9">
        <f>+D$11+D$12*F548+D$13*F548^2</f>
        <v>-4.8761344724446667E-2</v>
      </c>
      <c r="Q548" s="11">
        <f>+C548-15018.5</f>
        <v>41701.104199999943</v>
      </c>
      <c r="R548">
        <f>+(P548-G548)^2</f>
        <v>5.2035524815055237E-5</v>
      </c>
      <c r="S548">
        <v>8</v>
      </c>
      <c r="T548">
        <f>S548*R548</f>
        <v>4.1628419852044189E-4</v>
      </c>
    </row>
    <row r="549" spans="1:20">
      <c r="A549" s="296" t="s">
        <v>448</v>
      </c>
      <c r="B549" s="297" t="s">
        <v>41</v>
      </c>
      <c r="C549" s="298">
        <v>56723.549999999814</v>
      </c>
      <c r="D549" s="298">
        <v>2.9999999999999997E-4</v>
      </c>
      <c r="E549" s="10">
        <f>+(C549-C$7)/C$8</f>
        <v>33313.857609364037</v>
      </c>
      <c r="F549">
        <f>ROUND(2*E549,0)/2</f>
        <v>33314</v>
      </c>
      <c r="G549" s="9">
        <f>+C549-(C$7+F549*C$8)</f>
        <v>-5.1012580188398715E-2</v>
      </c>
      <c r="L549" s="9">
        <f>+G549</f>
        <v>-5.1012580188398715E-2</v>
      </c>
      <c r="O549" s="9">
        <f ca="1">+C$11+C$12*F549</f>
        <v>-4.8687301770984473E-2</v>
      </c>
      <c r="P549" s="9">
        <f>+D$11+D$12*F549+D$13*F549^2</f>
        <v>-4.8813331746770952E-2</v>
      </c>
      <c r="Q549" s="11">
        <f>+C549-15018.5</f>
        <v>41705.049999999814</v>
      </c>
      <c r="R549">
        <f>+(P549-G549)^2</f>
        <v>4.8366937080021441E-6</v>
      </c>
      <c r="S549">
        <v>8</v>
      </c>
      <c r="T549">
        <f>S549*R549</f>
        <v>3.8693549664017153E-5</v>
      </c>
    </row>
    <row r="550" spans="1:20">
      <c r="A550" s="296" t="s">
        <v>448</v>
      </c>
      <c r="B550" s="297" t="s">
        <v>39</v>
      </c>
      <c r="C550" s="298">
        <v>56724.448599999771</v>
      </c>
      <c r="D550" s="298">
        <v>1.8E-3</v>
      </c>
      <c r="E550" s="10">
        <f>+(C550-C$7)/C$8</f>
        <v>33316.365857819634</v>
      </c>
      <c r="F550">
        <f>ROUND(2*E550,0)/2</f>
        <v>33316.5</v>
      </c>
      <c r="G550" s="9">
        <f>+C550-(C$7+F550*C$8)</f>
        <v>-4.8057505227916408E-2</v>
      </c>
      <c r="L550" s="9">
        <f>+G550</f>
        <v>-4.8057505227916408E-2</v>
      </c>
      <c r="O550" s="9">
        <f ca="1">+C$11+C$12*F550</f>
        <v>-4.8696393566393534E-2</v>
      </c>
      <c r="P550" s="9">
        <f>+D$11+D$12*F550+D$13*F550^2</f>
        <v>-4.8825150435335168E-2</v>
      </c>
      <c r="Q550" s="11">
        <f>+C550-15018.5</f>
        <v>41705.948599999771</v>
      </c>
      <c r="R550">
        <f>+(P550-G550)^2</f>
        <v>5.8927916447299117E-7</v>
      </c>
      <c r="S550">
        <v>8</v>
      </c>
      <c r="T550">
        <f>S550*R550</f>
        <v>4.7142333157839294E-6</v>
      </c>
    </row>
    <row r="551" spans="1:20">
      <c r="A551" s="296" t="s">
        <v>448</v>
      </c>
      <c r="B551" s="297" t="s">
        <v>41</v>
      </c>
      <c r="C551" s="298">
        <v>56724.624299999792</v>
      </c>
      <c r="D551" s="298">
        <v>4.0000000000000002E-4</v>
      </c>
      <c r="E551" s="10">
        <f>+(C551-C$7)/C$8</f>
        <v>33316.85628654623</v>
      </c>
      <c r="F551">
        <f>ROUND(2*E551,0)/2</f>
        <v>33317</v>
      </c>
      <c r="G551" s="9">
        <f>+C551-(C$7+F551*C$8)</f>
        <v>-5.1486490207025781E-2</v>
      </c>
      <c r="L551" s="9">
        <f>+G551</f>
        <v>-5.1486490207025781E-2</v>
      </c>
      <c r="O551" s="9">
        <f ca="1">+C$11+C$12*F551</f>
        <v>-4.869821192547534E-2</v>
      </c>
      <c r="P551" s="9">
        <f>+D$11+D$12*F551+D$13*F551^2</f>
        <v>-4.8827514326657676E-2</v>
      </c>
      <c r="Q551" s="11">
        <f>+C551-15018.5</f>
        <v>41706.124299999792</v>
      </c>
      <c r="R551">
        <f>+(P551-G551)^2</f>
        <v>7.0701527323793426E-6</v>
      </c>
      <c r="S551">
        <v>8</v>
      </c>
      <c r="T551">
        <f>S551*R551</f>
        <v>5.6561221859034741E-5</v>
      </c>
    </row>
    <row r="552" spans="1:20">
      <c r="A552" s="296" t="s">
        <v>448</v>
      </c>
      <c r="B552" s="297" t="s">
        <v>39</v>
      </c>
      <c r="C552" s="298">
        <v>56731.611800000072</v>
      </c>
      <c r="D552" s="298">
        <v>5.0000000000000001E-4</v>
      </c>
      <c r="E552" s="10">
        <f>+(C552-C$7)/C$8</f>
        <v>33336.360388577181</v>
      </c>
      <c r="F552">
        <f>ROUND(2*E552,0)/2</f>
        <v>33336.5</v>
      </c>
      <c r="G552" s="9">
        <f>+C552-(C$7+F552*C$8)</f>
        <v>-5.0016904926451389E-2</v>
      </c>
      <c r="L552" s="9">
        <f>+G552</f>
        <v>-5.0016904926451389E-2</v>
      </c>
      <c r="O552" s="9">
        <f ca="1">+C$11+C$12*F552</f>
        <v>-4.8769127929666034E-2</v>
      </c>
      <c r="P552" s="9">
        <f>+D$11+D$12*F552+D$13*F552^2</f>
        <v>-4.8919746026752253E-2</v>
      </c>
      <c r="Q552" s="11">
        <f>+C552-15018.5</f>
        <v>41713.111800000072</v>
      </c>
      <c r="R552">
        <f>+(P552-G552)^2</f>
        <v>1.2037576511890178E-6</v>
      </c>
      <c r="S552">
        <v>8</v>
      </c>
      <c r="T552">
        <f>S552*R552</f>
        <v>9.6300612095121421E-6</v>
      </c>
    </row>
    <row r="553" spans="1:20">
      <c r="A553" s="296" t="s">
        <v>448</v>
      </c>
      <c r="B553" s="297" t="s">
        <v>41</v>
      </c>
      <c r="C553" s="298">
        <v>56732.506599999964</v>
      </c>
      <c r="D553" s="298">
        <v>5.0000000000000001E-4</v>
      </c>
      <c r="E553" s="10">
        <f>+(C553-C$7)/C$8</f>
        <v>33338.85803015063</v>
      </c>
      <c r="F553">
        <f>ROUND(2*E553,0)/2</f>
        <v>33339</v>
      </c>
      <c r="G553" s="9">
        <f>+C553-(C$7+F553*C$8)</f>
        <v>-5.0861830037320033E-2</v>
      </c>
      <c r="L553" s="9">
        <f>+G553</f>
        <v>-5.0861830037320033E-2</v>
      </c>
      <c r="O553" s="9">
        <f ca="1">+C$11+C$12*F553</f>
        <v>-4.8778219725075095E-2</v>
      </c>
      <c r="P553" s="9">
        <f>+D$11+D$12*F553+D$13*F553^2</f>
        <v>-4.8931576236042315E-2</v>
      </c>
      <c r="Q553" s="11">
        <f>+C553-15018.5</f>
        <v>41714.006599999964</v>
      </c>
      <c r="R553">
        <f>+(P553-G553)^2</f>
        <v>3.7258797373470784E-6</v>
      </c>
      <c r="S553">
        <v>8</v>
      </c>
      <c r="T553">
        <f>S553*R553</f>
        <v>2.9807037898776627E-5</v>
      </c>
    </row>
    <row r="554" spans="1:20">
      <c r="A554" s="296" t="s">
        <v>448</v>
      </c>
      <c r="B554" s="297" t="s">
        <v>41</v>
      </c>
      <c r="C554" s="298">
        <v>56733.581900000107</v>
      </c>
      <c r="D554" s="298">
        <v>5.0000000000000001E-4</v>
      </c>
      <c r="E554" s="10">
        <f>+(C554-C$7)/C$8</f>
        <v>33341.859498618011</v>
      </c>
      <c r="F554">
        <f>ROUND(2*E554,0)/2</f>
        <v>33342</v>
      </c>
      <c r="G554" s="9">
        <f>+C554-(C$7+F554*C$8)</f>
        <v>-5.0335739892034326E-2</v>
      </c>
      <c r="L554" s="9">
        <f>+G554</f>
        <v>-5.0335739892034326E-2</v>
      </c>
      <c r="O554" s="9">
        <f ca="1">+C$11+C$12*F554</f>
        <v>-4.8789129879565976E-2</v>
      </c>
      <c r="P554" s="9">
        <f>+D$11+D$12*F554+D$13*F554^2</f>
        <v>-4.894577417689687E-2</v>
      </c>
      <c r="Q554" s="11">
        <f>+C554-15018.5</f>
        <v>41715.081900000107</v>
      </c>
      <c r="R554">
        <f>+(P554-G554)^2</f>
        <v>1.93200468925758E-6</v>
      </c>
      <c r="S554">
        <v>8</v>
      </c>
      <c r="T554">
        <f>S554*R554</f>
        <v>1.545603751406064E-5</v>
      </c>
    </row>
    <row r="555" spans="1:20">
      <c r="A555" s="296" t="s">
        <v>448</v>
      </c>
      <c r="B555" s="297" t="s">
        <v>41</v>
      </c>
      <c r="C555" s="298">
        <v>56745.401999999769</v>
      </c>
      <c r="D555" s="298">
        <v>1.2999999999999999E-3</v>
      </c>
      <c r="E555" s="10">
        <f>+(C555-C$7)/C$8</f>
        <v>33374.852763219111</v>
      </c>
      <c r="F555">
        <f>ROUND(2*E555,0)/2</f>
        <v>33375</v>
      </c>
      <c r="G555" s="9">
        <f>+C555-(C$7+F555*C$8)</f>
        <v>-5.2748750233149622E-2</v>
      </c>
      <c r="L555" s="9">
        <f>+G555</f>
        <v>-5.2748750233149622E-2</v>
      </c>
      <c r="O555" s="9">
        <f ca="1">+C$11+C$12*F555</f>
        <v>-4.8909141578965601E-2</v>
      </c>
      <c r="P555" s="9">
        <f>+D$11+D$12*F555+D$13*F555^2</f>
        <v>-4.910207318516227E-2</v>
      </c>
      <c r="Q555" s="11">
        <f>+C555-15018.5</f>
        <v>41726.901999999769</v>
      </c>
      <c r="R555">
        <f>+(P555-G555)^2</f>
        <v>1.3298253492317742E-5</v>
      </c>
      <c r="S555">
        <v>8</v>
      </c>
      <c r="T555">
        <f>S555*R555</f>
        <v>1.0638602793854194E-4</v>
      </c>
    </row>
    <row r="556" spans="1:20">
      <c r="A556" s="296" t="s">
        <v>448</v>
      </c>
      <c r="B556" s="297" t="s">
        <v>39</v>
      </c>
      <c r="C556" s="298">
        <v>56745.582599999849</v>
      </c>
      <c r="D556" s="298">
        <v>8.0000000000000004E-4</v>
      </c>
      <c r="E556" s="10">
        <f>+(C556-C$7)/C$8</f>
        <v>33375.356869241034</v>
      </c>
      <c r="F556">
        <f>ROUND(2*E556,0)/2</f>
        <v>33375.5</v>
      </c>
      <c r="G556" s="9">
        <f>+C556-(C$7+F556*C$8)</f>
        <v>-5.1277735154144466E-2</v>
      </c>
      <c r="L556" s="9">
        <f>+G556</f>
        <v>-5.1277735154144466E-2</v>
      </c>
      <c r="O556" s="9">
        <f ca="1">+C$11+C$12*F556</f>
        <v>-4.8910959938047407E-2</v>
      </c>
      <c r="P556" s="9">
        <f>+D$11+D$12*F556+D$13*F556^2</f>
        <v>-4.9104443067262249E-2</v>
      </c>
      <c r="Q556" s="11">
        <f>+C556-15018.5</f>
        <v>41727.082599999849</v>
      </c>
      <c r="R556">
        <f>+(P556-G556)^2</f>
        <v>4.7231984949048614E-6</v>
      </c>
      <c r="S556">
        <v>8</v>
      </c>
      <c r="T556">
        <f>S556*R556</f>
        <v>3.7785587959238891E-5</v>
      </c>
    </row>
    <row r="557" spans="1:20">
      <c r="A557" s="296" t="s">
        <v>448</v>
      </c>
      <c r="B557" s="297" t="s">
        <v>41</v>
      </c>
      <c r="C557" s="298">
        <v>56773.349899999797</v>
      </c>
      <c r="D557" s="298">
        <v>2.3E-3</v>
      </c>
      <c r="E557" s="10">
        <f>+(C557-C$7)/C$8</f>
        <v>33452.863309641922</v>
      </c>
      <c r="F557">
        <f>ROUND(2*E557,0)/2</f>
        <v>33453</v>
      </c>
      <c r="G557" s="9">
        <f>+C557-(C$7+F557*C$8)</f>
        <v>-4.8970410207402892E-2</v>
      </c>
      <c r="L557" s="9">
        <f>+G557</f>
        <v>-4.8970410207402892E-2</v>
      </c>
      <c r="O557" s="9">
        <f ca="1">+C$11+C$12*F557</f>
        <v>-4.9192805595728362E-2</v>
      </c>
      <c r="P557" s="9">
        <f>+D$11+D$12*F557+D$13*F557^2</f>
        <v>-4.9472393839762457E-2</v>
      </c>
      <c r="Q557" s="11">
        <f>+C557-15018.5</f>
        <v>41754.849899999797</v>
      </c>
      <c r="R557">
        <f>+(P557-G557)^2</f>
        <v>2.5198756715690294E-7</v>
      </c>
      <c r="S557">
        <v>8</v>
      </c>
      <c r="T557">
        <f>S557*R557</f>
        <v>2.0159005372552235E-6</v>
      </c>
    </row>
    <row r="558" spans="1:20">
      <c r="A558" s="296" t="s">
        <v>448</v>
      </c>
      <c r="B558" s="297" t="s">
        <v>39</v>
      </c>
      <c r="C558" s="298">
        <v>56775.318400000222</v>
      </c>
      <c r="D558" s="298">
        <v>1.4E-3</v>
      </c>
      <c r="E558" s="10">
        <f>+(C558-C$7)/C$8</f>
        <v>33458.357953628278</v>
      </c>
      <c r="F558">
        <f>ROUND(2*E558,0)/2</f>
        <v>33458.5</v>
      </c>
      <c r="G558" s="9">
        <f>+C558-(C$7+F558*C$8)</f>
        <v>-5.0889244776044507E-2</v>
      </c>
      <c r="L558" s="9">
        <f>+G558</f>
        <v>-5.0889244776044507E-2</v>
      </c>
      <c r="O558" s="9">
        <f ca="1">+C$11+C$12*F558</f>
        <v>-4.9212807545628304E-2</v>
      </c>
      <c r="P558" s="9">
        <f>+D$11+D$12*F558+D$13*F558^2</f>
        <v>-4.9498553223775679E-2</v>
      </c>
      <c r="Q558" s="11">
        <f>+C558-15018.5</f>
        <v>41756.818400000222</v>
      </c>
      <c r="R558">
        <f>+(P558-G558)^2</f>
        <v>1.9340229935518804E-6</v>
      </c>
      <c r="S558">
        <v>8</v>
      </c>
      <c r="T558">
        <f>S558*R558</f>
        <v>1.5472183948415043E-5</v>
      </c>
    </row>
    <row r="559" spans="1:20">
      <c r="A559" s="296" t="s">
        <v>448</v>
      </c>
      <c r="B559" s="297" t="s">
        <v>41</v>
      </c>
      <c r="C559" s="298">
        <v>56775.497500000056</v>
      </c>
      <c r="D559" s="298">
        <v>4.0000000000000002E-4</v>
      </c>
      <c r="E559" s="10">
        <f>+(C559-C$7)/C$8</f>
        <v>33458.85787272243</v>
      </c>
      <c r="F559">
        <f>ROUND(2*E559,0)/2</f>
        <v>33459</v>
      </c>
      <c r="G559" s="9">
        <f>+C559-(C$7+F559*C$8)</f>
        <v>-5.0918229942908511E-2</v>
      </c>
      <c r="L559" s="9">
        <f>+G559</f>
        <v>-5.0918229942908511E-2</v>
      </c>
      <c r="O559" s="9">
        <f ca="1">+C$11+C$12*F559</f>
        <v>-4.921462590471011E-2</v>
      </c>
      <c r="P559" s="9">
        <f>+D$11+D$12*F559+D$13*F559^2</f>
        <v>-4.950093165681442E-2</v>
      </c>
      <c r="Q559" s="11">
        <f>+C559-15018.5</f>
        <v>41756.997500000056</v>
      </c>
      <c r="R559">
        <f>+(P559-G559)^2</f>
        <v>2.0087344317652456E-6</v>
      </c>
      <c r="S559">
        <v>8</v>
      </c>
      <c r="T559">
        <f>S559*R559</f>
        <v>1.6069875454121964E-5</v>
      </c>
    </row>
    <row r="560" spans="1:20">
      <c r="A560" s="296" t="s">
        <v>448</v>
      </c>
      <c r="B560" s="297" t="s">
        <v>39</v>
      </c>
      <c r="C560" s="298">
        <v>56778.543099999893</v>
      </c>
      <c r="D560" s="298">
        <v>4.0000000000000002E-4</v>
      </c>
      <c r="E560" s="10">
        <f>+(C560-C$7)/C$8</f>
        <v>33467.359009486638</v>
      </c>
      <c r="F560">
        <f>ROUND(2*E560,0)/2</f>
        <v>33467.5</v>
      </c>
      <c r="G560" s="9">
        <f>+C560-(C$7+F560*C$8)</f>
        <v>-5.0510975110228173E-2</v>
      </c>
      <c r="L560" s="9">
        <f>+G560</f>
        <v>-5.0510975110228173E-2</v>
      </c>
      <c r="O560" s="9">
        <f ca="1">+C$11+C$12*F560</f>
        <v>-4.924553800910092E-2</v>
      </c>
      <c r="P560" s="9">
        <f>+D$11+D$12*F560+D$13*F560^2</f>
        <v>-4.9541372852566601E-2</v>
      </c>
      <c r="Q560" s="11">
        <f>+C560-15018.5</f>
        <v>41760.043099999893</v>
      </c>
      <c r="R560">
        <f>+(P560-G560)^2</f>
        <v>9.4012853806241858E-7</v>
      </c>
      <c r="S560">
        <v>8</v>
      </c>
      <c r="T560">
        <f>S560*R560</f>
        <v>7.5210283044993486E-6</v>
      </c>
    </row>
    <row r="561" spans="1:20">
      <c r="A561" s="296" t="s">
        <v>448</v>
      </c>
      <c r="B561" s="297" t="s">
        <v>41</v>
      </c>
      <c r="C561" s="298">
        <v>56779.439300000202</v>
      </c>
      <c r="D561" s="298">
        <v>4.0000000000000002E-4</v>
      </c>
      <c r="E561" s="10">
        <f>+(C561-C$7)/C$8</f>
        <v>33469.860558859866</v>
      </c>
      <c r="F561">
        <f>ROUND(2*E561,0)/2</f>
        <v>33470</v>
      </c>
      <c r="G561" s="9">
        <f>+C561-(C$7+F561*C$8)</f>
        <v>-4.9955899798078462E-2</v>
      </c>
      <c r="L561" s="9">
        <f>+G561</f>
        <v>-4.9955899798078462E-2</v>
      </c>
      <c r="O561" s="9">
        <f ca="1">+C$11+C$12*F561</f>
        <v>-4.9254629804509981E-2</v>
      </c>
      <c r="P561" s="9">
        <f>+D$11+D$12*F561+D$13*F561^2</f>
        <v>-4.9553270138082917E-2</v>
      </c>
      <c r="Q561" s="11">
        <f>+C561-15018.5</f>
        <v>41760.939300000202</v>
      </c>
      <c r="R561">
        <f>+(P561-G561)^2</f>
        <v>1.6211064310812888E-7</v>
      </c>
      <c r="S561">
        <v>8</v>
      </c>
      <c r="T561">
        <f>S561*R561</f>
        <v>1.296885144865031E-6</v>
      </c>
    </row>
    <row r="562" spans="1:20">
      <c r="A562" s="296" t="s">
        <v>448</v>
      </c>
      <c r="B562" s="297" t="s">
        <v>39</v>
      </c>
      <c r="C562" s="298">
        <v>56779.620000000112</v>
      </c>
      <c r="D562" s="298">
        <v>1.1000000000000001E-3</v>
      </c>
      <c r="E562" s="10">
        <f>+(C562-C$7)/C$8</f>
        <v>33470.364944009787</v>
      </c>
      <c r="F562">
        <f>ROUND(2*E562,0)/2</f>
        <v>33470.5</v>
      </c>
      <c r="G562" s="9">
        <f>+C562-(C$7+F562*C$8)</f>
        <v>-4.8384884888946544E-2</v>
      </c>
      <c r="L562" s="9">
        <f>+G562</f>
        <v>-4.8384884888946544E-2</v>
      </c>
      <c r="O562" s="9">
        <f ca="1">+C$11+C$12*F562</f>
        <v>-4.9256448163591801E-2</v>
      </c>
      <c r="P562" s="9">
        <f>+D$11+D$12*F562+D$13*F562^2</f>
        <v>-4.9555649748795866E-2</v>
      </c>
      <c r="Q562" s="11">
        <f>+C562-15018.5</f>
        <v>41761.120000000112</v>
      </c>
      <c r="R562">
        <f>+(P562-G562)^2</f>
        <v>1.3706903570580013E-6</v>
      </c>
      <c r="S562">
        <v>8</v>
      </c>
      <c r="T562">
        <f>S562*R562</f>
        <v>1.0965522856464011E-5</v>
      </c>
    </row>
    <row r="563" spans="1:20">
      <c r="A563" s="296" t="s">
        <v>448</v>
      </c>
      <c r="B563" s="297" t="s">
        <v>39</v>
      </c>
      <c r="C563" s="298">
        <v>56780.335700000171</v>
      </c>
      <c r="D563" s="298">
        <v>1.1999999999999999E-3</v>
      </c>
      <c r="E563" s="10">
        <f>+(C563-C$7)/C$8</f>
        <v>33472.362666489098</v>
      </c>
      <c r="F563">
        <f>ROUND(2*E563,0)/2</f>
        <v>33472.5</v>
      </c>
      <c r="G563" s="9">
        <f>+C563-(C$7+F563*C$8)</f>
        <v>-4.9200824825675227E-2</v>
      </c>
      <c r="L563" s="9">
        <f>+G563</f>
        <v>-4.9200824825675227E-2</v>
      </c>
      <c r="O563" s="9">
        <f ca="1">+C$11+C$12*F563</f>
        <v>-4.9263721599919055E-2</v>
      </c>
      <c r="P563" s="9">
        <f>+D$11+D$12*F563+D$13*F563^2</f>
        <v>-4.9565168703679899E-2</v>
      </c>
      <c r="Q563" s="11">
        <f>+C563-15018.5</f>
        <v>41761.835700000171</v>
      </c>
      <c r="R563">
        <f>+(P563-G563)^2</f>
        <v>1.3274646143948336E-7</v>
      </c>
      <c r="S563">
        <v>8</v>
      </c>
      <c r="T563">
        <f>S563*R563</f>
        <v>1.0619716915158669E-6</v>
      </c>
    </row>
    <row r="564" spans="1:20">
      <c r="A564" s="202" t="s">
        <v>2</v>
      </c>
      <c r="B564" s="203" t="s">
        <v>41</v>
      </c>
      <c r="C564" s="202">
        <v>56781.051099999808</v>
      </c>
      <c r="D564" s="202" t="s">
        <v>366</v>
      </c>
      <c r="E564" s="10">
        <f>+(C564-C$7)/C$8</f>
        <v>33474.359551581801</v>
      </c>
      <c r="F564">
        <f>ROUND(2*E564,0)/2</f>
        <v>33474.5</v>
      </c>
      <c r="G564" s="9">
        <f>+C564-(C$7+F564*C$8)</f>
        <v>-5.0316765191382729E-2</v>
      </c>
      <c r="K564" s="9">
        <f>+G564</f>
        <v>-5.0316765191382729E-2</v>
      </c>
      <c r="O564" s="9">
        <f ca="1">+C$11+C$12*F564</f>
        <v>-4.9270995036246296E-2</v>
      </c>
      <c r="P564" s="9">
        <f>+D$11+D$12*F564+D$13*F564^2</f>
        <v>-4.9574688477815543E-2</v>
      </c>
      <c r="Q564" s="11">
        <f>+C564-15018.5</f>
        <v>41762.551099999808</v>
      </c>
      <c r="R564">
        <f>+(P564-G564)^2</f>
        <v>5.5067784881867501E-7</v>
      </c>
      <c r="S564">
        <v>3</v>
      </c>
      <c r="T564">
        <f>S564*R564</f>
        <v>1.6520335464560251E-6</v>
      </c>
    </row>
    <row r="565" spans="1:20">
      <c r="A565" s="296" t="s">
        <v>448</v>
      </c>
      <c r="B565" s="297" t="s">
        <v>41</v>
      </c>
      <c r="C565" s="298">
        <v>56783.380100000184</v>
      </c>
      <c r="D565" s="298">
        <v>5.9999999999999995E-4</v>
      </c>
      <c r="E565" s="10">
        <f>+(C565-C$7)/C$8</f>
        <v>33480.860453712121</v>
      </c>
      <c r="F565">
        <f>ROUND(2*E565,0)/2</f>
        <v>33481</v>
      </c>
      <c r="G565" s="9">
        <f>+C565-(C$7+F565*C$8)</f>
        <v>-4.9993569817161188E-2</v>
      </c>
      <c r="L565" s="9">
        <f>+G565</f>
        <v>-4.9993569817161188E-2</v>
      </c>
      <c r="O565" s="9">
        <f ca="1">+C$11+C$12*F565</f>
        <v>-4.9294633704309865E-2</v>
      </c>
      <c r="P565" s="9">
        <f>+D$11+D$12*F565+D$13*F565^2</f>
        <v>-4.9605633401712868E-2</v>
      </c>
      <c r="Q565" s="11">
        <f>+C565-15018.5</f>
        <v>41764.880100000184</v>
      </c>
      <c r="R565">
        <f>+(P565-G565)^2</f>
        <v>1.5049466243089155E-7</v>
      </c>
      <c r="S565">
        <v>8</v>
      </c>
      <c r="T565">
        <f>S565*R565</f>
        <v>1.2039572994471324E-6</v>
      </c>
    </row>
    <row r="566" spans="1:20">
      <c r="A566" s="296" t="s">
        <v>448</v>
      </c>
      <c r="B566" s="297" t="s">
        <v>39</v>
      </c>
      <c r="C566" s="298">
        <v>56783.560000000056</v>
      </c>
      <c r="D566" s="298">
        <v>5.0000000000000001E-4</v>
      </c>
      <c r="E566" s="10">
        <f>+(C566-C$7)/C$8</f>
        <v>33481.362605834154</v>
      </c>
      <c r="F566">
        <f>ROUND(2*E566,0)/2</f>
        <v>33481.5</v>
      </c>
      <c r="G566" s="9">
        <f>+C566-(C$7+F566*C$8)</f>
        <v>-4.922255494602723E-2</v>
      </c>
      <c r="L566" s="9">
        <f>+G566</f>
        <v>-4.922255494602723E-2</v>
      </c>
      <c r="O566" s="9">
        <f ca="1">+C$11+C$12*F566</f>
        <v>-4.9296452063391671E-2</v>
      </c>
      <c r="P566" s="9">
        <f>+D$11+D$12*F566+D$13*F566^2</f>
        <v>-4.9608014138896803E-2</v>
      </c>
      <c r="Q566" s="11">
        <f>+C566-15018.5</f>
        <v>41765.060000000056</v>
      </c>
      <c r="R566">
        <f>+(P566-G566)^2</f>
        <v>1.4857878936766206E-7</v>
      </c>
      <c r="S566">
        <v>8</v>
      </c>
      <c r="T566">
        <f>S566*R566</f>
        <v>1.1886303149412965E-6</v>
      </c>
    </row>
    <row r="567" spans="1:20">
      <c r="A567" s="202" t="s">
        <v>2</v>
      </c>
      <c r="B567" s="203" t="s">
        <v>41</v>
      </c>
      <c r="C567" s="202">
        <v>56788.217199999839</v>
      </c>
      <c r="D567" s="202" t="s">
        <v>121</v>
      </c>
      <c r="E567" s="10">
        <f>+(C567-C$7)/C$8</f>
        <v>33494.362177064308</v>
      </c>
      <c r="F567">
        <f>ROUND(2*E567,0)/2</f>
        <v>33494.5</v>
      </c>
      <c r="G567" s="9">
        <f>+C567-(C$7+F567*C$8)</f>
        <v>-4.9376165159628727E-2</v>
      </c>
      <c r="K567" s="9">
        <f>+G567</f>
        <v>-4.9376165159628727E-2</v>
      </c>
      <c r="O567" s="9">
        <f ca="1">+C$11+C$12*F567</f>
        <v>-4.9343729399518796E-2</v>
      </c>
      <c r="P567" s="9">
        <f>+D$11+D$12*F567+D$13*F567^2</f>
        <v>-4.9669931278011004E-2</v>
      </c>
      <c r="Q567" s="11">
        <f>+C567-15018.5</f>
        <v>41769.717199999839</v>
      </c>
      <c r="R567">
        <f>+(P567-G567)^2</f>
        <v>8.6298532309390027E-8</v>
      </c>
      <c r="S567">
        <v>4</v>
      </c>
      <c r="T567">
        <f>S567*R567</f>
        <v>3.4519412923756011E-7</v>
      </c>
    </row>
    <row r="568" spans="1:20">
      <c r="A568" s="296" t="s">
        <v>448</v>
      </c>
      <c r="B568" s="297" t="s">
        <v>41</v>
      </c>
      <c r="C568" s="298">
        <v>56799.502499999944</v>
      </c>
      <c r="D568" s="298">
        <v>4.0000000000000002E-4</v>
      </c>
      <c r="E568" s="10">
        <f>+(C568-C$7)/C$8</f>
        <v>33525.86266259462</v>
      </c>
      <c r="F568">
        <f>ROUND(2*E568,0)/2</f>
        <v>33526</v>
      </c>
      <c r="G568" s="9">
        <f>+C568-(C$7+F568*C$8)</f>
        <v>-4.9202220056031365E-2</v>
      </c>
      <c r="L568" s="9">
        <f>+G568</f>
        <v>-4.9202220056031365E-2</v>
      </c>
      <c r="O568" s="9">
        <f ca="1">+C$11+C$12*F568</f>
        <v>-4.9458286021672987E-2</v>
      </c>
      <c r="P568" s="9">
        <f>+D$11+D$12*F568+D$13*F568^2</f>
        <v>-4.9820104817186045E-2</v>
      </c>
      <c r="Q568" s="11">
        <f>+C568-15018.5</f>
        <v>41781.002499999944</v>
      </c>
      <c r="R568">
        <f>+(P568-G568)^2</f>
        <v>3.8178157806717599E-7</v>
      </c>
      <c r="S568">
        <v>8</v>
      </c>
      <c r="T568">
        <f>S568*R568</f>
        <v>3.0542526245374079E-6</v>
      </c>
    </row>
    <row r="569" spans="1:20">
      <c r="A569" s="296" t="s">
        <v>448</v>
      </c>
      <c r="B569" s="297" t="s">
        <v>41</v>
      </c>
      <c r="C569" s="298">
        <v>56803.443299999926</v>
      </c>
      <c r="D569" s="298">
        <v>5.0000000000000001E-4</v>
      </c>
      <c r="E569" s="10">
        <f>+(C569-C$7)/C$8</f>
        <v>33536.862557446875</v>
      </c>
      <c r="F569">
        <f>ROUND(2*E569,0)/2</f>
        <v>33537</v>
      </c>
      <c r="G569" s="9">
        <f>+C569-(C$7+F569*C$8)</f>
        <v>-4.923989007511409E-2</v>
      </c>
      <c r="L569" s="9">
        <f>+G569</f>
        <v>-4.923989007511409E-2</v>
      </c>
      <c r="O569" s="9">
        <f ca="1">+C$11+C$12*F569</f>
        <v>-4.9498289921472871E-2</v>
      </c>
      <c r="P569" s="9">
        <f>+D$11+D$12*F569+D$13*F569^2</f>
        <v>-4.9872594245565213E-2</v>
      </c>
      <c r="Q569" s="11">
        <f>+C569-15018.5</f>
        <v>41784.943299999926</v>
      </c>
      <c r="R569">
        <f>+(P569-G569)^2</f>
        <v>4.0031456730624403E-7</v>
      </c>
      <c r="S569">
        <v>8</v>
      </c>
      <c r="T569">
        <f>S569*R569</f>
        <v>3.2025165384499523E-6</v>
      </c>
    </row>
    <row r="570" spans="1:20">
      <c r="A570" s="296" t="s">
        <v>448</v>
      </c>
      <c r="B570" s="297" t="s">
        <v>39</v>
      </c>
      <c r="C570" s="298">
        <v>56809.355299999937</v>
      </c>
      <c r="D570" s="298">
        <v>1.5E-3</v>
      </c>
      <c r="E570" s="10">
        <f>+(C570-C$7)/C$8</f>
        <v>33553.364632753146</v>
      </c>
      <c r="F570">
        <f>ROUND(2*E570,0)/2</f>
        <v>33553.5</v>
      </c>
      <c r="G570" s="9">
        <f>+C570-(C$7+F570*C$8)</f>
        <v>-4.8496395065740217E-2</v>
      </c>
      <c r="L570" s="9">
        <f>+G570</f>
        <v>-4.8496395065740217E-2</v>
      </c>
      <c r="O570" s="9">
        <f ca="1">+C$11+C$12*F570</f>
        <v>-4.9558295771172683E-2</v>
      </c>
      <c r="P570" s="9">
        <f>+D$11+D$12*F570+D$13*F570^2</f>
        <v>-4.9951374855061653E-2</v>
      </c>
      <c r="Q570" s="11">
        <f>+C570-15018.5</f>
        <v>41790.855299999937</v>
      </c>
      <c r="R570">
        <f>+(P570-G570)^2</f>
        <v>2.1169661873338522E-6</v>
      </c>
      <c r="S570">
        <v>8</v>
      </c>
      <c r="T570">
        <f>S570*R570</f>
        <v>1.6935729498670817E-5</v>
      </c>
    </row>
    <row r="571" spans="1:20">
      <c r="A571" s="296" t="s">
        <v>448</v>
      </c>
      <c r="B571" s="297" t="s">
        <v>39</v>
      </c>
      <c r="C571" s="298">
        <v>56812.221200000029</v>
      </c>
      <c r="D571" s="298">
        <v>6.9999999999999999E-4</v>
      </c>
      <c r="E571" s="10">
        <f>+(C571-C$7)/C$8</f>
        <v>33561.364175652612</v>
      </c>
      <c r="F571">
        <f>ROUND(2*E571,0)/2</f>
        <v>33561.5</v>
      </c>
      <c r="G571" s="9">
        <f>+C571-(C$7+F571*C$8)</f>
        <v>-4.8660154971003067E-2</v>
      </c>
      <c r="L571" s="9">
        <f>+G571</f>
        <v>-4.8660154971003067E-2</v>
      </c>
      <c r="O571" s="9">
        <f ca="1">+C$11+C$12*F571</f>
        <v>-4.9587389516481686E-2</v>
      </c>
      <c r="P571" s="9">
        <f>+D$11+D$12*F571+D$13*F571^2</f>
        <v>-4.9989591585876098E-2</v>
      </c>
      <c r="Q571" s="11">
        <f>+C571-15018.5</f>
        <v>41793.721200000029</v>
      </c>
      <c r="R571">
        <f>+(P571-G571)^2</f>
        <v>1.7674017129650633E-6</v>
      </c>
      <c r="S571">
        <v>8</v>
      </c>
      <c r="T571">
        <f>S571*R571</f>
        <v>1.4139213703720506E-5</v>
      </c>
    </row>
    <row r="572" spans="1:20">
      <c r="A572" s="296" t="s">
        <v>448</v>
      </c>
      <c r="B572" s="297" t="s">
        <v>41</v>
      </c>
      <c r="C572" s="298">
        <v>56816.340799999889</v>
      </c>
      <c r="D572" s="298">
        <v>5.0000000000000001E-4</v>
      </c>
      <c r="E572" s="10">
        <f>+(C572-C$7)/C$8</f>
        <v>33572.863152213722</v>
      </c>
      <c r="F572">
        <f>ROUND(2*E572,0)/2</f>
        <v>33573</v>
      </c>
      <c r="G572" s="9">
        <f>+C572-(C$7+F572*C$8)</f>
        <v>-4.902681011299137E-2</v>
      </c>
      <c r="L572" s="9">
        <f>+G572</f>
        <v>-4.902681011299137E-2</v>
      </c>
      <c r="O572" s="9">
        <f ca="1">+C$11+C$12*F572</f>
        <v>-4.9629211775363377E-2</v>
      </c>
      <c r="P572" s="9">
        <f>+D$11+D$12*F572+D$13*F572^2</f>
        <v>-5.0044551101068785E-2</v>
      </c>
      <c r="Q572" s="11">
        <f>+C572-15018.5</f>
        <v>41797.840799999889</v>
      </c>
      <c r="R572">
        <f>+(P572-G572)^2</f>
        <v>1.0357967188127923E-6</v>
      </c>
      <c r="S572">
        <v>8</v>
      </c>
      <c r="T572">
        <f>S572*R572</f>
        <v>8.2863737505023387E-6</v>
      </c>
    </row>
    <row r="573" spans="1:20">
      <c r="A573" s="296" t="s">
        <v>448</v>
      </c>
      <c r="B573" s="297" t="s">
        <v>41</v>
      </c>
      <c r="C573" s="298">
        <v>56853.24189999979</v>
      </c>
      <c r="D573" s="298">
        <v>4.0000000000000002E-4</v>
      </c>
      <c r="E573" s="10">
        <f>+(C573-C$7)/C$8</f>
        <v>33675.864629054282</v>
      </c>
      <c r="F573">
        <f>ROUND(2*E573,0)/2</f>
        <v>33676</v>
      </c>
      <c r="G573" s="9">
        <f>+C573-(C$7+F573*C$8)</f>
        <v>-4.8497720214072615E-2</v>
      </c>
      <c r="L573" s="9">
        <f>+G573</f>
        <v>-4.8497720214072615E-2</v>
      </c>
      <c r="O573" s="9">
        <f ca="1">+C$11+C$12*F573</f>
        <v>-5.000379374621676E-2</v>
      </c>
      <c r="P573" s="9">
        <f>+D$11+D$12*F573+D$13*F573^2</f>
        <v>-5.0538004924159011E-2</v>
      </c>
      <c r="Q573" s="11">
        <f>+C573-15018.5</f>
        <v>41834.74189999979</v>
      </c>
      <c r="R573">
        <f>+(P573-G573)^2</f>
        <v>4.1627616982123282E-6</v>
      </c>
      <c r="S573">
        <v>8</v>
      </c>
      <c r="T573">
        <f>S573*R573</f>
        <v>3.3302093585698626E-5</v>
      </c>
    </row>
    <row r="574" spans="1:20">
      <c r="A574" s="296" t="s">
        <v>448</v>
      </c>
      <c r="B574" s="297" t="s">
        <v>41</v>
      </c>
      <c r="C574" s="298">
        <v>56854.316199999768</v>
      </c>
      <c r="D574" s="298">
        <v>4.0000000000000002E-4</v>
      </c>
      <c r="E574" s="10">
        <f>+(C574-C$7)/C$8</f>
        <v>33678.863306236475</v>
      </c>
      <c r="F574">
        <f>ROUND(2*E574,0)/2</f>
        <v>33679</v>
      </c>
      <c r="G574" s="9">
        <f>+C574-(C$7+F574*C$8)</f>
        <v>-4.8971630232699681E-2</v>
      </c>
      <c r="L574" s="9">
        <f>+G574</f>
        <v>-4.8971630232699681E-2</v>
      </c>
      <c r="O574" s="9">
        <f ca="1">+C$11+C$12*F574</f>
        <v>-5.0014703900707641E-2</v>
      </c>
      <c r="P574" s="9">
        <f>+D$11+D$12*F574+D$13*F574^2</f>
        <v>-5.0552409930860062E-2</v>
      </c>
      <c r="Q574" s="11">
        <f>+C574-15018.5</f>
        <v>41835.816199999768</v>
      </c>
      <c r="R574">
        <f>+(P574-G574)^2</f>
        <v>2.4988644541160257E-6</v>
      </c>
      <c r="S574">
        <v>8</v>
      </c>
      <c r="T574">
        <f>S574*R574</f>
        <v>1.9990915632928205E-5</v>
      </c>
    </row>
    <row r="575" spans="1:20">
      <c r="A575" s="296" t="s">
        <v>448</v>
      </c>
      <c r="B575" s="297" t="s">
        <v>39</v>
      </c>
      <c r="C575" s="298">
        <v>56861.30019999994</v>
      </c>
      <c r="D575" s="298">
        <v>2.9999999999999997E-4</v>
      </c>
      <c r="E575" s="10">
        <f>+(C575-C$7)/C$8</f>
        <v>33698.357638770576</v>
      </c>
      <c r="F575">
        <f>ROUND(2*E575,0)/2</f>
        <v>33698.5</v>
      </c>
      <c r="G575" s="9">
        <f>+C575-(C$7+F575*C$8)</f>
        <v>-5.1002045060158707E-2</v>
      </c>
      <c r="L575" s="9">
        <f>+G575</f>
        <v>-5.1002045060158707E-2</v>
      </c>
      <c r="O575" s="9">
        <f ca="1">+C$11+C$12*F575</f>
        <v>-5.0085619904898321E-2</v>
      </c>
      <c r="P575" s="9">
        <f>+D$11+D$12*F575+D$13*F575^2</f>
        <v>-5.0646087405247842E-2</v>
      </c>
      <c r="Q575" s="11">
        <f>+C575-15018.5</f>
        <v>41842.80019999994</v>
      </c>
      <c r="R575">
        <f>+(P575-G575)^2</f>
        <v>1.2670585208964289E-7</v>
      </c>
      <c r="S575">
        <v>8</v>
      </c>
      <c r="T575">
        <f>S575*R575</f>
        <v>1.0136468167171431E-6</v>
      </c>
    </row>
    <row r="576" spans="1:20">
      <c r="A576" s="296" t="s">
        <v>448</v>
      </c>
      <c r="B576" s="297" t="s">
        <v>41</v>
      </c>
      <c r="C576" s="298">
        <v>56863.271900000051</v>
      </c>
      <c r="D576" s="298">
        <v>8.9999999999999998E-4</v>
      </c>
      <c r="E576" s="10">
        <f>+(C576-C$7)/C$8</f>
        <v>33703.861214867182</v>
      </c>
      <c r="F576">
        <f>ROUND(2*E576,0)/2</f>
        <v>33704</v>
      </c>
      <c r="G576" s="9">
        <f>+C576-(C$7+F576*C$8)</f>
        <v>-4.9720879949745722E-2</v>
      </c>
      <c r="L576" s="9">
        <f>+G576</f>
        <v>-4.9720879949745722E-2</v>
      </c>
      <c r="O576" s="9">
        <f ca="1">+C$11+C$12*F576</f>
        <v>-5.0105621854798263E-2</v>
      </c>
      <c r="P576" s="9">
        <f>+D$11+D$12*F576+D$13*F576^2</f>
        <v>-5.0672523337885439E-2</v>
      </c>
      <c r="Q576" s="11">
        <f>+C576-15018.5</f>
        <v>41844.771900000051</v>
      </c>
      <c r="R576">
        <f>+(P576-G576)^2</f>
        <v>9.0562513819003977E-7</v>
      </c>
      <c r="S576">
        <v>8</v>
      </c>
      <c r="T576">
        <f>S576*R576</f>
        <v>7.2450011055203181E-6</v>
      </c>
    </row>
    <row r="577" spans="1:20">
      <c r="A577" s="296" t="s">
        <v>448</v>
      </c>
      <c r="B577" s="297" t="s">
        <v>41</v>
      </c>
      <c r="C577" s="298">
        <v>56869.363700000104</v>
      </c>
      <c r="D577" s="298">
        <v>2.9999999999999997E-4</v>
      </c>
      <c r="E577" s="10">
        <f>+(C577-C$7)/C$8</f>
        <v>33720.865163167487</v>
      </c>
      <c r="F577">
        <f>ROUND(2*E577,0)/2</f>
        <v>33721</v>
      </c>
      <c r="G577" s="9">
        <f>+C577-(C$7+F577*C$8)</f>
        <v>-4.8306369899364654E-2</v>
      </c>
      <c r="L577" s="9">
        <f>+G577</f>
        <v>-4.8306369899364654E-2</v>
      </c>
      <c r="O577" s="9">
        <f ca="1">+C$11+C$12*F577</f>
        <v>-5.0167446063579896E-2</v>
      </c>
      <c r="P577" s="9">
        <f>+D$11+D$12*F577+D$13*F577^2</f>
        <v>-5.0754273572869615E-2</v>
      </c>
      <c r="Q577" s="11">
        <f>+C577-15018.5</f>
        <v>41850.863700000104</v>
      </c>
      <c r="R577">
        <f>+(P577-G577)^2</f>
        <v>5.9922323947590851E-6</v>
      </c>
      <c r="S577">
        <v>8</v>
      </c>
      <c r="T577">
        <f>S577*R577</f>
        <v>4.7937859158072681E-5</v>
      </c>
    </row>
    <row r="578" spans="1:20">
      <c r="A578" s="296" t="s">
        <v>448</v>
      </c>
      <c r="B578" s="297" t="s">
        <v>41</v>
      </c>
      <c r="C578" s="298">
        <v>56872.229900000151</v>
      </c>
      <c r="D578" s="298">
        <v>2.9999999999999997E-4</v>
      </c>
      <c r="E578" s="10">
        <f>+(C578-C$7)/C$8</f>
        <v>33728.865543452252</v>
      </c>
      <c r="F578">
        <f>ROUND(2*E578,0)/2</f>
        <v>33729</v>
      </c>
      <c r="G578" s="9">
        <f>+C578-(C$7+F578*C$8)</f>
        <v>-4.817012984858593E-2</v>
      </c>
      <c r="L578" s="9">
        <f>+G578</f>
        <v>-4.817012984858593E-2</v>
      </c>
      <c r="O578" s="9">
        <f ca="1">+C$11+C$12*F578</f>
        <v>-5.0196539808888885E-2</v>
      </c>
      <c r="P578" s="9">
        <f>+D$11+D$12*F578+D$13*F578^2</f>
        <v>-5.079276475297613E-2</v>
      </c>
      <c r="Q578" s="11">
        <f>+C578-15018.5</f>
        <v>41853.729900000151</v>
      </c>
      <c r="R578">
        <f>+(P578-G578)^2</f>
        <v>6.8782138417257948E-6</v>
      </c>
      <c r="S578">
        <v>8</v>
      </c>
      <c r="T578">
        <f>S578*R578</f>
        <v>5.5025710733806358E-5</v>
      </c>
    </row>
    <row r="579" spans="1:20">
      <c r="A579" s="296" t="s">
        <v>448</v>
      </c>
      <c r="B579" s="297" t="s">
        <v>39</v>
      </c>
      <c r="C579" s="298">
        <v>56884.230099999812</v>
      </c>
      <c r="D579" s="298">
        <v>4.0000000000000002E-4</v>
      </c>
      <c r="E579" s="10">
        <f>+(C579-C$7)/C$8</f>
        <v>33762.361518432685</v>
      </c>
      <c r="F579">
        <f>ROUND(2*E579,0)/2</f>
        <v>33762.5</v>
      </c>
      <c r="G579" s="9">
        <f>+C579-(C$7+F579*C$8)</f>
        <v>-4.9612125192652456E-2</v>
      </c>
      <c r="L579" s="9">
        <f>+G579</f>
        <v>-4.9612125192652456E-2</v>
      </c>
      <c r="O579" s="9">
        <f ca="1">+C$11+C$12*F579</f>
        <v>-5.031836986737033E-2</v>
      </c>
      <c r="P579" s="9">
        <f>+D$11+D$12*F579+D$13*F579^2</f>
        <v>-5.0954088940242545E-2</v>
      </c>
      <c r="Q579" s="11">
        <f>+C579-15018.5</f>
        <v>41865.730099999812</v>
      </c>
      <c r="R579">
        <f>+(P579-G579)^2</f>
        <v>1.8008666998460351E-6</v>
      </c>
      <c r="S579">
        <v>8</v>
      </c>
      <c r="T579">
        <f>S579*R579</f>
        <v>1.4406933598768281E-5</v>
      </c>
    </row>
    <row r="580" spans="1:20">
      <c r="A580" s="200" t="s">
        <v>439</v>
      </c>
      <c r="B580" s="201" t="s">
        <v>41</v>
      </c>
      <c r="C580" s="200">
        <v>57164.027399999999</v>
      </c>
      <c r="D580" s="200" t="s">
        <v>366</v>
      </c>
      <c r="E580" s="10">
        <f>+(C580-C$7)/C$8</f>
        <v>34543.35544858918</v>
      </c>
      <c r="F580">
        <f>ROUND(2*E580,0)/2</f>
        <v>34543.5</v>
      </c>
      <c r="G580" s="9">
        <f>+C580-(C$7+F580*C$8)</f>
        <v>-5.1786695003102068E-2</v>
      </c>
      <c r="K580" s="9">
        <f>+G580</f>
        <v>-5.1786695003102068E-2</v>
      </c>
      <c r="O580" s="9">
        <f ca="1">+C$11+C$12*F580</f>
        <v>-5.3158646753161537E-2</v>
      </c>
      <c r="P580" s="9">
        <f>+D$11+D$12*F580+D$13*F580^2</f>
        <v>-5.4780252798120946E-2</v>
      </c>
      <c r="Q580" s="11">
        <f>+C580-15018.5</f>
        <v>42145.527399999999</v>
      </c>
      <c r="R580">
        <f>+(P580-G580)^2</f>
        <v>8.9613882721182866E-6</v>
      </c>
      <c r="S580">
        <v>2</v>
      </c>
      <c r="T580">
        <f>S580*R580</f>
        <v>1.7922776544236573E-5</v>
      </c>
    </row>
    <row r="581" spans="1:20">
      <c r="A581" s="202" t="s">
        <v>1</v>
      </c>
      <c r="B581" s="203" t="s">
        <v>39</v>
      </c>
      <c r="C581" s="202">
        <v>57527.111900000004</v>
      </c>
      <c r="D581" s="202" t="s">
        <v>121</v>
      </c>
      <c r="E581" s="10">
        <f>+(C581-C$7)/C$8</f>
        <v>35556.827668062775</v>
      </c>
      <c r="F581">
        <f>ROUND(2*E581,0)/2</f>
        <v>35557</v>
      </c>
      <c r="G581" s="9">
        <f>+C581-(C$7+F581*C$8)</f>
        <v>-6.1739289994875435E-2</v>
      </c>
      <c r="K581" s="9">
        <f>+G581</f>
        <v>-6.1739289994875435E-2</v>
      </c>
      <c r="O581" s="9">
        <f ca="1">+C$11+C$12*F581</f>
        <v>-5.6844460611995579E-2</v>
      </c>
      <c r="P581" s="9">
        <f>+D$11+D$12*F581+D$13*F581^2</f>
        <v>-5.9931696761694936E-2</v>
      </c>
      <c r="Q581" s="11">
        <f>+C581-15018.5</f>
        <v>42508.611900000004</v>
      </c>
      <c r="R581">
        <f>+(P581-G581)^2</f>
        <v>3.2673932966399297E-6</v>
      </c>
      <c r="S581">
        <v>5</v>
      </c>
      <c r="T581">
        <f>S581*R581</f>
        <v>1.6336966483199648E-5</v>
      </c>
    </row>
    <row r="582" spans="1:20">
      <c r="A582" s="202" t="s">
        <v>1</v>
      </c>
      <c r="B582" s="203" t="s">
        <v>39</v>
      </c>
      <c r="C582" s="202">
        <v>57527.1126</v>
      </c>
      <c r="D582" s="202" t="s">
        <v>58</v>
      </c>
      <c r="E582" s="10">
        <f>+(C582-C$7)/C$8</f>
        <v>35556.829621962075</v>
      </c>
      <c r="F582">
        <f>ROUND(2*E582,0)/2</f>
        <v>35557</v>
      </c>
      <c r="G582" s="9">
        <f>+C582-(C$7+F582*C$8)</f>
        <v>-6.1039289998007007E-2</v>
      </c>
      <c r="K582" s="9">
        <f>+G582</f>
        <v>-6.1039289998007007E-2</v>
      </c>
      <c r="O582" s="9">
        <f ca="1">+C$11+C$12*F582</f>
        <v>-5.6844460611995579E-2</v>
      </c>
      <c r="P582" s="9">
        <f>+D$11+D$12*F582+D$13*F582^2</f>
        <v>-5.9931696761694936E-2</v>
      </c>
      <c r="Q582" s="11">
        <f>+C582-15018.5</f>
        <v>42508.6126</v>
      </c>
      <c r="R582">
        <f>+(P582-G582)^2</f>
        <v>1.2267627771242473E-6</v>
      </c>
      <c r="S582">
        <v>6</v>
      </c>
      <c r="T582">
        <f>S582*R582</f>
        <v>7.3605766627454836E-6</v>
      </c>
    </row>
    <row r="583" spans="1:20">
      <c r="A583" s="202" t="s">
        <v>1</v>
      </c>
      <c r="B583" s="203" t="s">
        <v>39</v>
      </c>
      <c r="C583" s="202">
        <v>57527.113299999997</v>
      </c>
      <c r="D583" s="202" t="s">
        <v>366</v>
      </c>
      <c r="E583" s="10">
        <f>+(C583-C$7)/C$8</f>
        <v>35556.831575861375</v>
      </c>
      <c r="F583">
        <f>ROUND(2*E583,0)/2</f>
        <v>35557</v>
      </c>
      <c r="G583" s="9">
        <f>+C583-(C$7+F583*C$8)</f>
        <v>-6.0339290001138579E-2</v>
      </c>
      <c r="K583" s="9">
        <f>+G583</f>
        <v>-6.0339290001138579E-2</v>
      </c>
      <c r="O583" s="9">
        <f ca="1">+C$11+C$12*F583</f>
        <v>-5.6844460611995579E-2</v>
      </c>
      <c r="P583" s="9">
        <f>+D$11+D$12*F583+D$13*F583^2</f>
        <v>-5.9931696761694936E-2</v>
      </c>
      <c r="Q583" s="11">
        <f>+C583-15018.5</f>
        <v>42508.613299999997</v>
      </c>
      <c r="R583">
        <f>+(P583-G583)^2</f>
        <v>1.6613224884016308E-7</v>
      </c>
      <c r="S583">
        <v>7</v>
      </c>
      <c r="T583">
        <f>S583*R583</f>
        <v>1.1629257418811415E-6</v>
      </c>
    </row>
    <row r="584" spans="1:20">
      <c r="A584" s="202" t="s">
        <v>0</v>
      </c>
      <c r="B584" s="203" t="s">
        <v>41</v>
      </c>
      <c r="C584" s="202">
        <v>58335.691599999998</v>
      </c>
      <c r="D584" s="202">
        <v>4.0000000000000002E-4</v>
      </c>
      <c r="E584" s="10">
        <f>+(C584-C$7)/C$8</f>
        <v>37813.803835264283</v>
      </c>
      <c r="F584">
        <f>ROUND(2*E584,0)/2</f>
        <v>37814</v>
      </c>
      <c r="G584" s="9">
        <f>+C584-(C$7+F584*C$8)</f>
        <v>-7.0277580001857132E-2</v>
      </c>
      <c r="K584" s="9">
        <f>+G584</f>
        <v>-7.0277580001857132E-2</v>
      </c>
      <c r="O584" s="9">
        <f ca="1">+C$11+C$12*F584</f>
        <v>-6.505253350729745E-2</v>
      </c>
      <c r="P584" s="9">
        <f>+D$11+D$12*F584+D$13*F584^2</f>
        <v>-7.2159549748292348E-2</v>
      </c>
      <c r="Q584" s="11">
        <f>+C584-15018.5</f>
        <v>43317.191599999998</v>
      </c>
      <c r="R584">
        <f>+(P584-G584)^2</f>
        <v>3.5418101264974326E-6</v>
      </c>
      <c r="S584">
        <v>8</v>
      </c>
      <c r="T584">
        <f>S584*R584</f>
        <v>2.8334481011979461E-5</v>
      </c>
    </row>
    <row r="585" spans="1:20">
      <c r="A585" s="204" t="s">
        <v>440</v>
      </c>
      <c r="B585" s="201" t="s">
        <v>39</v>
      </c>
      <c r="C585" s="200">
        <v>58946.159</v>
      </c>
      <c r="D585" s="200" t="s">
        <v>366</v>
      </c>
      <c r="E585" s="10">
        <f>+(C585-C$7)/C$8</f>
        <v>39517.792165237799</v>
      </c>
      <c r="F585">
        <f>ROUND(2*E585,0)/2</f>
        <v>39518</v>
      </c>
      <c r="G585" s="9">
        <f>+C585-(C$7+F585*C$8)</f>
        <v>-7.4458460003370419E-2</v>
      </c>
      <c r="K585" s="9">
        <f>+G585</f>
        <v>-7.4458460003370419E-2</v>
      </c>
      <c r="O585" s="9">
        <f ca="1">+C$11+C$12*F585</f>
        <v>-7.1249501258114634E-2</v>
      </c>
      <c r="P585" s="9">
        <f>+D$11+D$12*F585+D$13*F585^2</f>
        <v>-8.2082585987569609E-2</v>
      </c>
      <c r="Q585" s="11">
        <f>+C585-15018.5</f>
        <v>43927.659</v>
      </c>
      <c r="R585">
        <f>+(P585-G585)^2</f>
        <v>5.8127297022941264E-5</v>
      </c>
      <c r="S585">
        <v>8</v>
      </c>
      <c r="T585">
        <f>S585*R585</f>
        <v>4.6501837618353011E-4</v>
      </c>
    </row>
    <row r="586" spans="1:20">
      <c r="A586" s="204" t="s">
        <v>440</v>
      </c>
      <c r="B586" s="201" t="s">
        <v>39</v>
      </c>
      <c r="C586" s="200">
        <v>58946.161</v>
      </c>
      <c r="D586" s="200" t="s">
        <v>58</v>
      </c>
      <c r="E586" s="10">
        <f>+(C586-C$7)/C$8</f>
        <v>39517.797747807257</v>
      </c>
      <c r="F586">
        <f>ROUND(2*E586,0)/2</f>
        <v>39518</v>
      </c>
      <c r="G586" s="9">
        <f>+C586-(C$7+F586*C$8)</f>
        <v>-7.2458460002962966E-2</v>
      </c>
      <c r="K586" s="9">
        <f>+G586</f>
        <v>-7.2458460002962966E-2</v>
      </c>
      <c r="O586" s="9">
        <f ca="1">+C$11+C$12*F586</f>
        <v>-7.1249501258114634E-2</v>
      </c>
      <c r="P586" s="9">
        <f>+D$11+D$12*F586+D$13*F586^2</f>
        <v>-8.2082585987569609E-2</v>
      </c>
      <c r="Q586" s="11">
        <f>+C586-15018.5</f>
        <v>43927.661</v>
      </c>
      <c r="R586">
        <f>+(P586-G586)^2</f>
        <v>9.2623800967580792E-5</v>
      </c>
      <c r="S586">
        <v>8</v>
      </c>
      <c r="T586">
        <f>S586*R586</f>
        <v>7.4099040774064633E-4</v>
      </c>
    </row>
    <row r="587" spans="1:20">
      <c r="A587" s="204" t="s">
        <v>440</v>
      </c>
      <c r="B587" s="201" t="s">
        <v>39</v>
      </c>
      <c r="C587" s="200">
        <v>58946.161</v>
      </c>
      <c r="D587" s="200" t="s">
        <v>121</v>
      </c>
      <c r="E587" s="10">
        <f>+(C587-C$7)/C$8</f>
        <v>39517.797747807257</v>
      </c>
      <c r="F587">
        <f>ROUND(2*E587,0)/2</f>
        <v>39518</v>
      </c>
      <c r="G587" s="9">
        <f>+C587-(C$7+F587*C$8)</f>
        <v>-7.2458460002962966E-2</v>
      </c>
      <c r="K587" s="9">
        <f>+G587</f>
        <v>-7.2458460002962966E-2</v>
      </c>
      <c r="O587" s="9">
        <f ca="1">+C$11+C$12*F587</f>
        <v>-7.1249501258114634E-2</v>
      </c>
      <c r="P587" s="9">
        <f>+D$11+D$12*F587+D$13*F587^2</f>
        <v>-8.2082585987569609E-2</v>
      </c>
      <c r="Q587" s="11">
        <f>+C587-15018.5</f>
        <v>43927.661</v>
      </c>
      <c r="R587">
        <f>+(P587-G587)^2</f>
        <v>9.2623800967580792E-5</v>
      </c>
      <c r="S587">
        <v>8</v>
      </c>
      <c r="T587">
        <f>S587*R587</f>
        <v>7.4099040774064633E-4</v>
      </c>
    </row>
    <row r="588" spans="1:20">
      <c r="A588" s="204" t="s">
        <v>440</v>
      </c>
      <c r="B588" s="201" t="s">
        <v>39</v>
      </c>
      <c r="C588" s="200">
        <v>58965.147199999999</v>
      </c>
      <c r="D588" s="200" t="s">
        <v>366</v>
      </c>
      <c r="E588" s="10">
        <f>+(C588-C$7)/C$8</f>
        <v>39570.793637891707</v>
      </c>
      <c r="F588">
        <f>ROUND(2*E588,0)/2</f>
        <v>39571</v>
      </c>
      <c r="G588" s="9">
        <f>+C588-(C$7+F588*C$8)</f>
        <v>-7.3930869999458082E-2</v>
      </c>
      <c r="K588" s="9">
        <f>+G588</f>
        <v>-7.3930869999458082E-2</v>
      </c>
      <c r="O588" s="9">
        <f ca="1">+C$11+C$12*F588</f>
        <v>-7.1442247320786773E-2</v>
      </c>
      <c r="P588" s="9">
        <f>+D$11+D$12*F588+D$13*F588^2</f>
        <v>-8.2400761216770591E-2</v>
      </c>
      <c r="Q588" s="11">
        <f>+C588-15018.5</f>
        <v>43946.647199999999</v>
      </c>
      <c r="R588">
        <f>+(P588-G588)^2</f>
        <v>7.1739057233107561E-5</v>
      </c>
      <c r="S588">
        <v>8</v>
      </c>
      <c r="T588">
        <f>S588*R588</f>
        <v>5.7391245786486049E-4</v>
      </c>
    </row>
    <row r="589" spans="1:20">
      <c r="A589" s="204" t="s">
        <v>440</v>
      </c>
      <c r="B589" s="201" t="s">
        <v>39</v>
      </c>
      <c r="C589" s="200">
        <v>58965.147400000002</v>
      </c>
      <c r="D589" s="200" t="s">
        <v>121</v>
      </c>
      <c r="E589" s="10">
        <f>+(C589-C$7)/C$8</f>
        <v>39570.794196148665</v>
      </c>
      <c r="F589">
        <f>ROUND(2*E589,0)/2</f>
        <v>39571</v>
      </c>
      <c r="G589" s="9">
        <f>+C589-(C$7+F589*C$8)</f>
        <v>-7.3730869997234549E-2</v>
      </c>
      <c r="K589" s="9">
        <f>+G589</f>
        <v>-7.3730869997234549E-2</v>
      </c>
      <c r="O589" s="9">
        <f ca="1">+C$11+C$12*F589</f>
        <v>-7.1442247320786773E-2</v>
      </c>
      <c r="P589" s="9">
        <f>+D$11+D$12*F589+D$13*F589^2</f>
        <v>-8.2400761216770591E-2</v>
      </c>
      <c r="Q589" s="11">
        <f>+C589-15018.5</f>
        <v>43946.647400000002</v>
      </c>
      <c r="R589">
        <f>+(P589-G589)^2</f>
        <v>7.5167013758588148E-5</v>
      </c>
      <c r="S589">
        <v>8</v>
      </c>
      <c r="T589">
        <f>S589*R589</f>
        <v>6.0133611006870518E-4</v>
      </c>
    </row>
    <row r="590" spans="1:20">
      <c r="A590" s="204" t="s">
        <v>440</v>
      </c>
      <c r="B590" s="201" t="s">
        <v>39</v>
      </c>
      <c r="C590" s="200">
        <v>58965.150099999999</v>
      </c>
      <c r="D590" s="200" t="s">
        <v>58</v>
      </c>
      <c r="E590" s="10">
        <f>+(C590-C$7)/C$8</f>
        <v>39570.801732617416</v>
      </c>
      <c r="F590">
        <f>ROUND(2*E590,0)/2</f>
        <v>39571</v>
      </c>
      <c r="G590" s="9">
        <f>+C590-(C$7+F590*C$8)</f>
        <v>-7.1030869999958668E-2</v>
      </c>
      <c r="K590" s="9">
        <f>+G590</f>
        <v>-7.1030869999958668E-2</v>
      </c>
      <c r="O590" s="9">
        <f ca="1">+C$11+C$12*F590</f>
        <v>-7.1442247320786773E-2</v>
      </c>
      <c r="P590" s="9">
        <f>+D$11+D$12*F590+D$13*F590^2</f>
        <v>-8.2400761216770591E-2</v>
      </c>
      <c r="Q590" s="11">
        <f>+C590-15018.5</f>
        <v>43946.650099999999</v>
      </c>
      <c r="R590">
        <f>+(P590-G590)^2</f>
        <v>1.2927442628213689E-4</v>
      </c>
      <c r="S590">
        <v>8</v>
      </c>
      <c r="T590">
        <f>S590*R590</f>
        <v>1.0341954102570951E-3</v>
      </c>
    </row>
    <row r="591" spans="1:20">
      <c r="A591" s="204" t="s">
        <v>440</v>
      </c>
      <c r="B591" s="201" t="s">
        <v>41</v>
      </c>
      <c r="C591" s="200">
        <v>58993.991999999998</v>
      </c>
      <c r="D591" s="200" t="s">
        <v>366</v>
      </c>
      <c r="E591" s="10">
        <f>+(C591-C$7)/C$8</f>
        <v>39651.307687586122</v>
      </c>
      <c r="F591">
        <f>ROUND(2*E591,0)/2</f>
        <v>39651.5</v>
      </c>
      <c r="G591" s="9">
        <f>+C591-(C$7+F591*C$8)</f>
        <v>-6.8897454999387264E-2</v>
      </c>
      <c r="K591" s="9">
        <f>+G591</f>
        <v>-6.8897454999387264E-2</v>
      </c>
      <c r="O591" s="9">
        <f ca="1">+C$11+C$12*F591</f>
        <v>-7.173500313295858E-2</v>
      </c>
      <c r="P591" s="9">
        <f>+D$11+D$12*F591+D$13*F591^2</f>
        <v>-8.288512790332439E-2</v>
      </c>
      <c r="Q591" s="11">
        <f>+C591-15018.5</f>
        <v>43975.491999999998</v>
      </c>
      <c r="R591">
        <f>+(P591-G591)^2</f>
        <v>1.9565499326753687E-4</v>
      </c>
      <c r="S591">
        <v>8</v>
      </c>
      <c r="T591">
        <f>S591*R591</f>
        <v>1.565239946140295E-3</v>
      </c>
    </row>
    <row r="592" spans="1:20">
      <c r="A592" s="204" t="s">
        <v>440</v>
      </c>
      <c r="B592" s="201" t="s">
        <v>41</v>
      </c>
      <c r="C592" s="200">
        <v>58999.006999999998</v>
      </c>
      <c r="D592" s="200" t="s">
        <v>366</v>
      </c>
      <c r="E592" s="10">
        <f>+(C592-C$7)/C$8</f>
        <v>39665.305980492209</v>
      </c>
      <c r="F592">
        <f>ROUND(2*E592,0)/2</f>
        <v>39665.5</v>
      </c>
      <c r="G592" s="9">
        <f>+C592-(C$7+F592*C$8)</f>
        <v>-6.9509035005467013E-2</v>
      </c>
      <c r="K592" s="9">
        <f>+G592</f>
        <v>-6.9509035005467013E-2</v>
      </c>
      <c r="O592" s="9">
        <f ca="1">+C$11+C$12*F592</f>
        <v>-7.1785917187249332E-2</v>
      </c>
      <c r="P592" s="9">
        <f>+D$11+D$12*F592+D$13*F592^2</f>
        <v>-8.2969501071678803E-2</v>
      </c>
      <c r="Q592" s="11">
        <f>+C592-15018.5</f>
        <v>43980.506999999998</v>
      </c>
      <c r="R592">
        <f>+(P592-G592)^2</f>
        <v>1.811841467196391E-4</v>
      </c>
      <c r="S592">
        <v>8</v>
      </c>
      <c r="T592">
        <f>S592*R592</f>
        <v>1.4494731737571128E-3</v>
      </c>
    </row>
    <row r="593" spans="1:20">
      <c r="A593" s="205" t="s">
        <v>441</v>
      </c>
      <c r="B593" s="206" t="s">
        <v>39</v>
      </c>
      <c r="C593" s="207">
        <v>59264.296000000089</v>
      </c>
      <c r="D593" s="205" t="s">
        <v>366</v>
      </c>
      <c r="E593" s="10">
        <f>+(C593-C$7)/C$8</f>
        <v>40405.803114443173</v>
      </c>
      <c r="F593">
        <f>ROUND(2*E593,0)/2</f>
        <v>40406</v>
      </c>
      <c r="G593" s="9">
        <f>+C593-(C$7+F593*C$8)</f>
        <v>-7.0535819912038278E-2</v>
      </c>
      <c r="K593" s="9">
        <f>+G593</f>
        <v>-7.0535819912038278E-2</v>
      </c>
      <c r="O593" s="9">
        <f ca="1">+C$11+C$12*F593</f>
        <v>-7.4478906987413745E-2</v>
      </c>
      <c r="P593" s="9">
        <f>+D$11+D$12*F593+D$13*F593^2</f>
        <v>-8.7489454239471479E-2</v>
      </c>
      <c r="Q593" s="11">
        <f>+C593-15018.5</f>
        <v>44245.796000000089</v>
      </c>
      <c r="R593">
        <f>+(P593-G593)^2</f>
        <v>2.874257169083214E-4</v>
      </c>
      <c r="S593">
        <v>8</v>
      </c>
      <c r="T593">
        <f>S593*R593</f>
        <v>2.2994057352665712E-3</v>
      </c>
    </row>
    <row r="594" spans="1:20">
      <c r="A594" s="205" t="s">
        <v>441</v>
      </c>
      <c r="B594" s="206" t="s">
        <v>39</v>
      </c>
      <c r="C594" s="207">
        <v>59264.297999999952</v>
      </c>
      <c r="D594" s="205" t="s">
        <v>58</v>
      </c>
      <c r="E594" s="10">
        <f>+(C594-C$7)/C$8</f>
        <v>40405.808697012246</v>
      </c>
      <c r="F594">
        <f>ROUND(2*E594,0)/2</f>
        <v>40406</v>
      </c>
      <c r="G594" s="9">
        <f>+C594-(C$7+F594*C$8)</f>
        <v>-6.8535820049874019E-2</v>
      </c>
      <c r="K594" s="9">
        <f>+G594</f>
        <v>-6.8535820049874019E-2</v>
      </c>
      <c r="O594" s="9">
        <f ca="1">+C$11+C$12*F594</f>
        <v>-7.4478906987413745E-2</v>
      </c>
      <c r="P594" s="9">
        <f>+D$11+D$12*F594+D$13*F594^2</f>
        <v>-8.7489454239471479E-2</v>
      </c>
      <c r="Q594" s="11">
        <f>+C594-15018.5</f>
        <v>44245.797999999952</v>
      </c>
      <c r="R594">
        <f>+(P594-G594)^2</f>
        <v>3.5924024899307777E-4</v>
      </c>
      <c r="S594">
        <v>8</v>
      </c>
      <c r="T594">
        <f>S594*R594</f>
        <v>2.8739219919446221E-3</v>
      </c>
    </row>
    <row r="595" spans="1:20">
      <c r="A595" s="205" t="s">
        <v>441</v>
      </c>
      <c r="B595" s="206" t="s">
        <v>39</v>
      </c>
      <c r="C595" s="207">
        <v>59292.23900000006</v>
      </c>
      <c r="D595" s="205" t="s">
        <v>442</v>
      </c>
      <c r="E595" s="10">
        <f>+(C595-C$7)/C$8</f>
        <v>40483.799983570665</v>
      </c>
      <c r="F595">
        <f>ROUND(2*E595,0)/2</f>
        <v>40484</v>
      </c>
      <c r="G595" s="9">
        <f>+C595-(C$7+F595*C$8)</f>
        <v>-7.1657479944406077E-2</v>
      </c>
      <c r="K595" s="9">
        <f>+G595</f>
        <v>-7.1657479944406077E-2</v>
      </c>
      <c r="O595" s="9">
        <f ca="1">+C$11+C$12*F595</f>
        <v>-7.4762571004176492E-2</v>
      </c>
      <c r="P595" s="9">
        <f>+D$11+D$12*F595+D$13*F595^2</f>
        <v>-8.7972097977558561E-2</v>
      </c>
      <c r="Q595" s="11">
        <f>+C595-15018.5</f>
        <v>44273.73900000006</v>
      </c>
      <c r="R595">
        <f>+(P595-G595)^2</f>
        <v>2.6616676156766421E-4</v>
      </c>
      <c r="S595">
        <v>8</v>
      </c>
      <c r="T595">
        <f>S595*R595</f>
        <v>2.1293340925413137E-3</v>
      </c>
    </row>
    <row r="596" spans="1:20">
      <c r="A596" s="205" t="s">
        <v>441</v>
      </c>
      <c r="B596" s="206" t="s">
        <v>39</v>
      </c>
      <c r="C596" s="207">
        <v>59292.240000000224</v>
      </c>
      <c r="D596" s="205" t="s">
        <v>58</v>
      </c>
      <c r="E596" s="10">
        <f>+(C596-C$7)/C$8</f>
        <v>40483.802774855845</v>
      </c>
      <c r="F596">
        <f>ROUND(2*E596,0)/2</f>
        <v>40484</v>
      </c>
      <c r="G596" s="9">
        <f>+C596-(C$7+F596*C$8)</f>
        <v>-7.0657479780493304E-2</v>
      </c>
      <c r="K596" s="9">
        <f>+G596</f>
        <v>-7.0657479780493304E-2</v>
      </c>
      <c r="O596" s="9">
        <f ca="1">+C$11+C$12*F596</f>
        <v>-7.4762571004176492E-2</v>
      </c>
      <c r="P596" s="9">
        <f>+D$11+D$12*F596+D$13*F596^2</f>
        <v>-8.7972097977558561E-2</v>
      </c>
      <c r="Q596" s="11">
        <f>+C596-15018.5</f>
        <v>44273.740000000224</v>
      </c>
      <c r="R596">
        <f>+(P596-G596)^2</f>
        <v>2.9979600331014335E-4</v>
      </c>
      <c r="S596">
        <v>8</v>
      </c>
      <c r="T596">
        <f>S596*R596</f>
        <v>2.3983680264811468E-3</v>
      </c>
    </row>
    <row r="597" spans="1:20">
      <c r="A597" s="205" t="s">
        <v>441</v>
      </c>
      <c r="B597" s="206" t="s">
        <v>39</v>
      </c>
      <c r="C597" s="207">
        <v>59292.242999999784</v>
      </c>
      <c r="D597" s="205" t="s">
        <v>120</v>
      </c>
      <c r="E597" s="10">
        <f>+(C597-C$7)/C$8</f>
        <v>40483.811148708803</v>
      </c>
      <c r="F597">
        <f>ROUND(2*E597,0)/2</f>
        <v>40484</v>
      </c>
      <c r="G597" s="9">
        <f>+C597-(C$7+F597*C$8)</f>
        <v>-6.7657480220077559E-2</v>
      </c>
      <c r="K597" s="9">
        <f>+G597</f>
        <v>-6.7657480220077559E-2</v>
      </c>
      <c r="O597" s="9">
        <f ca="1">+C$11+C$12*F597</f>
        <v>-7.4762571004176492E-2</v>
      </c>
      <c r="P597" s="9">
        <f>+D$11+D$12*F597+D$13*F597^2</f>
        <v>-8.7972097977558561E-2</v>
      </c>
      <c r="Q597" s="11">
        <f>+C597-15018.5</f>
        <v>44273.742999999784</v>
      </c>
      <c r="R597">
        <f>+(P597-G597)^2</f>
        <v>4.1268369463256241E-4</v>
      </c>
      <c r="S597">
        <v>8</v>
      </c>
      <c r="T597">
        <f>S597*R597</f>
        <v>3.3014695570604993E-3</v>
      </c>
    </row>
    <row r="598" spans="1:20">
      <c r="A598" s="208" t="s">
        <v>443</v>
      </c>
      <c r="B598" s="209" t="s">
        <v>39</v>
      </c>
      <c r="C598" s="210">
        <v>59628.276999999769</v>
      </c>
      <c r="D598" s="14"/>
      <c r="E598" s="10">
        <f>+(C598-C$7)/C$8</f>
        <v>41421.77772067365</v>
      </c>
      <c r="F598">
        <f>ROUND(2*E598,0)/2</f>
        <v>41422</v>
      </c>
      <c r="G598" s="9">
        <f>+C598-(C$7+F598*C$8)</f>
        <v>-7.9633340232248884E-2</v>
      </c>
      <c r="K598" s="9">
        <f>+G598</f>
        <v>-7.9633340232248884E-2</v>
      </c>
      <c r="O598" s="9">
        <f ca="1">+C$11+C$12*F598</f>
        <v>-7.8173812641656848E-2</v>
      </c>
      <c r="P598" s="9">
        <f>+D$11+D$12*F598+D$13*F598^2</f>
        <v>-9.3873792483336535E-2</v>
      </c>
      <c r="Q598" s="11">
        <f>+C598-15018.5</f>
        <v>44609.776999999769</v>
      </c>
      <c r="R598">
        <f>+(P598-G598)^2</f>
        <v>2.0279048031550737E-4</v>
      </c>
      <c r="S598">
        <v>8</v>
      </c>
      <c r="T598">
        <f>S598*R598</f>
        <v>1.6223238425240589E-3</v>
      </c>
    </row>
    <row r="599" spans="1:20">
      <c r="A599" s="208" t="s">
        <v>443</v>
      </c>
      <c r="B599" s="209" t="s">
        <v>39</v>
      </c>
      <c r="C599" s="210">
        <v>59628.277999999933</v>
      </c>
      <c r="D599" s="14"/>
      <c r="E599" s="10">
        <f>+(C599-C$7)/C$8</f>
        <v>41421.780511958837</v>
      </c>
      <c r="F599">
        <f>ROUND(2*E599,0)/2</f>
        <v>41422</v>
      </c>
      <c r="G599" s="9">
        <f>+C599-(C$7+F599*C$8)</f>
        <v>-7.8633340068336111E-2</v>
      </c>
      <c r="K599" s="9">
        <f>+G599</f>
        <v>-7.8633340068336111E-2</v>
      </c>
      <c r="O599" s="9">
        <f ca="1">+C$11+C$12*F599</f>
        <v>-7.8173812641656848E-2</v>
      </c>
      <c r="P599" s="9">
        <f>+D$11+D$12*F599+D$13*F599^2</f>
        <v>-9.3873792483336535E-2</v>
      </c>
      <c r="Q599" s="11">
        <f>+C599-15018.5</f>
        <v>44609.777999999933</v>
      </c>
      <c r="R599">
        <f>+(P599-G599)^2</f>
        <v>2.3227138981389228E-4</v>
      </c>
      <c r="S599">
        <v>8</v>
      </c>
      <c r="T599">
        <f>S599*R599</f>
        <v>1.8581711185111382E-3</v>
      </c>
    </row>
    <row r="600" spans="1:20">
      <c r="A600" s="208" t="s">
        <v>443</v>
      </c>
      <c r="B600" s="209" t="s">
        <v>39</v>
      </c>
      <c r="C600" s="210">
        <v>59651.195999999996</v>
      </c>
      <c r="D600" s="14"/>
      <c r="E600" s="10">
        <f>+(C600-C$7)/C$8</f>
        <v>41485.751175333229</v>
      </c>
      <c r="F600">
        <f>ROUND(2*E600,0)/2</f>
        <v>41486</v>
      </c>
      <c r="G600" s="9">
        <f>+C600-(C$7+F600*C$8)</f>
        <v>-8.9143420002073981E-2</v>
      </c>
      <c r="K600" s="9">
        <f>+G600</f>
        <v>-8.9143420002073981E-2</v>
      </c>
      <c r="O600" s="9">
        <f ca="1">+C$11+C$12*F600</f>
        <v>-7.8406562604128843E-2</v>
      </c>
      <c r="P600" s="9">
        <f>+D$11+D$12*F600+D$13*F600^2</f>
        <v>-9.4283033856301351E-2</v>
      </c>
      <c r="Q600" s="11">
        <f>+C600-15018.5</f>
        <v>44632.695999999996</v>
      </c>
      <c r="R600">
        <f>+(P600-G600)^2</f>
        <v>2.6415630570565927E-5</v>
      </c>
      <c r="S600">
        <v>8</v>
      </c>
      <c r="T600">
        <f>S600*R600</f>
        <v>2.1132504456452742E-4</v>
      </c>
    </row>
    <row r="601" spans="1:20">
      <c r="A601" s="208" t="s">
        <v>443</v>
      </c>
      <c r="B601" s="209" t="s">
        <v>39</v>
      </c>
      <c r="C601" s="210">
        <v>59651.200000000186</v>
      </c>
      <c r="D601" s="14"/>
      <c r="E601" s="10">
        <f>+(C601-C$7)/C$8</f>
        <v>41485.762340472662</v>
      </c>
      <c r="F601">
        <f>ROUND(2*E601,0)/2</f>
        <v>41486</v>
      </c>
      <c r="G601" s="9">
        <f>+C601-(C$7+F601*C$8)</f>
        <v>-8.5143419812084176E-2</v>
      </c>
      <c r="K601" s="9">
        <f>+G601</f>
        <v>-8.5143419812084176E-2</v>
      </c>
      <c r="O601" s="9">
        <f ca="1">+C$11+C$12*F601</f>
        <v>-7.8406562604128843E-2</v>
      </c>
      <c r="P601" s="9">
        <f>+D$11+D$12*F601+D$13*F601^2</f>
        <v>-9.4283033856301351E-2</v>
      </c>
      <c r="Q601" s="11">
        <f>+C601-15018.5</f>
        <v>44632.700000000186</v>
      </c>
      <c r="R601">
        <f>+(P601-G601)^2</f>
        <v>8.3532544877251838E-5</v>
      </c>
      <c r="S601">
        <v>8</v>
      </c>
      <c r="T601">
        <f>S601*R601</f>
        <v>6.682603590180147E-4</v>
      </c>
    </row>
    <row r="602" spans="1:20">
      <c r="C602" s="14"/>
      <c r="D602" s="14"/>
    </row>
    <row r="603" spans="1:20">
      <c r="C603" s="14"/>
      <c r="D603" s="14"/>
    </row>
    <row r="604" spans="1:20">
      <c r="C604" s="14"/>
      <c r="D604" s="14"/>
    </row>
    <row r="605" spans="1:20">
      <c r="C605" s="14"/>
      <c r="D605" s="14"/>
    </row>
    <row r="606" spans="1:20">
      <c r="C606" s="14"/>
      <c r="D606" s="14"/>
    </row>
    <row r="607" spans="1:20">
      <c r="C607" s="14"/>
      <c r="D607" s="14"/>
    </row>
    <row r="608" spans="1:20">
      <c r="C608" s="14"/>
      <c r="D608" s="14"/>
    </row>
    <row r="609" spans="3:4">
      <c r="C609" s="14"/>
      <c r="D609" s="14"/>
    </row>
    <row r="610" spans="3:4">
      <c r="C610" s="14"/>
      <c r="D610" s="14"/>
    </row>
    <row r="611" spans="3:4">
      <c r="C611" s="14"/>
      <c r="D611" s="14"/>
    </row>
    <row r="612" spans="3:4">
      <c r="C612" s="14"/>
      <c r="D612" s="14"/>
    </row>
    <row r="613" spans="3:4">
      <c r="C613" s="14"/>
      <c r="D613" s="14"/>
    </row>
    <row r="614" spans="3:4">
      <c r="C614" s="14"/>
      <c r="D614" s="14"/>
    </row>
    <row r="615" spans="3:4">
      <c r="C615" s="14"/>
      <c r="D615" s="14"/>
    </row>
    <row r="616" spans="3:4">
      <c r="C616" s="14"/>
      <c r="D616" s="14"/>
    </row>
    <row r="617" spans="3:4">
      <c r="C617" s="14"/>
      <c r="D617" s="14"/>
    </row>
    <row r="618" spans="3:4">
      <c r="C618" s="14"/>
      <c r="D618" s="14"/>
    </row>
    <row r="619" spans="3:4">
      <c r="C619" s="14"/>
      <c r="D619" s="14"/>
    </row>
    <row r="620" spans="3:4">
      <c r="C620" s="14"/>
      <c r="D620" s="14"/>
    </row>
    <row r="621" spans="3:4">
      <c r="C621" s="14"/>
      <c r="D621" s="14"/>
    </row>
    <row r="622" spans="3:4">
      <c r="C622" s="14"/>
      <c r="D622" s="14"/>
    </row>
    <row r="623" spans="3:4">
      <c r="C623" s="14"/>
      <c r="D623" s="14"/>
    </row>
    <row r="624" spans="3:4">
      <c r="C624" s="14"/>
      <c r="D624" s="14"/>
    </row>
    <row r="625" spans="3:4">
      <c r="C625" s="14"/>
      <c r="D625" s="14"/>
    </row>
    <row r="626" spans="3:4">
      <c r="C626" s="14"/>
      <c r="D626" s="14"/>
    </row>
    <row r="627" spans="3:4">
      <c r="C627" s="14"/>
      <c r="D627" s="14"/>
    </row>
    <row r="628" spans="3:4">
      <c r="C628" s="14"/>
      <c r="D628" s="14"/>
    </row>
    <row r="629" spans="3:4">
      <c r="C629" s="14"/>
      <c r="D629" s="14"/>
    </row>
    <row r="630" spans="3:4">
      <c r="C630" s="14"/>
      <c r="D630" s="14"/>
    </row>
    <row r="631" spans="3:4">
      <c r="C631" s="14"/>
      <c r="D631" s="14"/>
    </row>
    <row r="632" spans="3:4">
      <c r="C632" s="14"/>
      <c r="D632" s="14"/>
    </row>
    <row r="633" spans="3:4">
      <c r="C633" s="14"/>
      <c r="D633" s="14"/>
    </row>
    <row r="634" spans="3:4">
      <c r="C634" s="14"/>
      <c r="D634" s="14"/>
    </row>
    <row r="635" spans="3:4">
      <c r="C635" s="14"/>
      <c r="D635" s="14"/>
    </row>
    <row r="636" spans="3:4">
      <c r="C636" s="14"/>
      <c r="D636" s="14"/>
    </row>
    <row r="637" spans="3:4">
      <c r="C637" s="14"/>
      <c r="D637" s="14"/>
    </row>
    <row r="638" spans="3:4">
      <c r="C638" s="14"/>
      <c r="D638" s="14"/>
    </row>
    <row r="639" spans="3:4">
      <c r="C639" s="14"/>
      <c r="D639" s="14"/>
    </row>
    <row r="640" spans="3:4">
      <c r="C640" s="14"/>
      <c r="D640" s="14"/>
    </row>
    <row r="641" spans="3:4">
      <c r="C641" s="14"/>
      <c r="D641" s="14"/>
    </row>
    <row r="642" spans="3:4">
      <c r="C642" s="14"/>
      <c r="D642" s="14"/>
    </row>
    <row r="643" spans="3:4">
      <c r="C643" s="14"/>
      <c r="D643" s="14"/>
    </row>
    <row r="644" spans="3:4">
      <c r="C644" s="14"/>
      <c r="D644" s="14"/>
    </row>
    <row r="645" spans="3:4">
      <c r="C645" s="14"/>
      <c r="D645" s="14"/>
    </row>
    <row r="646" spans="3:4">
      <c r="C646" s="14"/>
      <c r="D646" s="14"/>
    </row>
    <row r="647" spans="3:4">
      <c r="C647" s="14"/>
      <c r="D647" s="14"/>
    </row>
    <row r="648" spans="3:4">
      <c r="C648" s="14"/>
      <c r="D648" s="14"/>
    </row>
    <row r="649" spans="3:4">
      <c r="C649" s="14"/>
      <c r="D649" s="14"/>
    </row>
    <row r="650" spans="3:4">
      <c r="C650" s="14"/>
      <c r="D650" s="14"/>
    </row>
    <row r="651" spans="3:4">
      <c r="C651" s="14"/>
      <c r="D651" s="14"/>
    </row>
    <row r="652" spans="3:4">
      <c r="C652" s="14"/>
      <c r="D652" s="14"/>
    </row>
    <row r="653" spans="3:4">
      <c r="C653" s="14"/>
      <c r="D653" s="14"/>
    </row>
    <row r="654" spans="3:4">
      <c r="C654" s="14"/>
      <c r="D654" s="14"/>
    </row>
    <row r="655" spans="3:4">
      <c r="C655" s="14"/>
      <c r="D655" s="14"/>
    </row>
    <row r="656" spans="3:4">
      <c r="C656" s="14"/>
      <c r="D656" s="14"/>
    </row>
    <row r="657" spans="3:4">
      <c r="C657" s="14"/>
      <c r="D657" s="14"/>
    </row>
    <row r="658" spans="3:4">
      <c r="C658" s="14"/>
      <c r="D658" s="14"/>
    </row>
    <row r="659" spans="3:4">
      <c r="C659" s="14"/>
      <c r="D659" s="14"/>
    </row>
    <row r="660" spans="3:4">
      <c r="C660" s="14"/>
      <c r="D660" s="14"/>
    </row>
    <row r="661" spans="3:4">
      <c r="C661" s="14"/>
      <c r="D661" s="14"/>
    </row>
    <row r="662" spans="3:4">
      <c r="C662" s="14"/>
      <c r="D662" s="14"/>
    </row>
    <row r="663" spans="3:4">
      <c r="C663" s="14"/>
      <c r="D663" s="14"/>
    </row>
    <row r="664" spans="3:4">
      <c r="C664" s="14"/>
      <c r="D664" s="14"/>
    </row>
    <row r="665" spans="3:4">
      <c r="C665" s="14"/>
      <c r="D665" s="14"/>
    </row>
    <row r="666" spans="3:4">
      <c r="C666" s="14"/>
      <c r="D666" s="14"/>
    </row>
    <row r="667" spans="3:4">
      <c r="C667" s="14"/>
      <c r="D667" s="14"/>
    </row>
    <row r="668" spans="3:4">
      <c r="C668" s="14"/>
      <c r="D668" s="14"/>
    </row>
    <row r="669" spans="3:4">
      <c r="C669" s="14"/>
      <c r="D669" s="14"/>
    </row>
    <row r="670" spans="3:4">
      <c r="C670" s="14"/>
      <c r="D670" s="14"/>
    </row>
    <row r="671" spans="3:4">
      <c r="C671" s="14"/>
      <c r="D671" s="14"/>
    </row>
    <row r="672" spans="3:4">
      <c r="C672" s="14"/>
      <c r="D672" s="14"/>
    </row>
    <row r="673" spans="3:4">
      <c r="C673" s="14"/>
      <c r="D673" s="14"/>
    </row>
    <row r="674" spans="3:4">
      <c r="C674" s="14"/>
      <c r="D674" s="14"/>
    </row>
    <row r="675" spans="3:4">
      <c r="C675" s="14"/>
      <c r="D675" s="14"/>
    </row>
    <row r="676" spans="3:4">
      <c r="C676" s="14"/>
      <c r="D676" s="14"/>
    </row>
    <row r="677" spans="3:4">
      <c r="C677" s="14"/>
      <c r="D677" s="14"/>
    </row>
    <row r="678" spans="3:4">
      <c r="C678" s="14"/>
      <c r="D678" s="14"/>
    </row>
    <row r="679" spans="3:4">
      <c r="C679" s="14"/>
      <c r="D679" s="14"/>
    </row>
    <row r="680" spans="3:4">
      <c r="C680" s="14"/>
      <c r="D680" s="14"/>
    </row>
    <row r="681" spans="3:4">
      <c r="C681" s="14"/>
      <c r="D681" s="14"/>
    </row>
    <row r="682" spans="3:4">
      <c r="C682" s="14"/>
      <c r="D682" s="14"/>
    </row>
    <row r="683" spans="3:4">
      <c r="C683" s="14"/>
      <c r="D683" s="14"/>
    </row>
    <row r="684" spans="3:4">
      <c r="C684" s="14"/>
      <c r="D684" s="14"/>
    </row>
    <row r="685" spans="3:4">
      <c r="C685" s="14"/>
      <c r="D685" s="14"/>
    </row>
    <row r="686" spans="3:4">
      <c r="C686" s="14"/>
      <c r="D686" s="14"/>
    </row>
    <row r="687" spans="3:4">
      <c r="C687" s="14"/>
      <c r="D687" s="14"/>
    </row>
    <row r="688" spans="3:4">
      <c r="C688" s="14"/>
      <c r="D688" s="14"/>
    </row>
    <row r="689" spans="3:4">
      <c r="C689" s="14"/>
      <c r="D689" s="14"/>
    </row>
    <row r="690" spans="3:4">
      <c r="C690" s="14"/>
      <c r="D690" s="14"/>
    </row>
    <row r="691" spans="3:4">
      <c r="C691" s="14"/>
      <c r="D691" s="14"/>
    </row>
    <row r="692" spans="3:4">
      <c r="C692" s="14"/>
      <c r="D692" s="14"/>
    </row>
    <row r="693" spans="3:4">
      <c r="C693" s="14"/>
      <c r="D693" s="14"/>
    </row>
    <row r="694" spans="3:4">
      <c r="C694" s="14"/>
      <c r="D694" s="14"/>
    </row>
    <row r="695" spans="3:4">
      <c r="C695" s="14"/>
      <c r="D695" s="14"/>
    </row>
    <row r="696" spans="3:4">
      <c r="C696" s="14"/>
      <c r="D696" s="14"/>
    </row>
    <row r="697" spans="3:4">
      <c r="C697" s="14"/>
      <c r="D697" s="14"/>
    </row>
    <row r="698" spans="3:4">
      <c r="C698" s="14"/>
      <c r="D698" s="14"/>
    </row>
    <row r="699" spans="3:4">
      <c r="C699" s="14"/>
      <c r="D699" s="14"/>
    </row>
    <row r="700" spans="3:4">
      <c r="C700" s="14"/>
      <c r="D700" s="14"/>
    </row>
    <row r="701" spans="3:4">
      <c r="C701" s="14"/>
      <c r="D701" s="14"/>
    </row>
    <row r="702" spans="3:4">
      <c r="C702" s="14"/>
      <c r="D702" s="14"/>
    </row>
    <row r="703" spans="3:4">
      <c r="C703" s="14"/>
      <c r="D703" s="14"/>
    </row>
    <row r="704" spans="3:4">
      <c r="C704" s="14"/>
      <c r="D704" s="14"/>
    </row>
    <row r="705" spans="3:4">
      <c r="C705" s="14"/>
      <c r="D705" s="14"/>
    </row>
    <row r="706" spans="3:4">
      <c r="C706" s="14"/>
      <c r="D706" s="14"/>
    </row>
    <row r="707" spans="3:4">
      <c r="C707" s="14"/>
      <c r="D707" s="14"/>
    </row>
    <row r="708" spans="3:4">
      <c r="C708" s="14"/>
      <c r="D708" s="14"/>
    </row>
    <row r="709" spans="3:4">
      <c r="C709" s="14"/>
      <c r="D709" s="14"/>
    </row>
    <row r="710" spans="3:4">
      <c r="C710" s="14"/>
      <c r="D710" s="14"/>
    </row>
    <row r="711" spans="3:4">
      <c r="C711" s="14"/>
      <c r="D711" s="14"/>
    </row>
    <row r="712" spans="3:4">
      <c r="C712" s="14"/>
      <c r="D712" s="14"/>
    </row>
    <row r="713" spans="3:4">
      <c r="C713" s="14"/>
      <c r="D713" s="14"/>
    </row>
    <row r="714" spans="3:4">
      <c r="C714" s="14"/>
      <c r="D714" s="14"/>
    </row>
    <row r="715" spans="3:4">
      <c r="C715" s="14"/>
      <c r="D715" s="14"/>
    </row>
    <row r="716" spans="3:4">
      <c r="C716" s="14"/>
      <c r="D716" s="14"/>
    </row>
    <row r="717" spans="3:4">
      <c r="C717" s="14"/>
      <c r="D717" s="14"/>
    </row>
    <row r="718" spans="3:4">
      <c r="C718" s="14"/>
      <c r="D718" s="14"/>
    </row>
    <row r="719" spans="3:4">
      <c r="C719" s="14"/>
      <c r="D719" s="14"/>
    </row>
    <row r="720" spans="3:4">
      <c r="C720" s="14"/>
      <c r="D720" s="14"/>
    </row>
    <row r="721" spans="3:4">
      <c r="C721" s="14"/>
      <c r="D721" s="14"/>
    </row>
    <row r="722" spans="3:4">
      <c r="C722" s="14"/>
      <c r="D722" s="14"/>
    </row>
    <row r="723" spans="3:4">
      <c r="C723" s="14"/>
      <c r="D723" s="14"/>
    </row>
    <row r="724" spans="3:4">
      <c r="C724" s="14"/>
      <c r="D724" s="14"/>
    </row>
    <row r="725" spans="3:4">
      <c r="C725" s="14"/>
      <c r="D725" s="14"/>
    </row>
    <row r="726" spans="3:4">
      <c r="C726" s="14"/>
      <c r="D726" s="14"/>
    </row>
    <row r="727" spans="3:4">
      <c r="C727" s="14"/>
      <c r="D727" s="14"/>
    </row>
    <row r="728" spans="3:4">
      <c r="C728" s="14"/>
      <c r="D728" s="14"/>
    </row>
    <row r="729" spans="3:4">
      <c r="C729" s="14"/>
      <c r="D729" s="14"/>
    </row>
    <row r="730" spans="3:4">
      <c r="C730" s="14"/>
      <c r="D730" s="14"/>
    </row>
    <row r="731" spans="3:4">
      <c r="C731" s="14"/>
      <c r="D731" s="14"/>
    </row>
    <row r="732" spans="3:4">
      <c r="C732" s="14"/>
      <c r="D732" s="14"/>
    </row>
    <row r="733" spans="3:4">
      <c r="C733" s="14"/>
      <c r="D733" s="14"/>
    </row>
    <row r="734" spans="3:4">
      <c r="C734" s="14"/>
      <c r="D734" s="14"/>
    </row>
    <row r="735" spans="3:4">
      <c r="C735" s="14"/>
      <c r="D735" s="14"/>
    </row>
    <row r="736" spans="3:4">
      <c r="C736" s="14"/>
      <c r="D736" s="14"/>
    </row>
    <row r="737" spans="3:4">
      <c r="C737" s="14"/>
      <c r="D737" s="14"/>
    </row>
    <row r="738" spans="3:4">
      <c r="C738" s="14"/>
      <c r="D738" s="14"/>
    </row>
    <row r="739" spans="3:4">
      <c r="C739" s="14"/>
      <c r="D739" s="14"/>
    </row>
    <row r="740" spans="3:4">
      <c r="C740" s="14"/>
      <c r="D740" s="14"/>
    </row>
    <row r="741" spans="3:4">
      <c r="C741" s="14"/>
      <c r="D741" s="14"/>
    </row>
    <row r="742" spans="3:4">
      <c r="C742" s="14"/>
      <c r="D742" s="14"/>
    </row>
    <row r="743" spans="3:4">
      <c r="C743" s="14"/>
      <c r="D743" s="14"/>
    </row>
    <row r="744" spans="3:4">
      <c r="C744" s="14"/>
      <c r="D744" s="14"/>
    </row>
    <row r="745" spans="3:4">
      <c r="C745" s="14"/>
      <c r="D745" s="14"/>
    </row>
    <row r="746" spans="3:4">
      <c r="C746" s="14"/>
      <c r="D746" s="14"/>
    </row>
    <row r="747" spans="3:4">
      <c r="C747" s="14"/>
      <c r="D747" s="14"/>
    </row>
    <row r="748" spans="3:4">
      <c r="C748" s="14"/>
      <c r="D748" s="14"/>
    </row>
    <row r="749" spans="3:4">
      <c r="C749" s="14"/>
      <c r="D749" s="14"/>
    </row>
    <row r="750" spans="3:4">
      <c r="C750" s="14"/>
      <c r="D750" s="14"/>
    </row>
    <row r="751" spans="3:4">
      <c r="C751" s="14"/>
      <c r="D751" s="14"/>
    </row>
    <row r="752" spans="3:4">
      <c r="C752" s="14"/>
      <c r="D752" s="14"/>
    </row>
    <row r="753" spans="3:4">
      <c r="C753" s="14"/>
      <c r="D753" s="14"/>
    </row>
    <row r="754" spans="3:4">
      <c r="C754" s="14"/>
      <c r="D754" s="14"/>
    </row>
    <row r="755" spans="3:4">
      <c r="C755" s="14"/>
      <c r="D755" s="14"/>
    </row>
    <row r="756" spans="3:4">
      <c r="C756" s="14"/>
      <c r="D756" s="14"/>
    </row>
    <row r="757" spans="3:4">
      <c r="C757" s="14"/>
      <c r="D757" s="14"/>
    </row>
    <row r="758" spans="3:4">
      <c r="C758" s="14"/>
      <c r="D758" s="14"/>
    </row>
    <row r="759" spans="3:4">
      <c r="C759" s="14"/>
      <c r="D759" s="14"/>
    </row>
    <row r="760" spans="3:4">
      <c r="C760" s="14"/>
      <c r="D760" s="14"/>
    </row>
    <row r="761" spans="3:4">
      <c r="C761" s="14"/>
      <c r="D761" s="14"/>
    </row>
    <row r="762" spans="3:4">
      <c r="C762" s="14"/>
      <c r="D762" s="14"/>
    </row>
    <row r="763" spans="3:4">
      <c r="C763" s="14"/>
      <c r="D763" s="14"/>
    </row>
    <row r="764" spans="3:4">
      <c r="C764" s="14"/>
      <c r="D764" s="14"/>
    </row>
    <row r="765" spans="3:4">
      <c r="C765" s="14"/>
      <c r="D765" s="14"/>
    </row>
    <row r="766" spans="3:4">
      <c r="C766" s="14"/>
      <c r="D766" s="14"/>
    </row>
    <row r="767" spans="3:4">
      <c r="C767" s="14"/>
      <c r="D767" s="14"/>
    </row>
    <row r="768" spans="3:4">
      <c r="C768" s="14"/>
      <c r="D768" s="14"/>
    </row>
    <row r="769" spans="3:4">
      <c r="C769" s="14"/>
      <c r="D769" s="14"/>
    </row>
    <row r="770" spans="3:4">
      <c r="C770" s="14"/>
      <c r="D770" s="14"/>
    </row>
    <row r="771" spans="3:4">
      <c r="C771" s="14"/>
      <c r="D771" s="14"/>
    </row>
    <row r="772" spans="3:4">
      <c r="C772" s="14"/>
      <c r="D772" s="14"/>
    </row>
    <row r="773" spans="3:4">
      <c r="C773" s="14"/>
      <c r="D773" s="14"/>
    </row>
    <row r="774" spans="3:4">
      <c r="C774" s="14"/>
      <c r="D774" s="14"/>
    </row>
    <row r="775" spans="3:4">
      <c r="C775" s="14"/>
      <c r="D775" s="14"/>
    </row>
    <row r="776" spans="3:4">
      <c r="C776" s="14"/>
      <c r="D776" s="14"/>
    </row>
    <row r="777" spans="3:4">
      <c r="C777" s="14"/>
      <c r="D777" s="14"/>
    </row>
    <row r="778" spans="3:4">
      <c r="C778" s="14"/>
      <c r="D778" s="14"/>
    </row>
    <row r="779" spans="3:4">
      <c r="C779" s="14"/>
      <c r="D779" s="14"/>
    </row>
    <row r="780" spans="3:4">
      <c r="C780" s="14"/>
      <c r="D780" s="14"/>
    </row>
    <row r="781" spans="3:4">
      <c r="C781" s="14"/>
      <c r="D781" s="14"/>
    </row>
    <row r="782" spans="3:4">
      <c r="C782" s="14"/>
      <c r="D782" s="14"/>
    </row>
    <row r="783" spans="3:4">
      <c r="C783" s="14"/>
      <c r="D783" s="14"/>
    </row>
    <row r="784" spans="3:4">
      <c r="C784" s="14"/>
      <c r="D784" s="14"/>
    </row>
    <row r="785" spans="3:4">
      <c r="C785" s="14"/>
      <c r="D785" s="14"/>
    </row>
    <row r="786" spans="3:4">
      <c r="C786" s="14"/>
      <c r="D786" s="14"/>
    </row>
    <row r="787" spans="3:4">
      <c r="C787" s="14"/>
      <c r="D787" s="14"/>
    </row>
    <row r="788" spans="3:4">
      <c r="C788" s="14"/>
      <c r="D788" s="14"/>
    </row>
    <row r="789" spans="3:4">
      <c r="C789" s="14"/>
      <c r="D789" s="14"/>
    </row>
    <row r="790" spans="3:4">
      <c r="C790" s="14"/>
      <c r="D790" s="14"/>
    </row>
    <row r="791" spans="3:4">
      <c r="C791" s="14"/>
      <c r="D791" s="14"/>
    </row>
    <row r="792" spans="3:4">
      <c r="C792" s="14"/>
      <c r="D792" s="14"/>
    </row>
    <row r="793" spans="3:4">
      <c r="C793" s="14"/>
      <c r="D793" s="14"/>
    </row>
    <row r="794" spans="3:4">
      <c r="C794" s="14"/>
      <c r="D794" s="14"/>
    </row>
    <row r="795" spans="3:4">
      <c r="C795" s="14"/>
      <c r="D795" s="14"/>
    </row>
    <row r="796" spans="3:4">
      <c r="C796" s="14"/>
      <c r="D796" s="14"/>
    </row>
    <row r="797" spans="3:4">
      <c r="C797" s="14"/>
      <c r="D797" s="14"/>
    </row>
    <row r="798" spans="3:4">
      <c r="C798" s="14"/>
      <c r="D798" s="14"/>
    </row>
    <row r="799" spans="3:4">
      <c r="C799" s="14"/>
      <c r="D799" s="14"/>
    </row>
    <row r="800" spans="3:4">
      <c r="C800" s="14"/>
      <c r="D800" s="14"/>
    </row>
    <row r="801" spans="3:4">
      <c r="C801" s="14"/>
      <c r="D801" s="14"/>
    </row>
    <row r="802" spans="3:4">
      <c r="C802" s="14"/>
      <c r="D802" s="14"/>
    </row>
    <row r="803" spans="3:4">
      <c r="C803" s="14"/>
      <c r="D803" s="14"/>
    </row>
    <row r="804" spans="3:4">
      <c r="C804" s="14"/>
      <c r="D804" s="14"/>
    </row>
    <row r="805" spans="3:4">
      <c r="C805" s="14"/>
      <c r="D805" s="14"/>
    </row>
    <row r="806" spans="3:4">
      <c r="C806" s="14"/>
      <c r="D806" s="14"/>
    </row>
    <row r="807" spans="3:4">
      <c r="C807" s="14"/>
      <c r="D807" s="14"/>
    </row>
    <row r="808" spans="3:4">
      <c r="C808" s="14"/>
      <c r="D808" s="14"/>
    </row>
    <row r="809" spans="3:4">
      <c r="C809" s="14"/>
      <c r="D809" s="14"/>
    </row>
    <row r="810" spans="3:4">
      <c r="C810" s="14"/>
      <c r="D810" s="14"/>
    </row>
    <row r="811" spans="3:4">
      <c r="C811" s="14"/>
      <c r="D811" s="14"/>
    </row>
    <row r="812" spans="3:4">
      <c r="C812" s="14"/>
      <c r="D812" s="14"/>
    </row>
    <row r="813" spans="3:4">
      <c r="C813" s="14"/>
      <c r="D813" s="14"/>
    </row>
    <row r="814" spans="3:4">
      <c r="C814" s="14"/>
      <c r="D814" s="14"/>
    </row>
    <row r="815" spans="3:4">
      <c r="C815" s="14"/>
      <c r="D815" s="14"/>
    </row>
    <row r="816" spans="3:4">
      <c r="C816" s="14"/>
      <c r="D816" s="14"/>
    </row>
    <row r="817" spans="3:4">
      <c r="C817" s="14"/>
      <c r="D817" s="14"/>
    </row>
    <row r="818" spans="3:4">
      <c r="C818" s="14"/>
      <c r="D818" s="14"/>
    </row>
    <row r="819" spans="3:4">
      <c r="C819" s="14"/>
      <c r="D819" s="14"/>
    </row>
    <row r="820" spans="3:4">
      <c r="C820" s="14"/>
      <c r="D820" s="14"/>
    </row>
    <row r="821" spans="3:4">
      <c r="C821" s="14"/>
      <c r="D821" s="14"/>
    </row>
    <row r="822" spans="3:4">
      <c r="C822" s="14"/>
      <c r="D822" s="14"/>
    </row>
    <row r="823" spans="3:4">
      <c r="C823" s="14"/>
      <c r="D823" s="14"/>
    </row>
    <row r="824" spans="3:4">
      <c r="C824" s="14"/>
      <c r="D824" s="14"/>
    </row>
    <row r="825" spans="3:4">
      <c r="C825" s="14"/>
      <c r="D825" s="14"/>
    </row>
    <row r="826" spans="3:4">
      <c r="C826" s="14"/>
      <c r="D826" s="14"/>
    </row>
    <row r="827" spans="3:4">
      <c r="C827" s="14"/>
      <c r="D827" s="14"/>
    </row>
    <row r="828" spans="3:4">
      <c r="C828" s="14"/>
      <c r="D828" s="14"/>
    </row>
    <row r="829" spans="3:4">
      <c r="C829" s="14"/>
      <c r="D829" s="14"/>
    </row>
    <row r="830" spans="3:4">
      <c r="C830" s="14"/>
      <c r="D830" s="14"/>
    </row>
    <row r="831" spans="3:4">
      <c r="C831" s="14"/>
      <c r="D831" s="14"/>
    </row>
    <row r="832" spans="3:4">
      <c r="C832" s="14"/>
      <c r="D832" s="14"/>
    </row>
    <row r="833" spans="3:4">
      <c r="C833" s="14"/>
      <c r="D833" s="14"/>
    </row>
    <row r="834" spans="3:4">
      <c r="C834" s="14"/>
      <c r="D834" s="14"/>
    </row>
    <row r="835" spans="3:4">
      <c r="C835" s="14"/>
      <c r="D835" s="14"/>
    </row>
    <row r="836" spans="3:4">
      <c r="C836" s="14"/>
      <c r="D836" s="14"/>
    </row>
    <row r="837" spans="3:4">
      <c r="C837" s="14"/>
      <c r="D837" s="14"/>
    </row>
    <row r="838" spans="3:4">
      <c r="C838" s="14"/>
      <c r="D838" s="14"/>
    </row>
    <row r="839" spans="3:4">
      <c r="C839" s="14"/>
      <c r="D839" s="14"/>
    </row>
    <row r="840" spans="3:4">
      <c r="C840" s="14"/>
      <c r="D840" s="14"/>
    </row>
    <row r="841" spans="3:4">
      <c r="C841" s="14"/>
      <c r="D841" s="14"/>
    </row>
    <row r="842" spans="3:4">
      <c r="C842" s="14"/>
      <c r="D842" s="14"/>
    </row>
    <row r="843" spans="3:4">
      <c r="C843" s="14"/>
      <c r="D843" s="14"/>
    </row>
    <row r="844" spans="3:4">
      <c r="C844" s="14"/>
      <c r="D844" s="14"/>
    </row>
    <row r="845" spans="3:4">
      <c r="C845" s="14"/>
      <c r="D845" s="14"/>
    </row>
    <row r="846" spans="3:4">
      <c r="C846" s="14"/>
      <c r="D846" s="14"/>
    </row>
    <row r="847" spans="3:4">
      <c r="C847" s="14"/>
      <c r="D847" s="14"/>
    </row>
    <row r="848" spans="3:4">
      <c r="C848" s="14"/>
      <c r="D848" s="14"/>
    </row>
    <row r="849" spans="3:4">
      <c r="C849" s="14"/>
      <c r="D849" s="14"/>
    </row>
    <row r="850" spans="3:4">
      <c r="C850" s="14"/>
      <c r="D850" s="14"/>
    </row>
    <row r="851" spans="3:4">
      <c r="C851" s="14"/>
      <c r="D851" s="14"/>
    </row>
    <row r="852" spans="3:4">
      <c r="C852" s="14"/>
      <c r="D852" s="14"/>
    </row>
    <row r="853" spans="3:4">
      <c r="C853" s="14"/>
      <c r="D853" s="14"/>
    </row>
    <row r="854" spans="3:4">
      <c r="C854" s="14"/>
      <c r="D854" s="14"/>
    </row>
    <row r="855" spans="3:4">
      <c r="C855" s="14"/>
      <c r="D855" s="14"/>
    </row>
    <row r="856" spans="3:4">
      <c r="C856" s="14"/>
      <c r="D856" s="14"/>
    </row>
    <row r="857" spans="3:4">
      <c r="C857" s="14"/>
      <c r="D857" s="14"/>
    </row>
    <row r="858" spans="3:4">
      <c r="C858" s="14"/>
      <c r="D858" s="14"/>
    </row>
    <row r="859" spans="3:4">
      <c r="C859" s="14"/>
      <c r="D859" s="14"/>
    </row>
    <row r="860" spans="3:4">
      <c r="C860" s="14"/>
      <c r="D860" s="14"/>
    </row>
    <row r="861" spans="3:4">
      <c r="C861" s="14"/>
      <c r="D861" s="14"/>
    </row>
    <row r="862" spans="3:4">
      <c r="C862" s="14"/>
      <c r="D862" s="14"/>
    </row>
    <row r="863" spans="3:4">
      <c r="C863" s="14"/>
      <c r="D863" s="14"/>
    </row>
    <row r="864" spans="3:4">
      <c r="C864" s="14"/>
      <c r="D864" s="14"/>
    </row>
    <row r="865" spans="3:4">
      <c r="C865" s="14"/>
      <c r="D865" s="14"/>
    </row>
    <row r="866" spans="3:4">
      <c r="C866" s="14"/>
      <c r="D866" s="14"/>
    </row>
    <row r="867" spans="3:4">
      <c r="C867" s="14"/>
      <c r="D867" s="14"/>
    </row>
    <row r="868" spans="3:4">
      <c r="C868" s="14"/>
      <c r="D868" s="14"/>
    </row>
    <row r="869" spans="3:4">
      <c r="C869" s="14"/>
      <c r="D869" s="14"/>
    </row>
    <row r="870" spans="3:4">
      <c r="C870" s="14"/>
      <c r="D870" s="14"/>
    </row>
    <row r="871" spans="3:4">
      <c r="C871" s="14"/>
      <c r="D871" s="14"/>
    </row>
    <row r="872" spans="3:4">
      <c r="C872" s="14"/>
      <c r="D872" s="14"/>
    </row>
    <row r="873" spans="3:4">
      <c r="C873" s="14"/>
      <c r="D873" s="14"/>
    </row>
    <row r="874" spans="3:4">
      <c r="C874" s="14"/>
      <c r="D874" s="14"/>
    </row>
    <row r="875" spans="3:4">
      <c r="C875" s="14"/>
      <c r="D875" s="14"/>
    </row>
    <row r="876" spans="3:4">
      <c r="C876" s="14"/>
      <c r="D876" s="14"/>
    </row>
    <row r="877" spans="3:4">
      <c r="C877" s="14"/>
      <c r="D877" s="14"/>
    </row>
    <row r="878" spans="3:4">
      <c r="C878" s="14"/>
      <c r="D878" s="14"/>
    </row>
    <row r="879" spans="3:4">
      <c r="C879" s="14"/>
      <c r="D879" s="14"/>
    </row>
    <row r="880" spans="3:4">
      <c r="C880" s="14"/>
      <c r="D880" s="14"/>
    </row>
    <row r="881" spans="3:4">
      <c r="C881" s="14"/>
      <c r="D881" s="14"/>
    </row>
    <row r="882" spans="3:4">
      <c r="C882" s="14"/>
      <c r="D882" s="14"/>
    </row>
    <row r="883" spans="3:4">
      <c r="C883" s="14"/>
      <c r="D883" s="14"/>
    </row>
    <row r="884" spans="3:4">
      <c r="C884" s="14"/>
      <c r="D884" s="14"/>
    </row>
    <row r="885" spans="3:4">
      <c r="C885" s="14"/>
      <c r="D885" s="14"/>
    </row>
    <row r="886" spans="3:4">
      <c r="C886" s="14"/>
      <c r="D886" s="14"/>
    </row>
    <row r="887" spans="3:4">
      <c r="C887" s="14"/>
      <c r="D887" s="14"/>
    </row>
    <row r="888" spans="3:4">
      <c r="C888" s="14"/>
      <c r="D888" s="14"/>
    </row>
    <row r="889" spans="3:4">
      <c r="C889" s="14"/>
      <c r="D889" s="14"/>
    </row>
    <row r="890" spans="3:4">
      <c r="C890" s="14"/>
      <c r="D890" s="14"/>
    </row>
    <row r="891" spans="3:4">
      <c r="C891" s="14"/>
      <c r="D891" s="14"/>
    </row>
    <row r="892" spans="3:4">
      <c r="C892" s="14"/>
      <c r="D892" s="14"/>
    </row>
    <row r="893" spans="3:4">
      <c r="C893" s="14"/>
      <c r="D893" s="14"/>
    </row>
    <row r="894" spans="3:4">
      <c r="C894" s="14"/>
      <c r="D894" s="14"/>
    </row>
    <row r="895" spans="3:4">
      <c r="C895" s="14"/>
      <c r="D895" s="14"/>
    </row>
    <row r="896" spans="3:4">
      <c r="C896" s="14"/>
      <c r="D896" s="14"/>
    </row>
    <row r="897" spans="3:4">
      <c r="C897" s="14"/>
      <c r="D897" s="14"/>
    </row>
    <row r="898" spans="3:4">
      <c r="C898" s="14"/>
      <c r="D898" s="14"/>
    </row>
    <row r="899" spans="3:4">
      <c r="C899" s="14"/>
      <c r="D899" s="14"/>
    </row>
    <row r="900" spans="3:4">
      <c r="C900" s="14"/>
      <c r="D900" s="14"/>
    </row>
    <row r="901" spans="3:4">
      <c r="C901" s="14"/>
      <c r="D901" s="14"/>
    </row>
    <row r="902" spans="3:4">
      <c r="C902" s="14"/>
      <c r="D902" s="14"/>
    </row>
    <row r="903" spans="3:4">
      <c r="C903" s="14"/>
      <c r="D903" s="14"/>
    </row>
    <row r="904" spans="3:4">
      <c r="C904" s="14"/>
      <c r="D904" s="14"/>
    </row>
    <row r="905" spans="3:4">
      <c r="C905" s="14"/>
      <c r="D905" s="14"/>
    </row>
    <row r="906" spans="3:4">
      <c r="C906" s="14"/>
      <c r="D906" s="14"/>
    </row>
    <row r="907" spans="3:4">
      <c r="C907" s="14"/>
      <c r="D907" s="14"/>
    </row>
    <row r="908" spans="3:4">
      <c r="C908" s="14"/>
      <c r="D908" s="14"/>
    </row>
    <row r="909" spans="3:4">
      <c r="C909" s="14"/>
      <c r="D909" s="14"/>
    </row>
    <row r="910" spans="3:4">
      <c r="C910" s="14"/>
      <c r="D910" s="14"/>
    </row>
    <row r="911" spans="3:4">
      <c r="C911" s="14"/>
      <c r="D911" s="14"/>
    </row>
    <row r="912" spans="3:4">
      <c r="C912" s="14"/>
      <c r="D912" s="14"/>
    </row>
    <row r="913" spans="3:4">
      <c r="C913" s="14"/>
      <c r="D913" s="14"/>
    </row>
    <row r="914" spans="3:4">
      <c r="C914" s="14"/>
      <c r="D914" s="14"/>
    </row>
    <row r="915" spans="3:4">
      <c r="C915" s="14"/>
      <c r="D915" s="14"/>
    </row>
    <row r="916" spans="3:4">
      <c r="C916" s="14"/>
      <c r="D916" s="14"/>
    </row>
    <row r="917" spans="3:4">
      <c r="C917" s="14"/>
      <c r="D917" s="14"/>
    </row>
    <row r="918" spans="3:4">
      <c r="C918" s="14"/>
      <c r="D918" s="14"/>
    </row>
    <row r="919" spans="3:4">
      <c r="C919" s="14"/>
      <c r="D919" s="14"/>
    </row>
    <row r="920" spans="3:4">
      <c r="C920" s="14"/>
      <c r="D920" s="14"/>
    </row>
    <row r="921" spans="3:4">
      <c r="C921" s="14"/>
      <c r="D921" s="14"/>
    </row>
    <row r="922" spans="3:4">
      <c r="C922" s="14"/>
      <c r="D922" s="14"/>
    </row>
    <row r="923" spans="3:4">
      <c r="C923" s="14"/>
      <c r="D923" s="14"/>
    </row>
    <row r="924" spans="3:4">
      <c r="C924" s="14"/>
      <c r="D924" s="14"/>
    </row>
    <row r="925" spans="3:4">
      <c r="C925" s="14"/>
      <c r="D925" s="14"/>
    </row>
    <row r="926" spans="3:4">
      <c r="C926" s="14"/>
      <c r="D926" s="14"/>
    </row>
    <row r="927" spans="3:4">
      <c r="C927" s="14"/>
      <c r="D927" s="14"/>
    </row>
    <row r="928" spans="3:4">
      <c r="C928" s="14"/>
      <c r="D928" s="14"/>
    </row>
    <row r="929" spans="3:4">
      <c r="C929" s="14"/>
      <c r="D929" s="14"/>
    </row>
    <row r="930" spans="3:4">
      <c r="C930" s="14"/>
      <c r="D930" s="14"/>
    </row>
    <row r="931" spans="3:4">
      <c r="C931" s="14"/>
      <c r="D931" s="14"/>
    </row>
    <row r="932" spans="3:4">
      <c r="C932" s="14"/>
      <c r="D932" s="14"/>
    </row>
    <row r="933" spans="3:4">
      <c r="C933" s="14"/>
      <c r="D933" s="14"/>
    </row>
    <row r="934" spans="3:4">
      <c r="C934" s="14"/>
      <c r="D934" s="14"/>
    </row>
    <row r="935" spans="3:4">
      <c r="C935" s="14"/>
      <c r="D935" s="14"/>
    </row>
    <row r="936" spans="3:4">
      <c r="C936" s="14"/>
      <c r="D936" s="14"/>
    </row>
    <row r="937" spans="3:4">
      <c r="C937" s="14"/>
      <c r="D937" s="14"/>
    </row>
    <row r="938" spans="3:4">
      <c r="C938" s="14"/>
      <c r="D938" s="14"/>
    </row>
    <row r="939" spans="3:4">
      <c r="C939" s="14"/>
      <c r="D939" s="14"/>
    </row>
    <row r="940" spans="3:4">
      <c r="C940" s="14"/>
      <c r="D940" s="14"/>
    </row>
    <row r="941" spans="3:4">
      <c r="C941" s="14"/>
      <c r="D941" s="14"/>
    </row>
    <row r="942" spans="3:4">
      <c r="C942" s="14"/>
      <c r="D942" s="14"/>
    </row>
    <row r="943" spans="3:4">
      <c r="C943" s="14"/>
      <c r="D943" s="14"/>
    </row>
    <row r="944" spans="3:4">
      <c r="C944" s="14"/>
      <c r="D944" s="14"/>
    </row>
    <row r="945" spans="3:4">
      <c r="C945" s="14"/>
      <c r="D945" s="14"/>
    </row>
    <row r="946" spans="3:4">
      <c r="C946" s="14"/>
      <c r="D946" s="14"/>
    </row>
    <row r="947" spans="3:4">
      <c r="C947" s="14"/>
      <c r="D947" s="14"/>
    </row>
    <row r="948" spans="3:4">
      <c r="C948" s="14"/>
      <c r="D948" s="14"/>
    </row>
    <row r="949" spans="3:4">
      <c r="C949" s="14"/>
      <c r="D949" s="14"/>
    </row>
    <row r="950" spans="3:4">
      <c r="C950" s="14"/>
      <c r="D950" s="14"/>
    </row>
    <row r="951" spans="3:4">
      <c r="C951" s="14"/>
      <c r="D951" s="14"/>
    </row>
    <row r="952" spans="3:4">
      <c r="C952" s="14"/>
      <c r="D952" s="14"/>
    </row>
    <row r="953" spans="3:4">
      <c r="C953" s="14"/>
      <c r="D953" s="14"/>
    </row>
    <row r="954" spans="3:4">
      <c r="C954" s="14"/>
      <c r="D954" s="14"/>
    </row>
    <row r="955" spans="3:4">
      <c r="C955" s="14"/>
      <c r="D955" s="14"/>
    </row>
    <row r="956" spans="3:4">
      <c r="C956" s="14"/>
      <c r="D956" s="14"/>
    </row>
    <row r="957" spans="3:4">
      <c r="C957" s="14"/>
      <c r="D957" s="14"/>
    </row>
    <row r="958" spans="3:4">
      <c r="C958" s="14"/>
      <c r="D958" s="14"/>
    </row>
    <row r="959" spans="3:4">
      <c r="C959" s="14"/>
      <c r="D959" s="14"/>
    </row>
    <row r="960" spans="3:4">
      <c r="C960" s="14"/>
      <c r="D960" s="14"/>
    </row>
    <row r="961" spans="3:4">
      <c r="C961" s="14"/>
      <c r="D961" s="14"/>
    </row>
    <row r="962" spans="3:4">
      <c r="C962" s="14"/>
      <c r="D962" s="14"/>
    </row>
    <row r="963" spans="3:4">
      <c r="C963" s="14"/>
      <c r="D963" s="14"/>
    </row>
    <row r="964" spans="3:4">
      <c r="C964" s="14"/>
      <c r="D964" s="14"/>
    </row>
    <row r="965" spans="3:4">
      <c r="C965" s="14"/>
      <c r="D965" s="14"/>
    </row>
    <row r="966" spans="3:4">
      <c r="C966" s="14"/>
      <c r="D966" s="14"/>
    </row>
    <row r="967" spans="3:4">
      <c r="C967" s="14"/>
      <c r="D967" s="14"/>
    </row>
    <row r="968" spans="3:4">
      <c r="C968" s="14"/>
      <c r="D968" s="14"/>
    </row>
    <row r="969" spans="3:4">
      <c r="C969" s="14"/>
      <c r="D969" s="14"/>
    </row>
    <row r="970" spans="3:4">
      <c r="C970" s="14"/>
      <c r="D970" s="14"/>
    </row>
    <row r="971" spans="3:4">
      <c r="C971" s="14"/>
      <c r="D971" s="14"/>
    </row>
    <row r="972" spans="3:4">
      <c r="C972" s="14"/>
      <c r="D972" s="14"/>
    </row>
    <row r="973" spans="3:4">
      <c r="C973" s="14"/>
      <c r="D973" s="14"/>
    </row>
    <row r="974" spans="3:4">
      <c r="C974" s="14"/>
      <c r="D974" s="14"/>
    </row>
    <row r="975" spans="3:4">
      <c r="C975" s="14"/>
      <c r="D975" s="14"/>
    </row>
    <row r="976" spans="3:4">
      <c r="C976" s="14"/>
      <c r="D976" s="14"/>
    </row>
    <row r="977" spans="3:4">
      <c r="C977" s="14"/>
      <c r="D977" s="14"/>
    </row>
    <row r="978" spans="3:4">
      <c r="C978" s="14"/>
      <c r="D978" s="14"/>
    </row>
    <row r="979" spans="3:4">
      <c r="C979" s="14"/>
      <c r="D979" s="14"/>
    </row>
    <row r="980" spans="3:4">
      <c r="C980" s="14"/>
      <c r="D980" s="14"/>
    </row>
    <row r="981" spans="3:4">
      <c r="C981" s="14"/>
      <c r="D981" s="14"/>
    </row>
    <row r="982" spans="3:4">
      <c r="C982" s="14"/>
      <c r="D982" s="14"/>
    </row>
    <row r="983" spans="3:4">
      <c r="C983" s="14"/>
      <c r="D983" s="14"/>
    </row>
    <row r="984" spans="3:4">
      <c r="C984" s="14"/>
      <c r="D984" s="14"/>
    </row>
    <row r="985" spans="3:4">
      <c r="C985" s="14"/>
      <c r="D985" s="14"/>
    </row>
    <row r="986" spans="3:4">
      <c r="C986" s="14"/>
      <c r="D986" s="14"/>
    </row>
    <row r="987" spans="3:4">
      <c r="C987" s="14"/>
      <c r="D987" s="14"/>
    </row>
    <row r="988" spans="3:4">
      <c r="C988" s="14"/>
      <c r="D988" s="14"/>
    </row>
    <row r="989" spans="3:4">
      <c r="C989" s="14"/>
      <c r="D989" s="14"/>
    </row>
    <row r="990" spans="3:4">
      <c r="C990" s="14"/>
      <c r="D990" s="14"/>
    </row>
    <row r="991" spans="3:4">
      <c r="C991" s="14"/>
      <c r="D991" s="14"/>
    </row>
    <row r="992" spans="3:4">
      <c r="C992" s="14"/>
      <c r="D992" s="14"/>
    </row>
    <row r="993" spans="3:4">
      <c r="C993" s="14"/>
      <c r="D993" s="14"/>
    </row>
    <row r="994" spans="3:4">
      <c r="C994" s="14"/>
      <c r="D994" s="14"/>
    </row>
    <row r="995" spans="3:4">
      <c r="C995" s="14"/>
      <c r="D995" s="14"/>
    </row>
    <row r="996" spans="3:4">
      <c r="C996" s="14"/>
      <c r="D996" s="14"/>
    </row>
    <row r="997" spans="3:4">
      <c r="C997" s="14"/>
      <c r="D997" s="14"/>
    </row>
    <row r="998" spans="3:4">
      <c r="C998" s="14"/>
      <c r="D998" s="14"/>
    </row>
    <row r="999" spans="3:4">
      <c r="C999" s="14"/>
      <c r="D999" s="14"/>
    </row>
    <row r="1000" spans="3:4">
      <c r="C1000" s="14"/>
      <c r="D1000" s="14"/>
    </row>
    <row r="1001" spans="3:4">
      <c r="C1001" s="14"/>
      <c r="D1001" s="14"/>
    </row>
    <row r="1002" spans="3:4">
      <c r="C1002" s="14"/>
      <c r="D1002" s="14"/>
    </row>
    <row r="1003" spans="3:4">
      <c r="C1003" s="14"/>
      <c r="D1003" s="14"/>
    </row>
    <row r="1004" spans="3:4">
      <c r="C1004" s="14"/>
      <c r="D1004" s="14"/>
    </row>
    <row r="1005" spans="3:4">
      <c r="C1005" s="14"/>
      <c r="D1005" s="14"/>
    </row>
    <row r="1006" spans="3:4">
      <c r="C1006" s="14"/>
      <c r="D1006" s="14"/>
    </row>
    <row r="1007" spans="3:4">
      <c r="C1007" s="14"/>
      <c r="D1007" s="14"/>
    </row>
    <row r="1008" spans="3:4">
      <c r="C1008" s="14"/>
      <c r="D1008" s="14"/>
    </row>
    <row r="1009" spans="3:4">
      <c r="C1009" s="14"/>
      <c r="D1009" s="14"/>
    </row>
    <row r="1010" spans="3:4">
      <c r="C1010" s="14"/>
      <c r="D1010" s="14"/>
    </row>
    <row r="1011" spans="3:4">
      <c r="C1011" s="14"/>
      <c r="D1011" s="14"/>
    </row>
    <row r="1012" spans="3:4">
      <c r="C1012" s="14"/>
      <c r="D1012" s="14"/>
    </row>
    <row r="1013" spans="3:4">
      <c r="C1013" s="14"/>
      <c r="D1013" s="14"/>
    </row>
    <row r="1014" spans="3:4">
      <c r="C1014" s="14"/>
      <c r="D1014" s="14"/>
    </row>
    <row r="1015" spans="3:4">
      <c r="C1015" s="14"/>
      <c r="D1015" s="14"/>
    </row>
    <row r="1016" spans="3:4">
      <c r="C1016" s="14"/>
      <c r="D1016" s="14"/>
    </row>
    <row r="1017" spans="3:4">
      <c r="C1017" s="14"/>
      <c r="D1017" s="14"/>
    </row>
    <row r="1018" spans="3:4">
      <c r="C1018" s="14"/>
      <c r="D1018" s="14"/>
    </row>
    <row r="1019" spans="3:4">
      <c r="C1019" s="14"/>
      <c r="D1019" s="14"/>
    </row>
    <row r="1020" spans="3:4">
      <c r="C1020" s="14"/>
      <c r="D1020" s="14"/>
    </row>
    <row r="1021" spans="3:4">
      <c r="C1021" s="14"/>
      <c r="D1021" s="14"/>
    </row>
    <row r="1022" spans="3:4">
      <c r="C1022" s="14"/>
      <c r="D1022" s="14"/>
    </row>
    <row r="1023" spans="3:4">
      <c r="C1023" s="14"/>
      <c r="D1023" s="14"/>
    </row>
    <row r="1024" spans="3:4">
      <c r="C1024" s="14"/>
      <c r="D1024" s="14"/>
    </row>
    <row r="1025" spans="3:4">
      <c r="C1025" s="14"/>
      <c r="D1025" s="14"/>
    </row>
    <row r="1026" spans="3:4">
      <c r="C1026" s="14"/>
      <c r="D1026" s="14"/>
    </row>
    <row r="1027" spans="3:4">
      <c r="C1027" s="14"/>
      <c r="D1027" s="14"/>
    </row>
    <row r="1028" spans="3:4">
      <c r="C1028" s="14"/>
      <c r="D1028" s="14"/>
    </row>
    <row r="1029" spans="3:4">
      <c r="C1029" s="14"/>
      <c r="D1029" s="14"/>
    </row>
    <row r="1030" spans="3:4">
      <c r="C1030" s="14"/>
      <c r="D1030" s="14"/>
    </row>
    <row r="1031" spans="3:4">
      <c r="C1031" s="14"/>
      <c r="D1031" s="14"/>
    </row>
    <row r="1032" spans="3:4">
      <c r="C1032" s="14"/>
      <c r="D1032" s="14"/>
    </row>
    <row r="1033" spans="3:4">
      <c r="C1033" s="14"/>
      <c r="D1033" s="14"/>
    </row>
    <row r="1034" spans="3:4">
      <c r="C1034" s="14"/>
      <c r="D1034" s="14"/>
    </row>
    <row r="1035" spans="3:4">
      <c r="C1035" s="14"/>
      <c r="D1035" s="14"/>
    </row>
    <row r="1036" spans="3:4">
      <c r="C1036" s="14"/>
      <c r="D1036" s="14"/>
    </row>
    <row r="1037" spans="3:4">
      <c r="C1037" s="14"/>
      <c r="D1037" s="14"/>
    </row>
    <row r="1038" spans="3:4">
      <c r="C1038" s="14"/>
      <c r="D1038" s="14"/>
    </row>
    <row r="1039" spans="3:4">
      <c r="C1039" s="14"/>
      <c r="D1039" s="14"/>
    </row>
    <row r="1040" spans="3:4">
      <c r="C1040" s="14"/>
      <c r="D1040" s="14"/>
    </row>
    <row r="1041" spans="3:4">
      <c r="C1041" s="14"/>
      <c r="D1041" s="14"/>
    </row>
    <row r="1042" spans="3:4">
      <c r="C1042" s="14"/>
      <c r="D1042" s="14"/>
    </row>
    <row r="1043" spans="3:4">
      <c r="C1043" s="14"/>
      <c r="D1043" s="14"/>
    </row>
    <row r="1044" spans="3:4">
      <c r="C1044" s="14"/>
      <c r="D1044" s="14"/>
    </row>
    <row r="1045" spans="3:4">
      <c r="C1045" s="14"/>
      <c r="D1045" s="14"/>
    </row>
    <row r="1046" spans="3:4">
      <c r="C1046" s="14"/>
      <c r="D1046" s="14"/>
    </row>
    <row r="1047" spans="3:4">
      <c r="C1047" s="14"/>
      <c r="D1047" s="14"/>
    </row>
    <row r="1048" spans="3:4">
      <c r="C1048" s="14"/>
      <c r="D1048" s="14"/>
    </row>
    <row r="1049" spans="3:4">
      <c r="C1049" s="14"/>
      <c r="D1049" s="14"/>
    </row>
    <row r="1050" spans="3:4">
      <c r="C1050" s="14"/>
      <c r="D1050" s="14"/>
    </row>
    <row r="1051" spans="3:4">
      <c r="C1051" s="14"/>
      <c r="D1051" s="14"/>
    </row>
    <row r="1052" spans="3:4">
      <c r="C1052" s="14"/>
      <c r="D1052" s="14"/>
    </row>
    <row r="1053" spans="3:4">
      <c r="C1053" s="14"/>
      <c r="D1053" s="14"/>
    </row>
    <row r="1054" spans="3:4">
      <c r="C1054" s="14"/>
      <c r="D1054" s="14"/>
    </row>
    <row r="1055" spans="3:4">
      <c r="C1055" s="14"/>
      <c r="D1055" s="14"/>
    </row>
    <row r="1056" spans="3:4">
      <c r="C1056" s="14"/>
      <c r="D1056" s="14"/>
    </row>
    <row r="1057" spans="3:4">
      <c r="C1057" s="14"/>
      <c r="D1057" s="14"/>
    </row>
    <row r="1058" spans="3:4">
      <c r="C1058" s="14"/>
      <c r="D1058" s="14"/>
    </row>
    <row r="1059" spans="3:4">
      <c r="C1059" s="14"/>
      <c r="D1059" s="14"/>
    </row>
    <row r="1060" spans="3:4">
      <c r="C1060" s="14"/>
      <c r="D1060" s="14"/>
    </row>
    <row r="1061" spans="3:4">
      <c r="C1061" s="14"/>
      <c r="D1061" s="14"/>
    </row>
    <row r="1062" spans="3:4">
      <c r="C1062" s="14"/>
      <c r="D1062" s="14"/>
    </row>
    <row r="1063" spans="3:4">
      <c r="C1063" s="14"/>
      <c r="D1063" s="14"/>
    </row>
    <row r="1064" spans="3:4">
      <c r="C1064" s="14"/>
      <c r="D1064" s="14"/>
    </row>
    <row r="1065" spans="3:4">
      <c r="C1065" s="14"/>
      <c r="D1065" s="14"/>
    </row>
    <row r="1066" spans="3:4">
      <c r="C1066" s="14"/>
      <c r="D1066" s="14"/>
    </row>
    <row r="1067" spans="3:4">
      <c r="C1067" s="14"/>
      <c r="D1067" s="14"/>
    </row>
    <row r="1068" spans="3:4">
      <c r="C1068" s="14"/>
      <c r="D1068" s="14"/>
    </row>
    <row r="1069" spans="3:4">
      <c r="C1069" s="14"/>
      <c r="D1069" s="14"/>
    </row>
    <row r="1070" spans="3:4">
      <c r="C1070" s="14"/>
      <c r="D1070" s="14"/>
    </row>
    <row r="1071" spans="3:4">
      <c r="C1071" s="14"/>
      <c r="D1071" s="14"/>
    </row>
    <row r="1072" spans="3:4">
      <c r="C1072" s="14"/>
      <c r="D1072" s="14"/>
    </row>
    <row r="1073" spans="3:4">
      <c r="C1073" s="14"/>
      <c r="D1073" s="14"/>
    </row>
    <row r="1074" spans="3:4">
      <c r="C1074" s="14"/>
      <c r="D1074" s="14"/>
    </row>
    <row r="1075" spans="3:4">
      <c r="C1075" s="14"/>
      <c r="D1075" s="14"/>
    </row>
    <row r="1076" spans="3:4">
      <c r="C1076" s="14"/>
      <c r="D1076" s="14"/>
    </row>
    <row r="1077" spans="3:4">
      <c r="C1077" s="14"/>
      <c r="D1077" s="14"/>
    </row>
    <row r="1078" spans="3:4">
      <c r="C1078" s="14"/>
      <c r="D1078" s="14"/>
    </row>
    <row r="1079" spans="3:4">
      <c r="C1079" s="14"/>
      <c r="D1079" s="14"/>
    </row>
    <row r="1080" spans="3:4">
      <c r="C1080" s="14"/>
      <c r="D1080" s="14"/>
    </row>
    <row r="1081" spans="3:4">
      <c r="C1081" s="14"/>
      <c r="D1081" s="14"/>
    </row>
    <row r="1082" spans="3:4">
      <c r="C1082" s="14"/>
      <c r="D1082" s="14"/>
    </row>
    <row r="1083" spans="3:4">
      <c r="C1083" s="14"/>
      <c r="D1083" s="14"/>
    </row>
    <row r="1084" spans="3:4">
      <c r="C1084" s="14"/>
      <c r="D1084" s="14"/>
    </row>
    <row r="1085" spans="3:4">
      <c r="C1085" s="14"/>
      <c r="D1085" s="14"/>
    </row>
    <row r="1086" spans="3:4">
      <c r="C1086" s="14"/>
      <c r="D1086" s="14"/>
    </row>
    <row r="1087" spans="3:4">
      <c r="C1087" s="14"/>
      <c r="D1087" s="14"/>
    </row>
    <row r="1088" spans="3:4">
      <c r="C1088" s="14"/>
      <c r="D1088" s="14"/>
    </row>
    <row r="1089" spans="3:4">
      <c r="C1089" s="14"/>
      <c r="D1089" s="14"/>
    </row>
    <row r="1090" spans="3:4">
      <c r="C1090" s="14"/>
      <c r="D1090" s="14"/>
    </row>
    <row r="1091" spans="3:4">
      <c r="C1091" s="14"/>
      <c r="D1091" s="14"/>
    </row>
    <row r="1092" spans="3:4">
      <c r="C1092" s="14"/>
      <c r="D1092" s="14"/>
    </row>
    <row r="1093" spans="3:4">
      <c r="C1093" s="14"/>
      <c r="D1093" s="14"/>
    </row>
    <row r="1094" spans="3:4">
      <c r="C1094" s="14"/>
      <c r="D1094" s="14"/>
    </row>
    <row r="1095" spans="3:4">
      <c r="C1095" s="14"/>
      <c r="D1095" s="14"/>
    </row>
    <row r="1096" spans="3:4">
      <c r="C1096" s="14"/>
      <c r="D1096" s="14"/>
    </row>
    <row r="1097" spans="3:4">
      <c r="C1097" s="14"/>
      <c r="D1097" s="14"/>
    </row>
    <row r="1098" spans="3:4">
      <c r="C1098" s="14"/>
      <c r="D1098" s="14"/>
    </row>
    <row r="1099" spans="3:4">
      <c r="C1099" s="14"/>
      <c r="D1099" s="14"/>
    </row>
    <row r="1100" spans="3:4">
      <c r="C1100" s="14"/>
      <c r="D1100" s="14"/>
    </row>
    <row r="1101" spans="3:4">
      <c r="C1101" s="14"/>
      <c r="D1101" s="14"/>
    </row>
    <row r="1102" spans="3:4">
      <c r="C1102" s="14"/>
      <c r="D1102" s="14"/>
    </row>
    <row r="1103" spans="3:4">
      <c r="C1103" s="14"/>
      <c r="D1103" s="14"/>
    </row>
    <row r="1104" spans="3:4">
      <c r="C1104" s="14"/>
      <c r="D1104" s="14"/>
    </row>
    <row r="1105" spans="3:4">
      <c r="C1105" s="14"/>
      <c r="D1105" s="14"/>
    </row>
    <row r="1106" spans="3:4">
      <c r="C1106" s="14"/>
      <c r="D1106" s="14"/>
    </row>
    <row r="1107" spans="3:4">
      <c r="C1107" s="14"/>
      <c r="D1107" s="14"/>
    </row>
    <row r="1108" spans="3:4">
      <c r="C1108" s="14"/>
      <c r="D1108" s="14"/>
    </row>
    <row r="1109" spans="3:4">
      <c r="C1109" s="14"/>
      <c r="D1109" s="14"/>
    </row>
    <row r="1110" spans="3:4">
      <c r="C1110" s="14"/>
      <c r="D1110" s="14"/>
    </row>
    <row r="1111" spans="3:4">
      <c r="C1111" s="14"/>
      <c r="D1111" s="14"/>
    </row>
    <row r="1112" spans="3:4">
      <c r="C1112" s="14"/>
      <c r="D1112" s="14"/>
    </row>
    <row r="1113" spans="3:4">
      <c r="C1113" s="14"/>
      <c r="D1113" s="14"/>
    </row>
    <row r="1114" spans="3:4">
      <c r="C1114" s="14"/>
      <c r="D1114" s="14"/>
    </row>
    <row r="1115" spans="3:4">
      <c r="C1115" s="14"/>
      <c r="D1115" s="14"/>
    </row>
    <row r="1116" spans="3:4">
      <c r="C1116" s="14"/>
      <c r="D1116" s="14"/>
    </row>
    <row r="1117" spans="3:4">
      <c r="C1117" s="14"/>
      <c r="D1117" s="14"/>
    </row>
    <row r="1118" spans="3:4">
      <c r="C1118" s="14"/>
      <c r="D1118" s="14"/>
    </row>
    <row r="1119" spans="3:4">
      <c r="C1119" s="14"/>
      <c r="D1119" s="14"/>
    </row>
    <row r="1120" spans="3:4">
      <c r="C1120" s="14"/>
      <c r="D1120" s="14"/>
    </row>
    <row r="1121" spans="3:4">
      <c r="C1121" s="14"/>
      <c r="D1121" s="14"/>
    </row>
    <row r="1122" spans="3:4">
      <c r="C1122" s="14"/>
      <c r="D1122" s="14"/>
    </row>
    <row r="1123" spans="3:4">
      <c r="C1123" s="14"/>
      <c r="D1123" s="14"/>
    </row>
    <row r="1124" spans="3:4">
      <c r="C1124" s="14"/>
      <c r="D1124" s="14"/>
    </row>
    <row r="1125" spans="3:4">
      <c r="C1125" s="14"/>
      <c r="D1125" s="14"/>
    </row>
    <row r="1126" spans="3:4">
      <c r="C1126" s="14"/>
      <c r="D1126" s="14"/>
    </row>
    <row r="1127" spans="3:4">
      <c r="C1127" s="14"/>
      <c r="D1127" s="14"/>
    </row>
    <row r="1128" spans="3:4">
      <c r="C1128" s="14"/>
      <c r="D1128" s="14"/>
    </row>
    <row r="1129" spans="3:4">
      <c r="C1129" s="14"/>
      <c r="D1129" s="14"/>
    </row>
    <row r="1130" spans="3:4">
      <c r="C1130" s="14"/>
      <c r="D1130" s="14"/>
    </row>
    <row r="1131" spans="3:4">
      <c r="C1131" s="14"/>
      <c r="D1131" s="14"/>
    </row>
    <row r="1132" spans="3:4">
      <c r="C1132" s="14"/>
      <c r="D1132" s="14"/>
    </row>
    <row r="1133" spans="3:4">
      <c r="C1133" s="14"/>
      <c r="D1133" s="14"/>
    </row>
    <row r="1134" spans="3:4">
      <c r="C1134" s="14"/>
      <c r="D1134" s="14"/>
    </row>
    <row r="1135" spans="3:4">
      <c r="C1135" s="14"/>
      <c r="D1135" s="14"/>
    </row>
    <row r="1136" spans="3:4">
      <c r="C1136" s="14"/>
      <c r="D1136" s="14"/>
    </row>
    <row r="1137" spans="3:4">
      <c r="C1137" s="14"/>
      <c r="D1137" s="14"/>
    </row>
    <row r="1138" spans="3:4">
      <c r="C1138" s="14"/>
      <c r="D1138" s="14"/>
    </row>
    <row r="1139" spans="3:4">
      <c r="C1139" s="14"/>
      <c r="D1139" s="14"/>
    </row>
    <row r="1140" spans="3:4">
      <c r="C1140" s="14"/>
      <c r="D1140" s="14"/>
    </row>
    <row r="1141" spans="3:4">
      <c r="C1141" s="14"/>
      <c r="D1141" s="14"/>
    </row>
    <row r="1142" spans="3:4">
      <c r="C1142" s="14"/>
      <c r="D1142" s="14"/>
    </row>
    <row r="1143" spans="3:4">
      <c r="C1143" s="14"/>
      <c r="D1143" s="14"/>
    </row>
    <row r="1144" spans="3:4">
      <c r="C1144" s="14"/>
      <c r="D1144" s="14"/>
    </row>
    <row r="1145" spans="3:4">
      <c r="C1145" s="14"/>
      <c r="D1145" s="14"/>
    </row>
    <row r="1146" spans="3:4">
      <c r="C1146" s="14"/>
      <c r="D1146" s="14"/>
    </row>
    <row r="1147" spans="3:4">
      <c r="C1147" s="14"/>
      <c r="D1147" s="14"/>
    </row>
    <row r="1148" spans="3:4">
      <c r="C1148" s="14"/>
      <c r="D1148" s="14"/>
    </row>
    <row r="1149" spans="3:4">
      <c r="C1149" s="14"/>
      <c r="D1149" s="14"/>
    </row>
    <row r="1150" spans="3:4">
      <c r="C1150" s="14"/>
      <c r="D1150" s="14"/>
    </row>
    <row r="1151" spans="3:4">
      <c r="C1151" s="14"/>
      <c r="D1151" s="14"/>
    </row>
    <row r="1152" spans="3:4">
      <c r="C1152" s="14"/>
      <c r="D1152" s="14"/>
    </row>
    <row r="1153" spans="3:4">
      <c r="C1153" s="14"/>
      <c r="D1153" s="14"/>
    </row>
    <row r="1154" spans="3:4">
      <c r="C1154" s="14"/>
      <c r="D1154" s="14"/>
    </row>
    <row r="1155" spans="3:4">
      <c r="C1155" s="14"/>
      <c r="D1155" s="14"/>
    </row>
    <row r="1156" spans="3:4">
      <c r="C1156" s="14"/>
      <c r="D1156" s="14"/>
    </row>
    <row r="1157" spans="3:4">
      <c r="C1157" s="14"/>
      <c r="D1157" s="14"/>
    </row>
    <row r="1158" spans="3:4">
      <c r="C1158" s="14"/>
      <c r="D1158" s="14"/>
    </row>
    <row r="1159" spans="3:4">
      <c r="C1159" s="14"/>
      <c r="D1159" s="14"/>
    </row>
    <row r="1160" spans="3:4">
      <c r="C1160" s="14"/>
      <c r="D1160" s="14"/>
    </row>
    <row r="1161" spans="3:4">
      <c r="C1161" s="14"/>
      <c r="D1161" s="14"/>
    </row>
    <row r="1162" spans="3:4">
      <c r="C1162" s="14"/>
      <c r="D1162" s="14"/>
    </row>
    <row r="1163" spans="3:4">
      <c r="C1163" s="14"/>
      <c r="D1163" s="14"/>
    </row>
    <row r="1164" spans="3:4">
      <c r="C1164" s="14"/>
      <c r="D1164" s="14"/>
    </row>
    <row r="1165" spans="3:4">
      <c r="C1165" s="14"/>
      <c r="D1165" s="14"/>
    </row>
    <row r="1166" spans="3:4">
      <c r="C1166" s="14"/>
      <c r="D1166" s="14"/>
    </row>
    <row r="1167" spans="3:4">
      <c r="C1167" s="14"/>
      <c r="D1167" s="14"/>
    </row>
    <row r="1168" spans="3:4">
      <c r="C1168" s="14"/>
      <c r="D1168" s="14"/>
    </row>
    <row r="1169" spans="3:4">
      <c r="C1169" s="14"/>
      <c r="D1169" s="14"/>
    </row>
    <row r="1170" spans="3:4">
      <c r="C1170" s="14"/>
      <c r="D1170" s="14"/>
    </row>
    <row r="1171" spans="3:4">
      <c r="C1171" s="14"/>
      <c r="D1171" s="14"/>
    </row>
    <row r="1172" spans="3:4">
      <c r="C1172" s="14"/>
      <c r="D1172" s="14"/>
    </row>
    <row r="1173" spans="3:4">
      <c r="C1173" s="14"/>
      <c r="D1173" s="14"/>
    </row>
    <row r="1174" spans="3:4">
      <c r="C1174" s="14"/>
      <c r="D1174" s="14"/>
    </row>
    <row r="1175" spans="3:4">
      <c r="C1175" s="14"/>
      <c r="D1175" s="14"/>
    </row>
    <row r="1176" spans="3:4">
      <c r="C1176" s="14"/>
      <c r="D1176" s="14"/>
    </row>
    <row r="1177" spans="3:4">
      <c r="C1177" s="14"/>
      <c r="D1177" s="14"/>
    </row>
    <row r="1178" spans="3:4">
      <c r="C1178" s="14"/>
      <c r="D1178" s="14"/>
    </row>
    <row r="1179" spans="3:4">
      <c r="C1179" s="14"/>
      <c r="D1179" s="14"/>
    </row>
    <row r="1180" spans="3:4">
      <c r="C1180" s="14"/>
      <c r="D1180" s="14"/>
    </row>
    <row r="1181" spans="3:4">
      <c r="C1181" s="14"/>
      <c r="D1181" s="14"/>
    </row>
    <row r="1182" spans="3:4">
      <c r="C1182" s="14"/>
      <c r="D1182" s="14"/>
    </row>
    <row r="1183" spans="3:4">
      <c r="C1183" s="14"/>
      <c r="D1183" s="14"/>
    </row>
    <row r="1184" spans="3:4">
      <c r="C1184" s="14"/>
      <c r="D1184" s="14"/>
    </row>
    <row r="1185" spans="3:4">
      <c r="C1185" s="14"/>
      <c r="D1185" s="14"/>
    </row>
    <row r="1186" spans="3:4">
      <c r="C1186" s="14"/>
      <c r="D1186" s="14"/>
    </row>
    <row r="1187" spans="3:4">
      <c r="C1187" s="14"/>
      <c r="D1187" s="14"/>
    </row>
    <row r="1188" spans="3:4">
      <c r="C1188" s="14"/>
      <c r="D1188" s="14"/>
    </row>
    <row r="1189" spans="3:4">
      <c r="C1189" s="14"/>
      <c r="D1189" s="14"/>
    </row>
    <row r="1190" spans="3:4">
      <c r="C1190" s="14"/>
      <c r="D1190" s="14"/>
    </row>
    <row r="1191" spans="3:4">
      <c r="C1191" s="14"/>
      <c r="D1191" s="14"/>
    </row>
    <row r="1192" spans="3:4">
      <c r="C1192" s="14"/>
      <c r="D1192" s="14"/>
    </row>
    <row r="1193" spans="3:4">
      <c r="C1193" s="14"/>
      <c r="D1193" s="14"/>
    </row>
    <row r="1194" spans="3:4">
      <c r="C1194" s="14"/>
      <c r="D1194" s="14"/>
    </row>
    <row r="1195" spans="3:4">
      <c r="C1195" s="14"/>
      <c r="D1195" s="14"/>
    </row>
    <row r="1196" spans="3:4">
      <c r="C1196" s="14"/>
      <c r="D1196" s="14"/>
    </row>
    <row r="1197" spans="3:4">
      <c r="C1197" s="14"/>
      <c r="D1197" s="14"/>
    </row>
    <row r="1198" spans="3:4">
      <c r="C1198" s="14"/>
      <c r="D1198" s="14"/>
    </row>
    <row r="1199" spans="3:4">
      <c r="C1199" s="14"/>
      <c r="D1199" s="14"/>
    </row>
    <row r="1200" spans="3:4">
      <c r="C1200" s="14"/>
      <c r="D1200" s="14"/>
    </row>
    <row r="1201" spans="3:4">
      <c r="C1201" s="14"/>
      <c r="D1201" s="14"/>
    </row>
    <row r="1202" spans="3:4">
      <c r="C1202" s="14"/>
      <c r="D1202" s="14"/>
    </row>
    <row r="1203" spans="3:4">
      <c r="C1203" s="14"/>
      <c r="D1203" s="14"/>
    </row>
    <row r="1204" spans="3:4">
      <c r="C1204" s="14"/>
      <c r="D1204" s="14"/>
    </row>
    <row r="1205" spans="3:4">
      <c r="C1205" s="14"/>
      <c r="D1205" s="14"/>
    </row>
    <row r="1206" spans="3:4">
      <c r="C1206" s="14"/>
      <c r="D1206" s="14"/>
    </row>
    <row r="1207" spans="3:4">
      <c r="C1207" s="14"/>
      <c r="D1207" s="14"/>
    </row>
    <row r="1208" spans="3:4">
      <c r="C1208" s="14"/>
      <c r="D1208" s="14"/>
    </row>
    <row r="1209" spans="3:4">
      <c r="C1209" s="14"/>
      <c r="D1209" s="14"/>
    </row>
    <row r="1210" spans="3:4">
      <c r="C1210" s="14"/>
      <c r="D1210" s="14"/>
    </row>
    <row r="1211" spans="3:4">
      <c r="C1211" s="14"/>
      <c r="D1211" s="14"/>
    </row>
    <row r="1212" spans="3:4">
      <c r="C1212" s="14"/>
      <c r="D1212" s="14"/>
    </row>
    <row r="1213" spans="3:4">
      <c r="C1213" s="14"/>
      <c r="D1213" s="14"/>
    </row>
    <row r="1214" spans="3:4">
      <c r="C1214" s="14"/>
      <c r="D1214" s="14"/>
    </row>
    <row r="1215" spans="3:4">
      <c r="C1215" s="14"/>
      <c r="D1215" s="14"/>
    </row>
    <row r="1216" spans="3:4">
      <c r="C1216" s="14"/>
      <c r="D1216" s="14"/>
    </row>
    <row r="1217" spans="3:4">
      <c r="C1217" s="14"/>
      <c r="D1217" s="14"/>
    </row>
    <row r="1218" spans="3:4">
      <c r="C1218" s="14"/>
      <c r="D1218" s="14"/>
    </row>
    <row r="1219" spans="3:4">
      <c r="C1219" s="14"/>
      <c r="D1219" s="14"/>
    </row>
    <row r="1220" spans="3:4">
      <c r="C1220" s="14"/>
      <c r="D1220" s="14"/>
    </row>
    <row r="1221" spans="3:4">
      <c r="C1221" s="14"/>
      <c r="D1221" s="14"/>
    </row>
    <row r="1222" spans="3:4">
      <c r="C1222" s="14"/>
      <c r="D1222" s="14"/>
    </row>
    <row r="1223" spans="3:4">
      <c r="C1223" s="14"/>
      <c r="D1223" s="14"/>
    </row>
    <row r="1224" spans="3:4">
      <c r="C1224" s="14"/>
      <c r="D1224" s="14"/>
    </row>
    <row r="1225" spans="3:4">
      <c r="C1225" s="14"/>
      <c r="D1225" s="14"/>
    </row>
    <row r="1226" spans="3:4">
      <c r="C1226" s="14"/>
      <c r="D1226" s="14"/>
    </row>
    <row r="1227" spans="3:4">
      <c r="C1227" s="14"/>
      <c r="D1227" s="14"/>
    </row>
    <row r="1228" spans="3:4">
      <c r="C1228" s="14"/>
      <c r="D1228" s="14"/>
    </row>
    <row r="1229" spans="3:4">
      <c r="C1229" s="14"/>
      <c r="D1229" s="14"/>
    </row>
    <row r="1230" spans="3:4">
      <c r="C1230" s="14"/>
      <c r="D1230" s="14"/>
    </row>
    <row r="1231" spans="3:4">
      <c r="C1231" s="14"/>
      <c r="D1231" s="14"/>
    </row>
    <row r="1232" spans="3:4">
      <c r="C1232" s="14"/>
      <c r="D1232" s="14"/>
    </row>
    <row r="1233" spans="3:4">
      <c r="C1233" s="14"/>
      <c r="D1233" s="14"/>
    </row>
    <row r="1234" spans="3:4">
      <c r="C1234" s="14"/>
      <c r="D1234" s="14"/>
    </row>
    <row r="1235" spans="3:4">
      <c r="C1235" s="14"/>
      <c r="D1235" s="14"/>
    </row>
    <row r="1236" spans="3:4">
      <c r="C1236" s="14"/>
      <c r="D1236" s="14"/>
    </row>
    <row r="1237" spans="3:4">
      <c r="C1237" s="14"/>
      <c r="D1237" s="14"/>
    </row>
    <row r="1238" spans="3:4">
      <c r="C1238" s="14"/>
      <c r="D1238" s="14"/>
    </row>
    <row r="1239" spans="3:4">
      <c r="C1239" s="14"/>
      <c r="D1239" s="14"/>
    </row>
    <row r="1240" spans="3:4">
      <c r="C1240" s="14"/>
      <c r="D1240" s="14"/>
    </row>
    <row r="1241" spans="3:4">
      <c r="C1241" s="14"/>
      <c r="D1241" s="14"/>
    </row>
    <row r="1242" spans="3:4">
      <c r="C1242" s="14"/>
      <c r="D1242" s="14"/>
    </row>
    <row r="1243" spans="3:4">
      <c r="C1243" s="14"/>
      <c r="D1243" s="14"/>
    </row>
    <row r="1244" spans="3:4">
      <c r="C1244" s="14"/>
      <c r="D1244" s="14"/>
    </row>
    <row r="1245" spans="3:4">
      <c r="C1245" s="14"/>
      <c r="D1245" s="14"/>
    </row>
    <row r="1246" spans="3:4">
      <c r="C1246" s="14"/>
      <c r="D1246" s="14"/>
    </row>
    <row r="1247" spans="3:4">
      <c r="C1247" s="14"/>
      <c r="D1247" s="14"/>
    </row>
    <row r="1248" spans="3:4">
      <c r="C1248" s="14"/>
      <c r="D1248" s="14"/>
    </row>
    <row r="1249" spans="3:4">
      <c r="C1249" s="14"/>
      <c r="D1249" s="14"/>
    </row>
    <row r="1250" spans="3:4">
      <c r="C1250" s="14"/>
      <c r="D1250" s="14"/>
    </row>
    <row r="1251" spans="3:4">
      <c r="C1251" s="14"/>
      <c r="D1251" s="14"/>
    </row>
    <row r="1252" spans="3:4">
      <c r="C1252" s="14"/>
      <c r="D1252" s="14"/>
    </row>
    <row r="1253" spans="3:4">
      <c r="C1253" s="14"/>
      <c r="D1253" s="14"/>
    </row>
    <row r="1254" spans="3:4">
      <c r="C1254" s="14"/>
      <c r="D1254" s="14"/>
    </row>
    <row r="1255" spans="3:4">
      <c r="C1255" s="14"/>
      <c r="D1255" s="14"/>
    </row>
    <row r="1256" spans="3:4">
      <c r="C1256" s="14"/>
      <c r="D1256" s="14"/>
    </row>
    <row r="1257" spans="3:4">
      <c r="C1257" s="14"/>
      <c r="D1257" s="14"/>
    </row>
    <row r="1258" spans="3:4">
      <c r="C1258" s="14"/>
      <c r="D1258" s="14"/>
    </row>
    <row r="1259" spans="3:4">
      <c r="C1259" s="14"/>
      <c r="D1259" s="14"/>
    </row>
    <row r="1260" spans="3:4">
      <c r="C1260" s="14"/>
      <c r="D1260" s="14"/>
    </row>
    <row r="1261" spans="3:4">
      <c r="C1261" s="14"/>
      <c r="D1261" s="14"/>
    </row>
    <row r="1262" spans="3:4">
      <c r="C1262" s="14"/>
      <c r="D1262" s="14"/>
    </row>
    <row r="1263" spans="3:4">
      <c r="C1263" s="14"/>
      <c r="D1263" s="14"/>
    </row>
    <row r="1264" spans="3:4">
      <c r="C1264" s="14"/>
      <c r="D1264" s="14"/>
    </row>
    <row r="1265" spans="3:4">
      <c r="C1265" s="14"/>
      <c r="D1265" s="14"/>
    </row>
    <row r="1266" spans="3:4">
      <c r="C1266" s="14"/>
      <c r="D1266" s="14"/>
    </row>
    <row r="1267" spans="3:4">
      <c r="C1267" s="14"/>
      <c r="D1267" s="14"/>
    </row>
    <row r="1268" spans="3:4">
      <c r="C1268" s="14"/>
      <c r="D1268" s="14"/>
    </row>
    <row r="1269" spans="3:4">
      <c r="C1269" s="14"/>
      <c r="D1269" s="14"/>
    </row>
    <row r="1270" spans="3:4">
      <c r="C1270" s="14"/>
      <c r="D1270" s="14"/>
    </row>
    <row r="1271" spans="3:4">
      <c r="C1271" s="14"/>
      <c r="D1271" s="14"/>
    </row>
    <row r="1272" spans="3:4">
      <c r="C1272" s="14"/>
      <c r="D1272" s="14"/>
    </row>
    <row r="1273" spans="3:4">
      <c r="C1273" s="14"/>
      <c r="D1273" s="14"/>
    </row>
    <row r="1274" spans="3:4">
      <c r="C1274" s="14"/>
      <c r="D1274" s="14"/>
    </row>
    <row r="1275" spans="3:4">
      <c r="C1275" s="14"/>
      <c r="D1275" s="14"/>
    </row>
    <row r="1276" spans="3:4">
      <c r="C1276" s="14"/>
      <c r="D1276" s="14"/>
    </row>
    <row r="1277" spans="3:4">
      <c r="C1277" s="14"/>
      <c r="D1277" s="14"/>
    </row>
    <row r="1278" spans="3:4">
      <c r="C1278" s="14"/>
      <c r="D1278" s="14"/>
    </row>
    <row r="1279" spans="3:4">
      <c r="C1279" s="14"/>
      <c r="D1279" s="14"/>
    </row>
    <row r="1280" spans="3:4">
      <c r="C1280" s="14"/>
      <c r="D1280" s="14"/>
    </row>
    <row r="1281" spans="3:4">
      <c r="C1281" s="14"/>
      <c r="D1281" s="14"/>
    </row>
    <row r="1282" spans="3:4">
      <c r="C1282" s="14"/>
      <c r="D1282" s="14"/>
    </row>
    <row r="1283" spans="3:4">
      <c r="C1283" s="14"/>
      <c r="D1283" s="14"/>
    </row>
    <row r="1284" spans="3:4">
      <c r="C1284" s="14"/>
      <c r="D1284" s="14"/>
    </row>
    <row r="1285" spans="3:4">
      <c r="C1285" s="14"/>
      <c r="D1285" s="14"/>
    </row>
    <row r="1286" spans="3:4">
      <c r="C1286" s="14"/>
      <c r="D1286" s="14"/>
    </row>
    <row r="1287" spans="3:4">
      <c r="C1287" s="14"/>
      <c r="D1287" s="14"/>
    </row>
    <row r="1288" spans="3:4">
      <c r="C1288" s="14"/>
      <c r="D1288" s="14"/>
    </row>
    <row r="1289" spans="3:4">
      <c r="C1289" s="14"/>
      <c r="D1289" s="14"/>
    </row>
    <row r="1290" spans="3:4">
      <c r="C1290" s="14"/>
      <c r="D1290" s="14"/>
    </row>
    <row r="1291" spans="3:4">
      <c r="C1291" s="14"/>
      <c r="D1291" s="14"/>
    </row>
    <row r="1292" spans="3:4">
      <c r="C1292" s="14"/>
      <c r="D1292" s="14"/>
    </row>
    <row r="1293" spans="3:4">
      <c r="C1293" s="14"/>
      <c r="D1293" s="14"/>
    </row>
    <row r="1294" spans="3:4">
      <c r="C1294" s="14"/>
      <c r="D1294" s="14"/>
    </row>
    <row r="1295" spans="3:4">
      <c r="C1295" s="14"/>
      <c r="D1295" s="14"/>
    </row>
    <row r="1296" spans="3:4">
      <c r="C1296" s="14"/>
      <c r="D1296" s="14"/>
    </row>
    <row r="1297" spans="3:4">
      <c r="C1297" s="14"/>
      <c r="D1297" s="14"/>
    </row>
    <row r="1298" spans="3:4">
      <c r="C1298" s="14"/>
      <c r="D1298" s="14"/>
    </row>
    <row r="1299" spans="3:4">
      <c r="C1299" s="14"/>
      <c r="D1299" s="14"/>
    </row>
    <row r="1300" spans="3:4">
      <c r="C1300" s="14"/>
      <c r="D1300" s="14"/>
    </row>
    <row r="1301" spans="3:4">
      <c r="C1301" s="14"/>
      <c r="D1301" s="14"/>
    </row>
    <row r="1302" spans="3:4">
      <c r="C1302" s="14"/>
      <c r="D1302" s="14"/>
    </row>
    <row r="1303" spans="3:4">
      <c r="C1303" s="14"/>
      <c r="D1303" s="14"/>
    </row>
    <row r="1304" spans="3:4">
      <c r="C1304" s="14"/>
      <c r="D1304" s="14"/>
    </row>
    <row r="1305" spans="3:4">
      <c r="C1305" s="14"/>
      <c r="D1305" s="14"/>
    </row>
    <row r="1306" spans="3:4">
      <c r="C1306" s="14"/>
      <c r="D1306" s="14"/>
    </row>
    <row r="1307" spans="3:4">
      <c r="C1307" s="14"/>
      <c r="D1307" s="14"/>
    </row>
    <row r="1308" spans="3:4">
      <c r="C1308" s="14"/>
      <c r="D1308" s="14"/>
    </row>
    <row r="1309" spans="3:4">
      <c r="C1309" s="14"/>
      <c r="D1309" s="14"/>
    </row>
    <row r="1310" spans="3:4">
      <c r="C1310" s="14"/>
      <c r="D1310" s="14"/>
    </row>
    <row r="1311" spans="3:4">
      <c r="C1311" s="14"/>
      <c r="D1311" s="14"/>
    </row>
    <row r="1312" spans="3:4">
      <c r="C1312" s="14"/>
      <c r="D1312" s="14"/>
    </row>
    <row r="1313" spans="3:4">
      <c r="C1313" s="14"/>
      <c r="D1313" s="14"/>
    </row>
    <row r="1314" spans="3:4">
      <c r="C1314" s="14"/>
      <c r="D1314" s="14"/>
    </row>
    <row r="1315" spans="3:4">
      <c r="C1315" s="14"/>
      <c r="D1315" s="14"/>
    </row>
    <row r="1316" spans="3:4">
      <c r="C1316" s="14"/>
      <c r="D1316" s="14"/>
    </row>
    <row r="1317" spans="3:4">
      <c r="C1317" s="14"/>
      <c r="D1317" s="14"/>
    </row>
    <row r="1318" spans="3:4">
      <c r="C1318" s="14"/>
      <c r="D1318" s="14"/>
    </row>
    <row r="1319" spans="3:4">
      <c r="C1319" s="14"/>
      <c r="D1319" s="14"/>
    </row>
    <row r="1320" spans="3:4">
      <c r="C1320" s="14"/>
      <c r="D1320" s="14"/>
    </row>
    <row r="1321" spans="3:4">
      <c r="C1321" s="14"/>
      <c r="D1321" s="14"/>
    </row>
    <row r="1322" spans="3:4">
      <c r="C1322" s="14"/>
      <c r="D1322" s="14"/>
    </row>
    <row r="1323" spans="3:4">
      <c r="C1323" s="14"/>
      <c r="D1323" s="14"/>
    </row>
    <row r="1324" spans="3:4">
      <c r="C1324" s="14"/>
      <c r="D1324" s="14"/>
    </row>
    <row r="1325" spans="3:4">
      <c r="C1325" s="14"/>
      <c r="D1325" s="14"/>
    </row>
    <row r="1326" spans="3:4">
      <c r="C1326" s="14"/>
      <c r="D1326" s="14"/>
    </row>
    <row r="1327" spans="3:4">
      <c r="C1327" s="14"/>
      <c r="D1327" s="14"/>
    </row>
    <row r="1328" spans="3:4">
      <c r="C1328" s="14"/>
      <c r="D1328" s="14"/>
    </row>
    <row r="1329" spans="3:4">
      <c r="C1329" s="14"/>
      <c r="D1329" s="14"/>
    </row>
    <row r="1330" spans="3:4">
      <c r="C1330" s="14"/>
      <c r="D1330" s="14"/>
    </row>
    <row r="1331" spans="3:4">
      <c r="C1331" s="14"/>
      <c r="D1331" s="14"/>
    </row>
    <row r="1332" spans="3:4">
      <c r="C1332" s="14"/>
      <c r="D1332" s="14"/>
    </row>
    <row r="1333" spans="3:4">
      <c r="C1333" s="14"/>
      <c r="D1333" s="14"/>
    </row>
    <row r="1334" spans="3:4">
      <c r="C1334" s="14"/>
      <c r="D1334" s="14"/>
    </row>
    <row r="1335" spans="3:4">
      <c r="C1335" s="14"/>
      <c r="D1335" s="14"/>
    </row>
    <row r="1336" spans="3:4">
      <c r="C1336" s="14"/>
      <c r="D1336" s="14"/>
    </row>
    <row r="1337" spans="3:4">
      <c r="C1337" s="14"/>
      <c r="D1337" s="14"/>
    </row>
    <row r="1338" spans="3:4">
      <c r="C1338" s="14"/>
      <c r="D1338" s="14"/>
    </row>
    <row r="1339" spans="3:4">
      <c r="C1339" s="14"/>
      <c r="D1339" s="14"/>
    </row>
    <row r="1340" spans="3:4">
      <c r="C1340" s="14"/>
      <c r="D1340" s="14"/>
    </row>
    <row r="1341" spans="3:4">
      <c r="C1341" s="14"/>
      <c r="D1341" s="14"/>
    </row>
    <row r="1342" spans="3:4">
      <c r="C1342" s="14"/>
      <c r="D1342" s="14"/>
    </row>
    <row r="1343" spans="3:4">
      <c r="C1343" s="14"/>
      <c r="D1343" s="14"/>
    </row>
    <row r="1344" spans="3:4">
      <c r="C1344" s="14"/>
      <c r="D1344" s="14"/>
    </row>
    <row r="1345" spans="3:4">
      <c r="C1345" s="14"/>
      <c r="D1345" s="14"/>
    </row>
    <row r="1346" spans="3:4">
      <c r="C1346" s="14"/>
      <c r="D1346" s="14"/>
    </row>
    <row r="1347" spans="3:4">
      <c r="C1347" s="14"/>
      <c r="D1347" s="14"/>
    </row>
    <row r="1348" spans="3:4">
      <c r="C1348" s="14"/>
      <c r="D1348" s="14"/>
    </row>
    <row r="1349" spans="3:4">
      <c r="C1349" s="14"/>
      <c r="D1349" s="14"/>
    </row>
    <row r="1350" spans="3:4">
      <c r="C1350" s="14"/>
      <c r="D1350" s="14"/>
    </row>
    <row r="1351" spans="3:4">
      <c r="C1351" s="14"/>
      <c r="D1351" s="14"/>
    </row>
    <row r="1352" spans="3:4">
      <c r="C1352" s="14"/>
      <c r="D1352" s="14"/>
    </row>
    <row r="1353" spans="3:4">
      <c r="C1353" s="14"/>
      <c r="D1353" s="14"/>
    </row>
    <row r="1354" spans="3:4">
      <c r="C1354" s="14"/>
      <c r="D1354" s="14"/>
    </row>
    <row r="1355" spans="3:4">
      <c r="C1355" s="14"/>
      <c r="D1355" s="14"/>
    </row>
    <row r="1356" spans="3:4">
      <c r="C1356" s="14"/>
      <c r="D1356" s="14"/>
    </row>
    <row r="1357" spans="3:4">
      <c r="C1357" s="14"/>
      <c r="D1357" s="14"/>
    </row>
    <row r="1358" spans="3:4">
      <c r="C1358" s="14"/>
      <c r="D1358" s="14"/>
    </row>
    <row r="1359" spans="3:4">
      <c r="C1359" s="14"/>
      <c r="D1359" s="14"/>
    </row>
    <row r="1360" spans="3:4">
      <c r="C1360" s="14"/>
      <c r="D1360" s="14"/>
    </row>
    <row r="1361" spans="3:4">
      <c r="C1361" s="14"/>
      <c r="D1361" s="14"/>
    </row>
    <row r="1362" spans="3:4">
      <c r="C1362" s="14"/>
      <c r="D1362" s="14"/>
    </row>
    <row r="1363" spans="3:4">
      <c r="C1363" s="14"/>
      <c r="D1363" s="14"/>
    </row>
    <row r="1364" spans="3:4">
      <c r="C1364" s="14"/>
      <c r="D1364" s="14"/>
    </row>
    <row r="1365" spans="3:4">
      <c r="C1365" s="14"/>
      <c r="D1365" s="14"/>
    </row>
    <row r="1366" spans="3:4">
      <c r="C1366" s="14"/>
      <c r="D1366" s="14"/>
    </row>
    <row r="1367" spans="3:4">
      <c r="C1367" s="14"/>
      <c r="D1367" s="14"/>
    </row>
    <row r="1368" spans="3:4">
      <c r="C1368" s="14"/>
      <c r="D1368" s="14"/>
    </row>
    <row r="1369" spans="3:4">
      <c r="C1369" s="14"/>
      <c r="D1369" s="14"/>
    </row>
    <row r="1370" spans="3:4">
      <c r="C1370" s="14"/>
      <c r="D1370" s="14"/>
    </row>
    <row r="1371" spans="3:4">
      <c r="C1371" s="14"/>
      <c r="D1371" s="14"/>
    </row>
    <row r="1372" spans="3:4">
      <c r="C1372" s="14"/>
      <c r="D1372" s="14"/>
    </row>
    <row r="1373" spans="3:4">
      <c r="C1373" s="14"/>
      <c r="D1373" s="14"/>
    </row>
    <row r="1374" spans="3:4">
      <c r="C1374" s="14"/>
      <c r="D1374" s="14"/>
    </row>
    <row r="1375" spans="3:4">
      <c r="C1375" s="14"/>
      <c r="D1375" s="14"/>
    </row>
    <row r="1376" spans="3:4">
      <c r="C1376" s="14"/>
      <c r="D1376" s="14"/>
    </row>
    <row r="1377" spans="3:4">
      <c r="C1377" s="14"/>
      <c r="D1377" s="14"/>
    </row>
    <row r="1378" spans="3:4">
      <c r="C1378" s="14"/>
      <c r="D1378" s="14"/>
    </row>
    <row r="1379" spans="3:4">
      <c r="C1379" s="14"/>
      <c r="D1379" s="14"/>
    </row>
    <row r="1380" spans="3:4">
      <c r="C1380" s="14"/>
      <c r="D1380" s="14"/>
    </row>
    <row r="1381" spans="3:4">
      <c r="C1381" s="14"/>
      <c r="D1381" s="14"/>
    </row>
    <row r="1382" spans="3:4">
      <c r="C1382" s="14"/>
      <c r="D1382" s="14"/>
    </row>
    <row r="1383" spans="3:4">
      <c r="C1383" s="14"/>
      <c r="D1383" s="14"/>
    </row>
    <row r="1384" spans="3:4">
      <c r="C1384" s="14"/>
      <c r="D1384" s="14"/>
    </row>
    <row r="1385" spans="3:4">
      <c r="C1385" s="14"/>
      <c r="D1385" s="14"/>
    </row>
    <row r="1386" spans="3:4">
      <c r="C1386" s="14"/>
      <c r="D1386" s="14"/>
    </row>
    <row r="1387" spans="3:4">
      <c r="C1387" s="14"/>
      <c r="D1387" s="14"/>
    </row>
    <row r="1388" spans="3:4">
      <c r="C1388" s="14"/>
      <c r="D1388" s="14"/>
    </row>
    <row r="1389" spans="3:4">
      <c r="C1389" s="14"/>
      <c r="D1389" s="14"/>
    </row>
    <row r="1390" spans="3:4">
      <c r="C1390" s="14"/>
      <c r="D1390" s="14"/>
    </row>
    <row r="1391" spans="3:4">
      <c r="C1391" s="14"/>
      <c r="D1391" s="14"/>
    </row>
    <row r="1392" spans="3:4">
      <c r="C1392" s="14"/>
      <c r="D1392" s="14"/>
    </row>
    <row r="1393" spans="3:4">
      <c r="C1393" s="14"/>
      <c r="D1393" s="14"/>
    </row>
    <row r="1394" spans="3:4">
      <c r="C1394" s="14"/>
      <c r="D1394" s="14"/>
    </row>
    <row r="1395" spans="3:4">
      <c r="C1395" s="14"/>
      <c r="D1395" s="14"/>
    </row>
    <row r="1396" spans="3:4">
      <c r="C1396" s="14"/>
      <c r="D1396" s="14"/>
    </row>
    <row r="1397" spans="3:4">
      <c r="C1397" s="14"/>
      <c r="D1397" s="14"/>
    </row>
    <row r="1398" spans="3:4">
      <c r="C1398" s="14"/>
      <c r="D1398" s="14"/>
    </row>
    <row r="1399" spans="3:4">
      <c r="C1399" s="14"/>
      <c r="D1399" s="14"/>
    </row>
    <row r="1400" spans="3:4">
      <c r="C1400" s="14"/>
      <c r="D1400" s="14"/>
    </row>
    <row r="1401" spans="3:4">
      <c r="C1401" s="14"/>
      <c r="D1401" s="14"/>
    </row>
    <row r="1402" spans="3:4">
      <c r="C1402" s="14"/>
      <c r="D1402" s="14"/>
    </row>
    <row r="1403" spans="3:4">
      <c r="C1403" s="14"/>
      <c r="D1403" s="14"/>
    </row>
    <row r="1404" spans="3:4">
      <c r="C1404" s="14"/>
      <c r="D1404" s="14"/>
    </row>
    <row r="1405" spans="3:4">
      <c r="C1405" s="14"/>
      <c r="D1405" s="14"/>
    </row>
    <row r="1406" spans="3:4">
      <c r="C1406" s="14"/>
      <c r="D1406" s="14"/>
    </row>
    <row r="1407" spans="3:4">
      <c r="C1407" s="14"/>
      <c r="D1407" s="14"/>
    </row>
    <row r="1408" spans="3:4">
      <c r="C1408" s="14"/>
      <c r="D1408" s="14"/>
    </row>
    <row r="1409" spans="3:4">
      <c r="C1409" s="14"/>
      <c r="D1409" s="14"/>
    </row>
    <row r="1410" spans="3:4">
      <c r="C1410" s="14"/>
      <c r="D1410" s="14"/>
    </row>
    <row r="1411" spans="3:4">
      <c r="C1411" s="14"/>
      <c r="D1411" s="14"/>
    </row>
    <row r="1412" spans="3:4">
      <c r="C1412" s="14"/>
      <c r="D1412" s="14"/>
    </row>
    <row r="1413" spans="3:4">
      <c r="C1413" s="14"/>
      <c r="D1413" s="14"/>
    </row>
    <row r="1414" spans="3:4">
      <c r="C1414" s="14"/>
      <c r="D1414" s="14"/>
    </row>
    <row r="1415" spans="3:4">
      <c r="C1415" s="14"/>
      <c r="D1415" s="14"/>
    </row>
    <row r="1416" spans="3:4">
      <c r="C1416" s="14"/>
      <c r="D1416" s="14"/>
    </row>
    <row r="1417" spans="3:4">
      <c r="C1417" s="14"/>
      <c r="D1417" s="14"/>
    </row>
    <row r="1418" spans="3:4">
      <c r="C1418" s="14"/>
      <c r="D1418" s="14"/>
    </row>
    <row r="1419" spans="3:4">
      <c r="C1419" s="14"/>
      <c r="D1419" s="14"/>
    </row>
    <row r="1420" spans="3:4">
      <c r="C1420" s="14"/>
      <c r="D1420" s="14"/>
    </row>
    <row r="1421" spans="3:4">
      <c r="C1421" s="14"/>
      <c r="D1421" s="14"/>
    </row>
    <row r="1422" spans="3:4">
      <c r="C1422" s="14"/>
      <c r="D1422" s="14"/>
    </row>
    <row r="1423" spans="3:4">
      <c r="C1423" s="14"/>
      <c r="D1423" s="14"/>
    </row>
    <row r="1424" spans="3:4">
      <c r="C1424" s="14"/>
      <c r="D1424" s="14"/>
    </row>
    <row r="1425" spans="3:4">
      <c r="C1425" s="14"/>
      <c r="D1425" s="14"/>
    </row>
    <row r="1426" spans="3:4">
      <c r="C1426" s="14"/>
      <c r="D1426" s="14"/>
    </row>
    <row r="1427" spans="3:4">
      <c r="C1427" s="14"/>
      <c r="D1427" s="14"/>
    </row>
    <row r="1428" spans="3:4">
      <c r="C1428" s="14"/>
      <c r="D1428" s="14"/>
    </row>
    <row r="1429" spans="3:4">
      <c r="C1429" s="14"/>
      <c r="D1429" s="14"/>
    </row>
    <row r="1430" spans="3:4">
      <c r="C1430" s="14"/>
      <c r="D1430" s="14"/>
    </row>
    <row r="1431" spans="3:4">
      <c r="C1431" s="14"/>
      <c r="D1431" s="14"/>
    </row>
    <row r="1432" spans="3:4">
      <c r="C1432" s="14"/>
      <c r="D1432" s="14"/>
    </row>
    <row r="1433" spans="3:4">
      <c r="C1433" s="14"/>
      <c r="D1433" s="14"/>
    </row>
    <row r="1434" spans="3:4">
      <c r="C1434" s="14"/>
      <c r="D1434" s="14"/>
    </row>
    <row r="1435" spans="3:4">
      <c r="C1435" s="14"/>
      <c r="D1435" s="14"/>
    </row>
    <row r="1436" spans="3:4">
      <c r="C1436" s="14"/>
      <c r="D1436" s="14"/>
    </row>
    <row r="1437" spans="3:4">
      <c r="C1437" s="14"/>
      <c r="D1437" s="14"/>
    </row>
    <row r="1438" spans="3:4">
      <c r="C1438" s="14"/>
      <c r="D1438" s="14"/>
    </row>
    <row r="1439" spans="3:4">
      <c r="C1439" s="14"/>
      <c r="D1439" s="14"/>
    </row>
    <row r="1440" spans="3:4">
      <c r="C1440" s="14"/>
      <c r="D1440" s="14"/>
    </row>
    <row r="1441" spans="3:4">
      <c r="C1441" s="14"/>
      <c r="D1441" s="14"/>
    </row>
    <row r="1442" spans="3:4">
      <c r="C1442" s="14"/>
      <c r="D1442" s="14"/>
    </row>
    <row r="1443" spans="3:4">
      <c r="C1443" s="14"/>
      <c r="D1443" s="14"/>
    </row>
    <row r="1444" spans="3:4">
      <c r="C1444" s="14"/>
      <c r="D1444" s="14"/>
    </row>
    <row r="1445" spans="3:4">
      <c r="C1445" s="14"/>
      <c r="D1445" s="14"/>
    </row>
    <row r="1446" spans="3:4">
      <c r="C1446" s="14"/>
      <c r="D1446" s="14"/>
    </row>
    <row r="1447" spans="3:4">
      <c r="C1447" s="14"/>
      <c r="D1447" s="14"/>
    </row>
    <row r="1448" spans="3:4">
      <c r="C1448" s="14"/>
      <c r="D1448" s="14"/>
    </row>
    <row r="1449" spans="3:4">
      <c r="C1449" s="14"/>
      <c r="D1449" s="14"/>
    </row>
    <row r="1450" spans="3:4">
      <c r="C1450" s="14"/>
      <c r="D1450" s="14"/>
    </row>
    <row r="1451" spans="3:4">
      <c r="C1451" s="14"/>
      <c r="D1451" s="14"/>
    </row>
    <row r="1452" spans="3:4">
      <c r="C1452" s="14"/>
      <c r="D1452" s="14"/>
    </row>
    <row r="1453" spans="3:4">
      <c r="C1453" s="14"/>
      <c r="D1453" s="14"/>
    </row>
    <row r="1454" spans="3:4">
      <c r="C1454" s="14"/>
      <c r="D1454" s="14"/>
    </row>
    <row r="1455" spans="3:4">
      <c r="C1455" s="14"/>
      <c r="D1455" s="14"/>
    </row>
    <row r="1456" spans="3:4">
      <c r="C1456" s="14"/>
      <c r="D1456" s="14"/>
    </row>
    <row r="1457" spans="3:4">
      <c r="C1457" s="14"/>
      <c r="D1457" s="14"/>
    </row>
    <row r="1458" spans="3:4">
      <c r="C1458" s="14"/>
      <c r="D1458" s="14"/>
    </row>
    <row r="1459" spans="3:4">
      <c r="C1459" s="14"/>
      <c r="D1459" s="14"/>
    </row>
    <row r="1460" spans="3:4">
      <c r="C1460" s="14"/>
      <c r="D1460" s="14"/>
    </row>
    <row r="1461" spans="3:4">
      <c r="C1461" s="14"/>
      <c r="D1461" s="14"/>
    </row>
    <row r="1462" spans="3:4">
      <c r="C1462" s="14"/>
      <c r="D1462" s="14"/>
    </row>
    <row r="1463" spans="3:4">
      <c r="C1463" s="14"/>
      <c r="D1463" s="14"/>
    </row>
    <row r="1464" spans="3:4">
      <c r="C1464" s="14"/>
      <c r="D1464" s="14"/>
    </row>
    <row r="1465" spans="3:4">
      <c r="C1465" s="14"/>
      <c r="D1465" s="14"/>
    </row>
    <row r="1466" spans="3:4">
      <c r="C1466" s="14"/>
      <c r="D1466" s="14"/>
    </row>
    <row r="1467" spans="3:4">
      <c r="C1467" s="14"/>
      <c r="D1467" s="14"/>
    </row>
    <row r="1468" spans="3:4">
      <c r="C1468" s="14"/>
      <c r="D1468" s="14"/>
    </row>
    <row r="1469" spans="3:4">
      <c r="C1469" s="14"/>
      <c r="D1469" s="14"/>
    </row>
    <row r="1470" spans="3:4">
      <c r="C1470" s="14"/>
      <c r="D1470" s="14"/>
    </row>
    <row r="1471" spans="3:4">
      <c r="C1471" s="14"/>
      <c r="D1471" s="14"/>
    </row>
    <row r="1472" spans="3:4">
      <c r="C1472" s="14"/>
      <c r="D1472" s="14"/>
    </row>
    <row r="1473" spans="3:4">
      <c r="C1473" s="14"/>
      <c r="D1473" s="14"/>
    </row>
    <row r="1474" spans="3:4">
      <c r="C1474" s="14"/>
      <c r="D1474" s="14"/>
    </row>
    <row r="1475" spans="3:4">
      <c r="C1475" s="14"/>
      <c r="D1475" s="14"/>
    </row>
    <row r="1476" spans="3:4">
      <c r="C1476" s="14"/>
      <c r="D1476" s="14"/>
    </row>
    <row r="1477" spans="3:4">
      <c r="C1477" s="14"/>
      <c r="D1477" s="14"/>
    </row>
    <row r="1478" spans="3:4">
      <c r="C1478" s="14"/>
      <c r="D1478" s="14"/>
    </row>
    <row r="1479" spans="3:4">
      <c r="C1479" s="14"/>
      <c r="D1479" s="14"/>
    </row>
    <row r="1480" spans="3:4">
      <c r="C1480" s="14"/>
      <c r="D1480" s="14"/>
    </row>
    <row r="1481" spans="3:4">
      <c r="C1481" s="14"/>
      <c r="D1481" s="14"/>
    </row>
    <row r="1482" spans="3:4">
      <c r="C1482" s="14"/>
      <c r="D1482" s="14"/>
    </row>
    <row r="1483" spans="3:4">
      <c r="C1483" s="14"/>
      <c r="D1483" s="14"/>
    </row>
    <row r="1484" spans="3:4">
      <c r="C1484" s="14"/>
      <c r="D1484" s="14"/>
    </row>
    <row r="1485" spans="3:4">
      <c r="C1485" s="14"/>
      <c r="D1485" s="14"/>
    </row>
    <row r="1486" spans="3:4">
      <c r="C1486" s="14"/>
      <c r="D1486" s="14"/>
    </row>
    <row r="1487" spans="3:4">
      <c r="C1487" s="14"/>
      <c r="D1487" s="14"/>
    </row>
    <row r="1488" spans="3:4">
      <c r="C1488" s="14"/>
      <c r="D1488" s="14"/>
    </row>
    <row r="1489" spans="3:4">
      <c r="C1489" s="14"/>
      <c r="D1489" s="14"/>
    </row>
    <row r="1490" spans="3:4">
      <c r="C1490" s="14"/>
      <c r="D1490" s="14"/>
    </row>
    <row r="1491" spans="3:4">
      <c r="C1491" s="14"/>
      <c r="D1491" s="14"/>
    </row>
    <row r="1492" spans="3:4">
      <c r="C1492" s="14"/>
      <c r="D1492" s="14"/>
    </row>
    <row r="1493" spans="3:4">
      <c r="C1493" s="14"/>
      <c r="D1493" s="14"/>
    </row>
    <row r="1494" spans="3:4">
      <c r="C1494" s="14"/>
      <c r="D1494" s="14"/>
    </row>
    <row r="1495" spans="3:4">
      <c r="C1495" s="14"/>
      <c r="D1495" s="14"/>
    </row>
    <row r="1496" spans="3:4">
      <c r="C1496" s="14"/>
      <c r="D1496" s="14"/>
    </row>
    <row r="1497" spans="3:4">
      <c r="C1497" s="14"/>
      <c r="D1497" s="14"/>
    </row>
    <row r="1498" spans="3:4">
      <c r="C1498" s="14"/>
      <c r="D1498" s="14"/>
    </row>
    <row r="1499" spans="3:4">
      <c r="C1499" s="14"/>
      <c r="D1499" s="14"/>
    </row>
    <row r="1500" spans="3:4">
      <c r="C1500" s="14"/>
      <c r="D1500" s="14"/>
    </row>
    <row r="1501" spans="3:4">
      <c r="C1501" s="14"/>
      <c r="D1501" s="14"/>
    </row>
    <row r="1502" spans="3:4">
      <c r="C1502" s="14"/>
      <c r="D1502" s="14"/>
    </row>
    <row r="1503" spans="3:4">
      <c r="C1503" s="14"/>
      <c r="D1503" s="14"/>
    </row>
    <row r="1504" spans="3:4">
      <c r="C1504" s="14"/>
      <c r="D1504" s="14"/>
    </row>
    <row r="1505" spans="3:4">
      <c r="C1505" s="14"/>
      <c r="D1505" s="14"/>
    </row>
    <row r="1506" spans="3:4">
      <c r="C1506" s="14"/>
      <c r="D1506" s="14"/>
    </row>
    <row r="1507" spans="3:4">
      <c r="C1507" s="14"/>
      <c r="D1507" s="14"/>
    </row>
    <row r="1508" spans="3:4">
      <c r="C1508" s="14"/>
      <c r="D1508" s="14"/>
    </row>
    <row r="1509" spans="3:4">
      <c r="C1509" s="14"/>
      <c r="D1509" s="14"/>
    </row>
    <row r="1510" spans="3:4">
      <c r="C1510" s="14"/>
      <c r="D1510" s="14"/>
    </row>
    <row r="1511" spans="3:4">
      <c r="C1511" s="14"/>
      <c r="D1511" s="14"/>
    </row>
    <row r="1512" spans="3:4">
      <c r="C1512" s="14"/>
      <c r="D1512" s="14"/>
    </row>
    <row r="1513" spans="3:4">
      <c r="C1513" s="14"/>
      <c r="D1513" s="14"/>
    </row>
    <row r="1514" spans="3:4">
      <c r="C1514" s="14"/>
      <c r="D1514" s="14"/>
    </row>
    <row r="1515" spans="3:4">
      <c r="C1515" s="14"/>
      <c r="D1515" s="14"/>
    </row>
    <row r="1516" spans="3:4">
      <c r="C1516" s="14"/>
      <c r="D1516" s="14"/>
    </row>
    <row r="1517" spans="3:4">
      <c r="C1517" s="14"/>
      <c r="D1517" s="14"/>
    </row>
    <row r="1518" spans="3:4">
      <c r="C1518" s="14"/>
      <c r="D1518" s="14"/>
    </row>
    <row r="1519" spans="3:4">
      <c r="C1519" s="14"/>
      <c r="D1519" s="14"/>
    </row>
    <row r="1520" spans="3:4">
      <c r="C1520" s="14"/>
      <c r="D1520" s="14"/>
    </row>
    <row r="1521" spans="3:4">
      <c r="C1521" s="14"/>
      <c r="D1521" s="14"/>
    </row>
    <row r="1522" spans="3:4">
      <c r="C1522" s="14"/>
      <c r="D1522" s="14"/>
    </row>
    <row r="1523" spans="3:4">
      <c r="C1523" s="14"/>
      <c r="D1523" s="14"/>
    </row>
    <row r="1524" spans="3:4">
      <c r="C1524" s="14"/>
      <c r="D1524" s="14"/>
    </row>
    <row r="1525" spans="3:4">
      <c r="C1525" s="14"/>
      <c r="D1525" s="14"/>
    </row>
    <row r="1526" spans="3:4">
      <c r="C1526" s="14"/>
      <c r="D1526" s="14"/>
    </row>
    <row r="1527" spans="3:4">
      <c r="C1527" s="14"/>
      <c r="D1527" s="14"/>
    </row>
    <row r="1528" spans="3:4">
      <c r="C1528" s="14"/>
      <c r="D1528" s="14"/>
    </row>
    <row r="1529" spans="3:4">
      <c r="C1529" s="14"/>
      <c r="D1529" s="14"/>
    </row>
    <row r="1530" spans="3:4">
      <c r="C1530" s="14"/>
      <c r="D1530" s="14"/>
    </row>
    <row r="1531" spans="3:4">
      <c r="C1531" s="14"/>
      <c r="D1531" s="14"/>
    </row>
    <row r="1532" spans="3:4">
      <c r="C1532" s="14"/>
      <c r="D1532" s="14"/>
    </row>
    <row r="1533" spans="3:4">
      <c r="C1533" s="14"/>
      <c r="D1533" s="14"/>
    </row>
    <row r="1534" spans="3:4">
      <c r="C1534" s="14"/>
      <c r="D1534" s="14"/>
    </row>
    <row r="1535" spans="3:4">
      <c r="C1535" s="14"/>
      <c r="D1535" s="14"/>
    </row>
    <row r="1536" spans="3:4">
      <c r="C1536" s="14"/>
      <c r="D1536" s="14"/>
    </row>
    <row r="1537" spans="3:4">
      <c r="C1537" s="14"/>
      <c r="D1537" s="14"/>
    </row>
    <row r="1538" spans="3:4">
      <c r="C1538" s="14"/>
      <c r="D1538" s="14"/>
    </row>
    <row r="1539" spans="3:4">
      <c r="C1539" s="14"/>
      <c r="D1539" s="14"/>
    </row>
    <row r="1540" spans="3:4">
      <c r="C1540" s="14"/>
      <c r="D1540" s="14"/>
    </row>
    <row r="1541" spans="3:4">
      <c r="C1541" s="14"/>
      <c r="D1541" s="14"/>
    </row>
    <row r="1542" spans="3:4">
      <c r="C1542" s="14"/>
      <c r="D1542" s="14"/>
    </row>
    <row r="1543" spans="3:4">
      <c r="C1543" s="14"/>
      <c r="D1543" s="14"/>
    </row>
    <row r="1544" spans="3:4">
      <c r="C1544" s="14"/>
      <c r="D1544" s="14"/>
    </row>
    <row r="1545" spans="3:4">
      <c r="C1545" s="14"/>
      <c r="D1545" s="14"/>
    </row>
    <row r="1546" spans="3:4">
      <c r="C1546" s="14"/>
      <c r="D1546" s="14"/>
    </row>
    <row r="1547" spans="3:4">
      <c r="C1547" s="14"/>
      <c r="D1547" s="14"/>
    </row>
    <row r="1548" spans="3:4">
      <c r="C1548" s="14"/>
      <c r="D1548" s="14"/>
    </row>
    <row r="1549" spans="3:4">
      <c r="C1549" s="14"/>
      <c r="D1549" s="14"/>
    </row>
    <row r="1550" spans="3:4">
      <c r="C1550" s="14"/>
      <c r="D1550" s="14"/>
    </row>
    <row r="1551" spans="3:4">
      <c r="C1551" s="14"/>
      <c r="D1551" s="14"/>
    </row>
    <row r="1552" spans="3:4">
      <c r="C1552" s="14"/>
      <c r="D1552" s="14"/>
    </row>
    <row r="1553" spans="3:4">
      <c r="C1553" s="14"/>
      <c r="D1553" s="14"/>
    </row>
    <row r="1554" spans="3:4">
      <c r="C1554" s="14"/>
      <c r="D1554" s="14"/>
    </row>
    <row r="1555" spans="3:4">
      <c r="C1555" s="14"/>
      <c r="D1555" s="14"/>
    </row>
    <row r="1556" spans="3:4">
      <c r="C1556" s="14"/>
      <c r="D1556" s="14"/>
    </row>
    <row r="1557" spans="3:4">
      <c r="C1557" s="14"/>
      <c r="D1557" s="14"/>
    </row>
    <row r="1558" spans="3:4">
      <c r="C1558" s="14"/>
      <c r="D1558" s="14"/>
    </row>
    <row r="1559" spans="3:4">
      <c r="C1559" s="14"/>
      <c r="D1559" s="14"/>
    </row>
    <row r="1560" spans="3:4">
      <c r="C1560" s="14"/>
      <c r="D1560" s="14"/>
    </row>
    <row r="1561" spans="3:4">
      <c r="C1561" s="14"/>
      <c r="D1561" s="14"/>
    </row>
    <row r="1562" spans="3:4">
      <c r="C1562" s="14"/>
      <c r="D1562" s="14"/>
    </row>
    <row r="1563" spans="3:4">
      <c r="C1563" s="14"/>
      <c r="D1563" s="14"/>
    </row>
    <row r="1564" spans="3:4">
      <c r="C1564" s="14"/>
      <c r="D1564" s="14"/>
    </row>
    <row r="1565" spans="3:4">
      <c r="C1565" s="14"/>
      <c r="D1565" s="14"/>
    </row>
    <row r="1566" spans="3:4">
      <c r="C1566" s="14"/>
      <c r="D1566" s="14"/>
    </row>
    <row r="1567" spans="3:4">
      <c r="C1567" s="14"/>
      <c r="D1567" s="14"/>
    </row>
    <row r="1568" spans="3:4">
      <c r="C1568" s="14"/>
      <c r="D1568" s="14"/>
    </row>
    <row r="1569" spans="3:4">
      <c r="C1569" s="14"/>
      <c r="D1569" s="14"/>
    </row>
    <row r="1570" spans="3:4">
      <c r="C1570" s="14"/>
      <c r="D1570" s="14"/>
    </row>
    <row r="1571" spans="3:4">
      <c r="C1571" s="14"/>
      <c r="D1571" s="14"/>
    </row>
    <row r="1572" spans="3:4">
      <c r="C1572" s="14"/>
      <c r="D1572" s="14"/>
    </row>
    <row r="1573" spans="3:4">
      <c r="C1573" s="14"/>
      <c r="D1573" s="14"/>
    </row>
    <row r="1574" spans="3:4">
      <c r="C1574" s="14"/>
      <c r="D1574" s="14"/>
    </row>
    <row r="1575" spans="3:4">
      <c r="C1575" s="14"/>
      <c r="D1575" s="14"/>
    </row>
    <row r="1576" spans="3:4">
      <c r="C1576" s="14"/>
      <c r="D1576" s="14"/>
    </row>
    <row r="1577" spans="3:4">
      <c r="C1577" s="14"/>
      <c r="D1577" s="14"/>
    </row>
    <row r="1578" spans="3:4">
      <c r="C1578" s="14"/>
      <c r="D1578" s="14"/>
    </row>
    <row r="1579" spans="3:4">
      <c r="C1579" s="14"/>
      <c r="D1579" s="14"/>
    </row>
    <row r="1580" spans="3:4">
      <c r="C1580" s="14"/>
      <c r="D1580" s="14"/>
    </row>
    <row r="1581" spans="3:4">
      <c r="C1581" s="14"/>
      <c r="D1581" s="14"/>
    </row>
    <row r="1582" spans="3:4">
      <c r="C1582" s="14"/>
      <c r="D1582" s="14"/>
    </row>
    <row r="1583" spans="3:4">
      <c r="C1583" s="14"/>
      <c r="D1583" s="14"/>
    </row>
    <row r="1584" spans="3:4">
      <c r="C1584" s="14"/>
      <c r="D1584" s="14"/>
    </row>
    <row r="1585" spans="3:4">
      <c r="C1585" s="14"/>
      <c r="D1585" s="14"/>
    </row>
    <row r="1586" spans="3:4">
      <c r="C1586" s="14"/>
      <c r="D1586" s="14"/>
    </row>
    <row r="1587" spans="3:4">
      <c r="C1587" s="14"/>
      <c r="D1587" s="14"/>
    </row>
    <row r="1588" spans="3:4">
      <c r="C1588" s="14"/>
      <c r="D1588" s="14"/>
    </row>
    <row r="1589" spans="3:4">
      <c r="C1589" s="14"/>
      <c r="D1589" s="14"/>
    </row>
    <row r="1590" spans="3:4">
      <c r="C1590" s="14"/>
      <c r="D1590" s="14"/>
    </row>
    <row r="1591" spans="3:4">
      <c r="C1591" s="14"/>
      <c r="D1591" s="14"/>
    </row>
    <row r="1592" spans="3:4">
      <c r="C1592" s="14"/>
      <c r="D1592" s="14"/>
    </row>
    <row r="1593" spans="3:4">
      <c r="C1593" s="14"/>
      <c r="D1593" s="14"/>
    </row>
    <row r="1594" spans="3:4">
      <c r="C1594" s="14"/>
      <c r="D1594" s="14"/>
    </row>
    <row r="1595" spans="3:4">
      <c r="C1595" s="14"/>
      <c r="D1595" s="14"/>
    </row>
    <row r="1596" spans="3:4">
      <c r="C1596" s="14"/>
      <c r="D1596" s="14"/>
    </row>
    <row r="1597" spans="3:4">
      <c r="C1597" s="14"/>
      <c r="D1597" s="14"/>
    </row>
    <row r="1598" spans="3:4">
      <c r="C1598" s="14"/>
      <c r="D1598" s="14"/>
    </row>
    <row r="1599" spans="3:4">
      <c r="C1599" s="14"/>
      <c r="D1599" s="14"/>
    </row>
    <row r="1600" spans="3:4">
      <c r="C1600" s="14"/>
      <c r="D1600" s="14"/>
    </row>
    <row r="1601" spans="3:4">
      <c r="C1601" s="14"/>
      <c r="D1601" s="14"/>
    </row>
    <row r="1602" spans="3:4">
      <c r="C1602" s="14"/>
      <c r="D1602" s="14"/>
    </row>
    <row r="1603" spans="3:4">
      <c r="C1603" s="14"/>
      <c r="D1603" s="14"/>
    </row>
    <row r="1604" spans="3:4">
      <c r="C1604" s="14"/>
      <c r="D1604" s="14"/>
    </row>
    <row r="1605" spans="3:4">
      <c r="C1605" s="14"/>
      <c r="D1605" s="14"/>
    </row>
    <row r="1606" spans="3:4">
      <c r="C1606" s="14"/>
      <c r="D1606" s="14"/>
    </row>
    <row r="1607" spans="3:4">
      <c r="C1607" s="14"/>
      <c r="D1607" s="14"/>
    </row>
    <row r="1608" spans="3:4">
      <c r="C1608" s="14"/>
      <c r="D1608" s="14"/>
    </row>
    <row r="1609" spans="3:4">
      <c r="C1609" s="14"/>
      <c r="D1609" s="14"/>
    </row>
    <row r="1610" spans="3:4">
      <c r="C1610" s="14"/>
      <c r="D1610" s="14"/>
    </row>
    <row r="1611" spans="3:4">
      <c r="C1611" s="14"/>
      <c r="D1611" s="14"/>
    </row>
    <row r="1612" spans="3:4">
      <c r="C1612" s="14"/>
      <c r="D1612" s="14"/>
    </row>
    <row r="1613" spans="3:4">
      <c r="C1613" s="14"/>
      <c r="D1613" s="14"/>
    </row>
    <row r="1614" spans="3:4">
      <c r="C1614" s="14"/>
      <c r="D1614" s="14"/>
    </row>
    <row r="1615" spans="3:4">
      <c r="C1615" s="14"/>
      <c r="D1615" s="14"/>
    </row>
    <row r="1616" spans="3:4">
      <c r="C1616" s="14"/>
      <c r="D1616" s="14"/>
    </row>
    <row r="1617" spans="3:4">
      <c r="C1617" s="14"/>
      <c r="D1617" s="14"/>
    </row>
    <row r="1618" spans="3:4">
      <c r="C1618" s="14"/>
      <c r="D1618" s="14"/>
    </row>
    <row r="1619" spans="3:4">
      <c r="C1619" s="14"/>
      <c r="D1619" s="14"/>
    </row>
    <row r="1620" spans="3:4">
      <c r="C1620" s="14"/>
      <c r="D1620" s="14"/>
    </row>
    <row r="1621" spans="3:4">
      <c r="C1621" s="14"/>
      <c r="D1621" s="14"/>
    </row>
    <row r="1622" spans="3:4">
      <c r="C1622" s="14"/>
      <c r="D1622" s="14"/>
    </row>
    <row r="1623" spans="3:4">
      <c r="C1623" s="14"/>
      <c r="D1623" s="14"/>
    </row>
    <row r="1624" spans="3:4">
      <c r="C1624" s="14"/>
      <c r="D1624" s="14"/>
    </row>
    <row r="1625" spans="3:4">
      <c r="C1625" s="14"/>
      <c r="D1625" s="14"/>
    </row>
    <row r="1626" spans="3:4">
      <c r="C1626" s="14"/>
      <c r="D1626" s="14"/>
    </row>
    <row r="1627" spans="3:4">
      <c r="C1627" s="14"/>
      <c r="D1627" s="14"/>
    </row>
    <row r="1628" spans="3:4">
      <c r="C1628" s="14"/>
      <c r="D1628" s="14"/>
    </row>
    <row r="1629" spans="3:4">
      <c r="C1629" s="14"/>
      <c r="D1629" s="14"/>
    </row>
    <row r="1630" spans="3:4">
      <c r="C1630" s="14"/>
      <c r="D1630" s="14"/>
    </row>
    <row r="1631" spans="3:4">
      <c r="C1631" s="14"/>
      <c r="D1631" s="14"/>
    </row>
    <row r="1632" spans="3:4">
      <c r="C1632" s="14"/>
      <c r="D1632" s="14"/>
    </row>
    <row r="1633" spans="3:4">
      <c r="C1633" s="14"/>
      <c r="D1633" s="14"/>
    </row>
    <row r="1634" spans="3:4">
      <c r="C1634" s="14"/>
      <c r="D1634" s="14"/>
    </row>
    <row r="1635" spans="3:4">
      <c r="C1635" s="14"/>
      <c r="D1635" s="14"/>
    </row>
    <row r="1636" spans="3:4">
      <c r="C1636" s="14"/>
      <c r="D1636" s="14"/>
    </row>
    <row r="1637" spans="3:4">
      <c r="C1637" s="14"/>
      <c r="D1637" s="14"/>
    </row>
    <row r="1638" spans="3:4">
      <c r="C1638" s="14"/>
      <c r="D1638" s="14"/>
    </row>
    <row r="1639" spans="3:4">
      <c r="C1639" s="14"/>
      <c r="D1639" s="14"/>
    </row>
    <row r="1640" spans="3:4">
      <c r="C1640" s="14"/>
      <c r="D1640" s="14"/>
    </row>
    <row r="1641" spans="3:4">
      <c r="C1641" s="14"/>
      <c r="D1641" s="14"/>
    </row>
    <row r="1642" spans="3:4">
      <c r="C1642" s="14"/>
      <c r="D1642" s="14"/>
    </row>
    <row r="1643" spans="3:4">
      <c r="C1643" s="14"/>
      <c r="D1643" s="14"/>
    </row>
    <row r="1644" spans="3:4">
      <c r="C1644" s="14"/>
      <c r="D1644" s="14"/>
    </row>
    <row r="1645" spans="3:4">
      <c r="C1645" s="14"/>
      <c r="D1645" s="14"/>
    </row>
    <row r="1646" spans="3:4">
      <c r="C1646" s="14"/>
      <c r="D1646" s="14"/>
    </row>
    <row r="1647" spans="3:4">
      <c r="C1647" s="14"/>
      <c r="D1647" s="14"/>
    </row>
    <row r="1648" spans="3:4">
      <c r="C1648" s="14"/>
      <c r="D1648" s="14"/>
    </row>
    <row r="1649" spans="3:4">
      <c r="C1649" s="14"/>
      <c r="D1649" s="14"/>
    </row>
    <row r="1650" spans="3:4">
      <c r="C1650" s="14"/>
      <c r="D1650" s="14"/>
    </row>
    <row r="1651" spans="3:4">
      <c r="C1651" s="14"/>
      <c r="D1651" s="14"/>
    </row>
    <row r="1652" spans="3:4">
      <c r="C1652" s="14"/>
      <c r="D1652" s="14"/>
    </row>
    <row r="1653" spans="3:4">
      <c r="C1653" s="14"/>
      <c r="D1653" s="14"/>
    </row>
    <row r="1654" spans="3:4">
      <c r="C1654" s="14"/>
      <c r="D1654" s="14"/>
    </row>
    <row r="1655" spans="3:4">
      <c r="C1655" s="14"/>
      <c r="D1655" s="14"/>
    </row>
    <row r="1656" spans="3:4">
      <c r="C1656" s="14"/>
      <c r="D1656" s="14"/>
    </row>
    <row r="1657" spans="3:4">
      <c r="C1657" s="14"/>
      <c r="D1657" s="14"/>
    </row>
    <row r="1658" spans="3:4">
      <c r="C1658" s="14"/>
      <c r="D1658" s="14"/>
    </row>
    <row r="1659" spans="3:4">
      <c r="C1659" s="14"/>
      <c r="D1659" s="14"/>
    </row>
    <row r="1660" spans="3:4">
      <c r="C1660" s="14"/>
      <c r="D1660" s="14"/>
    </row>
    <row r="1661" spans="3:4">
      <c r="C1661" s="14"/>
      <c r="D1661" s="14"/>
    </row>
    <row r="1662" spans="3:4">
      <c r="C1662" s="14"/>
      <c r="D1662" s="14"/>
    </row>
    <row r="1663" spans="3:4">
      <c r="C1663" s="14"/>
      <c r="D1663" s="14"/>
    </row>
    <row r="1664" spans="3:4">
      <c r="C1664" s="14"/>
      <c r="D1664" s="14"/>
    </row>
    <row r="1665" spans="3:4">
      <c r="C1665" s="14"/>
      <c r="D1665" s="14"/>
    </row>
    <row r="1666" spans="3:4">
      <c r="C1666" s="14"/>
      <c r="D1666" s="14"/>
    </row>
    <row r="1667" spans="3:4">
      <c r="C1667" s="14"/>
      <c r="D1667" s="14"/>
    </row>
    <row r="1668" spans="3:4">
      <c r="C1668" s="14"/>
      <c r="D1668" s="14"/>
    </row>
    <row r="1669" spans="3:4">
      <c r="C1669" s="14"/>
      <c r="D1669" s="14"/>
    </row>
    <row r="1670" spans="3:4">
      <c r="C1670" s="14"/>
      <c r="D1670" s="14"/>
    </row>
    <row r="1671" spans="3:4">
      <c r="C1671" s="14"/>
      <c r="D1671" s="14"/>
    </row>
    <row r="1672" spans="3:4">
      <c r="C1672" s="14"/>
      <c r="D1672" s="14"/>
    </row>
    <row r="1673" spans="3:4">
      <c r="C1673" s="14"/>
      <c r="D1673" s="14"/>
    </row>
    <row r="1674" spans="3:4">
      <c r="C1674" s="14"/>
      <c r="D1674" s="14"/>
    </row>
    <row r="1675" spans="3:4">
      <c r="C1675" s="14"/>
      <c r="D1675" s="14"/>
    </row>
    <row r="1676" spans="3:4">
      <c r="C1676" s="14"/>
      <c r="D1676" s="14"/>
    </row>
    <row r="1677" spans="3:4">
      <c r="C1677" s="14"/>
      <c r="D1677" s="14"/>
    </row>
    <row r="1678" spans="3:4">
      <c r="C1678" s="14"/>
      <c r="D1678" s="14"/>
    </row>
    <row r="1679" spans="3:4">
      <c r="C1679" s="14"/>
      <c r="D1679" s="14"/>
    </row>
    <row r="1680" spans="3:4">
      <c r="C1680" s="14"/>
      <c r="D1680" s="14"/>
    </row>
    <row r="1681" spans="3:4">
      <c r="C1681" s="14"/>
      <c r="D1681" s="14"/>
    </row>
    <row r="1682" spans="3:4">
      <c r="C1682" s="14"/>
      <c r="D1682" s="14"/>
    </row>
    <row r="1683" spans="3:4">
      <c r="C1683" s="14"/>
      <c r="D1683" s="14"/>
    </row>
    <row r="1684" spans="3:4">
      <c r="C1684" s="14"/>
      <c r="D1684" s="14"/>
    </row>
    <row r="1685" spans="3:4">
      <c r="C1685" s="14"/>
      <c r="D1685" s="14"/>
    </row>
    <row r="1686" spans="3:4">
      <c r="C1686" s="14"/>
      <c r="D1686" s="14"/>
    </row>
    <row r="1687" spans="3:4">
      <c r="C1687" s="14"/>
      <c r="D1687" s="14"/>
    </row>
    <row r="1688" spans="3:4">
      <c r="C1688" s="14"/>
      <c r="D1688" s="14"/>
    </row>
    <row r="1689" spans="3:4">
      <c r="C1689" s="14"/>
      <c r="D1689" s="14"/>
    </row>
    <row r="1690" spans="3:4">
      <c r="C1690" s="14"/>
      <c r="D1690" s="14"/>
    </row>
    <row r="1691" spans="3:4">
      <c r="C1691" s="14"/>
      <c r="D1691" s="14"/>
    </row>
    <row r="1692" spans="3:4">
      <c r="C1692" s="14"/>
      <c r="D1692" s="14"/>
    </row>
    <row r="1693" spans="3:4">
      <c r="C1693" s="14"/>
      <c r="D1693" s="14"/>
    </row>
    <row r="1694" spans="3:4">
      <c r="C1694" s="14"/>
      <c r="D1694" s="14"/>
    </row>
    <row r="1695" spans="3:4">
      <c r="C1695" s="14"/>
      <c r="D1695" s="14"/>
    </row>
    <row r="1696" spans="3:4">
      <c r="C1696" s="14"/>
      <c r="D1696" s="14"/>
    </row>
    <row r="1697" spans="3:4">
      <c r="C1697" s="14"/>
      <c r="D1697" s="14"/>
    </row>
    <row r="1698" spans="3:4">
      <c r="C1698" s="14"/>
      <c r="D1698" s="14"/>
    </row>
    <row r="1699" spans="3:4">
      <c r="C1699" s="14"/>
      <c r="D1699" s="14"/>
    </row>
    <row r="1700" spans="3:4">
      <c r="C1700" s="14"/>
      <c r="D1700" s="14"/>
    </row>
    <row r="1701" spans="3:4">
      <c r="C1701" s="14"/>
      <c r="D1701" s="14"/>
    </row>
    <row r="1702" spans="3:4">
      <c r="C1702" s="14"/>
      <c r="D1702" s="14"/>
    </row>
    <row r="1703" spans="3:4">
      <c r="C1703" s="14"/>
      <c r="D1703" s="14"/>
    </row>
    <row r="1704" spans="3:4">
      <c r="C1704" s="14"/>
      <c r="D1704" s="14"/>
    </row>
    <row r="1705" spans="3:4">
      <c r="C1705" s="14"/>
      <c r="D1705" s="14"/>
    </row>
    <row r="1706" spans="3:4">
      <c r="C1706" s="14"/>
      <c r="D1706" s="14"/>
    </row>
    <row r="1707" spans="3:4">
      <c r="C1707" s="14"/>
      <c r="D1707" s="14"/>
    </row>
    <row r="1708" spans="3:4">
      <c r="C1708" s="14"/>
      <c r="D1708" s="14"/>
    </row>
    <row r="1709" spans="3:4">
      <c r="C1709" s="14"/>
      <c r="D1709" s="14"/>
    </row>
    <row r="1710" spans="3:4">
      <c r="C1710" s="14"/>
      <c r="D1710" s="14"/>
    </row>
    <row r="1711" spans="3:4">
      <c r="C1711" s="14"/>
      <c r="D1711" s="14"/>
    </row>
    <row r="1712" spans="3:4">
      <c r="C1712" s="14"/>
      <c r="D1712" s="14"/>
    </row>
    <row r="1713" spans="3:4">
      <c r="C1713" s="14"/>
      <c r="D1713" s="14"/>
    </row>
    <row r="1714" spans="3:4">
      <c r="C1714" s="14"/>
      <c r="D1714" s="14"/>
    </row>
    <row r="1715" spans="3:4">
      <c r="C1715" s="14"/>
      <c r="D1715" s="14"/>
    </row>
    <row r="1716" spans="3:4">
      <c r="C1716" s="14"/>
      <c r="D1716" s="14"/>
    </row>
    <row r="1717" spans="3:4">
      <c r="C1717" s="14"/>
      <c r="D1717" s="14"/>
    </row>
    <row r="1718" spans="3:4">
      <c r="C1718" s="14"/>
      <c r="D1718" s="14"/>
    </row>
    <row r="1719" spans="3:4">
      <c r="C1719" s="14"/>
      <c r="D1719" s="14"/>
    </row>
    <row r="1720" spans="3:4">
      <c r="C1720" s="14"/>
      <c r="D1720" s="14"/>
    </row>
    <row r="1721" spans="3:4">
      <c r="C1721" s="14"/>
      <c r="D1721" s="14"/>
    </row>
    <row r="1722" spans="3:4">
      <c r="C1722" s="14"/>
      <c r="D1722" s="14"/>
    </row>
    <row r="1723" spans="3:4">
      <c r="C1723" s="14"/>
      <c r="D1723" s="14"/>
    </row>
    <row r="1724" spans="3:4">
      <c r="C1724" s="14"/>
      <c r="D1724" s="14"/>
    </row>
    <row r="1725" spans="3:4">
      <c r="C1725" s="14"/>
      <c r="D1725" s="14"/>
    </row>
    <row r="1726" spans="3:4">
      <c r="C1726" s="14"/>
      <c r="D1726" s="14"/>
    </row>
    <row r="1727" spans="3:4">
      <c r="C1727" s="14"/>
      <c r="D1727" s="14"/>
    </row>
    <row r="1728" spans="3:4">
      <c r="C1728" s="14"/>
      <c r="D1728" s="14"/>
    </row>
    <row r="1729" spans="3:4">
      <c r="C1729" s="14"/>
      <c r="D1729" s="14"/>
    </row>
    <row r="1730" spans="3:4">
      <c r="C1730" s="14"/>
      <c r="D1730" s="14"/>
    </row>
    <row r="1731" spans="3:4">
      <c r="C1731" s="14"/>
      <c r="D1731" s="14"/>
    </row>
    <row r="1732" spans="3:4">
      <c r="C1732" s="14"/>
      <c r="D1732" s="14"/>
    </row>
    <row r="1733" spans="3:4">
      <c r="C1733" s="14"/>
      <c r="D1733" s="14"/>
    </row>
    <row r="1734" spans="3:4">
      <c r="C1734" s="14"/>
      <c r="D1734" s="14"/>
    </row>
    <row r="1735" spans="3:4">
      <c r="C1735" s="14"/>
      <c r="D1735" s="14"/>
    </row>
    <row r="1736" spans="3:4">
      <c r="C1736" s="14"/>
      <c r="D1736" s="14"/>
    </row>
    <row r="1737" spans="3:4">
      <c r="C1737" s="14"/>
      <c r="D1737" s="14"/>
    </row>
    <row r="1738" spans="3:4">
      <c r="C1738" s="14"/>
      <c r="D1738" s="14"/>
    </row>
    <row r="1739" spans="3:4">
      <c r="C1739" s="14"/>
      <c r="D1739" s="14"/>
    </row>
    <row r="1740" spans="3:4">
      <c r="C1740" s="14"/>
      <c r="D1740" s="14"/>
    </row>
    <row r="1741" spans="3:4">
      <c r="C1741" s="14"/>
      <c r="D1741" s="14"/>
    </row>
    <row r="1742" spans="3:4">
      <c r="C1742" s="14"/>
      <c r="D1742" s="14"/>
    </row>
    <row r="1743" spans="3:4">
      <c r="C1743" s="14"/>
      <c r="D1743" s="14"/>
    </row>
    <row r="1744" spans="3:4">
      <c r="C1744" s="14"/>
      <c r="D1744" s="14"/>
    </row>
    <row r="1745" spans="3:4">
      <c r="C1745" s="14"/>
      <c r="D1745" s="14"/>
    </row>
    <row r="1746" spans="3:4">
      <c r="C1746" s="14"/>
      <c r="D1746" s="14"/>
    </row>
    <row r="1747" spans="3:4">
      <c r="C1747" s="14"/>
      <c r="D1747" s="14"/>
    </row>
    <row r="1748" spans="3:4">
      <c r="C1748" s="14"/>
      <c r="D1748" s="14"/>
    </row>
    <row r="1749" spans="3:4">
      <c r="C1749" s="14"/>
      <c r="D1749" s="14"/>
    </row>
    <row r="1750" spans="3:4">
      <c r="C1750" s="14"/>
      <c r="D1750" s="14"/>
    </row>
    <row r="1751" spans="3:4">
      <c r="C1751" s="14"/>
      <c r="D1751" s="14"/>
    </row>
    <row r="1752" spans="3:4">
      <c r="C1752" s="14"/>
      <c r="D1752" s="14"/>
    </row>
    <row r="1753" spans="3:4">
      <c r="C1753" s="14"/>
      <c r="D1753" s="14"/>
    </row>
    <row r="1754" spans="3:4">
      <c r="C1754" s="14"/>
      <c r="D1754" s="14"/>
    </row>
    <row r="1755" spans="3:4">
      <c r="C1755" s="14"/>
      <c r="D1755" s="14"/>
    </row>
    <row r="1756" spans="3:4">
      <c r="C1756" s="14"/>
      <c r="D1756" s="14"/>
    </row>
    <row r="1757" spans="3:4">
      <c r="C1757" s="14"/>
      <c r="D1757" s="14"/>
    </row>
    <row r="1758" spans="3:4">
      <c r="C1758" s="14"/>
      <c r="D1758" s="14"/>
    </row>
    <row r="1759" spans="3:4">
      <c r="C1759" s="14"/>
      <c r="D1759" s="14"/>
    </row>
    <row r="1760" spans="3:4">
      <c r="C1760" s="14"/>
      <c r="D1760" s="14"/>
    </row>
    <row r="1761" spans="3:4">
      <c r="C1761" s="14"/>
      <c r="D1761" s="14"/>
    </row>
    <row r="1762" spans="3:4">
      <c r="C1762" s="14"/>
      <c r="D1762" s="14"/>
    </row>
    <row r="1763" spans="3:4">
      <c r="C1763" s="14"/>
      <c r="D1763" s="14"/>
    </row>
    <row r="1764" spans="3:4">
      <c r="C1764" s="14"/>
      <c r="D1764" s="14"/>
    </row>
    <row r="1765" spans="3:4">
      <c r="C1765" s="14"/>
      <c r="D1765" s="14"/>
    </row>
    <row r="1766" spans="3:4">
      <c r="C1766" s="14"/>
      <c r="D1766" s="14"/>
    </row>
    <row r="1767" spans="3:4">
      <c r="C1767" s="14"/>
      <c r="D1767" s="14"/>
    </row>
    <row r="1768" spans="3:4">
      <c r="C1768" s="14"/>
      <c r="D1768" s="14"/>
    </row>
    <row r="1769" spans="3:4">
      <c r="C1769" s="14"/>
      <c r="D1769" s="14"/>
    </row>
    <row r="1770" spans="3:4">
      <c r="C1770" s="14"/>
      <c r="D1770" s="14"/>
    </row>
    <row r="1771" spans="3:4">
      <c r="C1771" s="14"/>
      <c r="D1771" s="14"/>
    </row>
    <row r="1772" spans="3:4">
      <c r="C1772" s="14"/>
      <c r="D1772" s="14"/>
    </row>
    <row r="1773" spans="3:4">
      <c r="C1773" s="14"/>
      <c r="D1773" s="14"/>
    </row>
    <row r="1774" spans="3:4">
      <c r="C1774" s="14"/>
      <c r="D1774" s="14"/>
    </row>
    <row r="1775" spans="3:4">
      <c r="C1775" s="14"/>
      <c r="D1775" s="14"/>
    </row>
    <row r="1776" spans="3:4">
      <c r="C1776" s="14"/>
      <c r="D1776" s="14"/>
    </row>
    <row r="1777" spans="3:4">
      <c r="C1777" s="14"/>
      <c r="D1777" s="14"/>
    </row>
    <row r="1778" spans="3:4">
      <c r="C1778" s="14"/>
      <c r="D1778" s="14"/>
    </row>
    <row r="1779" spans="3:4">
      <c r="C1779" s="14"/>
      <c r="D1779" s="14"/>
    </row>
    <row r="1780" spans="3:4">
      <c r="C1780" s="14"/>
      <c r="D1780" s="14"/>
    </row>
    <row r="1781" spans="3:4">
      <c r="C1781" s="14"/>
      <c r="D1781" s="14"/>
    </row>
    <row r="1782" spans="3:4">
      <c r="C1782" s="14"/>
      <c r="D1782" s="14"/>
    </row>
    <row r="1783" spans="3:4">
      <c r="C1783" s="14"/>
      <c r="D1783" s="14"/>
    </row>
    <row r="1784" spans="3:4">
      <c r="C1784" s="14"/>
      <c r="D1784" s="14"/>
    </row>
    <row r="1785" spans="3:4">
      <c r="C1785" s="14"/>
      <c r="D1785" s="14"/>
    </row>
    <row r="1786" spans="3:4">
      <c r="C1786" s="14"/>
      <c r="D1786" s="14"/>
    </row>
    <row r="1787" spans="3:4">
      <c r="C1787" s="14"/>
      <c r="D1787" s="14"/>
    </row>
    <row r="1788" spans="3:4">
      <c r="C1788" s="14"/>
      <c r="D1788" s="14"/>
    </row>
    <row r="1789" spans="3:4">
      <c r="C1789" s="14"/>
      <c r="D1789" s="14"/>
    </row>
    <row r="1790" spans="3:4">
      <c r="C1790" s="14"/>
      <c r="D1790" s="14"/>
    </row>
    <row r="1791" spans="3:4">
      <c r="C1791" s="14"/>
      <c r="D1791" s="14"/>
    </row>
    <row r="1792" spans="3:4">
      <c r="C1792" s="14"/>
      <c r="D1792" s="14"/>
    </row>
    <row r="1793" spans="3:4">
      <c r="C1793" s="14"/>
      <c r="D1793" s="14"/>
    </row>
    <row r="1794" spans="3:4">
      <c r="C1794" s="14"/>
      <c r="D1794" s="14"/>
    </row>
    <row r="1795" spans="3:4">
      <c r="C1795" s="14"/>
      <c r="D1795" s="14"/>
    </row>
    <row r="1796" spans="3:4">
      <c r="C1796" s="14"/>
      <c r="D1796" s="14"/>
    </row>
    <row r="1797" spans="3:4">
      <c r="C1797" s="14"/>
      <c r="D1797" s="14"/>
    </row>
    <row r="1798" spans="3:4">
      <c r="C1798" s="14"/>
      <c r="D1798" s="14"/>
    </row>
    <row r="1799" spans="3:4">
      <c r="C1799" s="14"/>
      <c r="D1799" s="14"/>
    </row>
    <row r="1800" spans="3:4">
      <c r="C1800" s="14"/>
      <c r="D1800" s="14"/>
    </row>
    <row r="1801" spans="3:4">
      <c r="C1801" s="14"/>
      <c r="D1801" s="14"/>
    </row>
    <row r="1802" spans="3:4">
      <c r="C1802" s="14"/>
      <c r="D1802" s="14"/>
    </row>
    <row r="1803" spans="3:4">
      <c r="C1803" s="14"/>
      <c r="D1803" s="14"/>
    </row>
    <row r="1804" spans="3:4">
      <c r="C1804" s="14"/>
      <c r="D1804" s="14"/>
    </row>
    <row r="1805" spans="3:4">
      <c r="C1805" s="14"/>
      <c r="D1805" s="14"/>
    </row>
    <row r="1806" spans="3:4">
      <c r="C1806" s="14"/>
      <c r="D1806" s="14"/>
    </row>
    <row r="1807" spans="3:4">
      <c r="C1807" s="14"/>
      <c r="D1807" s="14"/>
    </row>
    <row r="1808" spans="3:4">
      <c r="C1808" s="14"/>
      <c r="D1808" s="14"/>
    </row>
    <row r="1809" spans="3:4">
      <c r="C1809" s="14"/>
      <c r="D1809" s="14"/>
    </row>
    <row r="1810" spans="3:4">
      <c r="C1810" s="14"/>
      <c r="D1810" s="14"/>
    </row>
    <row r="1811" spans="3:4">
      <c r="C1811" s="14"/>
      <c r="D1811" s="14"/>
    </row>
    <row r="1812" spans="3:4">
      <c r="C1812" s="14"/>
      <c r="D1812" s="14"/>
    </row>
    <row r="1813" spans="3:4">
      <c r="C1813" s="14"/>
      <c r="D1813" s="14"/>
    </row>
    <row r="1814" spans="3:4">
      <c r="C1814" s="14"/>
      <c r="D1814" s="14"/>
    </row>
    <row r="1815" spans="3:4">
      <c r="C1815" s="14"/>
      <c r="D1815" s="14"/>
    </row>
    <row r="1816" spans="3:4">
      <c r="C1816" s="14"/>
      <c r="D1816" s="14"/>
    </row>
    <row r="1817" spans="3:4">
      <c r="C1817" s="14"/>
      <c r="D1817" s="14"/>
    </row>
    <row r="1818" spans="3:4">
      <c r="C1818" s="14"/>
      <c r="D1818" s="14"/>
    </row>
    <row r="1819" spans="3:4">
      <c r="C1819" s="14"/>
      <c r="D1819" s="14"/>
    </row>
    <row r="1820" spans="3:4">
      <c r="C1820" s="14"/>
      <c r="D1820" s="14"/>
    </row>
    <row r="1821" spans="3:4">
      <c r="C1821" s="14"/>
      <c r="D1821" s="14"/>
    </row>
    <row r="1822" spans="3:4">
      <c r="C1822" s="14"/>
      <c r="D1822" s="14"/>
    </row>
    <row r="1823" spans="3:4">
      <c r="C1823" s="14"/>
      <c r="D1823" s="14"/>
    </row>
    <row r="1824" spans="3:4">
      <c r="C1824" s="14"/>
      <c r="D1824" s="14"/>
    </row>
    <row r="1825" spans="3:4">
      <c r="C1825" s="14"/>
      <c r="D1825" s="14"/>
    </row>
    <row r="1826" spans="3:4">
      <c r="C1826" s="14"/>
      <c r="D1826" s="14"/>
    </row>
    <row r="1827" spans="3:4">
      <c r="C1827" s="14"/>
      <c r="D1827" s="14"/>
    </row>
    <row r="1828" spans="3:4">
      <c r="C1828" s="14"/>
      <c r="D1828" s="14"/>
    </row>
    <row r="1829" spans="3:4">
      <c r="C1829" s="14"/>
      <c r="D1829" s="14"/>
    </row>
    <row r="1830" spans="3:4">
      <c r="C1830" s="14"/>
      <c r="D1830" s="14"/>
    </row>
    <row r="1831" spans="3:4">
      <c r="C1831" s="14"/>
      <c r="D1831" s="14"/>
    </row>
    <row r="1832" spans="3:4">
      <c r="C1832" s="14"/>
      <c r="D1832" s="14"/>
    </row>
    <row r="1833" spans="3:4">
      <c r="C1833" s="14"/>
      <c r="D1833" s="14"/>
    </row>
    <row r="1834" spans="3:4">
      <c r="C1834" s="14"/>
      <c r="D1834" s="14"/>
    </row>
    <row r="1835" spans="3:4">
      <c r="C1835" s="14"/>
      <c r="D1835" s="14"/>
    </row>
    <row r="1836" spans="3:4">
      <c r="C1836" s="14"/>
      <c r="D1836" s="14"/>
    </row>
    <row r="1837" spans="3:4">
      <c r="C1837" s="14"/>
      <c r="D1837" s="14"/>
    </row>
    <row r="1838" spans="3:4">
      <c r="C1838" s="14"/>
      <c r="D1838" s="14"/>
    </row>
    <row r="1839" spans="3:4">
      <c r="C1839" s="14"/>
      <c r="D1839" s="14"/>
    </row>
    <row r="1840" spans="3:4">
      <c r="C1840" s="14"/>
      <c r="D1840" s="14"/>
    </row>
    <row r="1841" spans="3:4">
      <c r="C1841" s="14"/>
      <c r="D1841" s="14"/>
    </row>
    <row r="1842" spans="3:4">
      <c r="C1842" s="14"/>
      <c r="D1842" s="14"/>
    </row>
    <row r="1843" spans="3:4">
      <c r="C1843" s="14"/>
      <c r="D1843" s="14"/>
    </row>
    <row r="1844" spans="3:4">
      <c r="C1844" s="14"/>
      <c r="D1844" s="14"/>
    </row>
    <row r="1845" spans="3:4">
      <c r="C1845" s="14"/>
      <c r="D1845" s="14"/>
    </row>
    <row r="1846" spans="3:4">
      <c r="C1846" s="14"/>
      <c r="D1846" s="14"/>
    </row>
    <row r="1847" spans="3:4">
      <c r="C1847" s="14"/>
      <c r="D1847" s="14"/>
    </row>
    <row r="1848" spans="3:4">
      <c r="C1848" s="14"/>
      <c r="D1848" s="14"/>
    </row>
    <row r="1849" spans="3:4">
      <c r="C1849" s="14"/>
      <c r="D1849" s="14"/>
    </row>
    <row r="1850" spans="3:4">
      <c r="C1850" s="14"/>
      <c r="D1850" s="14"/>
    </row>
    <row r="1851" spans="3:4">
      <c r="C1851" s="14"/>
      <c r="D1851" s="14"/>
    </row>
    <row r="1852" spans="3:4">
      <c r="C1852" s="14"/>
      <c r="D1852" s="14"/>
    </row>
    <row r="1853" spans="3:4">
      <c r="C1853" s="14"/>
      <c r="D1853" s="14"/>
    </row>
    <row r="1854" spans="3:4">
      <c r="C1854" s="14"/>
      <c r="D1854" s="14"/>
    </row>
    <row r="1855" spans="3:4">
      <c r="C1855" s="14"/>
      <c r="D1855" s="14"/>
    </row>
    <row r="1856" spans="3:4">
      <c r="C1856" s="14"/>
      <c r="D1856" s="14"/>
    </row>
    <row r="1857" spans="3:4">
      <c r="C1857" s="14"/>
      <c r="D1857" s="14"/>
    </row>
    <row r="1858" spans="3:4">
      <c r="C1858" s="14"/>
      <c r="D1858" s="14"/>
    </row>
    <row r="1859" spans="3:4">
      <c r="C1859" s="14"/>
      <c r="D1859" s="14"/>
    </row>
    <row r="1860" spans="3:4">
      <c r="C1860" s="14"/>
      <c r="D1860" s="14"/>
    </row>
    <row r="1861" spans="3:4">
      <c r="C1861" s="14"/>
      <c r="D1861" s="14"/>
    </row>
    <row r="1862" spans="3:4">
      <c r="C1862" s="14"/>
      <c r="D1862" s="14"/>
    </row>
    <row r="1863" spans="3:4">
      <c r="C1863" s="14"/>
      <c r="D1863" s="14"/>
    </row>
    <row r="1864" spans="3:4">
      <c r="C1864" s="14"/>
      <c r="D1864" s="14"/>
    </row>
    <row r="1865" spans="3:4">
      <c r="C1865" s="14"/>
      <c r="D1865" s="14"/>
    </row>
    <row r="1866" spans="3:4">
      <c r="C1866" s="14"/>
      <c r="D1866" s="14"/>
    </row>
    <row r="1867" spans="3:4">
      <c r="C1867" s="14"/>
      <c r="D1867" s="14"/>
    </row>
    <row r="1868" spans="3:4">
      <c r="C1868" s="14"/>
      <c r="D1868" s="14"/>
    </row>
    <row r="1869" spans="3:4">
      <c r="C1869" s="14"/>
      <c r="D1869" s="14"/>
    </row>
    <row r="1870" spans="3:4">
      <c r="C1870" s="14"/>
      <c r="D1870" s="14"/>
    </row>
    <row r="1871" spans="3:4">
      <c r="C1871" s="14"/>
      <c r="D1871" s="14"/>
    </row>
    <row r="1872" spans="3:4">
      <c r="C1872" s="14"/>
      <c r="D1872" s="14"/>
    </row>
    <row r="1873" spans="3:4">
      <c r="C1873" s="14"/>
      <c r="D1873" s="14"/>
    </row>
    <row r="1874" spans="3:4">
      <c r="C1874" s="14"/>
      <c r="D1874" s="14"/>
    </row>
    <row r="1875" spans="3:4">
      <c r="C1875" s="14"/>
      <c r="D1875" s="14"/>
    </row>
    <row r="1876" spans="3:4">
      <c r="C1876" s="14"/>
      <c r="D1876" s="14"/>
    </row>
    <row r="1877" spans="3:4">
      <c r="C1877" s="14"/>
      <c r="D1877" s="14"/>
    </row>
    <row r="1878" spans="3:4">
      <c r="C1878" s="14"/>
      <c r="D1878" s="14"/>
    </row>
    <row r="1879" spans="3:4">
      <c r="C1879" s="14"/>
      <c r="D1879" s="14"/>
    </row>
    <row r="1880" spans="3:4">
      <c r="C1880" s="14"/>
      <c r="D1880" s="14"/>
    </row>
    <row r="1881" spans="3:4">
      <c r="C1881" s="14"/>
      <c r="D1881" s="14"/>
    </row>
    <row r="1882" spans="3:4">
      <c r="C1882" s="14"/>
      <c r="D1882" s="14"/>
    </row>
    <row r="1883" spans="3:4">
      <c r="C1883" s="14"/>
      <c r="D1883" s="14"/>
    </row>
    <row r="1884" spans="3:4">
      <c r="C1884" s="14"/>
      <c r="D1884" s="14"/>
    </row>
    <row r="1885" spans="3:4">
      <c r="C1885" s="14"/>
      <c r="D1885" s="14"/>
    </row>
    <row r="1886" spans="3:4">
      <c r="C1886" s="14"/>
      <c r="D1886" s="14"/>
    </row>
    <row r="1887" spans="3:4">
      <c r="C1887" s="14"/>
      <c r="D1887" s="14"/>
    </row>
    <row r="1888" spans="3:4">
      <c r="C1888" s="14"/>
      <c r="D1888" s="14"/>
    </row>
    <row r="1889" spans="3:4">
      <c r="C1889" s="14"/>
      <c r="D1889" s="14"/>
    </row>
    <row r="1890" spans="3:4">
      <c r="C1890" s="14"/>
      <c r="D1890" s="14"/>
    </row>
    <row r="1891" spans="3:4">
      <c r="C1891" s="14"/>
      <c r="D1891" s="14"/>
    </row>
    <row r="1892" spans="3:4">
      <c r="C1892" s="14"/>
      <c r="D1892" s="14"/>
    </row>
    <row r="1893" spans="3:4">
      <c r="C1893" s="14"/>
      <c r="D1893" s="14"/>
    </row>
    <row r="1894" spans="3:4">
      <c r="C1894" s="14"/>
      <c r="D1894" s="14"/>
    </row>
    <row r="1895" spans="3:4">
      <c r="C1895" s="14"/>
      <c r="D1895" s="14"/>
    </row>
    <row r="1896" spans="3:4">
      <c r="C1896" s="14"/>
      <c r="D1896" s="14"/>
    </row>
    <row r="1897" spans="3:4">
      <c r="C1897" s="14"/>
      <c r="D1897" s="14"/>
    </row>
    <row r="1898" spans="3:4">
      <c r="C1898" s="14"/>
      <c r="D1898" s="14"/>
    </row>
    <row r="1899" spans="3:4">
      <c r="C1899" s="14"/>
      <c r="D1899" s="14"/>
    </row>
    <row r="1900" spans="3:4">
      <c r="C1900" s="14"/>
      <c r="D1900" s="14"/>
    </row>
    <row r="1901" spans="3:4">
      <c r="C1901" s="14"/>
      <c r="D1901" s="14"/>
    </row>
    <row r="1902" spans="3:4">
      <c r="C1902" s="14"/>
      <c r="D1902" s="14"/>
    </row>
    <row r="1903" spans="3:4">
      <c r="C1903" s="14"/>
      <c r="D1903" s="14"/>
    </row>
    <row r="1904" spans="3:4">
      <c r="C1904" s="14"/>
      <c r="D1904" s="14"/>
    </row>
    <row r="1905" spans="3:4">
      <c r="C1905" s="14"/>
      <c r="D1905" s="14"/>
    </row>
    <row r="1906" spans="3:4">
      <c r="C1906" s="14"/>
      <c r="D1906" s="14"/>
    </row>
    <row r="1907" spans="3:4">
      <c r="C1907" s="14"/>
      <c r="D1907" s="14"/>
    </row>
    <row r="1908" spans="3:4">
      <c r="C1908" s="14"/>
      <c r="D1908" s="14"/>
    </row>
    <row r="1909" spans="3:4">
      <c r="C1909" s="14"/>
      <c r="D1909" s="14"/>
    </row>
    <row r="1910" spans="3:4">
      <c r="C1910" s="14"/>
      <c r="D1910" s="14"/>
    </row>
    <row r="1911" spans="3:4">
      <c r="C1911" s="14"/>
      <c r="D1911" s="14"/>
    </row>
    <row r="1912" spans="3:4">
      <c r="C1912" s="14"/>
      <c r="D1912" s="14"/>
    </row>
    <row r="1913" spans="3:4">
      <c r="C1913" s="14"/>
      <c r="D1913" s="14"/>
    </row>
    <row r="1914" spans="3:4">
      <c r="C1914" s="14"/>
      <c r="D1914" s="14"/>
    </row>
    <row r="1915" spans="3:4">
      <c r="C1915" s="14"/>
      <c r="D1915" s="14"/>
    </row>
    <row r="1916" spans="3:4">
      <c r="C1916" s="14"/>
      <c r="D1916" s="14"/>
    </row>
    <row r="1917" spans="3:4">
      <c r="C1917" s="14"/>
      <c r="D1917" s="14"/>
    </row>
    <row r="1918" spans="3:4">
      <c r="C1918" s="14"/>
      <c r="D1918" s="14"/>
    </row>
    <row r="1919" spans="3:4">
      <c r="C1919" s="14"/>
      <c r="D1919" s="14"/>
    </row>
    <row r="1920" spans="3:4">
      <c r="C1920" s="14"/>
      <c r="D1920" s="14"/>
    </row>
    <row r="1921" spans="3:4">
      <c r="C1921" s="14"/>
      <c r="D1921" s="14"/>
    </row>
    <row r="1922" spans="3:4">
      <c r="C1922" s="14"/>
      <c r="D1922" s="14"/>
    </row>
    <row r="1923" spans="3:4">
      <c r="C1923" s="14"/>
      <c r="D1923" s="14"/>
    </row>
    <row r="1924" spans="3:4">
      <c r="C1924" s="14"/>
      <c r="D1924" s="14"/>
    </row>
    <row r="1925" spans="3:4">
      <c r="C1925" s="14"/>
      <c r="D1925" s="14"/>
    </row>
    <row r="1926" spans="3:4">
      <c r="C1926" s="14"/>
      <c r="D1926" s="14"/>
    </row>
    <row r="1927" spans="3:4">
      <c r="C1927" s="14"/>
      <c r="D1927" s="14"/>
    </row>
    <row r="1928" spans="3:4">
      <c r="C1928" s="14"/>
      <c r="D1928" s="14"/>
    </row>
    <row r="1929" spans="3:4">
      <c r="C1929" s="14"/>
      <c r="D1929" s="14"/>
    </row>
    <row r="1930" spans="3:4">
      <c r="C1930" s="14"/>
      <c r="D1930" s="14"/>
    </row>
    <row r="1931" spans="3:4">
      <c r="C1931" s="14"/>
      <c r="D1931" s="14"/>
    </row>
    <row r="1932" spans="3:4">
      <c r="C1932" s="14"/>
      <c r="D1932" s="14"/>
    </row>
    <row r="1933" spans="3:4">
      <c r="C1933" s="14"/>
      <c r="D1933" s="14"/>
    </row>
    <row r="1934" spans="3:4">
      <c r="C1934" s="14"/>
      <c r="D1934" s="14"/>
    </row>
    <row r="1935" spans="3:4">
      <c r="C1935" s="14"/>
      <c r="D1935" s="14"/>
    </row>
    <row r="1936" spans="3:4">
      <c r="C1936" s="14"/>
      <c r="D1936" s="14"/>
    </row>
    <row r="1937" spans="3:4">
      <c r="C1937" s="14"/>
      <c r="D1937" s="14"/>
    </row>
    <row r="1938" spans="3:4">
      <c r="C1938" s="14"/>
      <c r="D1938" s="14"/>
    </row>
    <row r="1939" spans="3:4">
      <c r="C1939" s="14"/>
      <c r="D1939" s="14"/>
    </row>
    <row r="1940" spans="3:4">
      <c r="C1940" s="14"/>
      <c r="D1940" s="14"/>
    </row>
    <row r="1941" spans="3:4">
      <c r="C1941" s="14"/>
      <c r="D1941" s="14"/>
    </row>
    <row r="1942" spans="3:4">
      <c r="C1942" s="14"/>
      <c r="D1942" s="14"/>
    </row>
    <row r="1943" spans="3:4">
      <c r="C1943" s="14"/>
      <c r="D1943" s="14"/>
    </row>
    <row r="1944" spans="3:4">
      <c r="C1944" s="14"/>
      <c r="D1944" s="14"/>
    </row>
    <row r="1945" spans="3:4">
      <c r="C1945" s="14"/>
      <c r="D1945" s="14"/>
    </row>
    <row r="1946" spans="3:4">
      <c r="C1946" s="14"/>
      <c r="D1946" s="14"/>
    </row>
    <row r="1947" spans="3:4">
      <c r="C1947" s="14"/>
      <c r="D1947" s="14"/>
    </row>
    <row r="1948" spans="3:4">
      <c r="C1948" s="14"/>
      <c r="D1948" s="14"/>
    </row>
    <row r="1949" spans="3:4">
      <c r="C1949" s="14"/>
      <c r="D1949" s="14"/>
    </row>
    <row r="1950" spans="3:4">
      <c r="C1950" s="14"/>
      <c r="D1950" s="14"/>
    </row>
    <row r="1951" spans="3:4">
      <c r="C1951" s="14"/>
      <c r="D1951" s="14"/>
    </row>
    <row r="1952" spans="3:4">
      <c r="C1952" s="14"/>
      <c r="D1952" s="14"/>
    </row>
    <row r="1953" spans="3:4">
      <c r="C1953" s="14"/>
      <c r="D1953" s="14"/>
    </row>
    <row r="1954" spans="3:4">
      <c r="C1954" s="14"/>
      <c r="D1954" s="14"/>
    </row>
    <row r="1955" spans="3:4">
      <c r="C1955" s="14"/>
      <c r="D1955" s="14"/>
    </row>
    <row r="1956" spans="3:4">
      <c r="C1956" s="14"/>
      <c r="D1956" s="14"/>
    </row>
    <row r="1957" spans="3:4">
      <c r="C1957" s="14"/>
      <c r="D1957" s="14"/>
    </row>
    <row r="1958" spans="3:4">
      <c r="C1958" s="14"/>
      <c r="D1958" s="14"/>
    </row>
    <row r="1959" spans="3:4">
      <c r="C1959" s="14"/>
      <c r="D1959" s="14"/>
    </row>
    <row r="1960" spans="3:4">
      <c r="C1960" s="14"/>
      <c r="D1960" s="14"/>
    </row>
    <row r="1961" spans="3:4">
      <c r="C1961" s="14"/>
      <c r="D1961" s="14"/>
    </row>
    <row r="1962" spans="3:4">
      <c r="C1962" s="14"/>
      <c r="D1962" s="14"/>
    </row>
    <row r="1963" spans="3:4">
      <c r="C1963" s="14"/>
      <c r="D1963" s="14"/>
    </row>
    <row r="1964" spans="3:4">
      <c r="C1964" s="14"/>
      <c r="D1964" s="14"/>
    </row>
    <row r="1965" spans="3:4">
      <c r="C1965" s="14"/>
      <c r="D1965" s="14"/>
    </row>
    <row r="1966" spans="3:4">
      <c r="C1966" s="14"/>
      <c r="D1966" s="14"/>
    </row>
    <row r="1967" spans="3:4">
      <c r="C1967" s="14"/>
      <c r="D1967" s="14"/>
    </row>
    <row r="1968" spans="3:4">
      <c r="C1968" s="14"/>
      <c r="D1968" s="14"/>
    </row>
    <row r="1969" spans="3:4">
      <c r="C1969" s="14"/>
      <c r="D1969" s="14"/>
    </row>
    <row r="1970" spans="3:4">
      <c r="C1970" s="14"/>
      <c r="D1970" s="14"/>
    </row>
    <row r="1971" spans="3:4">
      <c r="C1971" s="14"/>
      <c r="D1971" s="14"/>
    </row>
    <row r="1972" spans="3:4">
      <c r="C1972" s="14"/>
      <c r="D1972" s="14"/>
    </row>
    <row r="1973" spans="3:4">
      <c r="C1973" s="14"/>
      <c r="D1973" s="14"/>
    </row>
    <row r="1974" spans="3:4">
      <c r="C1974" s="14"/>
      <c r="D1974" s="14"/>
    </row>
    <row r="1975" spans="3:4">
      <c r="C1975" s="14"/>
      <c r="D1975" s="14"/>
    </row>
    <row r="1976" spans="3:4">
      <c r="C1976" s="14"/>
      <c r="D1976" s="14"/>
    </row>
    <row r="1977" spans="3:4">
      <c r="C1977" s="14"/>
      <c r="D1977" s="14"/>
    </row>
    <row r="1978" spans="3:4">
      <c r="C1978" s="14"/>
      <c r="D1978" s="14"/>
    </row>
    <row r="1979" spans="3:4">
      <c r="C1979" s="14"/>
      <c r="D1979" s="14"/>
    </row>
    <row r="1980" spans="3:4">
      <c r="C1980" s="14"/>
      <c r="D1980" s="14"/>
    </row>
    <row r="1981" spans="3:4">
      <c r="C1981" s="14"/>
      <c r="D1981" s="14"/>
    </row>
    <row r="1982" spans="3:4">
      <c r="C1982" s="14"/>
      <c r="D1982" s="14"/>
    </row>
    <row r="1983" spans="3:4">
      <c r="C1983" s="14"/>
      <c r="D1983" s="14"/>
    </row>
    <row r="1984" spans="3:4">
      <c r="C1984" s="14"/>
      <c r="D1984" s="14"/>
    </row>
    <row r="1985" spans="3:4">
      <c r="C1985" s="14"/>
      <c r="D1985" s="14"/>
    </row>
    <row r="1986" spans="3:4">
      <c r="C1986" s="14"/>
      <c r="D1986" s="14"/>
    </row>
    <row r="1987" spans="3:4">
      <c r="C1987" s="14"/>
      <c r="D1987" s="14"/>
    </row>
    <row r="1988" spans="3:4">
      <c r="C1988" s="14"/>
      <c r="D1988" s="14"/>
    </row>
    <row r="1989" spans="3:4">
      <c r="C1989" s="14"/>
      <c r="D1989" s="14"/>
    </row>
    <row r="1990" spans="3:4">
      <c r="C1990" s="14"/>
      <c r="D1990" s="14"/>
    </row>
    <row r="1991" spans="3:4">
      <c r="C1991" s="14"/>
      <c r="D1991" s="14"/>
    </row>
    <row r="1992" spans="3:4">
      <c r="C1992" s="14"/>
      <c r="D1992" s="14"/>
    </row>
    <row r="1993" spans="3:4">
      <c r="C1993" s="14"/>
      <c r="D1993" s="14"/>
    </row>
    <row r="1994" spans="3:4">
      <c r="C1994" s="14"/>
      <c r="D1994" s="14"/>
    </row>
    <row r="1995" spans="3:4">
      <c r="C1995" s="14"/>
      <c r="D1995" s="14"/>
    </row>
    <row r="1996" spans="3:4">
      <c r="C1996" s="14"/>
      <c r="D1996" s="14"/>
    </row>
    <row r="1997" spans="3:4">
      <c r="C1997" s="14"/>
      <c r="D1997" s="14"/>
    </row>
    <row r="1998" spans="3:4">
      <c r="C1998" s="14"/>
      <c r="D1998" s="14"/>
    </row>
    <row r="1999" spans="3:4">
      <c r="C1999" s="14"/>
      <c r="D1999" s="14"/>
    </row>
    <row r="2000" spans="3:4">
      <c r="C2000" s="14"/>
      <c r="D2000" s="14"/>
    </row>
    <row r="2001" spans="3:4">
      <c r="C2001" s="14"/>
      <c r="D2001" s="14"/>
    </row>
    <row r="2002" spans="3:4">
      <c r="C2002" s="14"/>
      <c r="D2002" s="14"/>
    </row>
    <row r="2003" spans="3:4">
      <c r="C2003" s="14"/>
      <c r="D2003" s="14"/>
    </row>
    <row r="2004" spans="3:4">
      <c r="C2004" s="14"/>
      <c r="D2004" s="14"/>
    </row>
    <row r="2005" spans="3:4">
      <c r="C2005" s="14"/>
      <c r="D2005" s="14"/>
    </row>
    <row r="2006" spans="3:4">
      <c r="C2006" s="14"/>
      <c r="D2006" s="14"/>
    </row>
    <row r="2007" spans="3:4">
      <c r="C2007" s="14"/>
      <c r="D2007" s="14"/>
    </row>
    <row r="2008" spans="3:4">
      <c r="C2008" s="14"/>
      <c r="D2008" s="14"/>
    </row>
    <row r="2009" spans="3:4">
      <c r="C2009" s="14"/>
      <c r="D2009" s="14"/>
    </row>
    <row r="2010" spans="3:4">
      <c r="C2010" s="14"/>
      <c r="D2010" s="14"/>
    </row>
    <row r="2011" spans="3:4">
      <c r="C2011" s="14"/>
      <c r="D2011" s="14"/>
    </row>
    <row r="2012" spans="3:4">
      <c r="C2012" s="14"/>
      <c r="D2012" s="14"/>
    </row>
    <row r="2013" spans="3:4">
      <c r="C2013" s="14"/>
      <c r="D2013" s="14"/>
    </row>
    <row r="2014" spans="3:4">
      <c r="C2014" s="14"/>
      <c r="D2014" s="14"/>
    </row>
    <row r="2015" spans="3:4">
      <c r="C2015" s="14"/>
      <c r="D2015" s="14"/>
    </row>
    <row r="2016" spans="3:4">
      <c r="C2016" s="14"/>
      <c r="D2016" s="14"/>
    </row>
    <row r="2017" spans="3:4">
      <c r="C2017" s="14"/>
      <c r="D2017" s="14"/>
    </row>
    <row r="2018" spans="3:4">
      <c r="C2018" s="14"/>
      <c r="D2018" s="14"/>
    </row>
    <row r="2019" spans="3:4">
      <c r="C2019" s="14"/>
      <c r="D2019" s="14"/>
    </row>
    <row r="2020" spans="3:4">
      <c r="C2020" s="14"/>
      <c r="D2020" s="14"/>
    </row>
    <row r="2021" spans="3:4">
      <c r="C2021" s="14"/>
      <c r="D2021" s="14"/>
    </row>
    <row r="2022" spans="3:4">
      <c r="C2022" s="14"/>
      <c r="D2022" s="14"/>
    </row>
    <row r="2023" spans="3:4">
      <c r="C2023" s="14"/>
      <c r="D2023" s="14"/>
    </row>
    <row r="2024" spans="3:4">
      <c r="C2024" s="14"/>
      <c r="D2024" s="14"/>
    </row>
    <row r="2025" spans="3:4">
      <c r="C2025" s="14"/>
      <c r="D2025" s="14"/>
    </row>
    <row r="2026" spans="3:4">
      <c r="C2026" s="14"/>
      <c r="D2026" s="14"/>
    </row>
    <row r="2027" spans="3:4">
      <c r="C2027" s="14"/>
      <c r="D2027" s="14"/>
    </row>
    <row r="2028" spans="3:4">
      <c r="C2028" s="14"/>
      <c r="D2028" s="14"/>
    </row>
    <row r="2029" spans="3:4">
      <c r="C2029" s="14"/>
      <c r="D2029" s="14"/>
    </row>
    <row r="2030" spans="3:4">
      <c r="C2030" s="14"/>
      <c r="D2030" s="14"/>
    </row>
    <row r="2031" spans="3:4">
      <c r="C2031" s="14"/>
      <c r="D2031" s="14"/>
    </row>
    <row r="2032" spans="3:4">
      <c r="C2032" s="14"/>
      <c r="D2032" s="14"/>
    </row>
    <row r="2033" spans="3:4">
      <c r="C2033" s="14"/>
      <c r="D2033" s="14"/>
    </row>
    <row r="2034" spans="3:4">
      <c r="C2034" s="14"/>
      <c r="D2034" s="14"/>
    </row>
    <row r="2035" spans="3:4">
      <c r="C2035" s="14"/>
      <c r="D2035" s="14"/>
    </row>
    <row r="2036" spans="3:4">
      <c r="C2036" s="14"/>
      <c r="D2036" s="14"/>
    </row>
    <row r="2037" spans="3:4">
      <c r="C2037" s="14"/>
      <c r="D2037" s="14"/>
    </row>
    <row r="2038" spans="3:4">
      <c r="C2038" s="14"/>
      <c r="D2038" s="14"/>
    </row>
    <row r="2039" spans="3:4">
      <c r="C2039" s="14"/>
      <c r="D2039" s="14"/>
    </row>
    <row r="2040" spans="3:4">
      <c r="C2040" s="14"/>
      <c r="D2040" s="14"/>
    </row>
    <row r="2041" spans="3:4">
      <c r="C2041" s="14"/>
      <c r="D2041" s="14"/>
    </row>
    <row r="2042" spans="3:4">
      <c r="C2042" s="14"/>
      <c r="D2042" s="14"/>
    </row>
    <row r="2043" spans="3:4">
      <c r="C2043" s="14"/>
      <c r="D2043" s="14"/>
    </row>
    <row r="2044" spans="3:4">
      <c r="C2044" s="14"/>
      <c r="D2044" s="14"/>
    </row>
    <row r="2045" spans="3:4">
      <c r="C2045" s="14"/>
      <c r="D2045" s="14"/>
    </row>
    <row r="2046" spans="3:4">
      <c r="C2046" s="14"/>
      <c r="D2046" s="14"/>
    </row>
    <row r="2047" spans="3:4">
      <c r="C2047" s="14"/>
      <c r="D2047" s="14"/>
    </row>
    <row r="2048" spans="3:4">
      <c r="C2048" s="14"/>
      <c r="D2048" s="14"/>
    </row>
    <row r="2049" spans="3:4">
      <c r="C2049" s="14"/>
      <c r="D2049" s="14"/>
    </row>
    <row r="2050" spans="3:4">
      <c r="C2050" s="14"/>
      <c r="D2050" s="14"/>
    </row>
    <row r="2051" spans="3:4">
      <c r="C2051" s="14"/>
      <c r="D2051" s="14"/>
    </row>
    <row r="2052" spans="3:4">
      <c r="C2052" s="14"/>
      <c r="D2052" s="14"/>
    </row>
    <row r="2053" spans="3:4">
      <c r="C2053" s="14"/>
      <c r="D2053" s="14"/>
    </row>
    <row r="2054" spans="3:4">
      <c r="C2054" s="14"/>
      <c r="D2054" s="14"/>
    </row>
    <row r="2055" spans="3:4">
      <c r="C2055" s="14"/>
      <c r="D2055" s="14"/>
    </row>
    <row r="2056" spans="3:4">
      <c r="C2056" s="14"/>
      <c r="D2056" s="14"/>
    </row>
    <row r="2057" spans="3:4">
      <c r="C2057" s="14"/>
      <c r="D2057" s="14"/>
    </row>
    <row r="2058" spans="3:4">
      <c r="C2058" s="14"/>
      <c r="D2058" s="14"/>
    </row>
    <row r="2059" spans="3:4">
      <c r="C2059" s="14"/>
      <c r="D2059" s="14"/>
    </row>
    <row r="2060" spans="3:4">
      <c r="C2060" s="14"/>
      <c r="D2060" s="14"/>
    </row>
    <row r="2061" spans="3:4">
      <c r="C2061" s="14"/>
      <c r="D2061" s="14"/>
    </row>
    <row r="2062" spans="3:4">
      <c r="C2062" s="14"/>
      <c r="D2062" s="14"/>
    </row>
    <row r="2063" spans="3:4">
      <c r="C2063" s="14"/>
      <c r="D2063" s="14"/>
    </row>
    <row r="2064" spans="3:4">
      <c r="C2064" s="14"/>
      <c r="D2064" s="14"/>
    </row>
    <row r="2065" spans="3:4">
      <c r="C2065" s="14"/>
      <c r="D2065" s="14"/>
    </row>
    <row r="2066" spans="3:4">
      <c r="C2066" s="14"/>
      <c r="D2066" s="14"/>
    </row>
    <row r="2067" spans="3:4">
      <c r="C2067" s="14"/>
      <c r="D2067" s="14"/>
    </row>
    <row r="2068" spans="3:4">
      <c r="C2068" s="14"/>
      <c r="D2068" s="14"/>
    </row>
    <row r="2069" spans="3:4">
      <c r="C2069" s="14"/>
      <c r="D2069" s="14"/>
    </row>
    <row r="2070" spans="3:4">
      <c r="C2070" s="14"/>
      <c r="D2070" s="14"/>
    </row>
    <row r="2071" spans="3:4">
      <c r="C2071" s="14"/>
      <c r="D2071" s="14"/>
    </row>
    <row r="2072" spans="3:4">
      <c r="C2072" s="14"/>
      <c r="D2072" s="14"/>
    </row>
    <row r="2073" spans="3:4">
      <c r="C2073" s="14"/>
      <c r="D2073" s="14"/>
    </row>
    <row r="2074" spans="3:4">
      <c r="C2074" s="14"/>
      <c r="D2074" s="14"/>
    </row>
    <row r="2075" spans="3:4">
      <c r="C2075" s="14"/>
      <c r="D2075" s="14"/>
    </row>
    <row r="2076" spans="3:4">
      <c r="C2076" s="14"/>
      <c r="D2076" s="14"/>
    </row>
    <row r="2077" spans="3:4">
      <c r="C2077" s="14"/>
      <c r="D2077" s="14"/>
    </row>
    <row r="2078" spans="3:4">
      <c r="C2078" s="14"/>
      <c r="D2078" s="14"/>
    </row>
    <row r="2079" spans="3:4">
      <c r="C2079" s="14"/>
      <c r="D2079" s="14"/>
    </row>
    <row r="2080" spans="3:4">
      <c r="C2080" s="14"/>
      <c r="D2080" s="14"/>
    </row>
    <row r="2081" spans="3:4">
      <c r="C2081" s="14"/>
      <c r="D2081" s="14"/>
    </row>
    <row r="2082" spans="3:4">
      <c r="C2082" s="14"/>
      <c r="D2082" s="14"/>
    </row>
    <row r="2083" spans="3:4">
      <c r="C2083" s="14"/>
      <c r="D2083" s="14"/>
    </row>
    <row r="2084" spans="3:4">
      <c r="C2084" s="14"/>
      <c r="D2084" s="14"/>
    </row>
    <row r="2085" spans="3:4">
      <c r="C2085" s="14"/>
      <c r="D2085" s="14"/>
    </row>
    <row r="2086" spans="3:4">
      <c r="C2086" s="14"/>
      <c r="D2086" s="14"/>
    </row>
    <row r="2087" spans="3:4">
      <c r="C2087" s="14"/>
      <c r="D2087" s="14"/>
    </row>
    <row r="2088" spans="3:4">
      <c r="C2088" s="14"/>
      <c r="D2088" s="14"/>
    </row>
    <row r="2089" spans="3:4">
      <c r="C2089" s="14"/>
      <c r="D2089" s="14"/>
    </row>
    <row r="2090" spans="3:4">
      <c r="C2090" s="14"/>
      <c r="D2090" s="14"/>
    </row>
    <row r="2091" spans="3:4">
      <c r="C2091" s="14"/>
      <c r="D2091" s="14"/>
    </row>
    <row r="2092" spans="3:4">
      <c r="C2092" s="14"/>
      <c r="D2092" s="14"/>
    </row>
    <row r="2093" spans="3:4">
      <c r="C2093" s="14"/>
      <c r="D2093" s="14"/>
    </row>
    <row r="2094" spans="3:4">
      <c r="C2094" s="14"/>
      <c r="D2094" s="14"/>
    </row>
    <row r="2095" spans="3:4">
      <c r="C2095" s="14"/>
      <c r="D2095" s="14"/>
    </row>
    <row r="2096" spans="3:4">
      <c r="C2096" s="14"/>
      <c r="D2096" s="14"/>
    </row>
    <row r="2097" spans="3:4">
      <c r="C2097" s="14"/>
      <c r="D2097" s="14"/>
    </row>
    <row r="2098" spans="3:4">
      <c r="C2098" s="14"/>
      <c r="D2098" s="14"/>
    </row>
    <row r="2099" spans="3:4">
      <c r="C2099" s="14"/>
      <c r="D2099" s="14"/>
    </row>
    <row r="2100" spans="3:4">
      <c r="C2100" s="14"/>
      <c r="D2100" s="14"/>
    </row>
    <row r="2101" spans="3:4">
      <c r="C2101" s="14"/>
      <c r="D2101" s="14"/>
    </row>
    <row r="2102" spans="3:4">
      <c r="C2102" s="14"/>
      <c r="D2102" s="14"/>
    </row>
    <row r="2103" spans="3:4">
      <c r="C2103" s="14"/>
      <c r="D2103" s="14"/>
    </row>
    <row r="2104" spans="3:4">
      <c r="C2104" s="14"/>
      <c r="D2104" s="14"/>
    </row>
    <row r="2105" spans="3:4">
      <c r="C2105" s="14"/>
      <c r="D2105" s="14"/>
    </row>
    <row r="2106" spans="3:4">
      <c r="C2106" s="14"/>
      <c r="D2106" s="14"/>
    </row>
    <row r="2107" spans="3:4">
      <c r="C2107" s="14"/>
      <c r="D2107" s="14"/>
    </row>
    <row r="2108" spans="3:4">
      <c r="C2108" s="14"/>
      <c r="D2108" s="14"/>
    </row>
    <row r="2109" spans="3:4">
      <c r="C2109" s="14"/>
      <c r="D2109" s="14"/>
    </row>
    <row r="2110" spans="3:4">
      <c r="C2110" s="14"/>
      <c r="D2110" s="14"/>
    </row>
    <row r="2111" spans="3:4">
      <c r="C2111" s="14"/>
      <c r="D2111" s="14"/>
    </row>
    <row r="2112" spans="3:4">
      <c r="C2112" s="14"/>
      <c r="D2112" s="14"/>
    </row>
    <row r="2113" spans="3:4">
      <c r="C2113" s="14"/>
      <c r="D2113" s="14"/>
    </row>
    <row r="2114" spans="3:4">
      <c r="C2114" s="14"/>
      <c r="D2114" s="14"/>
    </row>
    <row r="2115" spans="3:4">
      <c r="C2115" s="14"/>
      <c r="D2115" s="14"/>
    </row>
    <row r="2116" spans="3:4">
      <c r="C2116" s="14"/>
      <c r="D2116" s="14"/>
    </row>
    <row r="2117" spans="3:4">
      <c r="C2117" s="14"/>
      <c r="D2117" s="14"/>
    </row>
    <row r="2118" spans="3:4">
      <c r="C2118" s="14"/>
      <c r="D2118" s="14"/>
    </row>
    <row r="2119" spans="3:4">
      <c r="C2119" s="14"/>
      <c r="D2119" s="14"/>
    </row>
    <row r="2120" spans="3:4">
      <c r="C2120" s="14"/>
      <c r="D2120" s="14"/>
    </row>
    <row r="2121" spans="3:4">
      <c r="C2121" s="14"/>
      <c r="D2121" s="14"/>
    </row>
    <row r="2122" spans="3:4">
      <c r="C2122" s="14"/>
      <c r="D2122" s="14"/>
    </row>
    <row r="2123" spans="3:4">
      <c r="C2123" s="14"/>
      <c r="D2123" s="14"/>
    </row>
    <row r="2124" spans="3:4">
      <c r="C2124" s="14"/>
      <c r="D2124" s="14"/>
    </row>
    <row r="2125" spans="3:4">
      <c r="C2125" s="14"/>
      <c r="D2125" s="14"/>
    </row>
    <row r="2126" spans="3:4">
      <c r="C2126" s="14"/>
      <c r="D2126" s="14"/>
    </row>
    <row r="2127" spans="3:4">
      <c r="C2127" s="14"/>
      <c r="D2127" s="14"/>
    </row>
    <row r="2128" spans="3:4">
      <c r="C2128" s="14"/>
      <c r="D2128" s="14"/>
    </row>
    <row r="2129" spans="3:4">
      <c r="C2129" s="14"/>
      <c r="D2129" s="14"/>
    </row>
    <row r="2130" spans="3:4">
      <c r="C2130" s="14"/>
      <c r="D2130" s="14"/>
    </row>
    <row r="2131" spans="3:4">
      <c r="C2131" s="14"/>
      <c r="D2131" s="14"/>
    </row>
    <row r="2132" spans="3:4">
      <c r="C2132" s="14"/>
      <c r="D2132" s="14"/>
    </row>
    <row r="2133" spans="3:4">
      <c r="C2133" s="14"/>
      <c r="D2133" s="14"/>
    </row>
    <row r="2134" spans="3:4">
      <c r="C2134" s="14"/>
      <c r="D2134" s="14"/>
    </row>
    <row r="2135" spans="3:4">
      <c r="C2135" s="14"/>
      <c r="D2135" s="14"/>
    </row>
    <row r="2136" spans="3:4">
      <c r="C2136" s="14"/>
      <c r="D2136" s="14"/>
    </row>
    <row r="2137" spans="3:4">
      <c r="C2137" s="14"/>
      <c r="D2137" s="14"/>
    </row>
    <row r="2138" spans="3:4">
      <c r="C2138" s="14"/>
      <c r="D2138" s="14"/>
    </row>
    <row r="2139" spans="3:4">
      <c r="C2139" s="14"/>
      <c r="D2139" s="14"/>
    </row>
    <row r="2140" spans="3:4">
      <c r="C2140" s="14"/>
      <c r="D2140" s="14"/>
    </row>
    <row r="2141" spans="3:4">
      <c r="C2141" s="14"/>
      <c r="D2141" s="14"/>
    </row>
    <row r="2142" spans="3:4">
      <c r="C2142" s="14"/>
      <c r="D2142" s="14"/>
    </row>
    <row r="2143" spans="3:4">
      <c r="C2143" s="14"/>
      <c r="D2143" s="14"/>
    </row>
    <row r="2144" spans="3:4">
      <c r="C2144" s="14"/>
      <c r="D2144" s="14"/>
    </row>
    <row r="2145" spans="3:4">
      <c r="C2145" s="14"/>
      <c r="D2145" s="14"/>
    </row>
    <row r="2146" spans="3:4">
      <c r="C2146" s="14"/>
      <c r="D2146" s="14"/>
    </row>
    <row r="2147" spans="3:4">
      <c r="C2147" s="14"/>
      <c r="D2147" s="14"/>
    </row>
    <row r="2148" spans="3:4">
      <c r="C2148" s="14"/>
      <c r="D2148" s="14"/>
    </row>
    <row r="2149" spans="3:4">
      <c r="C2149" s="14"/>
      <c r="D2149" s="14"/>
    </row>
    <row r="2150" spans="3:4">
      <c r="C2150" s="14"/>
      <c r="D2150" s="14"/>
    </row>
    <row r="2151" spans="3:4">
      <c r="C2151" s="14"/>
      <c r="D2151" s="14"/>
    </row>
    <row r="2152" spans="3:4">
      <c r="C2152" s="14"/>
      <c r="D2152" s="14"/>
    </row>
    <row r="2153" spans="3:4">
      <c r="C2153" s="14"/>
      <c r="D2153" s="14"/>
    </row>
    <row r="2154" spans="3:4">
      <c r="C2154" s="14"/>
      <c r="D2154" s="14"/>
    </row>
    <row r="2155" spans="3:4">
      <c r="C2155" s="14"/>
      <c r="D2155" s="14"/>
    </row>
    <row r="2156" spans="3:4">
      <c r="C2156" s="14"/>
      <c r="D2156" s="14"/>
    </row>
    <row r="2157" spans="3:4">
      <c r="C2157" s="14"/>
      <c r="D2157" s="14"/>
    </row>
    <row r="2158" spans="3:4">
      <c r="C2158" s="14"/>
      <c r="D2158" s="14"/>
    </row>
    <row r="2159" spans="3:4">
      <c r="C2159" s="14"/>
      <c r="D2159" s="14"/>
    </row>
    <row r="2160" spans="3:4">
      <c r="C2160" s="14"/>
      <c r="D2160" s="14"/>
    </row>
    <row r="2161" spans="3:4">
      <c r="C2161" s="14"/>
      <c r="D2161" s="14"/>
    </row>
    <row r="2162" spans="3:4">
      <c r="C2162" s="14"/>
      <c r="D2162" s="14"/>
    </row>
    <row r="2163" spans="3:4">
      <c r="C2163" s="14"/>
      <c r="D2163" s="14"/>
    </row>
    <row r="2164" spans="3:4">
      <c r="C2164" s="14"/>
      <c r="D2164" s="14"/>
    </row>
    <row r="2165" spans="3:4">
      <c r="C2165" s="14"/>
      <c r="D2165" s="14"/>
    </row>
    <row r="2166" spans="3:4">
      <c r="C2166" s="14"/>
      <c r="D2166" s="14"/>
    </row>
    <row r="2167" spans="3:4">
      <c r="C2167" s="14"/>
      <c r="D2167" s="14"/>
    </row>
    <row r="2168" spans="3:4">
      <c r="C2168" s="14"/>
      <c r="D2168" s="14"/>
    </row>
    <row r="2169" spans="3:4">
      <c r="C2169" s="14"/>
      <c r="D2169" s="14"/>
    </row>
    <row r="2170" spans="3:4">
      <c r="C2170" s="14"/>
      <c r="D2170" s="14"/>
    </row>
    <row r="2171" spans="3:4">
      <c r="C2171" s="14"/>
      <c r="D2171" s="14"/>
    </row>
    <row r="2172" spans="3:4">
      <c r="C2172" s="14"/>
      <c r="D2172" s="14"/>
    </row>
    <row r="2173" spans="3:4">
      <c r="C2173" s="14"/>
      <c r="D2173" s="14"/>
    </row>
    <row r="2174" spans="3:4">
      <c r="C2174" s="14"/>
      <c r="D2174" s="14"/>
    </row>
    <row r="2175" spans="3:4">
      <c r="C2175" s="14"/>
      <c r="D2175" s="14"/>
    </row>
    <row r="2176" spans="3:4">
      <c r="C2176" s="14"/>
      <c r="D2176" s="14"/>
    </row>
    <row r="2177" spans="3:4">
      <c r="C2177" s="14"/>
      <c r="D2177" s="14"/>
    </row>
    <row r="2178" spans="3:4">
      <c r="C2178" s="14"/>
      <c r="D2178" s="14"/>
    </row>
    <row r="2179" spans="3:4">
      <c r="C2179" s="14"/>
      <c r="D2179" s="14"/>
    </row>
    <row r="2180" spans="3:4">
      <c r="C2180" s="14"/>
      <c r="D2180" s="14"/>
    </row>
    <row r="2181" spans="3:4">
      <c r="C2181" s="14"/>
      <c r="D2181" s="14"/>
    </row>
    <row r="2182" spans="3:4">
      <c r="C2182" s="14"/>
      <c r="D2182" s="14"/>
    </row>
    <row r="2183" spans="3:4">
      <c r="C2183" s="14"/>
      <c r="D2183" s="14"/>
    </row>
    <row r="2184" spans="3:4">
      <c r="C2184" s="14"/>
      <c r="D2184" s="14"/>
    </row>
    <row r="2185" spans="3:4">
      <c r="C2185" s="14"/>
      <c r="D2185" s="14"/>
    </row>
    <row r="2186" spans="3:4">
      <c r="C2186" s="14"/>
      <c r="D2186" s="14"/>
    </row>
    <row r="2187" spans="3:4">
      <c r="C2187" s="14"/>
      <c r="D2187" s="14"/>
    </row>
    <row r="2188" spans="3:4">
      <c r="C2188" s="14"/>
      <c r="D2188" s="14"/>
    </row>
    <row r="2189" spans="3:4">
      <c r="C2189" s="14"/>
      <c r="D2189" s="14"/>
    </row>
    <row r="2190" spans="3:4">
      <c r="C2190" s="14"/>
      <c r="D2190" s="14"/>
    </row>
    <row r="2191" spans="3:4">
      <c r="C2191" s="14"/>
      <c r="D2191" s="14"/>
    </row>
    <row r="2192" spans="3:4">
      <c r="C2192" s="14"/>
      <c r="D2192" s="14"/>
    </row>
    <row r="2193" spans="3:4">
      <c r="C2193" s="14"/>
      <c r="D2193" s="14"/>
    </row>
    <row r="2194" spans="3:4">
      <c r="C2194" s="14"/>
      <c r="D2194" s="14"/>
    </row>
    <row r="2195" spans="3:4">
      <c r="C2195" s="14"/>
      <c r="D2195" s="14"/>
    </row>
    <row r="2196" spans="3:4">
      <c r="C2196" s="14"/>
      <c r="D2196" s="14"/>
    </row>
    <row r="2197" spans="3:4">
      <c r="C2197" s="14"/>
      <c r="D2197" s="14"/>
    </row>
    <row r="2198" spans="3:4">
      <c r="C2198" s="14"/>
      <c r="D2198" s="14"/>
    </row>
    <row r="2199" spans="3:4">
      <c r="C2199" s="14"/>
      <c r="D2199" s="14"/>
    </row>
    <row r="2200" spans="3:4">
      <c r="C2200" s="14"/>
      <c r="D2200" s="14"/>
    </row>
    <row r="2201" spans="3:4">
      <c r="C2201" s="14"/>
      <c r="D2201" s="14"/>
    </row>
    <row r="2202" spans="3:4">
      <c r="C2202" s="14"/>
      <c r="D2202" s="14"/>
    </row>
    <row r="2203" spans="3:4">
      <c r="C2203" s="14"/>
      <c r="D2203" s="14"/>
    </row>
    <row r="2204" spans="3:4">
      <c r="C2204" s="14"/>
      <c r="D2204" s="14"/>
    </row>
    <row r="2205" spans="3:4">
      <c r="C2205" s="14"/>
      <c r="D2205" s="14"/>
    </row>
    <row r="2206" spans="3:4">
      <c r="C2206" s="14"/>
      <c r="D2206" s="14"/>
    </row>
    <row r="2207" spans="3:4">
      <c r="C2207" s="14"/>
      <c r="D2207" s="14"/>
    </row>
    <row r="2208" spans="3:4">
      <c r="C2208" s="14"/>
      <c r="D2208" s="14"/>
    </row>
    <row r="2209" spans="3:4">
      <c r="C2209" s="14"/>
      <c r="D2209" s="14"/>
    </row>
    <row r="2210" spans="3:4">
      <c r="C2210" s="14"/>
      <c r="D2210" s="14"/>
    </row>
    <row r="2211" spans="3:4">
      <c r="C2211" s="14"/>
      <c r="D2211" s="14"/>
    </row>
    <row r="2212" spans="3:4">
      <c r="C2212" s="14"/>
      <c r="D2212" s="14"/>
    </row>
    <row r="2213" spans="3:4">
      <c r="C2213" s="14"/>
      <c r="D2213" s="14"/>
    </row>
    <row r="2214" spans="3:4">
      <c r="C2214" s="14"/>
      <c r="D2214" s="14"/>
    </row>
    <row r="2215" spans="3:4">
      <c r="C2215" s="14"/>
      <c r="D2215" s="14"/>
    </row>
    <row r="2216" spans="3:4">
      <c r="C2216" s="14"/>
      <c r="D2216" s="14"/>
    </row>
    <row r="2217" spans="3:4">
      <c r="C2217" s="14"/>
      <c r="D2217" s="14"/>
    </row>
    <row r="2218" spans="3:4">
      <c r="C2218" s="14"/>
      <c r="D2218" s="14"/>
    </row>
    <row r="2219" spans="3:4">
      <c r="C2219" s="14"/>
      <c r="D2219" s="14"/>
    </row>
    <row r="2220" spans="3:4">
      <c r="C2220" s="14"/>
      <c r="D2220" s="14"/>
    </row>
    <row r="2221" spans="3:4">
      <c r="C2221" s="14"/>
      <c r="D2221" s="14"/>
    </row>
    <row r="2222" spans="3:4">
      <c r="C2222" s="14"/>
      <c r="D2222" s="14"/>
    </row>
    <row r="2223" spans="3:4">
      <c r="C2223" s="14"/>
      <c r="D2223" s="14"/>
    </row>
    <row r="2224" spans="3:4">
      <c r="C2224" s="14"/>
      <c r="D2224" s="14"/>
    </row>
    <row r="2225" spans="3:4">
      <c r="C2225" s="14"/>
      <c r="D2225" s="14"/>
    </row>
    <row r="2226" spans="3:4">
      <c r="C2226" s="14"/>
      <c r="D2226" s="14"/>
    </row>
    <row r="2227" spans="3:4">
      <c r="C2227" s="14"/>
      <c r="D2227" s="14"/>
    </row>
    <row r="2228" spans="3:4">
      <c r="C2228" s="14"/>
      <c r="D2228" s="14"/>
    </row>
    <row r="2229" spans="3:4">
      <c r="C2229" s="14"/>
      <c r="D2229" s="14"/>
    </row>
    <row r="2230" spans="3:4">
      <c r="C2230" s="14"/>
      <c r="D2230" s="14"/>
    </row>
    <row r="2231" spans="3:4">
      <c r="C2231" s="14"/>
      <c r="D2231" s="14"/>
    </row>
    <row r="2232" spans="3:4">
      <c r="C2232" s="14"/>
      <c r="D2232" s="14"/>
    </row>
    <row r="2233" spans="3:4">
      <c r="C2233" s="14"/>
      <c r="D2233" s="14"/>
    </row>
    <row r="2234" spans="3:4">
      <c r="C2234" s="14"/>
      <c r="D2234" s="14"/>
    </row>
    <row r="2235" spans="3:4">
      <c r="C2235" s="14"/>
      <c r="D2235" s="14"/>
    </row>
    <row r="2236" spans="3:4">
      <c r="C2236" s="14"/>
      <c r="D2236" s="14"/>
    </row>
    <row r="2237" spans="3:4">
      <c r="C2237" s="14"/>
      <c r="D2237" s="14"/>
    </row>
    <row r="2238" spans="3:4">
      <c r="C2238" s="14"/>
      <c r="D2238" s="14"/>
    </row>
    <row r="2239" spans="3:4">
      <c r="C2239" s="14"/>
      <c r="D2239" s="14"/>
    </row>
    <row r="2240" spans="3:4">
      <c r="C2240" s="14"/>
      <c r="D2240" s="14"/>
    </row>
    <row r="2241" spans="3:4">
      <c r="C2241" s="14"/>
      <c r="D2241" s="14"/>
    </row>
    <row r="2242" spans="3:4">
      <c r="C2242" s="14"/>
      <c r="D2242" s="14"/>
    </row>
    <row r="2243" spans="3:4">
      <c r="C2243" s="14"/>
      <c r="D2243" s="14"/>
    </row>
    <row r="2244" spans="3:4">
      <c r="C2244" s="14"/>
      <c r="D2244" s="14"/>
    </row>
    <row r="2245" spans="3:4">
      <c r="C2245" s="14"/>
      <c r="D2245" s="14"/>
    </row>
    <row r="2246" spans="3:4">
      <c r="C2246" s="14"/>
      <c r="D2246" s="14"/>
    </row>
    <row r="2247" spans="3:4">
      <c r="C2247" s="14"/>
      <c r="D2247" s="14"/>
    </row>
    <row r="2248" spans="3:4">
      <c r="C2248" s="14"/>
      <c r="D2248" s="14"/>
    </row>
    <row r="2249" spans="3:4">
      <c r="C2249" s="14"/>
      <c r="D2249" s="14"/>
    </row>
    <row r="2250" spans="3:4">
      <c r="C2250" s="14"/>
      <c r="D2250" s="14"/>
    </row>
    <row r="2251" spans="3:4">
      <c r="C2251" s="14"/>
      <c r="D2251" s="14"/>
    </row>
    <row r="2252" spans="3:4">
      <c r="C2252" s="14"/>
      <c r="D2252" s="14"/>
    </row>
    <row r="2253" spans="3:4">
      <c r="C2253" s="14"/>
      <c r="D2253" s="14"/>
    </row>
    <row r="2254" spans="3:4">
      <c r="C2254" s="14"/>
      <c r="D2254" s="14"/>
    </row>
    <row r="2255" spans="3:4">
      <c r="C2255" s="14"/>
      <c r="D2255" s="14"/>
    </row>
    <row r="2256" spans="3:4">
      <c r="C2256" s="14"/>
      <c r="D2256" s="14"/>
    </row>
    <row r="2257" spans="3:4">
      <c r="C2257" s="14"/>
      <c r="D2257" s="14"/>
    </row>
    <row r="2258" spans="3:4">
      <c r="C2258" s="14"/>
      <c r="D2258" s="14"/>
    </row>
    <row r="2259" spans="3:4">
      <c r="C2259" s="14"/>
      <c r="D2259" s="14"/>
    </row>
    <row r="2260" spans="3:4">
      <c r="C2260" s="14"/>
      <c r="D2260" s="14"/>
    </row>
    <row r="2261" spans="3:4">
      <c r="C2261" s="14"/>
      <c r="D2261" s="14"/>
    </row>
    <row r="2262" spans="3:4">
      <c r="C2262" s="14"/>
      <c r="D2262" s="14"/>
    </row>
    <row r="2263" spans="3:4">
      <c r="C2263" s="14"/>
      <c r="D2263" s="14"/>
    </row>
    <row r="2264" spans="3:4">
      <c r="C2264" s="14"/>
      <c r="D2264" s="14"/>
    </row>
    <row r="2265" spans="3:4">
      <c r="C2265" s="14"/>
      <c r="D2265" s="14"/>
    </row>
    <row r="2266" spans="3:4">
      <c r="C2266" s="14"/>
      <c r="D2266" s="14"/>
    </row>
    <row r="2267" spans="3:4">
      <c r="C2267" s="14"/>
      <c r="D2267" s="14"/>
    </row>
    <row r="2268" spans="3:4">
      <c r="C2268" s="14"/>
      <c r="D2268" s="14"/>
    </row>
    <row r="2269" spans="3:4">
      <c r="C2269" s="14"/>
      <c r="D2269" s="14"/>
    </row>
    <row r="2270" spans="3:4">
      <c r="C2270" s="14"/>
      <c r="D2270" s="14"/>
    </row>
    <row r="2271" spans="3:4">
      <c r="C2271" s="14"/>
      <c r="D2271" s="14"/>
    </row>
    <row r="2272" spans="3:4">
      <c r="C2272" s="14"/>
      <c r="D2272" s="14"/>
    </row>
    <row r="2273" spans="3:4">
      <c r="C2273" s="14"/>
      <c r="D2273" s="14"/>
    </row>
    <row r="2274" spans="3:4">
      <c r="C2274" s="14"/>
      <c r="D2274" s="14"/>
    </row>
    <row r="2275" spans="3:4">
      <c r="C2275" s="14"/>
      <c r="D2275" s="14"/>
    </row>
    <row r="2276" spans="3:4">
      <c r="C2276" s="14"/>
      <c r="D2276" s="14"/>
    </row>
    <row r="2277" spans="3:4">
      <c r="C2277" s="14"/>
      <c r="D2277" s="14"/>
    </row>
    <row r="2278" spans="3:4">
      <c r="C2278" s="14"/>
      <c r="D2278" s="14"/>
    </row>
    <row r="2279" spans="3:4">
      <c r="C2279" s="14"/>
      <c r="D2279" s="14"/>
    </row>
    <row r="2280" spans="3:4">
      <c r="C2280" s="14"/>
      <c r="D2280" s="14"/>
    </row>
    <row r="2281" spans="3:4">
      <c r="C2281" s="14"/>
      <c r="D2281" s="14"/>
    </row>
    <row r="2282" spans="3:4">
      <c r="C2282" s="14"/>
      <c r="D2282" s="14"/>
    </row>
    <row r="2283" spans="3:4">
      <c r="C2283" s="14"/>
      <c r="D2283" s="14"/>
    </row>
    <row r="2284" spans="3:4">
      <c r="C2284" s="14"/>
      <c r="D2284" s="14"/>
    </row>
    <row r="2285" spans="3:4">
      <c r="C2285" s="14"/>
      <c r="D2285" s="14"/>
    </row>
    <row r="2286" spans="3:4">
      <c r="C2286" s="14"/>
      <c r="D2286" s="14"/>
    </row>
    <row r="2287" spans="3:4">
      <c r="C2287" s="14"/>
      <c r="D2287" s="14"/>
    </row>
    <row r="2288" spans="3:4">
      <c r="C2288" s="14"/>
      <c r="D2288" s="14"/>
    </row>
    <row r="2289" spans="3:4">
      <c r="C2289" s="14"/>
      <c r="D2289" s="14"/>
    </row>
    <row r="2290" spans="3:4">
      <c r="C2290" s="14"/>
      <c r="D2290" s="14"/>
    </row>
    <row r="2291" spans="3:4">
      <c r="C2291" s="14"/>
      <c r="D2291" s="14"/>
    </row>
    <row r="2292" spans="3:4">
      <c r="C2292" s="14"/>
      <c r="D2292" s="14"/>
    </row>
    <row r="2293" spans="3:4">
      <c r="C2293" s="14"/>
      <c r="D2293" s="14"/>
    </row>
    <row r="2294" spans="3:4">
      <c r="C2294" s="14"/>
      <c r="D2294" s="14"/>
    </row>
    <row r="2295" spans="3:4">
      <c r="C2295" s="14"/>
      <c r="D2295" s="14"/>
    </row>
    <row r="2296" spans="3:4">
      <c r="C2296" s="14"/>
      <c r="D2296" s="14"/>
    </row>
    <row r="2297" spans="3:4">
      <c r="C2297" s="14"/>
      <c r="D2297" s="14"/>
    </row>
    <row r="2298" spans="3:4">
      <c r="C2298" s="14"/>
      <c r="D2298" s="14"/>
    </row>
    <row r="2299" spans="3:4">
      <c r="C2299" s="14"/>
      <c r="D2299" s="14"/>
    </row>
    <row r="2300" spans="3:4">
      <c r="C2300" s="14"/>
      <c r="D2300" s="14"/>
    </row>
    <row r="2301" spans="3:4">
      <c r="C2301" s="14"/>
      <c r="D2301" s="14"/>
    </row>
    <row r="2302" spans="3:4">
      <c r="C2302" s="14"/>
      <c r="D2302" s="14"/>
    </row>
    <row r="2303" spans="3:4">
      <c r="C2303" s="14"/>
      <c r="D2303" s="14"/>
    </row>
    <row r="2304" spans="3:4">
      <c r="C2304" s="14"/>
      <c r="D2304" s="14"/>
    </row>
    <row r="2305" spans="3:4">
      <c r="C2305" s="14"/>
      <c r="D2305" s="14"/>
    </row>
    <row r="2306" spans="3:4">
      <c r="C2306" s="14"/>
      <c r="D2306" s="14"/>
    </row>
    <row r="2307" spans="3:4">
      <c r="C2307" s="14"/>
      <c r="D2307" s="14"/>
    </row>
    <row r="2308" spans="3:4">
      <c r="C2308" s="14"/>
      <c r="D2308" s="14"/>
    </row>
    <row r="2309" spans="3:4">
      <c r="C2309" s="14"/>
      <c r="D2309" s="14"/>
    </row>
    <row r="2310" spans="3:4">
      <c r="C2310" s="14"/>
      <c r="D2310" s="14"/>
    </row>
    <row r="2311" spans="3:4">
      <c r="C2311" s="14"/>
      <c r="D2311" s="14"/>
    </row>
    <row r="2312" spans="3:4">
      <c r="C2312" s="14"/>
      <c r="D2312" s="14"/>
    </row>
    <row r="2313" spans="3:4">
      <c r="C2313" s="14"/>
      <c r="D2313" s="14"/>
    </row>
    <row r="2314" spans="3:4">
      <c r="C2314" s="14"/>
      <c r="D2314" s="14"/>
    </row>
    <row r="2315" spans="3:4">
      <c r="C2315" s="14"/>
      <c r="D2315" s="14"/>
    </row>
    <row r="2316" spans="3:4">
      <c r="C2316" s="14"/>
      <c r="D2316" s="14"/>
    </row>
    <row r="2317" spans="3:4">
      <c r="C2317" s="14"/>
      <c r="D2317" s="14"/>
    </row>
    <row r="2318" spans="3:4">
      <c r="C2318" s="14"/>
      <c r="D2318" s="14"/>
    </row>
    <row r="2319" spans="3:4">
      <c r="C2319" s="14"/>
      <c r="D2319" s="14"/>
    </row>
    <row r="2320" spans="3:4">
      <c r="C2320" s="14"/>
      <c r="D2320" s="14"/>
    </row>
    <row r="2321" spans="3:4">
      <c r="C2321" s="14"/>
      <c r="D2321" s="14"/>
    </row>
    <row r="2322" spans="3:4">
      <c r="C2322" s="14"/>
      <c r="D2322" s="14"/>
    </row>
    <row r="2323" spans="3:4">
      <c r="C2323" s="14"/>
      <c r="D2323" s="14"/>
    </row>
    <row r="2324" spans="3:4">
      <c r="C2324" s="14"/>
      <c r="D2324" s="14"/>
    </row>
    <row r="2325" spans="3:4">
      <c r="C2325" s="14"/>
      <c r="D2325" s="14"/>
    </row>
    <row r="2326" spans="3:4">
      <c r="C2326" s="14"/>
      <c r="D2326" s="14"/>
    </row>
    <row r="2327" spans="3:4">
      <c r="C2327" s="14"/>
      <c r="D2327" s="14"/>
    </row>
    <row r="2328" spans="3:4">
      <c r="C2328" s="14"/>
      <c r="D2328" s="14"/>
    </row>
    <row r="2329" spans="3:4">
      <c r="C2329" s="14"/>
      <c r="D2329" s="14"/>
    </row>
    <row r="2330" spans="3:4">
      <c r="C2330" s="14"/>
      <c r="D2330" s="14"/>
    </row>
    <row r="2331" spans="3:4">
      <c r="C2331" s="14"/>
      <c r="D2331" s="14"/>
    </row>
    <row r="2332" spans="3:4">
      <c r="C2332" s="14"/>
      <c r="D2332" s="14"/>
    </row>
    <row r="2333" spans="3:4">
      <c r="C2333" s="14"/>
      <c r="D2333" s="14"/>
    </row>
    <row r="2334" spans="3:4">
      <c r="C2334" s="14"/>
      <c r="D2334" s="14"/>
    </row>
    <row r="2335" spans="3:4">
      <c r="C2335" s="14"/>
      <c r="D2335" s="14"/>
    </row>
    <row r="2336" spans="3:4">
      <c r="C2336" s="14"/>
      <c r="D2336" s="14"/>
    </row>
    <row r="2337" spans="3:4">
      <c r="C2337" s="14"/>
      <c r="D2337" s="14"/>
    </row>
    <row r="2338" spans="3:4">
      <c r="C2338" s="14"/>
      <c r="D2338" s="14"/>
    </row>
    <row r="2339" spans="3:4">
      <c r="C2339" s="14"/>
      <c r="D2339" s="14"/>
    </row>
    <row r="2340" spans="3:4">
      <c r="C2340" s="14"/>
      <c r="D2340" s="14"/>
    </row>
    <row r="2341" spans="3:4">
      <c r="C2341" s="14"/>
      <c r="D2341" s="14"/>
    </row>
    <row r="2342" spans="3:4">
      <c r="C2342" s="14"/>
      <c r="D2342" s="14"/>
    </row>
    <row r="2343" spans="3:4">
      <c r="C2343" s="14"/>
      <c r="D2343" s="14"/>
    </row>
    <row r="2344" spans="3:4">
      <c r="C2344" s="14"/>
      <c r="D2344" s="14"/>
    </row>
    <row r="2345" spans="3:4">
      <c r="C2345" s="14"/>
      <c r="D2345" s="14"/>
    </row>
    <row r="2346" spans="3:4">
      <c r="C2346" s="14"/>
      <c r="D2346" s="14"/>
    </row>
    <row r="2347" spans="3:4">
      <c r="C2347" s="14"/>
      <c r="D2347" s="14"/>
    </row>
    <row r="2348" spans="3:4">
      <c r="C2348" s="14"/>
      <c r="D2348" s="14"/>
    </row>
    <row r="2349" spans="3:4">
      <c r="C2349" s="14"/>
      <c r="D2349" s="14"/>
    </row>
    <row r="2350" spans="3:4">
      <c r="C2350" s="14"/>
      <c r="D2350" s="14"/>
    </row>
    <row r="2351" spans="3:4">
      <c r="C2351" s="14"/>
      <c r="D2351" s="14"/>
    </row>
    <row r="2352" spans="3:4">
      <c r="C2352" s="14"/>
      <c r="D2352" s="14"/>
    </row>
    <row r="2353" spans="3:4">
      <c r="C2353" s="14"/>
      <c r="D2353" s="14"/>
    </row>
    <row r="2354" spans="3:4">
      <c r="C2354" s="14"/>
      <c r="D2354" s="14"/>
    </row>
    <row r="2355" spans="3:4">
      <c r="C2355" s="14"/>
      <c r="D2355" s="14"/>
    </row>
    <row r="2356" spans="3:4">
      <c r="C2356" s="14"/>
      <c r="D2356" s="14"/>
    </row>
    <row r="2357" spans="3:4">
      <c r="C2357" s="14"/>
      <c r="D2357" s="14"/>
    </row>
    <row r="2358" spans="3:4">
      <c r="C2358" s="14"/>
      <c r="D2358" s="14"/>
    </row>
    <row r="2359" spans="3:4">
      <c r="C2359" s="14"/>
      <c r="D2359" s="14"/>
    </row>
    <row r="2360" spans="3:4">
      <c r="C2360" s="14"/>
      <c r="D2360" s="14"/>
    </row>
    <row r="2361" spans="3:4">
      <c r="C2361" s="14"/>
      <c r="D2361" s="14"/>
    </row>
    <row r="2362" spans="3:4">
      <c r="C2362" s="14"/>
      <c r="D2362" s="14"/>
    </row>
    <row r="2363" spans="3:4">
      <c r="C2363" s="14"/>
      <c r="D2363" s="14"/>
    </row>
    <row r="2364" spans="3:4">
      <c r="C2364" s="14"/>
      <c r="D2364" s="14"/>
    </row>
    <row r="2365" spans="3:4">
      <c r="C2365" s="14"/>
      <c r="D2365" s="14"/>
    </row>
    <row r="2366" spans="3:4">
      <c r="C2366" s="14"/>
      <c r="D2366" s="14"/>
    </row>
    <row r="2367" spans="3:4">
      <c r="C2367" s="14"/>
      <c r="D2367" s="14"/>
    </row>
    <row r="2368" spans="3:4">
      <c r="C2368" s="14"/>
      <c r="D2368" s="14"/>
    </row>
    <row r="2369" spans="3:4">
      <c r="C2369" s="14"/>
      <c r="D2369" s="14"/>
    </row>
    <row r="2370" spans="3:4">
      <c r="C2370" s="14"/>
      <c r="D2370" s="14"/>
    </row>
    <row r="2371" spans="3:4">
      <c r="C2371" s="14"/>
      <c r="D2371" s="14"/>
    </row>
    <row r="2372" spans="3:4">
      <c r="C2372" s="14"/>
      <c r="D2372" s="14"/>
    </row>
    <row r="2373" spans="3:4">
      <c r="C2373" s="14"/>
      <c r="D2373" s="14"/>
    </row>
    <row r="2374" spans="3:4">
      <c r="C2374" s="14"/>
      <c r="D2374" s="14"/>
    </row>
    <row r="2375" spans="3:4">
      <c r="C2375" s="14"/>
      <c r="D2375" s="14"/>
    </row>
    <row r="2376" spans="3:4">
      <c r="C2376" s="14"/>
      <c r="D2376" s="14"/>
    </row>
    <row r="2377" spans="3:4">
      <c r="C2377" s="14"/>
      <c r="D2377" s="14"/>
    </row>
    <row r="2378" spans="3:4">
      <c r="C2378" s="14"/>
      <c r="D2378" s="14"/>
    </row>
    <row r="2379" spans="3:4">
      <c r="C2379" s="14"/>
      <c r="D2379" s="14"/>
    </row>
    <row r="2380" spans="3:4">
      <c r="C2380" s="14"/>
      <c r="D2380" s="14"/>
    </row>
    <row r="2381" spans="3:4">
      <c r="C2381" s="14"/>
      <c r="D2381" s="14"/>
    </row>
    <row r="2382" spans="3:4">
      <c r="C2382" s="14"/>
      <c r="D2382" s="14"/>
    </row>
    <row r="2383" spans="3:4">
      <c r="C2383" s="14"/>
      <c r="D2383" s="14"/>
    </row>
    <row r="2384" spans="3:4">
      <c r="C2384" s="14"/>
      <c r="D2384" s="14"/>
    </row>
    <row r="2385" spans="3:4">
      <c r="C2385" s="14"/>
      <c r="D2385" s="14"/>
    </row>
    <row r="2386" spans="3:4">
      <c r="C2386" s="14"/>
      <c r="D2386" s="14"/>
    </row>
    <row r="2387" spans="3:4">
      <c r="C2387" s="14"/>
      <c r="D2387" s="14"/>
    </row>
    <row r="2388" spans="3:4">
      <c r="C2388" s="14"/>
      <c r="D2388" s="14"/>
    </row>
    <row r="2389" spans="3:4">
      <c r="C2389" s="14"/>
      <c r="D2389" s="14"/>
    </row>
    <row r="2390" spans="3:4">
      <c r="C2390" s="14"/>
      <c r="D2390" s="14"/>
    </row>
    <row r="2391" spans="3:4">
      <c r="C2391" s="14"/>
      <c r="D2391" s="14"/>
    </row>
    <row r="2392" spans="3:4">
      <c r="C2392" s="14"/>
      <c r="D2392" s="14"/>
    </row>
    <row r="2393" spans="3:4">
      <c r="C2393" s="14"/>
      <c r="D2393" s="14"/>
    </row>
    <row r="2394" spans="3:4">
      <c r="C2394" s="14"/>
      <c r="D2394" s="14"/>
    </row>
    <row r="2395" spans="3:4">
      <c r="C2395" s="14"/>
      <c r="D2395" s="14"/>
    </row>
    <row r="2396" spans="3:4">
      <c r="C2396" s="14"/>
      <c r="D2396" s="14"/>
    </row>
    <row r="2397" spans="3:4">
      <c r="C2397" s="14"/>
      <c r="D2397" s="14"/>
    </row>
    <row r="2398" spans="3:4">
      <c r="C2398" s="14"/>
      <c r="D2398" s="14"/>
    </row>
    <row r="2399" spans="3:4">
      <c r="C2399" s="14"/>
      <c r="D2399" s="14"/>
    </row>
    <row r="2400" spans="3:4">
      <c r="C2400" s="14"/>
      <c r="D2400" s="14"/>
    </row>
    <row r="2401" spans="3:4">
      <c r="C2401" s="14"/>
      <c r="D2401" s="14"/>
    </row>
    <row r="2402" spans="3:4">
      <c r="C2402" s="14"/>
      <c r="D2402" s="14"/>
    </row>
    <row r="2403" spans="3:4">
      <c r="C2403" s="14"/>
      <c r="D2403" s="14"/>
    </row>
    <row r="2404" spans="3:4">
      <c r="C2404" s="14"/>
      <c r="D2404" s="14"/>
    </row>
    <row r="2405" spans="3:4">
      <c r="C2405" s="14"/>
      <c r="D2405" s="14"/>
    </row>
    <row r="2406" spans="3:4">
      <c r="C2406" s="14"/>
      <c r="D2406" s="14"/>
    </row>
    <row r="2407" spans="3:4">
      <c r="C2407" s="14"/>
      <c r="D2407" s="14"/>
    </row>
    <row r="2408" spans="3:4">
      <c r="C2408" s="14"/>
      <c r="D2408" s="14"/>
    </row>
    <row r="2409" spans="3:4">
      <c r="C2409" s="14"/>
      <c r="D2409" s="14"/>
    </row>
    <row r="2410" spans="3:4">
      <c r="C2410" s="14"/>
      <c r="D2410" s="14"/>
    </row>
    <row r="2411" spans="3:4">
      <c r="C2411" s="14"/>
      <c r="D2411" s="14"/>
    </row>
    <row r="2412" spans="3:4">
      <c r="C2412" s="14"/>
      <c r="D2412" s="14"/>
    </row>
    <row r="2413" spans="3:4">
      <c r="C2413" s="14"/>
      <c r="D2413" s="14"/>
    </row>
    <row r="2414" spans="3:4">
      <c r="C2414" s="14"/>
      <c r="D2414" s="14"/>
    </row>
    <row r="2415" spans="3:4">
      <c r="C2415" s="14"/>
      <c r="D2415" s="14"/>
    </row>
    <row r="2416" spans="3:4">
      <c r="C2416" s="14"/>
      <c r="D2416" s="14"/>
    </row>
    <row r="2417" spans="3:4">
      <c r="C2417" s="14"/>
      <c r="D2417" s="14"/>
    </row>
    <row r="2418" spans="3:4">
      <c r="C2418" s="14"/>
      <c r="D2418" s="14"/>
    </row>
    <row r="2419" spans="3:4">
      <c r="C2419" s="14"/>
      <c r="D2419" s="14"/>
    </row>
    <row r="2420" spans="3:4">
      <c r="C2420" s="14"/>
      <c r="D2420" s="14"/>
    </row>
    <row r="2421" spans="3:4">
      <c r="C2421" s="14"/>
      <c r="D2421" s="14"/>
    </row>
    <row r="2422" spans="3:4">
      <c r="C2422" s="14"/>
      <c r="D2422" s="14"/>
    </row>
    <row r="2423" spans="3:4">
      <c r="C2423" s="14"/>
      <c r="D2423" s="14"/>
    </row>
    <row r="2424" spans="3:4">
      <c r="C2424" s="14"/>
      <c r="D2424" s="14"/>
    </row>
    <row r="2425" spans="3:4">
      <c r="C2425" s="14"/>
      <c r="D2425" s="14"/>
    </row>
    <row r="2426" spans="3:4">
      <c r="C2426" s="14"/>
      <c r="D2426" s="14"/>
    </row>
    <row r="2427" spans="3:4">
      <c r="C2427" s="14"/>
      <c r="D2427" s="14"/>
    </row>
    <row r="2428" spans="3:4">
      <c r="C2428" s="14"/>
      <c r="D2428" s="14"/>
    </row>
    <row r="2429" spans="3:4">
      <c r="C2429" s="14"/>
      <c r="D2429" s="14"/>
    </row>
    <row r="2430" spans="3:4">
      <c r="C2430" s="14"/>
      <c r="D2430" s="14"/>
    </row>
    <row r="2431" spans="3:4">
      <c r="C2431" s="14"/>
      <c r="D2431" s="14"/>
    </row>
    <row r="2432" spans="3:4">
      <c r="C2432" s="14"/>
      <c r="D2432" s="14"/>
    </row>
    <row r="2433" spans="3:4">
      <c r="C2433" s="14"/>
      <c r="D2433" s="14"/>
    </row>
    <row r="2434" spans="3:4">
      <c r="C2434" s="14"/>
      <c r="D2434" s="14"/>
    </row>
    <row r="2435" spans="3:4">
      <c r="C2435" s="14"/>
      <c r="D2435" s="14"/>
    </row>
    <row r="2436" spans="3:4">
      <c r="C2436" s="14"/>
      <c r="D2436" s="14"/>
    </row>
    <row r="2437" spans="3:4">
      <c r="C2437" s="14"/>
      <c r="D2437" s="14"/>
    </row>
    <row r="2438" spans="3:4">
      <c r="C2438" s="14"/>
      <c r="D2438" s="14"/>
    </row>
    <row r="2439" spans="3:4">
      <c r="C2439" s="14"/>
      <c r="D2439" s="14"/>
    </row>
    <row r="2440" spans="3:4">
      <c r="C2440" s="14"/>
      <c r="D2440" s="14"/>
    </row>
    <row r="2441" spans="3:4">
      <c r="C2441" s="14"/>
      <c r="D2441" s="14"/>
    </row>
    <row r="2442" spans="3:4">
      <c r="C2442" s="14"/>
      <c r="D2442" s="14"/>
    </row>
    <row r="2443" spans="3:4">
      <c r="C2443" s="14"/>
      <c r="D2443" s="14"/>
    </row>
    <row r="2444" spans="3:4">
      <c r="C2444" s="14"/>
      <c r="D2444" s="14"/>
    </row>
    <row r="2445" spans="3:4">
      <c r="C2445" s="14"/>
      <c r="D2445" s="14"/>
    </row>
    <row r="2446" spans="3:4">
      <c r="C2446" s="14"/>
      <c r="D2446" s="14"/>
    </row>
    <row r="2447" spans="3:4">
      <c r="C2447" s="14"/>
      <c r="D2447" s="14"/>
    </row>
    <row r="2448" spans="3:4">
      <c r="C2448" s="14"/>
      <c r="D2448" s="14"/>
    </row>
    <row r="2449" spans="3:4">
      <c r="C2449" s="14"/>
      <c r="D2449" s="14"/>
    </row>
    <row r="2450" spans="3:4">
      <c r="C2450" s="14"/>
      <c r="D2450" s="14"/>
    </row>
    <row r="2451" spans="3:4">
      <c r="C2451" s="14"/>
      <c r="D2451" s="14"/>
    </row>
    <row r="2452" spans="3:4">
      <c r="C2452" s="14"/>
      <c r="D2452" s="14"/>
    </row>
    <row r="2453" spans="3:4">
      <c r="C2453" s="14"/>
      <c r="D2453" s="14"/>
    </row>
    <row r="2454" spans="3:4">
      <c r="C2454" s="14"/>
      <c r="D2454" s="14"/>
    </row>
    <row r="2455" spans="3:4">
      <c r="C2455" s="14"/>
      <c r="D2455" s="14"/>
    </row>
    <row r="2456" spans="3:4">
      <c r="C2456" s="14"/>
      <c r="D2456" s="14"/>
    </row>
    <row r="2457" spans="3:4">
      <c r="C2457" s="14"/>
      <c r="D2457" s="14"/>
    </row>
    <row r="2458" spans="3:4">
      <c r="C2458" s="14"/>
      <c r="D2458" s="14"/>
    </row>
    <row r="2459" spans="3:4">
      <c r="C2459" s="14"/>
      <c r="D2459" s="14"/>
    </row>
    <row r="2460" spans="3:4">
      <c r="C2460" s="14"/>
      <c r="D2460" s="14"/>
    </row>
    <row r="2461" spans="3:4">
      <c r="C2461" s="14"/>
      <c r="D2461" s="14"/>
    </row>
    <row r="2462" spans="3:4">
      <c r="C2462" s="14"/>
      <c r="D2462" s="14"/>
    </row>
    <row r="2463" spans="3:4">
      <c r="C2463" s="14"/>
      <c r="D2463" s="14"/>
    </row>
    <row r="2464" spans="3:4">
      <c r="C2464" s="14"/>
      <c r="D2464" s="14"/>
    </row>
    <row r="2465" spans="3:4">
      <c r="C2465" s="14"/>
      <c r="D2465" s="14"/>
    </row>
    <row r="2466" spans="3:4">
      <c r="C2466" s="14"/>
      <c r="D2466" s="14"/>
    </row>
    <row r="2467" spans="3:4">
      <c r="C2467" s="14"/>
      <c r="D2467" s="14"/>
    </row>
    <row r="2468" spans="3:4">
      <c r="C2468" s="14"/>
      <c r="D2468" s="14"/>
    </row>
    <row r="2469" spans="3:4">
      <c r="C2469" s="14"/>
      <c r="D2469" s="14"/>
    </row>
    <row r="2470" spans="3:4">
      <c r="C2470" s="14"/>
      <c r="D2470" s="14"/>
    </row>
    <row r="2471" spans="3:4">
      <c r="C2471" s="14"/>
      <c r="D2471" s="14"/>
    </row>
    <row r="2472" spans="3:4">
      <c r="C2472" s="14"/>
      <c r="D2472" s="14"/>
    </row>
    <row r="2473" spans="3:4">
      <c r="C2473" s="14"/>
      <c r="D2473" s="14"/>
    </row>
    <row r="2474" spans="3:4">
      <c r="C2474" s="14"/>
      <c r="D2474" s="14"/>
    </row>
    <row r="2475" spans="3:4">
      <c r="C2475" s="14"/>
      <c r="D2475" s="14"/>
    </row>
    <row r="2476" spans="3:4">
      <c r="C2476" s="14"/>
      <c r="D2476" s="14"/>
    </row>
    <row r="2477" spans="3:4">
      <c r="C2477" s="14"/>
      <c r="D2477" s="14"/>
    </row>
    <row r="2478" spans="3:4">
      <c r="C2478" s="14"/>
      <c r="D2478" s="14"/>
    </row>
    <row r="2479" spans="3:4">
      <c r="C2479" s="14"/>
      <c r="D2479" s="14"/>
    </row>
    <row r="2480" spans="3:4">
      <c r="C2480" s="14"/>
      <c r="D2480" s="14"/>
    </row>
    <row r="2481" spans="3:4">
      <c r="C2481" s="14"/>
      <c r="D2481" s="14"/>
    </row>
    <row r="2482" spans="3:4">
      <c r="C2482" s="14"/>
      <c r="D2482" s="14"/>
    </row>
    <row r="2483" spans="3:4">
      <c r="C2483" s="14"/>
      <c r="D2483" s="14"/>
    </row>
    <row r="2484" spans="3:4">
      <c r="C2484" s="14"/>
      <c r="D2484" s="14"/>
    </row>
    <row r="2485" spans="3:4">
      <c r="C2485" s="14"/>
      <c r="D2485" s="14"/>
    </row>
    <row r="2486" spans="3:4">
      <c r="C2486" s="14"/>
      <c r="D2486" s="14"/>
    </row>
    <row r="2487" spans="3:4">
      <c r="C2487" s="14"/>
      <c r="D2487" s="14"/>
    </row>
    <row r="2488" spans="3:4">
      <c r="C2488" s="14"/>
      <c r="D2488" s="14"/>
    </row>
    <row r="2489" spans="3:4">
      <c r="C2489" s="14"/>
      <c r="D2489" s="14"/>
    </row>
    <row r="2490" spans="3:4">
      <c r="C2490" s="14"/>
      <c r="D2490" s="14"/>
    </row>
    <row r="2491" spans="3:4">
      <c r="C2491" s="14"/>
      <c r="D2491" s="14"/>
    </row>
    <row r="2492" spans="3:4">
      <c r="C2492" s="14"/>
      <c r="D2492" s="14"/>
    </row>
    <row r="2493" spans="3:4">
      <c r="C2493" s="14"/>
      <c r="D2493" s="14"/>
    </row>
    <row r="2494" spans="3:4">
      <c r="C2494" s="14"/>
      <c r="D2494" s="14"/>
    </row>
    <row r="2495" spans="3:4">
      <c r="C2495" s="14"/>
      <c r="D2495" s="14"/>
    </row>
    <row r="2496" spans="3:4">
      <c r="C2496" s="14"/>
      <c r="D2496" s="14"/>
    </row>
    <row r="2497" spans="3:4">
      <c r="C2497" s="14"/>
      <c r="D2497" s="14"/>
    </row>
    <row r="2498" spans="3:4">
      <c r="C2498" s="14"/>
      <c r="D2498" s="14"/>
    </row>
    <row r="2499" spans="3:4">
      <c r="C2499" s="14"/>
      <c r="D2499" s="14"/>
    </row>
    <row r="2500" spans="3:4">
      <c r="C2500" s="14"/>
      <c r="D2500" s="14"/>
    </row>
    <row r="2501" spans="3:4">
      <c r="C2501" s="14"/>
      <c r="D2501" s="14"/>
    </row>
    <row r="2502" spans="3:4">
      <c r="C2502" s="14"/>
      <c r="D2502" s="14"/>
    </row>
    <row r="2503" spans="3:4">
      <c r="C2503" s="14"/>
      <c r="D2503" s="14"/>
    </row>
    <row r="2504" spans="3:4">
      <c r="C2504" s="14"/>
      <c r="D2504" s="14"/>
    </row>
    <row r="2505" spans="3:4">
      <c r="C2505" s="14"/>
      <c r="D2505" s="14"/>
    </row>
    <row r="2506" spans="3:4">
      <c r="C2506" s="14"/>
      <c r="D2506" s="14"/>
    </row>
    <row r="2507" spans="3:4">
      <c r="C2507" s="14"/>
      <c r="D2507" s="14"/>
    </row>
    <row r="2508" spans="3:4">
      <c r="C2508" s="14"/>
      <c r="D2508" s="14"/>
    </row>
    <row r="2509" spans="3:4">
      <c r="C2509" s="14"/>
      <c r="D2509" s="14"/>
    </row>
    <row r="2510" spans="3:4">
      <c r="C2510" s="14"/>
      <c r="D2510" s="14"/>
    </row>
    <row r="2511" spans="3:4">
      <c r="C2511" s="14"/>
      <c r="D2511" s="14"/>
    </row>
    <row r="2512" spans="3:4">
      <c r="C2512" s="14"/>
      <c r="D2512" s="14"/>
    </row>
    <row r="2513" spans="3:4">
      <c r="C2513" s="14"/>
      <c r="D2513" s="14"/>
    </row>
    <row r="2514" spans="3:4">
      <c r="C2514" s="14"/>
      <c r="D2514" s="14"/>
    </row>
    <row r="2515" spans="3:4">
      <c r="C2515" s="14"/>
      <c r="D2515" s="14"/>
    </row>
    <row r="2516" spans="3:4">
      <c r="C2516" s="14"/>
      <c r="D2516" s="14"/>
    </row>
    <row r="2517" spans="3:4">
      <c r="C2517" s="14"/>
      <c r="D2517" s="14"/>
    </row>
    <row r="2518" spans="3:4">
      <c r="C2518" s="14"/>
      <c r="D2518" s="14"/>
    </row>
    <row r="2519" spans="3:4">
      <c r="C2519" s="14"/>
      <c r="D2519" s="14"/>
    </row>
    <row r="2520" spans="3:4">
      <c r="C2520" s="14"/>
      <c r="D2520" s="14"/>
    </row>
    <row r="2521" spans="3:4">
      <c r="C2521" s="14"/>
      <c r="D2521" s="14"/>
    </row>
    <row r="2522" spans="3:4">
      <c r="C2522" s="14"/>
      <c r="D2522" s="14"/>
    </row>
    <row r="2523" spans="3:4">
      <c r="C2523" s="14"/>
      <c r="D2523" s="14"/>
    </row>
    <row r="2524" spans="3:4">
      <c r="C2524" s="14"/>
      <c r="D2524" s="14"/>
    </row>
    <row r="2525" spans="3:4">
      <c r="C2525" s="14"/>
      <c r="D2525" s="14"/>
    </row>
    <row r="2526" spans="3:4">
      <c r="C2526" s="14"/>
      <c r="D2526" s="14"/>
    </row>
    <row r="2527" spans="3:4">
      <c r="C2527" s="14"/>
      <c r="D2527" s="14"/>
    </row>
    <row r="2528" spans="3:4">
      <c r="C2528" s="14"/>
      <c r="D2528" s="14"/>
    </row>
    <row r="2529" spans="3:4">
      <c r="C2529" s="14"/>
      <c r="D2529" s="14"/>
    </row>
    <row r="2530" spans="3:4">
      <c r="C2530" s="14"/>
      <c r="D2530" s="14"/>
    </row>
    <row r="2531" spans="3:4">
      <c r="C2531" s="14"/>
      <c r="D2531" s="14"/>
    </row>
    <row r="2532" spans="3:4">
      <c r="C2532" s="14"/>
      <c r="D2532" s="14"/>
    </row>
    <row r="2533" spans="3:4">
      <c r="C2533" s="14"/>
      <c r="D2533" s="14"/>
    </row>
    <row r="2534" spans="3:4">
      <c r="C2534" s="14"/>
      <c r="D2534" s="14"/>
    </row>
    <row r="2535" spans="3:4">
      <c r="C2535" s="14"/>
      <c r="D2535" s="14"/>
    </row>
    <row r="2536" spans="3:4">
      <c r="C2536" s="14"/>
      <c r="D2536" s="14"/>
    </row>
    <row r="2537" spans="3:4">
      <c r="C2537" s="14"/>
      <c r="D2537" s="14"/>
    </row>
    <row r="2538" spans="3:4">
      <c r="C2538" s="14"/>
      <c r="D2538" s="14"/>
    </row>
    <row r="2539" spans="3:4">
      <c r="C2539" s="14"/>
      <c r="D2539" s="14"/>
    </row>
    <row r="2540" spans="3:4">
      <c r="C2540" s="14"/>
      <c r="D2540" s="14"/>
    </row>
  </sheetData>
  <protectedRanges>
    <protectedRange sqref="A112:D119" name="Range1"/>
  </protectedRanges>
  <sortState xmlns:xlrd2="http://schemas.microsoft.com/office/spreadsheetml/2017/richdata2" ref="A21:U602">
    <sortCondition ref="C21:C602"/>
  </sortState>
  <phoneticPr fontId="8" type="noConversion"/>
  <hyperlinks>
    <hyperlink ref="H63959" r:id="rId1" display="http://vsolj.cetus-net.org/bulletin.html" xr:uid="{00000000-0004-0000-0100-000000000000}"/>
    <hyperlink ref="H63952" r:id="rId2" display="https://www.aavso.org/ejaavso" xr:uid="{00000000-0004-0000-0100-000001000000}"/>
    <hyperlink ref="I63959" r:id="rId3" display="http://vsolj.cetus-net.org/bulletin.html" xr:uid="{00000000-0004-0000-0100-000002000000}"/>
    <hyperlink ref="AQ57610" r:id="rId4" display="http://cdsbib.u-strasbg.fr/cgi-bin/cdsbib?1990RMxAA..21..381G" xr:uid="{00000000-0004-0000-0100-000003000000}"/>
    <hyperlink ref="H63956" r:id="rId5" display="https://www.aavso.org/ejaavso" xr:uid="{00000000-0004-0000-0100-000004000000}"/>
    <hyperlink ref="AP4974" r:id="rId6" display="http://cdsbib.u-strasbg.fr/cgi-bin/cdsbib?1990RMxAA..21..381G" xr:uid="{00000000-0004-0000-0100-000005000000}"/>
    <hyperlink ref="AP4977" r:id="rId7" display="http://cdsbib.u-strasbg.fr/cgi-bin/cdsbib?1990RMxAA..21..381G" xr:uid="{00000000-0004-0000-0100-000006000000}"/>
    <hyperlink ref="AP4975" r:id="rId8" display="http://cdsbib.u-strasbg.fr/cgi-bin/cdsbib?1990RMxAA..21..381G" xr:uid="{00000000-0004-0000-0100-000007000000}"/>
    <hyperlink ref="AP4959" r:id="rId9" display="http://cdsbib.u-strasbg.fr/cgi-bin/cdsbib?1990RMxAA..21..381G" xr:uid="{00000000-0004-0000-0100-000008000000}"/>
    <hyperlink ref="AQ5188" r:id="rId10" display="http://cdsbib.u-strasbg.fr/cgi-bin/cdsbib?1990RMxAA..21..381G" xr:uid="{00000000-0004-0000-0100-000009000000}"/>
    <hyperlink ref="AQ5192" r:id="rId11" display="http://cdsbib.u-strasbg.fr/cgi-bin/cdsbib?1990RMxAA..21..381G" xr:uid="{00000000-0004-0000-0100-00000A000000}"/>
    <hyperlink ref="AQ64872" r:id="rId12" display="http://cdsbib.u-strasbg.fr/cgi-bin/cdsbib?1990RMxAA..21..381G" xr:uid="{00000000-0004-0000-0100-00000B000000}"/>
    <hyperlink ref="I2080" r:id="rId13" display="http://vsolj.cetus-net.org/bulletin.html" xr:uid="{00000000-0004-0000-0100-00000C000000}"/>
    <hyperlink ref="H2080" r:id="rId14" display="http://vsolj.cetus-net.org/bulletin.html" xr:uid="{00000000-0004-0000-0100-00000D000000}"/>
    <hyperlink ref="AQ65533" r:id="rId15" display="http://cdsbib.u-strasbg.fr/cgi-bin/cdsbib?1990RMxAA..21..381G" xr:uid="{00000000-0004-0000-0100-00000E000000}"/>
    <hyperlink ref="AQ65532" r:id="rId16" display="http://cdsbib.u-strasbg.fr/cgi-bin/cdsbib?1990RMxAA..21..381G" xr:uid="{00000000-0004-0000-0100-00000F000000}"/>
    <hyperlink ref="AP3250" r:id="rId17" display="http://cdsbib.u-strasbg.fr/cgi-bin/cdsbib?1990RMxAA..21..381G" xr:uid="{00000000-0004-0000-0100-000010000000}"/>
    <hyperlink ref="AP3268" r:id="rId18" display="http://cdsbib.u-strasbg.fr/cgi-bin/cdsbib?1990RMxAA..21..381G" xr:uid="{00000000-0004-0000-0100-000011000000}"/>
    <hyperlink ref="AP3269" r:id="rId19" display="http://cdsbib.u-strasbg.fr/cgi-bin/cdsbib?1990RMxAA..21..381G" xr:uid="{00000000-0004-0000-0100-000012000000}"/>
    <hyperlink ref="AP3265" r:id="rId20" display="http://cdsbib.u-strasbg.fr/cgi-bin/cdsbib?1990RMxAA..21..381G" xr:uid="{00000000-0004-0000-0100-000013000000}"/>
  </hyperlinks>
  <pageMargins left="0.75" right="0.75" top="1" bottom="1" header="0.5" footer="0.5"/>
  <pageSetup orientation="portrait" r:id="rId21"/>
  <headerFooter alignWithMargins="0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A5017-6A59-411A-9637-35E7728127B3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22"/>
  </sheetPr>
  <dimension ref="A1:W2534"/>
  <sheetViews>
    <sheetView workbookViewId="0">
      <pane xSplit="13" ySplit="22" topLeftCell="N23" activePane="bottomRight" state="frozen"/>
      <selection pane="topRight" activeCell="N1" sqref="N1"/>
      <selection pane="bottomLeft" activeCell="A23" sqref="A23"/>
      <selection pane="bottomRight" activeCell="E17" sqref="E17"/>
    </sheetView>
  </sheetViews>
  <sheetFormatPr defaultColWidth="10.28515625" defaultRowHeight="12.75"/>
  <cols>
    <col min="1" max="1" width="17.42578125" customWidth="1"/>
    <col min="2" max="2" width="4.140625" customWidth="1"/>
    <col min="3" max="3" width="11.85546875" style="9" customWidth="1"/>
    <col min="4" max="4" width="14.28515625" style="9" customWidth="1"/>
    <col min="5" max="5" width="16.42578125" style="10" customWidth="1"/>
    <col min="6" max="6" width="9.140625" customWidth="1"/>
    <col min="7" max="7" width="7.140625" style="9" bestFit="1" customWidth="1"/>
    <col min="8" max="8" width="7.85546875" style="9" bestFit="1" customWidth="1"/>
    <col min="9" max="9" width="8.85546875" style="9" bestFit="1" customWidth="1"/>
    <col min="10" max="10" width="10.85546875" style="9" bestFit="1" customWidth="1"/>
    <col min="11" max="11" width="7.140625" style="9" customWidth="1"/>
    <col min="12" max="12" width="7.5703125" style="9" bestFit="1" customWidth="1"/>
    <col min="13" max="13" width="8.42578125" style="9" customWidth="1"/>
    <col min="14" max="14" width="7.140625" style="9" bestFit="1" customWidth="1"/>
    <col min="15" max="15" width="7" style="9" bestFit="1" customWidth="1"/>
    <col min="16" max="16" width="7.7109375" style="9" customWidth="1"/>
    <col min="17" max="17" width="10.42578125" style="11" customWidth="1"/>
  </cols>
  <sheetData>
    <row r="1" spans="1:23" ht="23.25" customHeight="1" thickBot="1">
      <c r="A1" s="1" t="s">
        <v>44</v>
      </c>
      <c r="B1" s="1"/>
      <c r="C1"/>
      <c r="D1"/>
      <c r="E1"/>
      <c r="G1"/>
      <c r="H1"/>
      <c r="I1"/>
      <c r="J1"/>
      <c r="K1"/>
      <c r="L1"/>
      <c r="M1"/>
      <c r="N1"/>
      <c r="O1"/>
      <c r="P1"/>
      <c r="Q1"/>
      <c r="V1" s="7" t="s">
        <v>13</v>
      </c>
      <c r="W1" s="7" t="s">
        <v>50</v>
      </c>
    </row>
    <row r="2" spans="1:23" ht="12.95" customHeight="1">
      <c r="A2" t="s">
        <v>27</v>
      </c>
      <c r="B2" t="s">
        <v>30</v>
      </c>
      <c r="C2"/>
      <c r="D2" s="199" t="s">
        <v>438</v>
      </c>
      <c r="E2" s="198"/>
      <c r="F2" s="198"/>
      <c r="G2"/>
      <c r="H2"/>
      <c r="I2"/>
      <c r="J2"/>
      <c r="K2"/>
      <c r="L2"/>
      <c r="M2"/>
      <c r="N2"/>
      <c r="O2"/>
      <c r="P2"/>
      <c r="Q2"/>
      <c r="V2">
        <v>-50000</v>
      </c>
      <c r="W2" s="38">
        <f t="shared" ref="W2:W20" si="0">+D$11+D$12*V2+D$13*V2^2</f>
        <v>-0.40970727081309266</v>
      </c>
    </row>
    <row r="3" spans="1:23" ht="12.95" customHeight="1" thickBot="1">
      <c r="C3"/>
      <c r="D3"/>
      <c r="E3"/>
      <c r="G3"/>
      <c r="H3"/>
      <c r="I3"/>
      <c r="J3"/>
      <c r="K3"/>
      <c r="L3"/>
      <c r="M3"/>
      <c r="N3"/>
      <c r="O3"/>
      <c r="P3"/>
      <c r="Q3"/>
      <c r="V3">
        <v>-45000</v>
      </c>
      <c r="W3" s="38">
        <f t="shared" si="0"/>
        <v>-0.3439729370546265</v>
      </c>
    </row>
    <row r="4" spans="1:23" ht="12.95" customHeight="1" thickTop="1" thickBot="1">
      <c r="A4" s="6" t="s">
        <v>3</v>
      </c>
      <c r="B4" s="6"/>
      <c r="C4" s="2">
        <v>44788.590100000001</v>
      </c>
      <c r="D4" s="3">
        <v>0.35826333999999999</v>
      </c>
      <c r="E4"/>
      <c r="F4" s="33" t="str">
        <f>"F"&amp;E5</f>
        <v>F47</v>
      </c>
      <c r="G4" s="34" t="str">
        <f>"G"&amp;E5</f>
        <v>G47</v>
      </c>
      <c r="H4"/>
      <c r="I4"/>
      <c r="J4"/>
      <c r="K4"/>
      <c r="L4"/>
      <c r="M4"/>
      <c r="N4"/>
      <c r="O4"/>
      <c r="P4"/>
      <c r="Q4"/>
      <c r="V4">
        <v>-40000</v>
      </c>
      <c r="W4" s="38">
        <f t="shared" si="0"/>
        <v>-0.28388939804828461</v>
      </c>
    </row>
    <row r="5" spans="1:23" ht="12.95" customHeight="1" thickTop="1">
      <c r="A5" s="35" t="s">
        <v>48</v>
      </c>
      <c r="C5"/>
      <c r="D5"/>
      <c r="E5" s="36">
        <v>47</v>
      </c>
      <c r="G5"/>
      <c r="H5"/>
      <c r="I5"/>
      <c r="J5"/>
      <c r="K5"/>
      <c r="L5"/>
      <c r="M5"/>
      <c r="N5"/>
      <c r="O5"/>
      <c r="P5"/>
      <c r="Q5"/>
      <c r="V5">
        <v>-35000</v>
      </c>
      <c r="W5" s="38">
        <f t="shared" si="0"/>
        <v>-0.22945665379406693</v>
      </c>
    </row>
    <row r="6" spans="1:23" ht="12.95" customHeight="1">
      <c r="A6" s="6" t="s">
        <v>4</v>
      </c>
      <c r="B6" s="6"/>
      <c r="C6"/>
      <c r="D6"/>
      <c r="E6"/>
      <c r="G6"/>
      <c r="H6"/>
      <c r="I6"/>
      <c r="J6"/>
      <c r="K6"/>
      <c r="L6"/>
      <c r="M6"/>
      <c r="N6"/>
      <c r="O6"/>
      <c r="P6"/>
      <c r="Q6"/>
      <c r="V6">
        <v>-30000</v>
      </c>
      <c r="W6" s="38">
        <f t="shared" si="0"/>
        <v>-0.18067470429197346</v>
      </c>
    </row>
    <row r="7" spans="1:23" ht="12.95" customHeight="1">
      <c r="A7" t="s">
        <v>5</v>
      </c>
      <c r="C7" s="9">
        <v>44788.595000000001</v>
      </c>
      <c r="D7" s="34" t="s">
        <v>135</v>
      </c>
      <c r="E7"/>
      <c r="G7"/>
      <c r="H7"/>
      <c r="I7"/>
      <c r="J7"/>
      <c r="K7"/>
      <c r="L7"/>
      <c r="M7"/>
      <c r="N7"/>
      <c r="O7"/>
      <c r="P7"/>
      <c r="Q7"/>
      <c r="V7">
        <v>-25000</v>
      </c>
      <c r="W7" s="38">
        <f t="shared" si="0"/>
        <v>-0.13754354954200426</v>
      </c>
    </row>
    <row r="8" spans="1:23" ht="12.95" customHeight="1">
      <c r="A8" t="s">
        <v>6</v>
      </c>
      <c r="C8" s="12">
        <v>0.35825796999999998</v>
      </c>
      <c r="D8" s="34" t="s">
        <v>135</v>
      </c>
      <c r="E8"/>
      <c r="G8"/>
      <c r="H8"/>
      <c r="I8"/>
      <c r="J8"/>
      <c r="K8"/>
      <c r="L8"/>
      <c r="M8"/>
      <c r="N8"/>
      <c r="O8"/>
      <c r="P8"/>
      <c r="Q8"/>
      <c r="V8">
        <v>-20000</v>
      </c>
      <c r="W8" s="38">
        <f t="shared" si="0"/>
        <v>-0.10006318954415927</v>
      </c>
    </row>
    <row r="9" spans="1:23" ht="12.95" customHeight="1">
      <c r="A9" s="15" t="s">
        <v>45</v>
      </c>
      <c r="B9" s="16"/>
      <c r="C9" s="17">
        <v>-9.5</v>
      </c>
      <c r="D9" s="16" t="s">
        <v>46</v>
      </c>
      <c r="E9" s="16"/>
      <c r="G9"/>
      <c r="H9"/>
      <c r="I9"/>
      <c r="J9"/>
      <c r="K9"/>
      <c r="L9"/>
      <c r="M9"/>
      <c r="N9"/>
      <c r="O9"/>
      <c r="P9"/>
      <c r="Q9"/>
      <c r="V9">
        <v>-15000</v>
      </c>
      <c r="W9" s="38">
        <f t="shared" si="0"/>
        <v>-6.823362429843853E-2</v>
      </c>
    </row>
    <row r="10" spans="1:23" ht="12.95" customHeight="1" thickBot="1">
      <c r="A10" s="16"/>
      <c r="B10" s="16"/>
      <c r="C10" s="5" t="s">
        <v>23</v>
      </c>
      <c r="D10" s="5" t="s">
        <v>24</v>
      </c>
      <c r="E10" s="16"/>
      <c r="G10"/>
      <c r="H10"/>
      <c r="I10"/>
      <c r="J10"/>
      <c r="K10"/>
      <c r="L10"/>
      <c r="M10"/>
      <c r="N10"/>
      <c r="O10"/>
      <c r="P10"/>
      <c r="Q10"/>
      <c r="V10">
        <v>-10000</v>
      </c>
      <c r="W10" s="38">
        <f t="shared" si="0"/>
        <v>-4.205485380484203E-2</v>
      </c>
    </row>
    <row r="11" spans="1:23" ht="12.95" customHeight="1">
      <c r="A11" s="16" t="s">
        <v>19</v>
      </c>
      <c r="B11" s="16"/>
      <c r="C11" s="32">
        <f ca="1">INTERCEPT(INDIRECT($G$4):G967,INDIRECT($F$4):F967)</f>
        <v>7.237584142135367E-2</v>
      </c>
      <c r="D11" s="4">
        <f>+E11*F11</f>
        <v>-6.649697074021757E-3</v>
      </c>
      <c r="E11" s="39">
        <v>-66.496970740217563</v>
      </c>
      <c r="F11" s="38">
        <v>1E-4</v>
      </c>
      <c r="H11"/>
      <c r="I11"/>
      <c r="J11"/>
      <c r="K11"/>
      <c r="L11"/>
      <c r="M11"/>
      <c r="N11"/>
      <c r="O11"/>
      <c r="P11"/>
      <c r="Q11"/>
      <c r="V11">
        <v>-5000</v>
      </c>
      <c r="W11" s="38">
        <f t="shared" si="0"/>
        <v>-2.1526878063369774E-2</v>
      </c>
    </row>
    <row r="12" spans="1:23" ht="12.95" customHeight="1">
      <c r="A12" s="16" t="s">
        <v>20</v>
      </c>
      <c r="B12" s="16"/>
      <c r="C12" s="32">
        <f ca="1">SLOPE(INDIRECT($G$4):G967,INDIRECT($F$4):F967)</f>
        <v>-3.6324852184203239E-6</v>
      </c>
      <c r="D12" s="4">
        <f>+E12*F12</f>
        <v>2.41035672265718E-6</v>
      </c>
      <c r="E12" s="40">
        <v>2.41035672265718</v>
      </c>
      <c r="F12" s="38">
        <v>9.9999999999999995E-7</v>
      </c>
      <c r="G12"/>
      <c r="H12"/>
      <c r="I12"/>
      <c r="J12"/>
      <c r="K12"/>
      <c r="L12"/>
      <c r="M12"/>
      <c r="N12"/>
      <c r="O12"/>
      <c r="P12"/>
      <c r="Q12"/>
      <c r="V12">
        <v>0</v>
      </c>
      <c r="W12" s="38">
        <f t="shared" si="0"/>
        <v>-6.649697074021757E-3</v>
      </c>
    </row>
    <row r="13" spans="1:23" ht="12.95" customHeight="1" thickBot="1">
      <c r="A13" s="16" t="s">
        <v>22</v>
      </c>
      <c r="B13" s="16"/>
      <c r="C13" s="4" t="s">
        <v>17</v>
      </c>
      <c r="D13" s="4">
        <f>+E13*F13</f>
        <v>-1.1301589504248477E-10</v>
      </c>
      <c r="E13" s="41">
        <v>-0.11301589504248477</v>
      </c>
      <c r="F13" s="38">
        <v>1.0000000000000001E-9</v>
      </c>
      <c r="G13"/>
      <c r="H13"/>
      <c r="I13"/>
      <c r="J13"/>
      <c r="K13"/>
      <c r="L13"/>
      <c r="M13"/>
      <c r="N13"/>
      <c r="O13"/>
      <c r="P13"/>
      <c r="Q13"/>
      <c r="V13">
        <v>5000</v>
      </c>
      <c r="W13" s="38">
        <f t="shared" si="0"/>
        <v>2.5766891632020231E-3</v>
      </c>
    </row>
    <row r="14" spans="1:23" ht="12.95" customHeight="1">
      <c r="A14" s="16"/>
      <c r="B14" s="16"/>
      <c r="C14" s="16"/>
      <c r="D14" s="16"/>
      <c r="E14" s="16">
        <f>SUM(T21:T145)</f>
        <v>1.7196786585688042E-3</v>
      </c>
      <c r="G14"/>
      <c r="H14"/>
      <c r="I14"/>
      <c r="J14"/>
      <c r="K14"/>
      <c r="L14"/>
      <c r="M14"/>
      <c r="N14"/>
      <c r="O14"/>
      <c r="P14"/>
      <c r="Q14"/>
      <c r="V14">
        <v>10000</v>
      </c>
      <c r="W14" s="38">
        <f t="shared" si="0"/>
        <v>6.1522806483015648E-3</v>
      </c>
    </row>
    <row r="15" spans="1:23" ht="12.95" customHeight="1">
      <c r="A15" s="18" t="s">
        <v>21</v>
      </c>
      <c r="B15" s="16"/>
      <c r="C15" s="19">
        <f ca="1">(C7+C11)+(C8+C12)*INT(MAX(F21:F3508))</f>
        <v>59651.206821979657</v>
      </c>
      <c r="D15" s="34">
        <f>+C7+INT(MAX(F21:F1582))*C8+D11+D12*INT(MAX(F21:F4017))+D13*INT(MAX(F21:F4044)^2)</f>
        <v>59651.183979459005</v>
      </c>
      <c r="E15" s="21"/>
      <c r="G15"/>
      <c r="H15"/>
      <c r="I15"/>
      <c r="J15"/>
      <c r="K15"/>
      <c r="L15"/>
      <c r="M15"/>
      <c r="N15"/>
      <c r="O15"/>
      <c r="P15"/>
      <c r="Q15"/>
      <c r="V15">
        <v>15000</v>
      </c>
      <c r="W15" s="38">
        <f t="shared" si="0"/>
        <v>4.0770773812768696E-3</v>
      </c>
    </row>
    <row r="16" spans="1:23" ht="12.95" customHeight="1">
      <c r="A16" s="22" t="s">
        <v>7</v>
      </c>
      <c r="B16" s="16"/>
      <c r="C16" s="23">
        <f ca="1">+C8+C12</f>
        <v>0.35825433751478158</v>
      </c>
      <c r="D16" s="34" t="e">
        <f>+C8+D12+2*D13*#REF!</f>
        <v>#REF!</v>
      </c>
      <c r="E16" s="21"/>
      <c r="G16"/>
      <c r="H16"/>
      <c r="I16"/>
      <c r="J16"/>
      <c r="K16"/>
      <c r="L16"/>
      <c r="M16"/>
      <c r="N16"/>
      <c r="O16"/>
      <c r="P16"/>
      <c r="Q16"/>
      <c r="V16">
        <v>20000</v>
      </c>
      <c r="W16" s="38">
        <f t="shared" si="0"/>
        <v>-3.6489206378720676E-3</v>
      </c>
    </row>
    <row r="17" spans="1:23" ht="12.95" customHeight="1" thickBot="1">
      <c r="A17" s="20" t="s">
        <v>43</v>
      </c>
      <c r="B17" s="16"/>
      <c r="C17" s="16">
        <f>COUNT(C21:C2166)</f>
        <v>586</v>
      </c>
      <c r="D17" s="20"/>
      <c r="E17" s="24"/>
      <c r="G17"/>
      <c r="H17"/>
      <c r="I17"/>
      <c r="J17"/>
      <c r="K17"/>
      <c r="L17"/>
      <c r="M17"/>
      <c r="N17"/>
      <c r="O17"/>
      <c r="P17"/>
      <c r="Q17"/>
      <c r="V17">
        <v>25000</v>
      </c>
      <c r="W17" s="38">
        <f t="shared" si="0"/>
        <v>-1.7025713409145236E-2</v>
      </c>
    </row>
    <row r="18" spans="1:23" ht="12.95" customHeight="1" thickTop="1" thickBot="1">
      <c r="A18" s="22" t="s">
        <v>151</v>
      </c>
      <c r="B18" s="16"/>
      <c r="C18" s="110">
        <f ca="1">+C15</f>
        <v>59651.206821979657</v>
      </c>
      <c r="D18" s="111">
        <f ca="1">+C16</f>
        <v>0.35825433751478158</v>
      </c>
      <c r="E18" s="27"/>
      <c r="G18"/>
      <c r="H18"/>
      <c r="I18"/>
      <c r="J18"/>
      <c r="K18"/>
      <c r="L18"/>
      <c r="M18"/>
      <c r="N18"/>
      <c r="O18"/>
      <c r="P18"/>
      <c r="Q18"/>
      <c r="V18">
        <v>30000</v>
      </c>
      <c r="W18" s="38">
        <f t="shared" si="0"/>
        <v>-3.6053300932542651E-2</v>
      </c>
    </row>
    <row r="19" spans="1:23" ht="12.95" customHeight="1" thickBot="1">
      <c r="A19" s="22" t="s">
        <v>152</v>
      </c>
      <c r="C19" s="112">
        <f>+D15</f>
        <v>59651.183979459005</v>
      </c>
      <c r="D19" s="113" t="e">
        <f>+D16</f>
        <v>#REF!</v>
      </c>
      <c r="G19"/>
      <c r="H19"/>
      <c r="I19"/>
      <c r="J19"/>
      <c r="K19"/>
      <c r="L19"/>
      <c r="M19"/>
      <c r="N19"/>
      <c r="O19"/>
      <c r="P19"/>
      <c r="Q19"/>
      <c r="V19">
        <v>35000</v>
      </c>
      <c r="W19" s="38">
        <f t="shared" si="0"/>
        <v>-6.073168320806431E-2</v>
      </c>
    </row>
    <row r="20" spans="1:23" ht="12.95" customHeight="1" thickBot="1">
      <c r="A20" s="5" t="s">
        <v>9</v>
      </c>
      <c r="B20" s="5" t="s">
        <v>10</v>
      </c>
      <c r="C20" s="5" t="s">
        <v>11</v>
      </c>
      <c r="D20" s="5" t="s">
        <v>16</v>
      </c>
      <c r="E20" s="5" t="s">
        <v>12</v>
      </c>
      <c r="F20" s="5" t="s">
        <v>13</v>
      </c>
      <c r="G20" s="5" t="s">
        <v>14</v>
      </c>
      <c r="H20" s="8" t="s">
        <v>195</v>
      </c>
      <c r="I20" s="8" t="s">
        <v>181</v>
      </c>
      <c r="J20" s="8" t="s">
        <v>179</v>
      </c>
      <c r="K20" s="8" t="s">
        <v>213</v>
      </c>
      <c r="L20" s="8" t="s">
        <v>449</v>
      </c>
      <c r="M20" s="8" t="s">
        <v>433</v>
      </c>
      <c r="N20" s="8" t="s">
        <v>434</v>
      </c>
      <c r="O20" s="8" t="s">
        <v>26</v>
      </c>
      <c r="P20" s="7" t="s">
        <v>25</v>
      </c>
      <c r="Q20" s="5" t="s">
        <v>18</v>
      </c>
      <c r="R20" s="7" t="s">
        <v>153</v>
      </c>
      <c r="S20" s="7" t="s">
        <v>155</v>
      </c>
      <c r="T20" s="7" t="s">
        <v>154</v>
      </c>
      <c r="V20">
        <v>40000</v>
      </c>
      <c r="W20" s="38">
        <f t="shared" si="0"/>
        <v>-9.1060860235710195E-2</v>
      </c>
    </row>
    <row r="21" spans="1:23" ht="12.95" customHeight="1">
      <c r="A21" s="108" t="s">
        <v>142</v>
      </c>
      <c r="B21" s="4"/>
      <c r="C21" s="14">
        <v>28731.308000000001</v>
      </c>
      <c r="D21" s="14"/>
      <c r="E21" s="168">
        <f>+(C21-C$7)/C$8</f>
        <v>-44820.459960737237</v>
      </c>
      <c r="F21" s="169">
        <f>ROUND(2*E21,0)/2+1</f>
        <v>-44819.5</v>
      </c>
      <c r="G21" s="9">
        <f>+C21-(C$7+F21*C$8)</f>
        <v>-0.34391358500215574</v>
      </c>
      <c r="H21" s="9">
        <f>+G21</f>
        <v>-0.34391358500215574</v>
      </c>
      <c r="P21" s="9">
        <f>+D$11+D$12*F21+D$13*F21^2</f>
        <v>-0.34170560653733617</v>
      </c>
      <c r="Q21" s="11">
        <f>+C21-15018.5</f>
        <v>13712.808000000001</v>
      </c>
      <c r="R21">
        <f>+(P21-G21)^2</f>
        <v>4.8751689011069897E-6</v>
      </c>
      <c r="S21">
        <v>0.1</v>
      </c>
      <c r="T21">
        <f>S21*R21</f>
        <v>4.8751689011069901E-7</v>
      </c>
      <c r="U21">
        <f>VLOOKUP(C21,'A (3)'!C$41:E$95,3,FALSE)</f>
        <v>-44820.459960737237</v>
      </c>
      <c r="W21" s="38"/>
    </row>
    <row r="22" spans="1:23" ht="12.95" customHeight="1">
      <c r="A22" s="108" t="s">
        <v>142</v>
      </c>
      <c r="B22" s="4"/>
      <c r="C22" s="14">
        <v>28731.477999999999</v>
      </c>
      <c r="D22" s="14"/>
      <c r="E22" s="163">
        <f>+(C22-C$7)/C$8</f>
        <v>-44819.985442333644</v>
      </c>
      <c r="F22" s="169">
        <f>ROUND(2*E22,0)/2+1</f>
        <v>-44819</v>
      </c>
      <c r="G22" s="9">
        <f>+C22-(C$7+F22*C$8)</f>
        <v>-0.35304257000461803</v>
      </c>
      <c r="H22" s="9">
        <f>+G22</f>
        <v>-0.35304257000461803</v>
      </c>
      <c r="P22" s="9">
        <f>+D$11+D$12*F22+D$13*F22^2</f>
        <v>-0.34169933607132097</v>
      </c>
      <c r="Q22" s="11">
        <f>+C22-15018.5</f>
        <v>13712.977999999999</v>
      </c>
      <c r="R22">
        <f>+(P22-G22)^2</f>
        <v>1.2866895606550185E-4</v>
      </c>
      <c r="S22">
        <v>0.1</v>
      </c>
      <c r="T22">
        <f>S22*R22</f>
        <v>1.2866895606550187E-5</v>
      </c>
      <c r="U22">
        <f>VLOOKUP(C22,'A (3)'!C$41:E$95,3,FALSE)</f>
        <v>-44819.985442333644</v>
      </c>
      <c r="W22" s="38"/>
    </row>
    <row r="23" spans="1:23" ht="12.95" customHeight="1">
      <c r="A23" s="108" t="s">
        <v>142</v>
      </c>
      <c r="B23" s="4"/>
      <c r="C23" s="14">
        <v>29046.215</v>
      </c>
      <c r="D23" s="14"/>
      <c r="E23" s="163">
        <f>+(C23-C$7)/C$8</f>
        <v>-43941.464861200438</v>
      </c>
      <c r="F23" s="169">
        <f>ROUND(2*E23,0)/2+1</f>
        <v>-43940.5</v>
      </c>
      <c r="G23" s="9">
        <f>+C23-(C$7+F23*C$8)</f>
        <v>-0.34566921500299941</v>
      </c>
      <c r="H23" s="9">
        <f>+G23</f>
        <v>-0.34566921500299941</v>
      </c>
      <c r="P23" s="9">
        <f>+D$11+D$12*F23+D$13*F23^2</f>
        <v>-0.33076939832627006</v>
      </c>
      <c r="Q23" s="11">
        <f>+C23-15018.5</f>
        <v>14027.715</v>
      </c>
      <c r="R23">
        <f>+(P23-G23)^2</f>
        <v>2.2200453700014204E-4</v>
      </c>
      <c r="S23">
        <v>0.1</v>
      </c>
      <c r="T23">
        <f>S23*R23</f>
        <v>2.2200453700014204E-5</v>
      </c>
      <c r="U23">
        <f>VLOOKUP(C23,'A (3)'!C$41:E$95,3,FALSE)</f>
        <v>-43941.464861200438</v>
      </c>
      <c r="W23" s="38"/>
    </row>
    <row r="24" spans="1:23" ht="12.95" customHeight="1">
      <c r="A24" s="108" t="s">
        <v>142</v>
      </c>
      <c r="B24" s="4"/>
      <c r="C24" s="14">
        <v>29046.404999999999</v>
      </c>
      <c r="D24" s="14"/>
      <c r="E24" s="163">
        <f>+(C24-C$7)/C$8</f>
        <v>-43940.934517102309</v>
      </c>
      <c r="F24" s="169">
        <f>ROUND(2*E24,0)/2+1</f>
        <v>-43940</v>
      </c>
      <c r="G24" s="9">
        <f>+C24-(C$7+F24*C$8)</f>
        <v>-0.33479820000502514</v>
      </c>
      <c r="H24" s="9">
        <f>+G24</f>
        <v>-0.33479820000502514</v>
      </c>
      <c r="P24" s="9">
        <f>+D$11+D$12*F24+D$13*F24^2</f>
        <v>-0.33076322720122658</v>
      </c>
      <c r="Q24" s="11">
        <f>+C24-15018.5</f>
        <v>14027.904999999999</v>
      </c>
      <c r="R24">
        <f>+(P24-G24)^2</f>
        <v>1.6281005527393957E-5</v>
      </c>
      <c r="S24">
        <v>0.1</v>
      </c>
      <c r="T24">
        <f>S24*R24</f>
        <v>1.6281005527393958E-6</v>
      </c>
      <c r="U24">
        <f>VLOOKUP(C24,'A (3)'!C$41:E$95,3,FALSE)</f>
        <v>-43940.934517102309</v>
      </c>
      <c r="W24" s="38"/>
    </row>
    <row r="25" spans="1:23" ht="12.95" customHeight="1">
      <c r="A25" s="108" t="s">
        <v>31</v>
      </c>
      <c r="B25" s="4"/>
      <c r="C25" s="14">
        <v>29369.184000000001</v>
      </c>
      <c r="D25" s="14"/>
      <c r="E25" s="163">
        <f>+(C25-C$7)/C$8</f>
        <v>-43039.966424194281</v>
      </c>
      <c r="F25" s="169">
        <f>ROUND(2*E25,0)/2+1</f>
        <v>-43039</v>
      </c>
      <c r="G25" s="9">
        <f>+C25-(C$7+F25*C$8)</f>
        <v>-0.34622917000160669</v>
      </c>
      <c r="H25" s="9">
        <f>+G25</f>
        <v>-0.34622917000160669</v>
      </c>
      <c r="P25" s="9">
        <f>+D$11+D$12*F25+D$13*F25^2</f>
        <v>-0.31973465720316729</v>
      </c>
      <c r="Q25" s="11">
        <f>+C25-15018.5</f>
        <v>14350.684000000001</v>
      </c>
      <c r="R25">
        <f>+(P25-G25)^2</f>
        <v>7.0195920842666898E-4</v>
      </c>
      <c r="S25">
        <v>0.1</v>
      </c>
      <c r="T25">
        <f>S25*R25</f>
        <v>7.0195920842666904E-5</v>
      </c>
      <c r="U25">
        <f>VLOOKUP(C25,'A (3)'!C$41:E$95,3,FALSE)</f>
        <v>-43039.966424194281</v>
      </c>
      <c r="W25" s="38"/>
    </row>
    <row r="26" spans="1:23" ht="12.95" customHeight="1">
      <c r="A26" s="73" t="s">
        <v>124</v>
      </c>
      <c r="B26" s="37" t="s">
        <v>39</v>
      </c>
      <c r="C26" s="76">
        <v>29645.01</v>
      </c>
      <c r="D26" s="76"/>
      <c r="E26" s="163">
        <f>+(C26-C$7)/C$8</f>
        <v>-42270.057523074793</v>
      </c>
      <c r="F26" s="169">
        <f>ROUND(2*E26,0)/2+1</f>
        <v>-42269</v>
      </c>
      <c r="G26" s="9">
        <f>+C26-(C$7+F26*C$8)</f>
        <v>-0.37886607000473305</v>
      </c>
      <c r="H26" s="9">
        <f>G26</f>
        <v>-0.37886607000473305</v>
      </c>
      <c r="O26" s="9">
        <f ca="1">+C$11+C$12*F26</f>
        <v>0.22591735911876235</v>
      </c>
      <c r="P26" s="9">
        <f>+D$11+D$12*F26+D$13*F26^2</f>
        <v>-0.31045498934652238</v>
      </c>
      <c r="Q26" s="11">
        <f>+C26-15018.5</f>
        <v>14626.509999999998</v>
      </c>
      <c r="R26">
        <f>+(P26-G26)^2</f>
        <v>4.6800759568242055E-3</v>
      </c>
      <c r="S26">
        <v>0.1</v>
      </c>
      <c r="T26">
        <f>S26*R26</f>
        <v>4.6800759568242059E-4</v>
      </c>
      <c r="U26">
        <f>VLOOKUP(C26,'A (3)'!C$41:E$95,3,FALSE)</f>
        <v>-42270.057523074793</v>
      </c>
    </row>
    <row r="27" spans="1:23" ht="12.95" customHeight="1">
      <c r="A27" s="108" t="s">
        <v>142</v>
      </c>
      <c r="B27" s="4"/>
      <c r="C27" s="14">
        <v>30493.286</v>
      </c>
      <c r="D27" s="14"/>
      <c r="E27" s="163">
        <f>+(C27-C$7)/C$8</f>
        <v>-39902.277679963416</v>
      </c>
      <c r="F27" s="169">
        <f>ROUND(2*E27,0)/2+1</f>
        <v>-39901.5</v>
      </c>
      <c r="G27" s="9">
        <f>+C27-(C$7+F27*C$8)</f>
        <v>-0.27861004500300623</v>
      </c>
      <c r="H27" s="9">
        <f>+G27</f>
        <v>-0.27861004500300623</v>
      </c>
      <c r="P27" s="9">
        <f>+D$11+D$12*F27+D$13*F27^2</f>
        <v>-0.28276250916663576</v>
      </c>
      <c r="Q27" s="11">
        <f>+C27-15018.5</f>
        <v>15474.786</v>
      </c>
      <c r="R27">
        <f>+(P27-G27)^2</f>
        <v>1.724295863022742E-5</v>
      </c>
      <c r="S27">
        <v>0.1</v>
      </c>
      <c r="T27">
        <f>S27*R27</f>
        <v>1.7242958630227421E-6</v>
      </c>
      <c r="U27">
        <f>VLOOKUP(C27,'A (3)'!C$41:E$95,3,FALSE)</f>
        <v>-39902.277679963416</v>
      </c>
    </row>
    <row r="28" spans="1:23" ht="12.95" customHeight="1">
      <c r="A28" s="108" t="s">
        <v>142</v>
      </c>
      <c r="B28" s="4"/>
      <c r="C28" s="14">
        <v>30493.473000000002</v>
      </c>
      <c r="D28" s="14"/>
      <c r="E28" s="163">
        <f>+(C28-C$7)/C$8</f>
        <v>-39901.755709719451</v>
      </c>
      <c r="F28" s="169">
        <f>ROUND(2*E28,0)/2+1</f>
        <v>-39901</v>
      </c>
      <c r="G28" s="9">
        <f>+C28-(C$7+F28*C$8)</f>
        <v>-0.27073903000200517</v>
      </c>
      <c r="H28" s="9">
        <f>+G28</f>
        <v>-0.27073903000200517</v>
      </c>
      <c r="P28" s="9">
        <f>+D$11+D$12*F28+D$13*F28^2</f>
        <v>-0.28275679451279234</v>
      </c>
      <c r="Q28" s="11">
        <f>+C28-15018.5</f>
        <v>15474.973000000002</v>
      </c>
      <c r="R28">
        <f>+(P28-G28)^2</f>
        <v>1.4442666383673576E-4</v>
      </c>
      <c r="S28">
        <v>0.1</v>
      </c>
      <c r="T28">
        <f>S28*R28</f>
        <v>1.4442666383673577E-5</v>
      </c>
      <c r="U28">
        <f>VLOOKUP(C28,'A (3)'!C$41:E$95,3,FALSE)</f>
        <v>-39901.755709719451</v>
      </c>
    </row>
    <row r="29" spans="1:23" ht="12.95" customHeight="1">
      <c r="A29" s="108" t="s">
        <v>144</v>
      </c>
      <c r="B29" s="4"/>
      <c r="C29" s="14">
        <v>30899.22</v>
      </c>
      <c r="D29" s="14"/>
      <c r="E29" s="163">
        <f>+(C29-C$7)/C$8</f>
        <v>-38769.200305578692</v>
      </c>
      <c r="F29" s="167">
        <f>ROUND(2*E29,0)/2+0.5</f>
        <v>-38768.5</v>
      </c>
      <c r="G29" s="9">
        <f>+C29-(C$7+F29*C$8)</f>
        <v>-0.25089005500194617</v>
      </c>
      <c r="H29" s="9">
        <f>+G29</f>
        <v>-0.25089005500194617</v>
      </c>
      <c r="P29" s="9">
        <f>+D$11+D$12*F29+D$13*F29^2</f>
        <v>-0.26995811679529491</v>
      </c>
      <c r="Q29" s="11">
        <f>+C29-15018.5</f>
        <v>15880.720000000001</v>
      </c>
      <c r="R29">
        <f>+(P29-G29)^2</f>
        <v>3.6359098055496617E-4</v>
      </c>
      <c r="S29">
        <v>0.1</v>
      </c>
      <c r="T29">
        <f>S29*R29</f>
        <v>3.635909805549662E-5</v>
      </c>
      <c r="U29">
        <f>VLOOKUP(C29,'A (3)'!C$41:E$95,3,FALSE)</f>
        <v>-38769.200305578692</v>
      </c>
    </row>
    <row r="30" spans="1:23" ht="12.95" customHeight="1">
      <c r="A30" s="108" t="s">
        <v>144</v>
      </c>
      <c r="B30" s="4"/>
      <c r="C30" s="14">
        <v>30899.399000000001</v>
      </c>
      <c r="D30" s="14"/>
      <c r="E30" s="163">
        <f>+(C30-C$7)/C$8</f>
        <v>-38768.700665612552</v>
      </c>
      <c r="F30" s="167">
        <f>ROUND(2*E30,0)/2+0.5</f>
        <v>-38768</v>
      </c>
      <c r="G30" s="9">
        <f>+C30-(C$7+F30*C$8)</f>
        <v>-0.25101904000257491</v>
      </c>
      <c r="H30" s="9">
        <f>+G30</f>
        <v>-0.25101904000257491</v>
      </c>
      <c r="P30" s="9">
        <f>+D$11+D$12*F30+D$13*F30^2</f>
        <v>-0.2699525301884606</v>
      </c>
      <c r="Q30" s="11">
        <f>+C30-15018.5</f>
        <v>15880.899000000001</v>
      </c>
      <c r="R30">
        <f>+(P30-G30)^2</f>
        <v>3.5847705061902986E-4</v>
      </c>
      <c r="S30">
        <v>0.1</v>
      </c>
      <c r="T30">
        <f>S30*R30</f>
        <v>3.584770506190299E-5</v>
      </c>
      <c r="U30">
        <f>VLOOKUP(C30,'A (3)'!C$41:E$95,3,FALSE)</f>
        <v>-38768.700665612552</v>
      </c>
    </row>
    <row r="31" spans="1:23" ht="12.95" customHeight="1">
      <c r="A31" s="108" t="s">
        <v>144</v>
      </c>
      <c r="B31" s="4"/>
      <c r="C31" s="14">
        <v>31256.240000000002</v>
      </c>
      <c r="D31" s="14"/>
      <c r="E31" s="10">
        <f>+(C31-C$7)/C$8</f>
        <v>-37772.655832332217</v>
      </c>
      <c r="F31" s="167">
        <f>ROUND(2*E31,0)/2+0.5</f>
        <v>-37772</v>
      </c>
      <c r="G31" s="9">
        <f>+C31-(C$7+F31*C$8)</f>
        <v>-0.23495716000252287</v>
      </c>
      <c r="H31" s="9">
        <f>+G31</f>
        <v>-0.23495716000252287</v>
      </c>
      <c r="P31" s="9">
        <f>+D$11+D$12*F31+D$13*F31^2</f>
        <v>-0.25893617923256851</v>
      </c>
      <c r="Q31" s="11">
        <f>+C31-15018.5</f>
        <v>16237.740000000002</v>
      </c>
      <c r="R31">
        <f>+(P31-G31)^2</f>
        <v>5.7499336323489853E-4</v>
      </c>
      <c r="S31">
        <v>0.1</v>
      </c>
      <c r="T31">
        <f>S31*R31</f>
        <v>5.7499336323489857E-5</v>
      </c>
      <c r="U31">
        <f>VLOOKUP(C31,'A (3)'!C$41:E$95,3,FALSE)</f>
        <v>-37772.655832332217</v>
      </c>
    </row>
    <row r="32" spans="1:23" ht="12.95" customHeight="1">
      <c r="A32" s="108" t="s">
        <v>144</v>
      </c>
      <c r="B32" s="4"/>
      <c r="C32" s="14">
        <v>31256.425999999999</v>
      </c>
      <c r="D32" s="14"/>
      <c r="E32" s="10">
        <f>+(C32-C$7)/C$8</f>
        <v>-37772.136653372996</v>
      </c>
      <c r="F32" s="167">
        <f>ROUND(2*E32,0)/2+0.5</f>
        <v>-37771.5</v>
      </c>
      <c r="G32" s="9">
        <f>+C32-(C$7+F32*C$8)</f>
        <v>-0.22808614500172553</v>
      </c>
      <c r="H32" s="9">
        <f>+G32</f>
        <v>-0.22808614500172553</v>
      </c>
      <c r="P32" s="9">
        <f>+D$11+D$12*F32+D$13*F32^2</f>
        <v>-0.25893070524607359</v>
      </c>
      <c r="Q32" s="11">
        <f>+C32-15018.5</f>
        <v>16237.925999999999</v>
      </c>
      <c r="R32">
        <f>+(P32-G32)^2</f>
        <v>9.5138689666721707E-4</v>
      </c>
      <c r="S32">
        <v>0.1</v>
      </c>
      <c r="T32">
        <f>S32*R32</f>
        <v>9.5138689666721718E-5</v>
      </c>
      <c r="U32">
        <f>VLOOKUP(C32,'A (3)'!C$41:E$95,3,FALSE)</f>
        <v>-37772.136653372996</v>
      </c>
    </row>
    <row r="33" spans="1:22" ht="12.95" customHeight="1" thickBot="1">
      <c r="A33" s="109" t="s">
        <v>32</v>
      </c>
      <c r="B33" s="5"/>
      <c r="C33" s="81">
        <v>32337.678</v>
      </c>
      <c r="D33" s="81"/>
      <c r="E33" s="82">
        <f>+(C33-C$7)/C$8</f>
        <v>-34754.054459695624</v>
      </c>
      <c r="F33" s="167">
        <f>ROUND(2*E33,0)/2+0.5</f>
        <v>-34753.5</v>
      </c>
      <c r="G33" s="9">
        <f>+C33-(C$7+F33*C$8)</f>
        <v>-0.19863960500151734</v>
      </c>
      <c r="H33" s="9">
        <f>+G33</f>
        <v>-0.19863960500151734</v>
      </c>
      <c r="P33" s="9">
        <f>+D$11+D$12*F33+D$13*F33^2</f>
        <v>-0.2269192786930424</v>
      </c>
      <c r="Q33" s="11">
        <f>+C33-15018.5</f>
        <v>17319.178</v>
      </c>
      <c r="R33">
        <f>+(P33-G33)^2</f>
        <v>7.9973994409913486E-4</v>
      </c>
      <c r="S33">
        <v>0.1</v>
      </c>
      <c r="T33">
        <f>S33*R33</f>
        <v>7.9973994409913491E-5</v>
      </c>
      <c r="U33">
        <f>VLOOKUP(C33,'A (3)'!C$41:E$95,3,FALSE)</f>
        <v>-34754.054459695624</v>
      </c>
    </row>
    <row r="34" spans="1:22" ht="12.95" customHeight="1">
      <c r="A34" s="125" t="s">
        <v>178</v>
      </c>
      <c r="B34" s="126" t="s">
        <v>41</v>
      </c>
      <c r="C34" s="84">
        <v>44366.7353</v>
      </c>
      <c r="D34" s="125" t="s">
        <v>179</v>
      </c>
      <c r="E34" s="163">
        <f>+(C34-C$7)/C$8</f>
        <v>-1177.5305375620837</v>
      </c>
      <c r="F34" s="166">
        <f>ROUND(2*E34,0)/2</f>
        <v>-1177.5</v>
      </c>
      <c r="G34" s="165">
        <f>+C34-(C$7+F34*C$8)</f>
        <v>-1.0940325002593454E-2</v>
      </c>
      <c r="H34" s="165"/>
      <c r="J34" s="9">
        <f>+G34</f>
        <v>-1.0940325002593454E-2</v>
      </c>
      <c r="O34" s="9">
        <f ca="1">+C$11+C$12*F34</f>
        <v>7.6653092766043596E-2</v>
      </c>
      <c r="P34" s="9">
        <f>+D$11+D$12*F34+D$13*F34^2</f>
        <v>-9.6445893597763357E-3</v>
      </c>
      <c r="Q34" s="11">
        <f>+C34-15018.5</f>
        <v>29348.2353</v>
      </c>
      <c r="R34">
        <f>+(P34-G34)^2</f>
        <v>1.6789308560666906E-6</v>
      </c>
      <c r="S34">
        <v>1</v>
      </c>
      <c r="T34">
        <f>S34*R34</f>
        <v>1.6789308560666906E-6</v>
      </c>
      <c r="U34">
        <f>VLOOKUP(C34,'A (3)'!C$41:E$95,3,FALSE)</f>
        <v>-1177.5305375620837</v>
      </c>
      <c r="V34" s="84">
        <v>44366.7353</v>
      </c>
    </row>
    <row r="35" spans="1:22" ht="12.95" customHeight="1">
      <c r="A35" s="125" t="s">
        <v>178</v>
      </c>
      <c r="B35" s="126" t="s">
        <v>41</v>
      </c>
      <c r="C35" s="84">
        <v>44408.6512</v>
      </c>
      <c r="D35" s="125" t="s">
        <v>179</v>
      </c>
      <c r="E35" s="163">
        <f>+(C35-C$7)/C$8</f>
        <v>-1060.5313260721064</v>
      </c>
      <c r="F35" s="166">
        <f>ROUND(2*E35,0)/2</f>
        <v>-1060.5</v>
      </c>
      <c r="G35" s="165">
        <f>+C35-(C$7+F35*C$8)</f>
        <v>-1.1222815002838615E-2</v>
      </c>
      <c r="H35" s="165"/>
      <c r="J35" s="9">
        <f>+G35</f>
        <v>-1.1222815002838615E-2</v>
      </c>
      <c r="O35" s="9">
        <f ca="1">+C$11+C$12*F35</f>
        <v>7.6228091995488426E-2</v>
      </c>
      <c r="P35" s="9">
        <f>+D$11+D$12*F35+D$13*F35^2</f>
        <v>-9.3329848631721508E-3</v>
      </c>
      <c r="Q35" s="11">
        <f>+C35-15018.5</f>
        <v>29390.1512</v>
      </c>
      <c r="R35">
        <f>+(P35-G35)^2</f>
        <v>3.5714579567917687E-6</v>
      </c>
      <c r="S35">
        <v>1</v>
      </c>
      <c r="T35">
        <f>S35*R35</f>
        <v>3.5714579567917687E-6</v>
      </c>
      <c r="U35">
        <f>VLOOKUP(C35,'A (3)'!C$41:E$95,3,FALSE)</f>
        <v>-1060.5313260721064</v>
      </c>
      <c r="V35" s="84">
        <v>44408.6512</v>
      </c>
    </row>
    <row r="36" spans="1:22" ht="12.95" customHeight="1">
      <c r="A36" s="125" t="s">
        <v>178</v>
      </c>
      <c r="B36" s="126" t="s">
        <v>41</v>
      </c>
      <c r="C36" s="84">
        <v>44698.845500000003</v>
      </c>
      <c r="D36" s="125" t="s">
        <v>179</v>
      </c>
      <c r="E36" s="163">
        <f>+(C36-C$7)/C$8</f>
        <v>-250.51640860913182</v>
      </c>
      <c r="F36" s="166">
        <f>ROUND(2*E36,0)/2</f>
        <v>-250.5</v>
      </c>
      <c r="G36" s="165">
        <f>+C36-(C$7+F36*C$8)</f>
        <v>-5.8785149958566763E-3</v>
      </c>
      <c r="H36" s="165"/>
      <c r="J36" s="9">
        <f>+G36</f>
        <v>-5.8785149958566763E-3</v>
      </c>
      <c r="O36" s="9">
        <f ca="1">+C$11+C$12*F36</f>
        <v>7.3285778968567958E-2</v>
      </c>
      <c r="P36" s="9">
        <f>+D$11+D$12*F36+D$13*F36^2</f>
        <v>-7.2605832087152709E-3</v>
      </c>
      <c r="Q36" s="11">
        <f>+C36-15018.5</f>
        <v>29680.345500000003</v>
      </c>
      <c r="R36">
        <f>+(P36-G36)^2</f>
        <v>1.9101125449941498E-6</v>
      </c>
      <c r="S36">
        <v>1</v>
      </c>
      <c r="T36">
        <f>S36*R36</f>
        <v>1.9101125449941498E-6</v>
      </c>
      <c r="U36">
        <f>VLOOKUP(C36,'A (3)'!C$41:E$95,3,FALSE)</f>
        <v>-250.51640860913182</v>
      </c>
      <c r="V36" s="84">
        <v>44698.845500000003</v>
      </c>
    </row>
    <row r="37" spans="1:22" ht="12.95" customHeight="1">
      <c r="A37" s="125" t="s">
        <v>178</v>
      </c>
      <c r="B37" s="126" t="s">
        <v>39</v>
      </c>
      <c r="C37" s="84">
        <v>44787.515200000002</v>
      </c>
      <c r="D37" s="125" t="s">
        <v>179</v>
      </c>
      <c r="E37" s="163">
        <f>+(C37-C$7)/C$8</f>
        <v>-3.0140292482523772</v>
      </c>
      <c r="F37" s="166">
        <f>ROUND(2*E37,0)/2</f>
        <v>-3</v>
      </c>
      <c r="G37" s="165">
        <f>+C37-(C$7+F37*C$8)</f>
        <v>-5.0260900025023147E-3</v>
      </c>
      <c r="H37" s="165"/>
      <c r="J37" s="9">
        <f>+G37</f>
        <v>-5.0260900025023147E-3</v>
      </c>
      <c r="O37" s="9">
        <f ca="1">+C$11+C$12*F37</f>
        <v>7.238673887700893E-2</v>
      </c>
      <c r="P37" s="9">
        <f>+D$11+D$12*F37+D$13*F37^2</f>
        <v>-6.6569291613327837E-3</v>
      </c>
      <c r="Q37" s="11">
        <f>+C37-15018.5</f>
        <v>29769.015200000002</v>
      </c>
      <c r="R37">
        <f>+(P37-G37)^2</f>
        <v>2.6596363619748718E-6</v>
      </c>
      <c r="S37">
        <v>1</v>
      </c>
      <c r="T37">
        <f>S37*R37</f>
        <v>2.6596363619748718E-6</v>
      </c>
      <c r="U37">
        <f>VLOOKUP(C37,'A (3)'!C$41:E$95,3,FALSE)</f>
        <v>-3.0140292482523772</v>
      </c>
      <c r="V37" s="84">
        <v>44787.515200000002</v>
      </c>
    </row>
    <row r="38" spans="1:22">
      <c r="A38" s="125" t="s">
        <v>178</v>
      </c>
      <c r="B38" s="126" t="s">
        <v>39</v>
      </c>
      <c r="C38" s="84">
        <v>44788.59</v>
      </c>
      <c r="D38" s="125" t="s">
        <v>179</v>
      </c>
      <c r="E38" s="163">
        <f>+(C38-C$7)/C$8</f>
        <v>-1.3956423648179029E-2</v>
      </c>
      <c r="F38" s="166">
        <f>ROUND(2*E38,0)/2</f>
        <v>0</v>
      </c>
      <c r="G38" s="165">
        <f>+C38-(C$7+F38*C$8)</f>
        <v>-5.0000000046566129E-3</v>
      </c>
      <c r="H38" s="165"/>
      <c r="J38" s="9">
        <f>+G38</f>
        <v>-5.0000000046566129E-3</v>
      </c>
      <c r="O38" s="9">
        <f ca="1">+C$11+C$12*F38</f>
        <v>7.237584142135367E-2</v>
      </c>
      <c r="P38" s="9">
        <f>+D$11+D$12*F38+D$13*F38^2</f>
        <v>-6.649697074021757E-3</v>
      </c>
      <c r="Q38" s="11">
        <f>+C38-15018.5</f>
        <v>29770.089999999997</v>
      </c>
      <c r="R38">
        <f>+(P38-G38)^2</f>
        <v>2.7215004206719453E-6</v>
      </c>
      <c r="S38">
        <v>1</v>
      </c>
      <c r="T38">
        <f>S38*R38</f>
        <v>2.7215004206719453E-6</v>
      </c>
      <c r="U38">
        <f>VLOOKUP(C38,'A (3)'!C$41:E$95,3,FALSE)</f>
        <v>-1.3956423648179029E-2</v>
      </c>
      <c r="V38" s="84">
        <v>44788.59</v>
      </c>
    </row>
    <row r="39" spans="1:22">
      <c r="A39" s="125" t="s">
        <v>178</v>
      </c>
      <c r="B39" s="126" t="s">
        <v>39</v>
      </c>
      <c r="C39" s="84">
        <v>44789.665099999998</v>
      </c>
      <c r="D39" s="125" t="s">
        <v>179</v>
      </c>
      <c r="E39" s="163">
        <f>+(C39-C$7)/C$8</f>
        <v>2.9869537863935944</v>
      </c>
      <c r="F39" s="166">
        <f>ROUND(2*E39,0)/2</f>
        <v>3</v>
      </c>
      <c r="G39" s="165">
        <f>+C39-(C$7+F39*C$8)</f>
        <v>-4.6739099998376332E-3</v>
      </c>
      <c r="H39" s="165"/>
      <c r="J39" s="9">
        <f>+G39</f>
        <v>-4.6739099998376332E-3</v>
      </c>
      <c r="O39" s="9">
        <f ca="1">+C$11+C$12*F39</f>
        <v>7.2364943965698411E-2</v>
      </c>
      <c r="P39" s="9">
        <f>+D$11+D$12*F39+D$13*F39^2</f>
        <v>-6.6424670209968414E-3</v>
      </c>
      <c r="Q39" s="11">
        <f>+C39-15018.5</f>
        <v>29771.165099999998</v>
      </c>
      <c r="R39">
        <f>+(P39-G39)^2</f>
        <v>3.8752167455552155E-6</v>
      </c>
      <c r="S39">
        <v>1</v>
      </c>
      <c r="T39">
        <f>S39*R39</f>
        <v>3.8752167455552155E-6</v>
      </c>
      <c r="U39">
        <f>VLOOKUP(C39,'A (3)'!C$41:E$95,3,FALSE)</f>
        <v>2.9869537863935944</v>
      </c>
      <c r="V39" s="84">
        <v>44789.665099999998</v>
      </c>
    </row>
    <row r="40" spans="1:22">
      <c r="A40" s="125" t="s">
        <v>178</v>
      </c>
      <c r="B40" s="126" t="s">
        <v>41</v>
      </c>
      <c r="C40" s="84">
        <v>44790.560299999997</v>
      </c>
      <c r="D40" s="125" t="s">
        <v>179</v>
      </c>
      <c r="E40" s="163">
        <f>+(C40-C$7)/C$8</f>
        <v>5.4857118740336883</v>
      </c>
      <c r="F40" s="166">
        <f>ROUND(2*E40,0)/2</f>
        <v>5.5</v>
      </c>
      <c r="G40" s="165">
        <f>+C40-(C$7+F40*C$8)</f>
        <v>-5.1188350043958053E-3</v>
      </c>
      <c r="H40" s="165"/>
      <c r="J40" s="9">
        <f>+G40</f>
        <v>-5.1188350043958053E-3</v>
      </c>
      <c r="O40" s="9">
        <f ca="1">+C$11+C$12*F40</f>
        <v>7.2355862752652364E-2</v>
      </c>
      <c r="P40" s="9">
        <f>+D$11+D$12*F40+D$13*F40^2</f>
        <v>-6.6364435307779681E-3</v>
      </c>
      <c r="Q40" s="11">
        <f>+C40-15018.5</f>
        <v>29772.060299999997</v>
      </c>
      <c r="R40">
        <f>+(P40-G40)^2</f>
        <v>2.3031356393478398E-6</v>
      </c>
      <c r="S40">
        <v>1</v>
      </c>
      <c r="T40">
        <f>S40*R40</f>
        <v>2.3031356393478398E-6</v>
      </c>
      <c r="U40">
        <f>VLOOKUP(C40,'A (3)'!C$41:E$95,3,FALSE)</f>
        <v>5.4857118740336883</v>
      </c>
      <c r="V40" s="84">
        <v>44790.560299999997</v>
      </c>
    </row>
    <row r="41" spans="1:22">
      <c r="A41" s="125" t="s">
        <v>178</v>
      </c>
      <c r="B41" s="126" t="s">
        <v>41</v>
      </c>
      <c r="C41" s="125">
        <v>44790.560299999997</v>
      </c>
      <c r="D41" s="125" t="s">
        <v>179</v>
      </c>
      <c r="E41" s="163">
        <f>+(C41-C$7)/C$8</f>
        <v>5.4857118740336883</v>
      </c>
      <c r="F41" s="166">
        <f>ROUND(2*E41,0)/2</f>
        <v>5.5</v>
      </c>
      <c r="G41" s="165">
        <f>+C41-(C$7+F41*C$8)</f>
        <v>-5.1188350043958053E-3</v>
      </c>
      <c r="H41" s="165"/>
      <c r="J41" s="9">
        <f>+G41</f>
        <v>-5.1188350043958053E-3</v>
      </c>
      <c r="O41" s="9">
        <f ca="1">+C$11+C$12*F41</f>
        <v>7.2355862752652364E-2</v>
      </c>
      <c r="P41" s="9">
        <f>+D$11+D$12*F41+D$13*F41^2</f>
        <v>-6.6364435307779681E-3</v>
      </c>
      <c r="Q41" s="11">
        <f>+C41-15018.5</f>
        <v>29772.060299999997</v>
      </c>
      <c r="R41">
        <f>+(P41-G41)^2</f>
        <v>2.3031356393478398E-6</v>
      </c>
      <c r="S41">
        <v>1</v>
      </c>
      <c r="T41">
        <f>S41*R41</f>
        <v>2.3031356393478398E-6</v>
      </c>
      <c r="U41">
        <f>VLOOKUP(C41,'A (3)'!C$41:E$95,3,FALSE)</f>
        <v>5.4857118740336883</v>
      </c>
    </row>
    <row r="42" spans="1:22">
      <c r="A42" s="127" t="s">
        <v>156</v>
      </c>
      <c r="B42" s="128"/>
      <c r="C42" s="129">
        <v>48085.46</v>
      </c>
      <c r="D42" s="129" t="s">
        <v>181</v>
      </c>
      <c r="E42" s="163">
        <f>+(C42-C$7)/C$8</f>
        <v>9202.4889216002593</v>
      </c>
      <c r="F42" s="166">
        <f>ROUND(2*E42,0)/2</f>
        <v>9202.5</v>
      </c>
      <c r="G42" s="165">
        <f>+C42-(C$7+F42*C$8)</f>
        <v>-3.968925004301127E-3</v>
      </c>
      <c r="H42" s="165"/>
      <c r="I42" s="9">
        <f>+G42</f>
        <v>-3.968925004301127E-3</v>
      </c>
      <c r="O42" s="9">
        <f ca="1">+C$11+C$12*F42</f>
        <v>3.8947896198840641E-2</v>
      </c>
      <c r="P42" s="9">
        <f>+D$11+D$12*F42+D$13*F42^2</f>
        <v>5.9607458723137333E-3</v>
      </c>
      <c r="Q42" s="11">
        <f>+C42-15018.5</f>
        <v>33066.959999999999</v>
      </c>
      <c r="R42">
        <f>+(P42-G42)^2</f>
        <v>9.8598363717893335E-5</v>
      </c>
      <c r="S42">
        <v>0.1</v>
      </c>
      <c r="T42">
        <f>S42*R42</f>
        <v>9.8598363717893338E-6</v>
      </c>
      <c r="U42">
        <f>VLOOKUP(C42,'A (3)'!C$41:E$95,3,FALSE)</f>
        <v>9202.4889216002593</v>
      </c>
    </row>
    <row r="43" spans="1:22">
      <c r="A43" s="77" t="s">
        <v>156</v>
      </c>
      <c r="B43" s="74"/>
      <c r="C43" s="78">
        <v>48094.417999999998</v>
      </c>
      <c r="D43" s="78" t="s">
        <v>181</v>
      </c>
      <c r="E43" s="163">
        <f>+(C43-C$7)/C$8</f>
        <v>9227.4932501850471</v>
      </c>
      <c r="F43" s="166">
        <f>ROUND(2*E43,0)/2</f>
        <v>9227.5</v>
      </c>
      <c r="G43" s="165">
        <f>+C43-(C$7+F43*C$8)</f>
        <v>-2.4181750050047413E-3</v>
      </c>
      <c r="H43" s="165"/>
      <c r="I43" s="9">
        <f>+G43</f>
        <v>-2.4181750050047413E-3</v>
      </c>
      <c r="O43" s="9">
        <f ca="1">+C$11+C$12*F43</f>
        <v>3.8857084068380135E-2</v>
      </c>
      <c r="P43" s="9">
        <f>+D$11+D$12*F43+D$13*F43^2</f>
        <v>5.9689327167393377E-3</v>
      </c>
      <c r="Q43" s="11">
        <f>+C43-15018.5</f>
        <v>33075.917999999998</v>
      </c>
      <c r="R43">
        <f>+(P43-G43)^2</f>
        <v>7.0343575936139153E-5</v>
      </c>
      <c r="S43">
        <v>0.1</v>
      </c>
      <c r="T43">
        <f>S43*R43</f>
        <v>7.0343575936139157E-6</v>
      </c>
      <c r="U43">
        <f>VLOOKUP(C43,'A (3)'!C$41:E$95,3,FALSE)</f>
        <v>9227.4932501850471</v>
      </c>
    </row>
    <row r="44" spans="1:22">
      <c r="A44" s="77" t="s">
        <v>156</v>
      </c>
      <c r="B44" s="74"/>
      <c r="C44" s="78">
        <v>48122.360999999997</v>
      </c>
      <c r="D44" s="78" t="s">
        <v>181</v>
      </c>
      <c r="E44" s="163">
        <f>+(C44-C$7)/C$8</f>
        <v>9305.490119312617</v>
      </c>
      <c r="F44" s="166">
        <f>ROUND(2*E44,0)/2</f>
        <v>9305.5</v>
      </c>
      <c r="G44" s="165">
        <f>+C44-(C$7+F44*C$8)</f>
        <v>-3.5398350009927526E-3</v>
      </c>
      <c r="H44" s="165"/>
      <c r="I44" s="9">
        <f>+G44</f>
        <v>-3.5398350009927526E-3</v>
      </c>
      <c r="O44" s="9">
        <f ca="1">+C$11+C$12*F44</f>
        <v>3.8573750221343343E-2</v>
      </c>
      <c r="P44" s="9">
        <f>+D$11+D$12*F44+D$13*F44^2</f>
        <v>5.993567701646451E-3</v>
      </c>
      <c r="Q44" s="11">
        <f>+C44-15018.5</f>
        <v>33103.860999999997</v>
      </c>
      <c r="R44">
        <f>+(P44-G44)^2</f>
        <v>9.0885767090688476E-5</v>
      </c>
      <c r="S44">
        <v>0.1</v>
      </c>
      <c r="T44">
        <f>S44*R44</f>
        <v>9.0885767090688483E-6</v>
      </c>
      <c r="U44">
        <f>VLOOKUP(C44,'A (3)'!C$41:E$95,3,FALSE)</f>
        <v>9305.490119312617</v>
      </c>
    </row>
    <row r="45" spans="1:22">
      <c r="A45" t="s">
        <v>129</v>
      </c>
      <c r="B45" s="4"/>
      <c r="C45" s="85">
        <v>48336.621099999997</v>
      </c>
      <c r="D45" s="14"/>
      <c r="E45" s="10">
        <f>+(C45-C$7)/C$8</f>
        <v>9903.5510640558696</v>
      </c>
      <c r="F45">
        <f>ROUND(2*E45,0)/2</f>
        <v>9903.5</v>
      </c>
      <c r="G45" s="9">
        <f>+C45-(C$7+F45*C$8)</f>
        <v>1.8294104993401561E-2</v>
      </c>
      <c r="J45" s="9">
        <f>+G45</f>
        <v>1.8294104993401561E-2</v>
      </c>
    </row>
    <row r="46" spans="1:22">
      <c r="A46" s="28" t="s">
        <v>184</v>
      </c>
      <c r="B46" s="74" t="s">
        <v>41</v>
      </c>
      <c r="C46" s="75">
        <v>48500.337</v>
      </c>
      <c r="D46" s="75">
        <v>1E-4</v>
      </c>
      <c r="E46" s="163">
        <f>+(C46-C$7)/C$8</f>
        <v>10360.528755298867</v>
      </c>
      <c r="F46" s="166">
        <f>ROUND(2*E46,0)/2</f>
        <v>10360.5</v>
      </c>
      <c r="G46" s="165">
        <f>+C46-(C$7+F46*C$8)</f>
        <v>1.0301814996637404E-2</v>
      </c>
      <c r="H46" s="165"/>
      <c r="K46" s="9">
        <f>+G46</f>
        <v>1.0301814996637404E-2</v>
      </c>
      <c r="O46" s="9">
        <f ca="1">+C$11+C$12*F46</f>
        <v>3.4741478315909902E-2</v>
      </c>
      <c r="P46" s="9">
        <f>+D$11+D$12*F46+D$13*F46^2</f>
        <v>6.1916820695894683E-3</v>
      </c>
      <c r="Q46" s="11">
        <f>+C46-15018.5</f>
        <v>33481.837</v>
      </c>
      <c r="R46">
        <f>+(P46-G46)^2</f>
        <v>1.6893192678003631E-5</v>
      </c>
      <c r="S46">
        <v>1</v>
      </c>
      <c r="T46">
        <f>S46*R46</f>
        <v>1.6893192678003631E-5</v>
      </c>
      <c r="U46">
        <f>VLOOKUP(C46,'A (3)'!C$41:E$95,3,FALSE)</f>
        <v>10360.528755298867</v>
      </c>
    </row>
    <row r="47" spans="1:22">
      <c r="A47" t="s">
        <v>130</v>
      </c>
      <c r="B47" s="4"/>
      <c r="C47" s="85">
        <v>51091.429700000001</v>
      </c>
      <c r="D47" s="14"/>
      <c r="E47" s="10">
        <f>+(C47-C$7)/C$8</f>
        <v>17593.006235143908</v>
      </c>
      <c r="F47">
        <f>ROUND(2*E47,0)/2</f>
        <v>17593</v>
      </c>
      <c r="G47" s="9">
        <f>+C47-(C$7+F47*C$8)</f>
        <v>2.2337900009006262E-3</v>
      </c>
      <c r="K47" s="9">
        <f>+G47</f>
        <v>2.2337900009006262E-3</v>
      </c>
    </row>
    <row r="48" spans="1:22">
      <c r="A48" s="140" t="s">
        <v>298</v>
      </c>
      <c r="B48" s="141" t="s">
        <v>39</v>
      </c>
      <c r="C48" s="142">
        <v>51306.023000000001</v>
      </c>
      <c r="D48" s="196" t="s">
        <v>181</v>
      </c>
      <c r="E48" s="163">
        <f>+(C48-C$7)/C$8</f>
        <v>18191.997235958213</v>
      </c>
      <c r="F48" s="166">
        <f>ROUND(2*E48,0)/2</f>
        <v>18192</v>
      </c>
      <c r="G48" s="165">
        <f>+C48-(C$7+F48*C$8)</f>
        <v>-9.902399979182519E-4</v>
      </c>
      <c r="K48" s="9">
        <f>+G48</f>
        <v>-9.902399979182519E-4</v>
      </c>
      <c r="O48" s="9">
        <f ca="1">+C$11+C$12*F48</f>
        <v>6.2936703278511363E-3</v>
      </c>
      <c r="P48" s="9">
        <f>+D$11+D$12*F48+D$13*F48^2</f>
        <v>-2.0296965369590719E-4</v>
      </c>
      <c r="Q48" s="11">
        <f>+C48-15018.5</f>
        <v>36287.523000000001</v>
      </c>
      <c r="R48">
        <f>+(P48-G48)^2</f>
        <v>6.1979459489196917E-7</v>
      </c>
      <c r="S48">
        <v>1</v>
      </c>
      <c r="T48">
        <f>S48*R48</f>
        <v>6.1979459489196917E-7</v>
      </c>
      <c r="U48" t="e">
        <f>VLOOKUP(C48,'A (3)'!C$41:E$95,3,FALSE)</f>
        <v>#N/A</v>
      </c>
    </row>
    <row r="49" spans="1:23">
      <c r="A49" s="140" t="s">
        <v>298</v>
      </c>
      <c r="B49" s="141" t="s">
        <v>39</v>
      </c>
      <c r="C49" s="142">
        <v>51311.042999999998</v>
      </c>
      <c r="D49" s="196" t="s">
        <v>181</v>
      </c>
      <c r="E49" s="163">
        <f>+(C49-C$7)/C$8</f>
        <v>18206.009485287927</v>
      </c>
      <c r="F49" s="166">
        <f>ROUND(2*E49,0)/2</f>
        <v>18206</v>
      </c>
      <c r="G49" s="165">
        <f>+C49-(C$7+F49*C$8)</f>
        <v>3.3981800006586127E-3</v>
      </c>
      <c r="K49" s="9">
        <f>+G49</f>
        <v>3.3981800006586127E-3</v>
      </c>
      <c r="O49" s="9">
        <f ca="1">+C$11+C$12*F49</f>
        <v>6.2428155347932501E-3</v>
      </c>
      <c r="P49" s="9">
        <f>+D$11+D$12*F49+D$13*F49^2</f>
        <v>-2.2681439524729202E-4</v>
      </c>
      <c r="Q49" s="11">
        <f>+C49-15018.5</f>
        <v>36292.542999999998</v>
      </c>
      <c r="R49">
        <f>+(P49-G49)^2</f>
        <v>1.3140584370349215E-5</v>
      </c>
      <c r="S49">
        <v>1</v>
      </c>
      <c r="T49">
        <f>S49*R49</f>
        <v>1.3140584370349215E-5</v>
      </c>
      <c r="U49" t="e">
        <f>VLOOKUP(C49,'A (3)'!C$41:E$95,3,FALSE)</f>
        <v>#N/A</v>
      </c>
    </row>
    <row r="50" spans="1:23">
      <c r="A50" s="28" t="s">
        <v>42</v>
      </c>
      <c r="B50" s="74" t="s">
        <v>39</v>
      </c>
      <c r="C50" s="75">
        <v>51314.614999999998</v>
      </c>
      <c r="D50" s="75">
        <v>2E-3</v>
      </c>
      <c r="E50" s="10">
        <f>+(C50-C$7)/C$8</f>
        <v>18215.979954332899</v>
      </c>
      <c r="F50">
        <f>ROUND(2*E50,0)/2</f>
        <v>18216</v>
      </c>
      <c r="G50" s="9">
        <f>+C50-(C$7+F50*C$8)</f>
        <v>-7.1815199989941902E-3</v>
      </c>
      <c r="H50" s="9">
        <f>+G50</f>
        <v>-7.1815199989941902E-3</v>
      </c>
      <c r="O50" s="9">
        <f ca="1">+C$11+C$12*F50</f>
        <v>6.2064906826090477E-3</v>
      </c>
      <c r="P50" s="9">
        <f>+D$11+D$12*F50+D$13*F50^2</f>
        <v>-2.4387347731309739E-4</v>
      </c>
      <c r="Q50" s="11">
        <f>+C50-15018.5</f>
        <v>36296.114999999998</v>
      </c>
      <c r="R50">
        <f>+(P50-G50)^2</f>
        <v>4.8130939259793764E-5</v>
      </c>
      <c r="S50">
        <v>0.4</v>
      </c>
      <c r="T50">
        <f>S50*R50</f>
        <v>1.9252375703917505E-5</v>
      </c>
      <c r="U50">
        <f>VLOOKUP(C50,'A (3)'!C$41:E$95,3,FALSE)</f>
        <v>18215.979954332899</v>
      </c>
    </row>
    <row r="51" spans="1:23">
      <c r="A51" s="140" t="s">
        <v>298</v>
      </c>
      <c r="B51" s="141" t="s">
        <v>39</v>
      </c>
      <c r="C51" s="142">
        <v>51316.063999999998</v>
      </c>
      <c r="D51" s="196" t="s">
        <v>181</v>
      </c>
      <c r="E51" s="10">
        <f>+(C51-C$7)/C$8</f>
        <v>18220.024525902376</v>
      </c>
      <c r="F51">
        <f>ROUND(2*E51,0)/2</f>
        <v>18220</v>
      </c>
      <c r="G51" s="9">
        <f>+C51-(C$7+F51*C$8)</f>
        <v>8.7865999958012253E-3</v>
      </c>
      <c r="K51" s="9">
        <f>+G51</f>
        <v>8.7865999958012253E-3</v>
      </c>
      <c r="O51" s="9">
        <f ca="1">+C$11+C$12*F51</f>
        <v>6.1919607417353639E-3</v>
      </c>
      <c r="P51" s="9">
        <f>+D$11+D$12*F51+D$13*F51^2</f>
        <v>-2.5070343902953984E-4</v>
      </c>
      <c r="Q51" s="11">
        <f>+C51-15018.5</f>
        <v>36297.563999999998</v>
      </c>
      <c r="R51">
        <f>+(P51-G51)^2</f>
        <v>8.1672853373203943E-5</v>
      </c>
      <c r="S51">
        <v>1</v>
      </c>
      <c r="T51">
        <f>S51*R51</f>
        <v>8.1672853373203943E-5</v>
      </c>
      <c r="U51" t="e">
        <f>VLOOKUP(C51,'A (3)'!C$41:E$95,3,FALSE)</f>
        <v>#N/A</v>
      </c>
    </row>
    <row r="52" spans="1:23">
      <c r="A52" s="140" t="s">
        <v>298</v>
      </c>
      <c r="B52" s="141" t="s">
        <v>39</v>
      </c>
      <c r="C52" s="142">
        <v>51331.101000000002</v>
      </c>
      <c r="D52" s="196" t="s">
        <v>181</v>
      </c>
      <c r="E52" s="10">
        <f>+(C52-C$7)/C$8</f>
        <v>18261.997074342831</v>
      </c>
      <c r="F52">
        <f>ROUND(2*E52,0)/2</f>
        <v>18262</v>
      </c>
      <c r="G52" s="9">
        <f>+C52-(C$7+F52*C$8)</f>
        <v>-1.0481400022399612E-3</v>
      </c>
      <c r="K52" s="9">
        <f>+G52</f>
        <v>-1.0481400022399612E-3</v>
      </c>
      <c r="O52" s="9">
        <f ca="1">+C$11+C$12*F52</f>
        <v>6.0393963625617192E-3</v>
      </c>
      <c r="P52" s="9">
        <f>+D$11+D$12*F52+D$13*F52^2</f>
        <v>-3.2263638376141268E-4</v>
      </c>
      <c r="Q52" s="11">
        <f>+C52-15018.5</f>
        <v>36312.601000000002</v>
      </c>
      <c r="R52">
        <f>+(P52-G52)^2</f>
        <v>5.2635550042546729E-7</v>
      </c>
      <c r="S52">
        <v>1</v>
      </c>
      <c r="T52">
        <f>S52*R52</f>
        <v>5.2635550042546729E-7</v>
      </c>
      <c r="U52" t="e">
        <f>VLOOKUP(C52,'A (3)'!C$41:E$95,3,FALSE)</f>
        <v>#N/A</v>
      </c>
    </row>
    <row r="53" spans="1:23">
      <c r="A53" s="77" t="s">
        <v>42</v>
      </c>
      <c r="B53" s="74" t="s">
        <v>39</v>
      </c>
      <c r="C53" s="78">
        <v>51338.803819784996</v>
      </c>
      <c r="D53" s="78"/>
      <c r="E53" s="10">
        <f>+(C53-C$7)/C$8</f>
        <v>18283.497837563798</v>
      </c>
      <c r="F53">
        <f>ROUND(2*E53,0)/2</f>
        <v>18283.5</v>
      </c>
      <c r="G53" s="9">
        <f>+C53-(C$7+F53*C$8)</f>
        <v>-7.7471000258810818E-4</v>
      </c>
      <c r="H53" s="9">
        <f>G53</f>
        <v>-7.7471000258810818E-4</v>
      </c>
      <c r="O53" s="9">
        <f ca="1">+C$11+C$12*F53</f>
        <v>5.9612979303656777E-3</v>
      </c>
      <c r="P53" s="9">
        <f>+D$11+D$12*F53+D$13*F53^2</f>
        <v>-3.5961349565820366E-4</v>
      </c>
      <c r="Q53" s="11">
        <f>+C53-15018.5</f>
        <v>36320.303819784996</v>
      </c>
      <c r="R53">
        <f>+(P53-G53)^2</f>
        <v>1.7230511006540826E-7</v>
      </c>
      <c r="S53">
        <v>0.1</v>
      </c>
      <c r="T53">
        <f>S53*R53</f>
        <v>1.7230511006540828E-8</v>
      </c>
      <c r="U53">
        <f>VLOOKUP(C53,'A (3)'!C$41:E$95,3,FALSE)</f>
        <v>18283.497837563798</v>
      </c>
    </row>
    <row r="54" spans="1:23">
      <c r="A54" s="28" t="s">
        <v>42</v>
      </c>
      <c r="B54" s="74" t="s">
        <v>39</v>
      </c>
      <c r="C54" s="75">
        <v>51615.201000000001</v>
      </c>
      <c r="D54" s="75">
        <v>2E-3</v>
      </c>
      <c r="E54" s="10">
        <f>+(C54-C$7)/C$8</f>
        <v>19055.001065293818</v>
      </c>
      <c r="F54">
        <f>ROUND(2*E54,0)/2</f>
        <v>19055</v>
      </c>
      <c r="G54" s="9">
        <f>+C54-(C$7+F54*C$8)</f>
        <v>3.8165000296430662E-4</v>
      </c>
      <c r="H54" s="9">
        <f>+G54</f>
        <v>3.8165000296430662E-4</v>
      </c>
      <c r="O54" s="9">
        <f ca="1">+C$11+C$12*F54</f>
        <v>3.1588355843543969E-3</v>
      </c>
      <c r="P54" s="9">
        <f>+D$11+D$12*F54+D$13*F54^2</f>
        <v>-1.7556329278474933E-3</v>
      </c>
      <c r="Q54" s="11">
        <f>+C54-15018.5</f>
        <v>36596.701000000001</v>
      </c>
      <c r="R54">
        <f>+(P54-G54)^2</f>
        <v>4.5679783263394769E-6</v>
      </c>
      <c r="S54">
        <v>0.4</v>
      </c>
      <c r="T54">
        <f>S54*R54</f>
        <v>1.8271913305357908E-6</v>
      </c>
      <c r="U54">
        <f>VLOOKUP(C54,'A (3)'!C$41:E$95,3,FALSE)</f>
        <v>19055.001065293818</v>
      </c>
    </row>
    <row r="55" spans="1:23">
      <c r="A55" s="77" t="s">
        <v>38</v>
      </c>
      <c r="B55" s="74" t="s">
        <v>39</v>
      </c>
      <c r="C55" s="78">
        <v>52016.981609549999</v>
      </c>
      <c r="D55" s="78"/>
      <c r="E55" s="10">
        <f>+(C55-C$7)/C$8</f>
        <v>20176.48514435003</v>
      </c>
      <c r="F55">
        <f>ROUND(2*E55,0)/2</f>
        <v>20176.5</v>
      </c>
      <c r="G55" s="9">
        <f>+C55-(C$7+F55*C$8)</f>
        <v>-5.322155004250817E-3</v>
      </c>
      <c r="K55" s="9">
        <f>G55</f>
        <v>-5.322155004250817E-3</v>
      </c>
      <c r="O55" s="9">
        <f ca="1">+C$11+C$12*F55</f>
        <v>-9.1499658810399731E-4</v>
      </c>
      <c r="P55" s="9">
        <f>+D$11+D$12*F55+D$13*F55^2</f>
        <v>-4.0249055947393572E-3</v>
      </c>
      <c r="Q55" s="11">
        <f>+C55-15018.5</f>
        <v>36998.481609549999</v>
      </c>
      <c r="R55">
        <f>+(P55-G55)^2</f>
        <v>1.6828560304778312E-6</v>
      </c>
      <c r="S55">
        <v>0.1</v>
      </c>
      <c r="T55">
        <f>S55*R55</f>
        <v>1.6828560304778313E-7</v>
      </c>
      <c r="U55">
        <f>VLOOKUP(C55,'A (3)'!C$41:E$95,3,FALSE)</f>
        <v>20176.48514435003</v>
      </c>
    </row>
    <row r="56" spans="1:23">
      <c r="A56" s="28" t="s">
        <v>38</v>
      </c>
      <c r="B56" s="74" t="s">
        <v>39</v>
      </c>
      <c r="C56" s="75">
        <v>52034.711000000003</v>
      </c>
      <c r="D56" s="75">
        <v>3.0000000000000001E-3</v>
      </c>
      <c r="E56" s="10">
        <f>+(C56-C$7)/C$8</f>
        <v>20225.972921132787</v>
      </c>
      <c r="F56">
        <f>ROUND(2*E56,0)/2</f>
        <v>20226</v>
      </c>
      <c r="G56" s="9">
        <f>+C56-(C$7+F56*C$8)</f>
        <v>-9.7012199985329062E-3</v>
      </c>
      <c r="K56" s="9">
        <f>+G56</f>
        <v>-9.7012199985329062E-3</v>
      </c>
      <c r="O56" s="9">
        <f ca="1">+C$11+C$12*F56</f>
        <v>-1.0948046064157974E-3</v>
      </c>
      <c r="P56" s="9">
        <f>+D$11+D$12*F56+D$13*F56^2</f>
        <v>-4.1316161095907925E-3</v>
      </c>
      <c r="Q56" s="11">
        <f>+C56-15018.5</f>
        <v>37016.211000000003</v>
      </c>
      <c r="R56">
        <f>+(P56-G56)^2</f>
        <v>3.1020487479719119E-5</v>
      </c>
      <c r="S56">
        <v>0.4</v>
      </c>
      <c r="T56">
        <f>S56*R56</f>
        <v>1.2408194991887648E-5</v>
      </c>
      <c r="U56">
        <f>VLOOKUP(C56,'A (3)'!C$41:E$95,3,FALSE)</f>
        <v>20225.972921132787</v>
      </c>
    </row>
    <row r="57" spans="1:23">
      <c r="A57" s="28" t="s">
        <v>38</v>
      </c>
      <c r="B57" s="74" t="s">
        <v>39</v>
      </c>
      <c r="C57" s="75">
        <v>52475.012000000002</v>
      </c>
      <c r="D57" s="75">
        <v>2E-3</v>
      </c>
      <c r="E57" s="10">
        <f>+(C57-C$7)/C$8</f>
        <v>21454.978377731561</v>
      </c>
      <c r="F57">
        <f>ROUND(2*E57,0)/2</f>
        <v>21455</v>
      </c>
      <c r="G57" s="9">
        <f>+C57-(C$7+F57*C$8)</f>
        <v>-7.7463499983423389E-3</v>
      </c>
      <c r="K57" s="9">
        <f>+G57</f>
        <v>-7.7463499983423389E-3</v>
      </c>
      <c r="O57" s="9">
        <f ca="1">+C$11+C$12*F57</f>
        <v>-5.5591289398543853E-3</v>
      </c>
      <c r="P57" s="9">
        <f>+D$11+D$12*F57+D$13*F57^2</f>
        <v>-6.958634173080798E-3</v>
      </c>
      <c r="Q57" s="11">
        <f>+C57-15018.5</f>
        <v>37456.512000000002</v>
      </c>
      <c r="R57">
        <f>+(P57-G57)^2</f>
        <v>6.2049622136747061E-7</v>
      </c>
      <c r="S57">
        <v>0.4</v>
      </c>
      <c r="T57">
        <f>S57*R57</f>
        <v>2.4819848854698823E-7</v>
      </c>
      <c r="U57">
        <f>VLOOKUP(C57,'A (3)'!C$41:E$95,3,FALSE)</f>
        <v>21454.978377731561</v>
      </c>
    </row>
    <row r="58" spans="1:23">
      <c r="A58" s="28" t="s">
        <v>124</v>
      </c>
      <c r="B58" s="74" t="s">
        <v>39</v>
      </c>
      <c r="C58" s="79">
        <v>52725.434500000003</v>
      </c>
      <c r="D58" s="79">
        <v>1E-4</v>
      </c>
      <c r="E58" s="10">
        <f>+(C58-C$7)/C$8</f>
        <v>22153.978877287787</v>
      </c>
      <c r="F58">
        <f>ROUND(2*E58,0)/2</f>
        <v>22154</v>
      </c>
      <c r="G58" s="9">
        <f>+C58-(C$7+F58*C$8)</f>
        <v>-7.5673799947253428E-3</v>
      </c>
      <c r="K58" s="9">
        <f>G58</f>
        <v>-7.5673799947253428E-3</v>
      </c>
      <c r="O58" s="9">
        <f ca="1">+C$11+C$12*F58</f>
        <v>-8.0982361075301879E-3</v>
      </c>
      <c r="P58" s="9">
        <f>+D$11+D$12*F58+D$13*F58^2</f>
        <v>-8.7188234306119286E-3</v>
      </c>
      <c r="Q58" s="11">
        <f>+C58-15018.5</f>
        <v>37706.934500000003</v>
      </c>
      <c r="R58">
        <f>+(P58-G58)^2</f>
        <v>1.325821986046306E-6</v>
      </c>
      <c r="S58">
        <v>1</v>
      </c>
      <c r="T58">
        <f>S58*R58</f>
        <v>1.325821986046306E-6</v>
      </c>
      <c r="U58">
        <f>VLOOKUP(C58,'A (3)'!C$41:E$95,3,FALSE)</f>
        <v>22153.978877287787</v>
      </c>
    </row>
    <row r="59" spans="1:23">
      <c r="A59" s="28" t="s">
        <v>124</v>
      </c>
      <c r="B59" s="74" t="s">
        <v>41</v>
      </c>
      <c r="C59" s="79">
        <v>52725.613499999999</v>
      </c>
      <c r="D59" s="79">
        <v>2.0000000000000001E-4</v>
      </c>
      <c r="E59" s="10">
        <f>+(C59-C$7)/C$8</f>
        <v>22154.47851725392</v>
      </c>
      <c r="F59">
        <f>ROUND(2*E59,0)/2</f>
        <v>22154.5</v>
      </c>
      <c r="G59" s="9">
        <f>+C59-(C$7+F59*C$8)</f>
        <v>-7.6963649989920668E-3</v>
      </c>
      <c r="K59" s="9">
        <f>G59</f>
        <v>-7.6963649989920668E-3</v>
      </c>
      <c r="O59" s="9">
        <f ca="1">+C$11+C$12*F59</f>
        <v>-8.1000523501394001E-3</v>
      </c>
      <c r="P59" s="9">
        <f>+D$11+D$12*F59+D$13*F59^2</f>
        <v>-8.7201220346433475E-3</v>
      </c>
      <c r="Q59" s="11">
        <f>+C59-15018.5</f>
        <v>37707.113499999999</v>
      </c>
      <c r="R59">
        <f>+(P59-G59)^2</f>
        <v>1.0480784680454975E-6</v>
      </c>
      <c r="S59">
        <v>1</v>
      </c>
      <c r="T59">
        <f>S59*R59</f>
        <v>1.0480784680454975E-6</v>
      </c>
      <c r="U59">
        <f>VLOOKUP(C59,'A (3)'!C$41:E$95,3,FALSE)</f>
        <v>22154.47851725392</v>
      </c>
    </row>
    <row r="60" spans="1:23">
      <c r="A60" s="28" t="s">
        <v>124</v>
      </c>
      <c r="B60" s="74" t="s">
        <v>39</v>
      </c>
      <c r="C60" s="79">
        <v>52726.509700000002</v>
      </c>
      <c r="D60" s="79">
        <v>1E-4</v>
      </c>
      <c r="E60" s="10">
        <f>+(C60-C$7)/C$8</f>
        <v>22156.980066626296</v>
      </c>
      <c r="F60">
        <f>ROUND(2*E60,0)/2</f>
        <v>22157</v>
      </c>
      <c r="G60" s="9">
        <f>+C60-(C$7+F60*C$8)</f>
        <v>-7.1412899997085333E-3</v>
      </c>
      <c r="K60" s="9">
        <f>G60</f>
        <v>-7.1412899997085333E-3</v>
      </c>
      <c r="O60" s="9">
        <f ca="1">+C$11+C$12*F60</f>
        <v>-8.1091335631854472E-3</v>
      </c>
      <c r="P60" s="9">
        <f>+D$11+D$12*F60+D$13*F60^2</f>
        <v>-8.7266159024196391E-3</v>
      </c>
      <c r="Q60" s="11">
        <f>+C60-15018.5</f>
        <v>37708.009700000002</v>
      </c>
      <c r="R60">
        <f>+(P60-G60)^2</f>
        <v>2.5132582178067825E-6</v>
      </c>
      <c r="S60">
        <v>1</v>
      </c>
      <c r="T60">
        <f>S60*R60</f>
        <v>2.5132582178067825E-6</v>
      </c>
      <c r="U60">
        <f>VLOOKUP(C60,'A (3)'!C$41:E$95,3,FALSE)</f>
        <v>22156.980066626296</v>
      </c>
    </row>
    <row r="61" spans="1:23">
      <c r="A61" s="28" t="s">
        <v>124</v>
      </c>
      <c r="B61" s="74" t="s">
        <v>41</v>
      </c>
      <c r="C61" s="79">
        <v>52727.404699999999</v>
      </c>
      <c r="D61" s="79"/>
      <c r="E61" s="10">
        <f>+(C61-C$7)/C$8</f>
        <v>22159.478266456983</v>
      </c>
      <c r="F61">
        <f>ROUND(2*E61,0)/2</f>
        <v>22159.5</v>
      </c>
      <c r="G61" s="9">
        <f>+C61-(C$7+F61*C$8)</f>
        <v>-7.7862149992142804E-3</v>
      </c>
      <c r="K61" s="9">
        <f>G61</f>
        <v>-7.7862149992142804E-3</v>
      </c>
      <c r="O61" s="9">
        <f ca="1">+C$11+C$12*F61</f>
        <v>-8.1182147762314943E-3</v>
      </c>
      <c r="P61" s="9">
        <f>+D$11+D$12*F61+D$13*F61^2</f>
        <v>-8.7331111828946179E-3</v>
      </c>
      <c r="Q61" s="11">
        <f>+C61-15018.5</f>
        <v>37708.904699999999</v>
      </c>
      <c r="R61">
        <f>+(P61-G61)^2</f>
        <v>8.9661238266838739E-7</v>
      </c>
      <c r="S61">
        <v>1</v>
      </c>
      <c r="T61">
        <f>S61*R61</f>
        <v>8.9661238266838739E-7</v>
      </c>
      <c r="U61">
        <f>VLOOKUP(C61,'A (3)'!C$41:E$95,3,FALSE)</f>
        <v>22159.478266456983</v>
      </c>
    </row>
    <row r="62" spans="1:23">
      <c r="A62" s="28" t="s">
        <v>124</v>
      </c>
      <c r="B62" s="74" t="s">
        <v>41</v>
      </c>
      <c r="C62" s="79">
        <v>52727.404999999999</v>
      </c>
      <c r="D62" s="79">
        <v>2.0000000000000001E-4</v>
      </c>
      <c r="E62" s="10">
        <f>+(C62-C$7)/C$8</f>
        <v>22159.479103842401</v>
      </c>
      <c r="F62">
        <f>ROUND(2*E62,0)/2</f>
        <v>22159.5</v>
      </c>
      <c r="G62" s="9">
        <f>+C62-(C$7+F62*C$8)</f>
        <v>-7.4862149995169602E-3</v>
      </c>
      <c r="K62" s="9">
        <f>G62</f>
        <v>-7.4862149995169602E-3</v>
      </c>
      <c r="O62" s="9">
        <f ca="1">+C$11+C$12*F62</f>
        <v>-8.1182147762314943E-3</v>
      </c>
      <c r="P62" s="9">
        <f>+D$11+D$12*F62+D$13*F62^2</f>
        <v>-8.7331111828946179E-3</v>
      </c>
      <c r="Q62" s="11">
        <f>+C62-15018.5</f>
        <v>37708.904999999999</v>
      </c>
      <c r="R62">
        <f>+(P62-G62)^2</f>
        <v>1.5547500921217692E-6</v>
      </c>
      <c r="S62">
        <v>1</v>
      </c>
      <c r="T62">
        <f>S62*R62</f>
        <v>1.5547500921217692E-6</v>
      </c>
      <c r="U62">
        <f>VLOOKUP(C62,'A (3)'!C$41:E$95,3,FALSE)</f>
        <v>22159.479103842401</v>
      </c>
    </row>
    <row r="63" spans="1:23">
      <c r="A63" s="28" t="s">
        <v>124</v>
      </c>
      <c r="B63" s="74" t="s">
        <v>39</v>
      </c>
      <c r="C63" s="79">
        <v>52727.584699999999</v>
      </c>
      <c r="D63" s="79">
        <v>2.9999999999999997E-4</v>
      </c>
      <c r="E63" s="10">
        <f>+(C63-C$7)/C$8</f>
        <v>22159.980697707852</v>
      </c>
      <c r="F63">
        <f>ROUND(2*E63,0)/2</f>
        <v>22160</v>
      </c>
      <c r="G63" s="9">
        <f>+C63-(C$7+F63*C$8)</f>
        <v>-6.9151999996392988E-3</v>
      </c>
      <c r="K63" s="9">
        <f>G63</f>
        <v>-6.9151999996392988E-3</v>
      </c>
      <c r="O63" s="9">
        <f ca="1">+C$11+C$12*F63</f>
        <v>-8.1200310188407065E-3</v>
      </c>
      <c r="P63" s="9">
        <f>+D$11+D$12*F63+D$13*F63^2</f>
        <v>-8.7344104085134641E-3</v>
      </c>
      <c r="Q63" s="11">
        <f>+C63-15018.5</f>
        <v>37709.084699999999</v>
      </c>
      <c r="R63">
        <f>+(P63-G63)^2</f>
        <v>3.3095265117561077E-6</v>
      </c>
      <c r="S63">
        <v>1</v>
      </c>
      <c r="T63">
        <f>S63*R63</f>
        <v>3.3095265117561077E-6</v>
      </c>
      <c r="U63">
        <f>VLOOKUP(C63,'A (3)'!C$41:E$95,3,FALSE)</f>
        <v>22159.980697707852</v>
      </c>
      <c r="W63" t="s">
        <v>158</v>
      </c>
    </row>
    <row r="64" spans="1:23">
      <c r="A64" s="28" t="s">
        <v>124</v>
      </c>
      <c r="B64" s="74" t="s">
        <v>41</v>
      </c>
      <c r="C64" s="79">
        <v>52730.630400000002</v>
      </c>
      <c r="D64" s="79">
        <v>4.0000000000000002E-4</v>
      </c>
      <c r="E64" s="10">
        <f>+(C64-C$7)/C$8</f>
        <v>22168.482113600992</v>
      </c>
      <c r="F64">
        <f>ROUND(2*E64,0)/2</f>
        <v>22168.5</v>
      </c>
      <c r="G64" s="9">
        <f>+C64-(C$7+F64*C$8)</f>
        <v>-6.407945002138149E-3</v>
      </c>
      <c r="K64" s="9">
        <f>G64</f>
        <v>-6.407945002138149E-3</v>
      </c>
      <c r="O64" s="9">
        <f ca="1">+C$11+C$12*F64</f>
        <v>-8.1509071431972863E-3</v>
      </c>
      <c r="P64" s="9">
        <f>+D$11+D$12*F64+D$13*F64^2</f>
        <v>-8.7565058897496953E-3</v>
      </c>
      <c r="Q64" s="11">
        <f>+C64-15018.5</f>
        <v>37712.130400000002</v>
      </c>
      <c r="R64">
        <f>+(P64-G64)^2</f>
        <v>5.5157382428187344E-6</v>
      </c>
      <c r="S64">
        <v>1</v>
      </c>
      <c r="T64">
        <f>S64*R64</f>
        <v>5.5157382428187344E-6</v>
      </c>
      <c r="U64">
        <f>VLOOKUP(C64,'A (3)'!C$41:E$95,3,FALSE)</f>
        <v>22168.482113600992</v>
      </c>
      <c r="W64" t="s">
        <v>158</v>
      </c>
    </row>
    <row r="65" spans="1:21">
      <c r="A65" s="140" t="s">
        <v>312</v>
      </c>
      <c r="B65" s="141" t="s">
        <v>39</v>
      </c>
      <c r="C65" s="142">
        <v>52761.080600000001</v>
      </c>
      <c r="D65" s="196" t="s">
        <v>181</v>
      </c>
      <c r="E65" s="10">
        <f>+(C65-C$7)/C$8</f>
        <v>22253.477291796189</v>
      </c>
      <c r="F65">
        <f>ROUND(2*E65,0)/2</f>
        <v>22253.5</v>
      </c>
      <c r="G65" s="9">
        <f>+C65-(C$7+F65*C$8)</f>
        <v>-8.1353950008633547E-3</v>
      </c>
      <c r="K65" s="9">
        <f>+G65</f>
        <v>-8.1353950008633547E-3</v>
      </c>
      <c r="O65" s="9">
        <f ca="1">+C$11+C$12*F65</f>
        <v>-8.459668386763014E-3</v>
      </c>
      <c r="P65" s="9">
        <f>+D$11+D$12*F65+D$13*F65^2</f>
        <v>-8.978358895937899E-3</v>
      </c>
      <c r="Q65" s="11">
        <f>+C65-15018.5</f>
        <v>37742.580600000001</v>
      </c>
      <c r="R65">
        <f>+(P65-G65)^2</f>
        <v>7.1058812839924744E-7</v>
      </c>
      <c r="S65">
        <v>1</v>
      </c>
      <c r="T65">
        <f>S65*R65</f>
        <v>7.1058812839924744E-7</v>
      </c>
      <c r="U65" t="e">
        <f>VLOOKUP(C65,'A (3)'!C$41:E$95,3,FALSE)</f>
        <v>#N/A</v>
      </c>
    </row>
    <row r="66" spans="1:21">
      <c r="A66" s="140" t="s">
        <v>312</v>
      </c>
      <c r="B66" s="141" t="s">
        <v>41</v>
      </c>
      <c r="C66" s="142">
        <v>52763.05</v>
      </c>
      <c r="D66" s="196" t="s">
        <v>181</v>
      </c>
      <c r="E66" s="10">
        <f>+(C66-C$7)/C$8</f>
        <v>22258.97444793762</v>
      </c>
      <c r="F66">
        <f>ROUND(2*E66,0)/2</f>
        <v>22259</v>
      </c>
      <c r="G66" s="9">
        <f>+C66-(C$7+F66*C$8)</f>
        <v>-9.1542299996945076E-3</v>
      </c>
      <c r="K66" s="9">
        <f>+G66</f>
        <v>-9.1542299996945076E-3</v>
      </c>
      <c r="O66" s="9">
        <f ca="1">+C$11+C$12*F66</f>
        <v>-8.4796470554643205E-3</v>
      </c>
      <c r="P66" s="9">
        <f>+D$11+D$12*F66+D$13*F66^2</f>
        <v>-8.9927703441177176E-3</v>
      </c>
      <c r="Q66" s="11">
        <f>+C66-15018.5</f>
        <v>37744.550000000003</v>
      </c>
      <c r="R66">
        <f>+(P66-G66)^2</f>
        <v>2.606922037897565E-8</v>
      </c>
      <c r="S66">
        <v>1</v>
      </c>
      <c r="T66">
        <f>S66*R66</f>
        <v>2.606922037897565E-8</v>
      </c>
      <c r="U66" t="e">
        <f>VLOOKUP(C66,'A (3)'!C$41:E$95,3,FALSE)</f>
        <v>#N/A</v>
      </c>
    </row>
    <row r="67" spans="1:21">
      <c r="A67" s="28" t="s">
        <v>38</v>
      </c>
      <c r="B67" s="74" t="s">
        <v>39</v>
      </c>
      <c r="C67" s="75">
        <v>52773.798999999999</v>
      </c>
      <c r="D67" s="75">
        <v>2E-3</v>
      </c>
      <c r="E67" s="10">
        <f>+(C67-C$7)/C$8</f>
        <v>22288.97796746852</v>
      </c>
      <c r="F67">
        <f>ROUND(2*E67,0)/2</f>
        <v>22289</v>
      </c>
      <c r="G67" s="9">
        <f>+C67-(C$7+F67*C$8)</f>
        <v>-7.893330002843868E-3</v>
      </c>
      <c r="K67" s="9">
        <f>+G67</f>
        <v>-7.893330002843868E-3</v>
      </c>
      <c r="O67" s="9">
        <f ca="1">+C$11+C$12*F67</f>
        <v>-8.5886216120169279E-3</v>
      </c>
      <c r="P67" s="9">
        <f>+D$11+D$12*F67+D$13*F67^2</f>
        <v>-9.0714986052085819E-3</v>
      </c>
      <c r="Q67" s="11">
        <f>+C67-15018.5</f>
        <v>37755.298999999999</v>
      </c>
      <c r="R67">
        <f>+(P67-G67)^2</f>
        <v>1.3880812555980234E-6</v>
      </c>
      <c r="S67">
        <v>0.4</v>
      </c>
      <c r="T67">
        <f>S67*R67</f>
        <v>5.5523250223920936E-7</v>
      </c>
      <c r="U67">
        <f>VLOOKUP(C67,'A (3)'!C$41:E$95,3,FALSE)</f>
        <v>22288.97796746852</v>
      </c>
    </row>
    <row r="68" spans="1:21">
      <c r="A68" s="28" t="s">
        <v>38</v>
      </c>
      <c r="B68" s="74" t="s">
        <v>39</v>
      </c>
      <c r="C68" s="75">
        <v>53132.762999999999</v>
      </c>
      <c r="D68" s="75">
        <v>3.0000000000000001E-3</v>
      </c>
      <c r="E68" s="10">
        <f>+(C68-C$7)/C$8</f>
        <v>23290.948698224351</v>
      </c>
      <c r="F68">
        <f>ROUND(2*E68,0)/2</f>
        <v>23291</v>
      </c>
      <c r="G68" s="9">
        <f>+C68-(C$7+F68*C$8)</f>
        <v>-1.8379270004516002E-2</v>
      </c>
      <c r="K68" s="9">
        <f>+G68</f>
        <v>-1.8379270004516002E-2</v>
      </c>
      <c r="O68" s="9">
        <f ca="1">+C$11+C$12*F68</f>
        <v>-1.2228371800874091E-2</v>
      </c>
      <c r="P68" s="9">
        <f>+D$11+D$12*F68+D$13*F68^2</f>
        <v>-1.1817888194134617E-2</v>
      </c>
      <c r="Q68" s="11">
        <f>+C68-15018.5</f>
        <v>38114.262999999999</v>
      </c>
      <c r="R68">
        <f>+(P68-G68)^2</f>
        <v>4.3051731261603705E-5</v>
      </c>
      <c r="S68">
        <v>0.4</v>
      </c>
      <c r="T68">
        <f>S68*R68</f>
        <v>1.7220692504641482E-5</v>
      </c>
      <c r="U68">
        <f>VLOOKUP(C68,'A (3)'!C$41:E$95,3,FALSE)</f>
        <v>23290.948698224351</v>
      </c>
    </row>
    <row r="69" spans="1:21">
      <c r="A69" s="28" t="s">
        <v>157</v>
      </c>
      <c r="B69" s="74" t="s">
        <v>39</v>
      </c>
      <c r="C69" s="79">
        <v>53189.010199999997</v>
      </c>
      <c r="D69" s="79"/>
      <c r="E69" s="115">
        <f>+(C69-C$7)/C$8</f>
        <v>23447.950648522896</v>
      </c>
      <c r="F69" s="116">
        <f>ROUND(2*E69,0)/2</f>
        <v>23448</v>
      </c>
      <c r="G69" s="117">
        <f>+C69-(C$7+F69*C$8)</f>
        <v>-1.7680560005828738E-2</v>
      </c>
      <c r="K69" s="9">
        <f>G69</f>
        <v>-1.7680560005828738E-2</v>
      </c>
      <c r="O69" s="9">
        <f ca="1">+C$11+C$12*F69</f>
        <v>-1.2798671980166085E-2</v>
      </c>
      <c r="P69" s="9">
        <f>+D$11+D$12*F69+D$13*F69^2</f>
        <v>-1.2268775425864777E-2</v>
      </c>
      <c r="Q69" s="11">
        <f>+C69-15018.5</f>
        <v>38170.510199999997</v>
      </c>
      <c r="R69">
        <f>+(P69-G69)^2</f>
        <v>2.9287412339935714E-5</v>
      </c>
      <c r="S69">
        <v>1</v>
      </c>
      <c r="T69">
        <f>S69*R69</f>
        <v>2.9287412339935714E-5</v>
      </c>
      <c r="U69">
        <f>VLOOKUP(C69,'A (3)'!C$41:E$95,3,FALSE)</f>
        <v>23447.950648522896</v>
      </c>
    </row>
    <row r="70" spans="1:21">
      <c r="A70" s="28" t="s">
        <v>157</v>
      </c>
      <c r="B70" s="74"/>
      <c r="C70" s="79">
        <v>53190.977599999998</v>
      </c>
      <c r="D70" s="79"/>
      <c r="E70" s="115">
        <f>+(C70-C$7)/C$8</f>
        <v>23453.442222094873</v>
      </c>
      <c r="F70" s="116">
        <f>ROUND(2*E70,0)/2</f>
        <v>23453.5</v>
      </c>
      <c r="G70" s="117">
        <f>+C70-(C$7+F70*C$8)</f>
        <v>-2.0699395005067345E-2</v>
      </c>
      <c r="K70" s="9">
        <f>G70</f>
        <v>-2.0699395005067345E-2</v>
      </c>
      <c r="O70" s="9">
        <f ca="1">+C$11+C$12*F70</f>
        <v>-1.2818650648867391E-2</v>
      </c>
      <c r="P70" s="9">
        <f>+D$11+D$12*F70+D$13*F70^2</f>
        <v>-1.2284671846397505E-2</v>
      </c>
      <c r="Q70" s="11">
        <f>+C70-15018.5</f>
        <v>38172.477599999998</v>
      </c>
      <c r="R70">
        <f>+(P70-G70)^2</f>
        <v>7.0807565837054527E-5</v>
      </c>
      <c r="S70">
        <v>1</v>
      </c>
      <c r="T70">
        <f>S70*R70</f>
        <v>7.0807565837054527E-5</v>
      </c>
      <c r="U70">
        <f>VLOOKUP(C70,'A (3)'!C$41:E$95,3,FALSE)</f>
        <v>23453.442222094873</v>
      </c>
    </row>
    <row r="71" spans="1:21">
      <c r="A71" s="28" t="s">
        <v>124</v>
      </c>
      <c r="B71" s="74" t="s">
        <v>41</v>
      </c>
      <c r="C71" s="79">
        <v>53438.895199999999</v>
      </c>
      <c r="D71" s="79">
        <v>2.9999999999999997E-4</v>
      </c>
      <c r="E71" s="10">
        <f>+(C71-C$7)/C$8</f>
        <v>24145.450832538347</v>
      </c>
      <c r="F71">
        <f>ROUND(2*E71,0)/2</f>
        <v>24145.5</v>
      </c>
      <c r="G71" s="9">
        <f>+C71-(C$7+F71*C$8)</f>
        <v>-1.7614634998608381E-2</v>
      </c>
      <c r="K71" s="9">
        <f>G71</f>
        <v>-1.7614634998608381E-2</v>
      </c>
      <c r="O71" s="9">
        <f ca="1">+C$11+C$12*F71</f>
        <v>-1.5332330420014265E-2</v>
      </c>
      <c r="P71" s="9">
        <f>+D$11+D$12*F71+D$13*F71^2</f>
        <v>-1.4339279957302775E-2</v>
      </c>
      <c r="Q71" s="11">
        <f>+C71-15018.5</f>
        <v>38420.395199999999</v>
      </c>
      <c r="R71">
        <f>+(P71-G71)^2</f>
        <v>1.0727950646606044E-5</v>
      </c>
      <c r="S71">
        <v>1</v>
      </c>
      <c r="T71">
        <f>S71*R71</f>
        <v>1.0727950646606044E-5</v>
      </c>
      <c r="U71">
        <f>VLOOKUP(C71,'A (3)'!C$41:E$95,3,FALSE)</f>
        <v>24145.450832538347</v>
      </c>
    </row>
    <row r="72" spans="1:21">
      <c r="A72" s="28" t="s">
        <v>47</v>
      </c>
      <c r="B72" s="192" t="s">
        <v>39</v>
      </c>
      <c r="C72" s="193">
        <v>53450.538699999997</v>
      </c>
      <c r="D72" s="193">
        <v>4.0000000000000002E-4</v>
      </c>
      <c r="E72" s="10">
        <f>+(C72-C$7)/C$8</f>
        <v>24177.95115625759</v>
      </c>
      <c r="F72">
        <f>ROUND(2*E72,0)/2</f>
        <v>24178</v>
      </c>
      <c r="G72" s="9">
        <f>+C72-(C$7+F72*C$8)</f>
        <v>-1.7498660003184341E-2</v>
      </c>
      <c r="K72" s="9">
        <f>+G72</f>
        <v>-1.7498660003184341E-2</v>
      </c>
      <c r="O72" s="9">
        <f ca="1">+C$11+C$12*F72</f>
        <v>-1.5450386189612919E-2</v>
      </c>
      <c r="P72" s="9">
        <f>+D$11+D$12*F72+D$13*F72^2</f>
        <v>-1.4438436380949202E-2</v>
      </c>
      <c r="Q72" s="11">
        <f>+C72-15018.5</f>
        <v>38432.038699999997</v>
      </c>
      <c r="R72">
        <f>+(P72-G72)^2</f>
        <v>9.3649686180859556E-6</v>
      </c>
      <c r="S72">
        <v>1</v>
      </c>
      <c r="T72">
        <f>S72*R72</f>
        <v>9.3649686180859556E-6</v>
      </c>
      <c r="U72">
        <f>VLOOKUP(C72,'A (3)'!C$41:E$95,3,FALSE)</f>
        <v>24177.95115625759</v>
      </c>
    </row>
    <row r="73" spans="1:21">
      <c r="A73" s="28" t="s">
        <v>49</v>
      </c>
      <c r="B73" s="74" t="s">
        <v>41</v>
      </c>
      <c r="C73" s="75">
        <v>53509.829700000002</v>
      </c>
      <c r="D73" s="75">
        <v>5.9999999999999995E-4</v>
      </c>
      <c r="E73" s="10">
        <f>+(C73-C$7)/C$8</f>
        <v>24343.449219008307</v>
      </c>
      <c r="F73">
        <f>ROUND(2*E73,0)/2</f>
        <v>24343.5</v>
      </c>
      <c r="G73" s="9">
        <f>+C73-(C$7+F73*C$8)</f>
        <v>-1.8192695002653636E-2</v>
      </c>
      <c r="K73" s="9">
        <f>+G73</f>
        <v>-1.8192695002653636E-2</v>
      </c>
      <c r="O73" s="9">
        <f ca="1">+C$11+C$12*F73</f>
        <v>-1.6051562493261479E-2</v>
      </c>
      <c r="P73" s="9">
        <f>+D$11+D$12*F73+D$13*F73^2</f>
        <v>-1.4947074817690247E-2</v>
      </c>
      <c r="Q73" s="11">
        <f>+C73-15018.5</f>
        <v>38491.329700000002</v>
      </c>
      <c r="R73">
        <f>+(P73-G73)^2</f>
        <v>1.0534050385041787E-5</v>
      </c>
      <c r="S73">
        <v>1</v>
      </c>
      <c r="T73">
        <f>S73*R73</f>
        <v>1.0534050385041787E-5</v>
      </c>
      <c r="U73">
        <f>VLOOKUP(C73,'A (3)'!C$41:E$95,3,FALSE)</f>
        <v>24343.449219008307</v>
      </c>
    </row>
    <row r="74" spans="1:21">
      <c r="A74" s="28" t="s">
        <v>49</v>
      </c>
      <c r="B74" s="74" t="s">
        <v>41</v>
      </c>
      <c r="C74" s="75">
        <v>53511.6204</v>
      </c>
      <c r="D74" s="75">
        <v>1E-3</v>
      </c>
      <c r="E74" s="10">
        <f>+(C74-C$7)/C$8</f>
        <v>24348.447572569003</v>
      </c>
      <c r="F74">
        <f>ROUND(2*E74,0)/2</f>
        <v>24348.5</v>
      </c>
      <c r="G74" s="9">
        <f>+C74-(C$7+F74*C$8)</f>
        <v>-1.8782544997520745E-2</v>
      </c>
      <c r="K74" s="9">
        <f>+G74</f>
        <v>-1.8782544997520745E-2</v>
      </c>
      <c r="O74" s="9">
        <f ca="1">+C$11+C$12*F74</f>
        <v>-1.6069724919353587E-2</v>
      </c>
      <c r="P74" s="9">
        <f>+D$11+D$12*F74+D$13*F74^2</f>
        <v>-1.4962537883883999E-2</v>
      </c>
      <c r="Q74" s="11">
        <f>+C74-15018.5</f>
        <v>38493.1204</v>
      </c>
      <c r="R74">
        <f>+(P74-G74)^2</f>
        <v>1.4592454348235343E-5</v>
      </c>
      <c r="S74">
        <v>0.5</v>
      </c>
      <c r="T74">
        <f>S74*R74</f>
        <v>7.2962271741176717E-6</v>
      </c>
      <c r="U74">
        <v>24348.447572569003</v>
      </c>
    </row>
    <row r="75" spans="1:21">
      <c r="A75" s="28" t="s">
        <v>49</v>
      </c>
      <c r="B75" s="74" t="s">
        <v>39</v>
      </c>
      <c r="C75" s="75">
        <v>53511.798499999997</v>
      </c>
      <c r="D75" s="75">
        <v>2.0999999999999999E-3</v>
      </c>
      <c r="E75" s="10">
        <f>+(C75-C$7)/C$8</f>
        <v>24348.944700378881</v>
      </c>
      <c r="F75">
        <f>ROUND(2*E75,0)/2</f>
        <v>24349</v>
      </c>
      <c r="G75" s="9">
        <f>+C75-(C$7+F75*C$8)</f>
        <v>-1.9811530000879429E-2</v>
      </c>
      <c r="K75" s="9">
        <f>+G75</f>
        <v>-1.9811530000879429E-2</v>
      </c>
      <c r="O75" s="9">
        <f ca="1">+C$11+C$12*F75</f>
        <v>-1.6071541161962799E-2</v>
      </c>
      <c r="P75" s="9">
        <f>+D$11+D$12*F75+D$13*F75^2</f>
        <v>-1.4964084501297083E-2</v>
      </c>
      <c r="Q75" s="11">
        <f>+C75-15018.5</f>
        <v>38493.298499999997</v>
      </c>
      <c r="R75">
        <f>+(P75-G75)^2</f>
        <v>2.3497727871421144E-5</v>
      </c>
      <c r="S75">
        <v>0.4</v>
      </c>
      <c r="T75">
        <f>S75*R75</f>
        <v>9.3990911485684591E-6</v>
      </c>
      <c r="U75">
        <v>24348.944700378881</v>
      </c>
    </row>
    <row r="76" spans="1:21">
      <c r="A76" s="28" t="s">
        <v>49</v>
      </c>
      <c r="B76" s="74" t="s">
        <v>41</v>
      </c>
      <c r="C76" s="75">
        <v>53517.711300000003</v>
      </c>
      <c r="D76" s="75">
        <v>1.2999999999999999E-3</v>
      </c>
      <c r="E76" s="10">
        <f>+(C76-C$7)/C$8</f>
        <v>24365.449008712916</v>
      </c>
      <c r="F76">
        <f>ROUND(2*E76,0)/2</f>
        <v>24365.5</v>
      </c>
      <c r="G76" s="9">
        <f>+C76-(C$7+F76*C$8)</f>
        <v>-1.826803499716334E-2</v>
      </c>
      <c r="K76" s="9">
        <f>+G76</f>
        <v>-1.826803499716334E-2</v>
      </c>
      <c r="O76" s="9">
        <f ca="1">+C$11+C$12*F76</f>
        <v>-1.6131477168066732E-2</v>
      </c>
      <c r="P76" s="9">
        <f>+D$11+D$12*F76+D$13*F76^2</f>
        <v>-1.501515457688752E-2</v>
      </c>
      <c r="Q76" s="11">
        <f>+C76-15018.5</f>
        <v>38499.211300000003</v>
      </c>
      <c r="R76">
        <f>+(P76-G76)^2</f>
        <v>1.0581231028613801E-5</v>
      </c>
      <c r="S76">
        <v>0.5</v>
      </c>
      <c r="T76">
        <f>S76*R76</f>
        <v>5.2906155143069003E-6</v>
      </c>
      <c r="U76">
        <v>24365.449008712916</v>
      </c>
    </row>
    <row r="77" spans="1:21">
      <c r="A77" s="28" t="s">
        <v>38</v>
      </c>
      <c r="B77" s="74" t="s">
        <v>39</v>
      </c>
      <c r="C77" s="75">
        <v>53521.474999999999</v>
      </c>
      <c r="D77" s="75">
        <v>2E-3</v>
      </c>
      <c r="E77" s="10">
        <f>+(C77-C$7)/C$8</f>
        <v>24375.954567040051</v>
      </c>
      <c r="F77">
        <f>ROUND(2*E77,0)/2</f>
        <v>24376</v>
      </c>
      <c r="G77" s="9">
        <f>+C77-(C$7+F77*C$8)</f>
        <v>-1.6276720001769718E-2</v>
      </c>
      <c r="K77" s="9">
        <f>+G77</f>
        <v>-1.6276720001769718E-2</v>
      </c>
      <c r="O77" s="9">
        <f ca="1">+C$11+C$12*F77</f>
        <v>-1.6169618262860147E-2</v>
      </c>
      <c r="P77" s="9">
        <f>+D$11+D$12*F77+D$13*F77^2</f>
        <v>-1.5047685755905864E-2</v>
      </c>
      <c r="Q77" s="11">
        <f>+C77-15018.5</f>
        <v>38502.974999999999</v>
      </c>
      <c r="R77">
        <f>+(P77-G77)^2</f>
        <v>1.5105251775061322E-6</v>
      </c>
      <c r="S77">
        <v>0.4</v>
      </c>
      <c r="T77">
        <f>S77*R77</f>
        <v>6.0421007100245288E-7</v>
      </c>
      <c r="U77">
        <v>24375.954567040051</v>
      </c>
    </row>
    <row r="78" spans="1:21">
      <c r="A78" s="140" t="s">
        <v>357</v>
      </c>
      <c r="B78" s="141" t="s">
        <v>41</v>
      </c>
      <c r="C78" s="142">
        <v>53858.241399999999</v>
      </c>
      <c r="D78" s="196" t="s">
        <v>181</v>
      </c>
      <c r="E78" s="10">
        <f>+(C78-C$7)/C$8</f>
        <v>25315.965475939021</v>
      </c>
      <c r="F78">
        <f>ROUND(2*E78,0)/2</f>
        <v>25316</v>
      </c>
      <c r="G78" s="9">
        <f>+C78-(C$7+F78*C$8)</f>
        <v>-1.2368520001473371E-2</v>
      </c>
      <c r="K78" s="9">
        <f>+G78</f>
        <v>-1.2368520001473371E-2</v>
      </c>
      <c r="O78" s="9">
        <f ca="1">+C$11+C$12*F78</f>
        <v>-1.9584154368175247E-2</v>
      </c>
      <c r="P78" s="9">
        <f>+D$11+D$12*F78+D$13*F78^2</f>
        <v>-1.8060977141672194E-2</v>
      </c>
      <c r="Q78" s="11">
        <f>+C78-15018.5</f>
        <v>38839.741399999999</v>
      </c>
      <c r="R78">
        <f>+(P78-G78)^2</f>
        <v>3.2404068293000558E-5</v>
      </c>
      <c r="S78">
        <v>1</v>
      </c>
      <c r="T78">
        <f>S78*R78</f>
        <v>3.2404068293000558E-5</v>
      </c>
    </row>
    <row r="79" spans="1:21">
      <c r="A79" s="140" t="s">
        <v>357</v>
      </c>
      <c r="B79" s="141" t="s">
        <v>41</v>
      </c>
      <c r="C79" s="142">
        <v>53860.0311</v>
      </c>
      <c r="D79" s="196" t="s">
        <v>181</v>
      </c>
      <c r="E79" s="10">
        <f>+(C79-C$7)/C$8</f>
        <v>25320.961038215002</v>
      </c>
      <c r="F79">
        <f>ROUND(2*E79,0)/2</f>
        <v>25321</v>
      </c>
      <c r="G79" s="9">
        <f>+C79-(C$7+F79*C$8)</f>
        <v>-1.3958370000182185E-2</v>
      </c>
      <c r="K79" s="9">
        <f>+G79</f>
        <v>-1.3958370000182185E-2</v>
      </c>
      <c r="O79" s="9">
        <f ca="1">+C$11+C$12*F79</f>
        <v>-1.9602316794267355E-2</v>
      </c>
      <c r="P79" s="9">
        <f>+D$11+D$12*F79+D$13*F79^2</f>
        <v>-1.8077539287445238E-2</v>
      </c>
      <c r="Q79" s="11">
        <f>+C79-15018.5</f>
        <v>38841.5311</v>
      </c>
      <c r="R79">
        <f>+(P79-G79)^2</f>
        <v>1.6967555617131204E-5</v>
      </c>
      <c r="S79">
        <v>1</v>
      </c>
      <c r="T79">
        <f>S79*R79</f>
        <v>1.6967555617131204E-5</v>
      </c>
    </row>
    <row r="80" spans="1:21">
      <c r="A80" s="61" t="s">
        <v>159</v>
      </c>
      <c r="B80" s="37"/>
      <c r="C80" s="118">
        <v>54164.364999999998</v>
      </c>
      <c r="D80" s="146">
        <v>5.0000000000000001E-4</v>
      </c>
      <c r="E80" s="10">
        <f>+(C80-C$7)/C$8</f>
        <v>26170.443605204364</v>
      </c>
      <c r="F80">
        <f>ROUND(2*E80,0)/2</f>
        <v>26170.5</v>
      </c>
      <c r="G80" s="9">
        <f>+C80-(C$7+F80*C$8)</f>
        <v>-2.0203885003866162E-2</v>
      </c>
      <c r="K80" s="9">
        <f>+G80</f>
        <v>-2.0203885003866162E-2</v>
      </c>
      <c r="O80" s="9">
        <f ca="1">+C$11+C$12*F80</f>
        <v>-2.268811298731542E-2</v>
      </c>
      <c r="P80" s="9">
        <f>+D$11+D$12*F80+D$13*F80^2</f>
        <v>-2.0973485838211264E-2</v>
      </c>
      <c r="Q80" s="11">
        <f>+C80-15018.5</f>
        <v>39145.864999999998</v>
      </c>
      <c r="R80">
        <f>+(P80-G80)^2</f>
        <v>5.9228544422467746E-7</v>
      </c>
      <c r="S80">
        <v>1</v>
      </c>
      <c r="T80">
        <f>S80*R80</f>
        <v>5.9228544422467746E-7</v>
      </c>
      <c r="U80">
        <v>26170.443605204364</v>
      </c>
    </row>
    <row r="81" spans="1:21">
      <c r="A81" s="28" t="s">
        <v>160</v>
      </c>
      <c r="B81" s="74" t="s">
        <v>41</v>
      </c>
      <c r="C81" s="79">
        <v>54233.502</v>
      </c>
      <c r="D81" s="146">
        <v>1.5E-3</v>
      </c>
      <c r="E81" s="10">
        <f>+(C81-C$7)/C$8</f>
        <v>26363.424657377476</v>
      </c>
      <c r="F81">
        <f>ROUND(2*E81,0)/2</f>
        <v>26363.5</v>
      </c>
      <c r="G81" s="9">
        <f>+C81-(C$7+F81*C$8)</f>
        <v>-2.6992095001332927E-2</v>
      </c>
      <c r="K81" s="9">
        <f>+G81</f>
        <v>-2.6992095001332927E-2</v>
      </c>
      <c r="O81" s="9">
        <f ca="1">+C$11+C$12*F81</f>
        <v>-2.338918263447054E-2</v>
      </c>
      <c r="P81" s="9">
        <f>+D$11+D$12*F81+D$13*F81^2</f>
        <v>-2.1654162157559678E-2</v>
      </c>
      <c r="Q81" s="11">
        <f>+C81-15018.5</f>
        <v>39215.002</v>
      </c>
      <c r="R81">
        <f>+(P81-G81)^2</f>
        <v>2.8493527044633169E-5</v>
      </c>
      <c r="S81">
        <v>0.5</v>
      </c>
      <c r="T81">
        <f>S81*R81</f>
        <v>1.4246763522316585E-5</v>
      </c>
      <c r="U81">
        <v>26363.424657377476</v>
      </c>
    </row>
    <row r="82" spans="1:21">
      <c r="A82" s="28" t="s">
        <v>160</v>
      </c>
      <c r="B82" s="74" t="s">
        <v>39</v>
      </c>
      <c r="C82" s="79">
        <v>54301.390500000001</v>
      </c>
      <c r="D82" s="146">
        <v>2E-3</v>
      </c>
      <c r="E82" s="10">
        <f>+(C82-C$7)/C$8</f>
        <v>26552.920790568875</v>
      </c>
      <c r="F82">
        <f>ROUND(2*E82,0)/2</f>
        <v>26553</v>
      </c>
      <c r="G82" s="9">
        <f>+C82-(C$7+F82*C$8)</f>
        <v>-2.8377410002576653E-2</v>
      </c>
      <c r="K82" s="9">
        <f>+G82</f>
        <v>-2.8377410002576653E-2</v>
      </c>
      <c r="O82" s="9">
        <f ca="1">+C$11+C$12*F82</f>
        <v>-2.4077538583361188E-2</v>
      </c>
      <c r="P82" s="9">
        <f>+D$11+D$12*F82+D$13*F82^2</f>
        <v>-2.233068642171411E-2</v>
      </c>
      <c r="Q82" s="11">
        <f>+C82-15018.5</f>
        <v>39282.890500000001</v>
      </c>
      <c r="R82">
        <f>+(P82-G82)^2</f>
        <v>3.6562866063359131E-5</v>
      </c>
      <c r="S82">
        <v>0.4</v>
      </c>
      <c r="T82">
        <f>S82*R82</f>
        <v>1.4625146425343653E-5</v>
      </c>
      <c r="U82">
        <v>26552.920790568875</v>
      </c>
    </row>
    <row r="83" spans="1:21">
      <c r="A83" s="28" t="s">
        <v>160</v>
      </c>
      <c r="B83" s="74" t="s">
        <v>39</v>
      </c>
      <c r="C83" s="79">
        <v>54539.633500000004</v>
      </c>
      <c r="D83" s="146">
        <v>5.0000000000000001E-4</v>
      </c>
      <c r="E83" s="10">
        <f>+(C83-C$7)/C$8</f>
        <v>27217.924837792172</v>
      </c>
      <c r="F83">
        <f>ROUND(2*E83,0)/2</f>
        <v>27218</v>
      </c>
      <c r="G83" s="9">
        <f>+C83-(C$7+F83*C$8)</f>
        <v>-2.6927459999569692E-2</v>
      </c>
      <c r="K83" s="9">
        <f>+G83</f>
        <v>-2.6927459999569692E-2</v>
      </c>
      <c r="O83" s="9">
        <f ca="1">+C$11+C$12*F83</f>
        <v>-2.64931412536107E-2</v>
      </c>
      <c r="P83" s="9">
        <f>+D$11+D$12*F83+D$13*F83^2</f>
        <v>-2.4768989366546174E-2</v>
      </c>
      <c r="Q83" s="11">
        <f>+C83-15018.5</f>
        <v>39521.133500000004</v>
      </c>
      <c r="R83">
        <f>+(P83-G83)^2</f>
        <v>4.6589954736249475E-6</v>
      </c>
      <c r="S83">
        <v>1</v>
      </c>
      <c r="T83">
        <f>S83*R83</f>
        <v>4.6589954736249475E-6</v>
      </c>
      <c r="U83">
        <v>27217.924837792172</v>
      </c>
    </row>
    <row r="84" spans="1:21">
      <c r="A84" s="140" t="s">
        <v>368</v>
      </c>
      <c r="B84" s="141" t="s">
        <v>41</v>
      </c>
      <c r="C84" s="142">
        <v>54571.160100000001</v>
      </c>
      <c r="D84" s="196" t="s">
        <v>181</v>
      </c>
      <c r="E84" s="10">
        <f>+(C84-C$7)/C$8</f>
        <v>27305.924554867546</v>
      </c>
      <c r="F84">
        <f>ROUND(2*E84,0)/2</f>
        <v>27306</v>
      </c>
      <c r="G84" s="9">
        <f>+C84-(C$7+F84*C$8)</f>
        <v>-2.702881999721285E-2</v>
      </c>
      <c r="K84" s="9">
        <f>+G84</f>
        <v>-2.702881999721285E-2</v>
      </c>
      <c r="O84" s="9">
        <f ca="1">+C$11+C$12*F84</f>
        <v>-2.6812799952831701E-2</v>
      </c>
      <c r="P84" s="9">
        <f>+D$11+D$12*F84+D$13*F84^2</f>
        <v>-2.5099140897146419E-2</v>
      </c>
      <c r="Q84" s="11">
        <f>+C84-15018.5</f>
        <v>39552.660100000001</v>
      </c>
      <c r="R84">
        <f>+(P84-G84)^2</f>
        <v>3.7236614292331909E-6</v>
      </c>
      <c r="S84">
        <v>1</v>
      </c>
      <c r="T84">
        <f>S84*R84</f>
        <v>3.7236614292331909E-6</v>
      </c>
    </row>
    <row r="85" spans="1:21">
      <c r="A85" s="296" t="s">
        <v>448</v>
      </c>
      <c r="B85" s="297" t="s">
        <v>41</v>
      </c>
      <c r="C85" s="298">
        <v>54623.465199999977</v>
      </c>
      <c r="D85" s="298">
        <v>1.1999999999999999E-3</v>
      </c>
      <c r="E85" s="10">
        <f>+(C85-C$7)/C$8</f>
        <v>27451.92298164358</v>
      </c>
      <c r="F85">
        <f>ROUND(2*E85,0)/2</f>
        <v>27452</v>
      </c>
      <c r="G85" s="9">
        <f>+C85-(C$7+F85*C$8)</f>
        <v>-2.7592440019361675E-2</v>
      </c>
      <c r="L85" s="9">
        <f>+G85</f>
        <v>-2.7592440019361675E-2</v>
      </c>
      <c r="O85" s="9">
        <f ca="1">+C$11+C$12*F85</f>
        <v>-2.7343142794721068E-2</v>
      </c>
      <c r="P85" s="9">
        <f>+D$11+D$12*F85+D$13*F85^2</f>
        <v>-2.5650753375225974E-2</v>
      </c>
      <c r="Q85" s="11">
        <f>+C85-15018.5</f>
        <v>39604.965199999977</v>
      </c>
      <c r="R85">
        <f>+(P85-G85)^2</f>
        <v>3.7701470240149607E-6</v>
      </c>
      <c r="S85">
        <v>1</v>
      </c>
      <c r="T85">
        <f>S85*R85</f>
        <v>3.7701470240149607E-6</v>
      </c>
    </row>
    <row r="86" spans="1:21">
      <c r="A86" s="296" t="s">
        <v>448</v>
      </c>
      <c r="B86" s="297" t="s">
        <v>39</v>
      </c>
      <c r="C86" s="298">
        <v>54627.226699999999</v>
      </c>
      <c r="D86" s="298">
        <v>4.0000000000000002E-4</v>
      </c>
      <c r="E86" s="10">
        <f>+(C86-C$7)/C$8</f>
        <v>27462.422399144391</v>
      </c>
      <c r="F86">
        <f>ROUND(2*E86,0)/2</f>
        <v>27462.5</v>
      </c>
      <c r="G86" s="9">
        <f>+C86-(C$7+F86*C$8)</f>
        <v>-2.7801125004771166E-2</v>
      </c>
      <c r="L86" s="9">
        <f>+G86</f>
        <v>-2.7801125004771166E-2</v>
      </c>
      <c r="O86" s="9">
        <f ca="1">+C$11+C$12*F86</f>
        <v>-2.7381283889514468E-2</v>
      </c>
      <c r="P86" s="9">
        <f>+D$11+D$12*F86+D$13*F86^2</f>
        <v>-2.5690609849005341E-2</v>
      </c>
      <c r="Q86" s="11">
        <f>+C86-15018.5</f>
        <v>39608.726699999999</v>
      </c>
      <c r="R86">
        <f>+(P86-G86)^2</f>
        <v>4.454274222717241E-6</v>
      </c>
      <c r="S86">
        <v>1</v>
      </c>
      <c r="T86">
        <f>S86*R86</f>
        <v>4.454274222717241E-6</v>
      </c>
    </row>
    <row r="87" spans="1:21">
      <c r="A87" s="296" t="s">
        <v>448</v>
      </c>
      <c r="B87" s="297" t="s">
        <v>39</v>
      </c>
      <c r="C87" s="298">
        <v>54628.299999999814</v>
      </c>
      <c r="D87" s="298">
        <v>2.5999999999999999E-3</v>
      </c>
      <c r="E87" s="10">
        <f>+(C87-C$7)/C$8</f>
        <v>27465.4182850414</v>
      </c>
      <c r="F87">
        <f>ROUND(2*E87,0)/2</f>
        <v>27465.5</v>
      </c>
      <c r="G87" s="9">
        <f>+C87-(C$7+F87*C$8)</f>
        <v>-2.9275035187311005E-2</v>
      </c>
      <c r="L87" s="9">
        <f>+G87</f>
        <v>-2.9275035187311005E-2</v>
      </c>
      <c r="O87" s="9">
        <f ca="1">+C$11+C$12*F87</f>
        <v>-2.7392181345169742E-2</v>
      </c>
      <c r="P87" s="9">
        <f>+D$11+D$12*F87+D$13*F87^2</f>
        <v>-2.5702001990086057E-2</v>
      </c>
      <c r="Q87" s="11">
        <f>+C87-15018.5</f>
        <v>39609.799999999814</v>
      </c>
      <c r="R87">
        <f>+(P87-G87)^2</f>
        <v>1.2766566228471535E-5</v>
      </c>
      <c r="S87">
        <v>1</v>
      </c>
      <c r="T87">
        <f>S87*R87</f>
        <v>1.2766566228471535E-5</v>
      </c>
    </row>
    <row r="88" spans="1:21">
      <c r="A88" s="296" t="s">
        <v>448</v>
      </c>
      <c r="B88" s="297" t="s">
        <v>41</v>
      </c>
      <c r="C88" s="298">
        <v>54628.483899999876</v>
      </c>
      <c r="D88" s="298">
        <v>1.6999999999999999E-3</v>
      </c>
      <c r="E88" s="10">
        <f>+(C88-C$7)/C$8</f>
        <v>27465.931602302873</v>
      </c>
      <c r="F88">
        <f>ROUND(2*E88,0)/2</f>
        <v>27466</v>
      </c>
      <c r="G88" s="9">
        <f>+C88-(C$7+F88*C$8)</f>
        <v>-2.4504020126187243E-2</v>
      </c>
      <c r="L88" s="9">
        <f>+G88</f>
        <v>-2.4504020126187243E-2</v>
      </c>
      <c r="O88" s="9">
        <f ca="1">+C$11+C$12*F88</f>
        <v>-2.739399758777894E-2</v>
      </c>
      <c r="P88" s="9">
        <f>+D$11+D$12*F88+D$13*F88^2</f>
        <v>-2.5703900878043986E-2</v>
      </c>
      <c r="Q88" s="11">
        <f>+C88-15018.5</f>
        <v>39609.983899999876</v>
      </c>
      <c r="R88">
        <f>+(P88-G88)^2</f>
        <v>1.4397138186763051E-6</v>
      </c>
      <c r="S88">
        <v>1</v>
      </c>
      <c r="T88">
        <f>S88*R88</f>
        <v>1.4397138186763051E-6</v>
      </c>
    </row>
    <row r="89" spans="1:21">
      <c r="A89" s="296" t="s">
        <v>448</v>
      </c>
      <c r="B89" s="297" t="s">
        <v>41</v>
      </c>
      <c r="C89" s="298">
        <v>54630.275100000203</v>
      </c>
      <c r="D89" s="298">
        <v>3.3999999999999998E-3</v>
      </c>
      <c r="E89" s="10">
        <f>+(C89-C$7)/C$8</f>
        <v>27470.931351506853</v>
      </c>
      <c r="F89">
        <f>ROUND(2*E89,0)/2</f>
        <v>27471</v>
      </c>
      <c r="G89" s="9">
        <f>+C89-(C$7+F89*C$8)</f>
        <v>-2.4593869798991363E-2</v>
      </c>
      <c r="L89" s="9">
        <f>+G89</f>
        <v>-2.4593869798991363E-2</v>
      </c>
      <c r="O89" s="9">
        <f ca="1">+C$11+C$12*F89</f>
        <v>-2.7412160013871048E-2</v>
      </c>
      <c r="P89" s="9">
        <f>+D$11+D$12*F89+D$13*F89^2</f>
        <v>-2.5722892865560454E-2</v>
      </c>
      <c r="Q89" s="11">
        <f>+C89-15018.5</f>
        <v>39611.775100000203</v>
      </c>
      <c r="R89">
        <f>+(P89-G89)^2</f>
        <v>1.2746930848450727E-6</v>
      </c>
      <c r="S89">
        <v>1</v>
      </c>
      <c r="T89">
        <f>S89*R89</f>
        <v>1.2746930848450727E-6</v>
      </c>
    </row>
    <row r="90" spans="1:21">
      <c r="A90" s="296" t="s">
        <v>448</v>
      </c>
      <c r="B90" s="297" t="s">
        <v>39</v>
      </c>
      <c r="C90" s="298">
        <v>54630.451400000136</v>
      </c>
      <c r="D90" s="298">
        <v>1.6000000000000001E-3</v>
      </c>
      <c r="E90" s="10">
        <f>+(C90-C$7)/C$8</f>
        <v>27471.423455004046</v>
      </c>
      <c r="F90">
        <f>ROUND(2*E90,0)/2</f>
        <v>27471.5</v>
      </c>
      <c r="G90" s="9">
        <f>+C90-(C$7+F90*C$8)</f>
        <v>-2.7422854866017587E-2</v>
      </c>
      <c r="L90" s="9">
        <f>+G90</f>
        <v>-2.7422854866017587E-2</v>
      </c>
      <c r="O90" s="9">
        <f ca="1">+C$11+C$12*F90</f>
        <v>-2.741397625648026E-2</v>
      </c>
      <c r="P90" s="9">
        <f>+D$11+D$12*F90+D$13*F90^2</f>
        <v>-2.5724792375105804E-2</v>
      </c>
      <c r="Q90" s="11">
        <f>+C90-15018.5</f>
        <v>39611.951400000136</v>
      </c>
      <c r="R90">
        <f>+(P90-G90)^2</f>
        <v>2.8834162230415312E-6</v>
      </c>
      <c r="S90">
        <v>1</v>
      </c>
      <c r="T90">
        <f>S90*R90</f>
        <v>2.8834162230415312E-6</v>
      </c>
    </row>
    <row r="91" spans="1:21">
      <c r="A91" s="296" t="s">
        <v>448</v>
      </c>
      <c r="B91" s="297" t="s">
        <v>41</v>
      </c>
      <c r="C91" s="298">
        <v>54640.302300000098</v>
      </c>
      <c r="D91" s="298">
        <v>1E-3</v>
      </c>
      <c r="E91" s="10">
        <f>+(C91-C$7)/C$8</f>
        <v>27498.920121721498</v>
      </c>
      <c r="F91">
        <f>ROUND(2*E91,0)/2</f>
        <v>27499</v>
      </c>
      <c r="G91" s="9">
        <f>+C91-(C$7+F91*C$8)</f>
        <v>-2.8617029900487978E-2</v>
      </c>
      <c r="L91" s="9">
        <f>+G91</f>
        <v>-2.8617029900487978E-2</v>
      </c>
      <c r="O91" s="9">
        <f ca="1">+C$11+C$12*F91</f>
        <v>-2.751386959998682E-2</v>
      </c>
      <c r="P91" s="9">
        <f>+D$11+D$12*F91+D$13*F91^2</f>
        <v>-2.5829352422339635E-2</v>
      </c>
      <c r="Q91" s="11">
        <f>+C91-15018.5</f>
        <v>39621.802300000098</v>
      </c>
      <c r="R91">
        <f>+(P91-G91)^2</f>
        <v>7.771145722175504E-6</v>
      </c>
      <c r="S91">
        <v>1</v>
      </c>
      <c r="T91">
        <f>S91*R91</f>
        <v>7.771145722175504E-6</v>
      </c>
    </row>
    <row r="92" spans="1:21">
      <c r="A92" s="296" t="s">
        <v>448</v>
      </c>
      <c r="B92" s="297" t="s">
        <v>41</v>
      </c>
      <c r="C92" s="298">
        <v>54641.378699999768</v>
      </c>
      <c r="D92" s="298">
        <v>1.6999999999999999E-3</v>
      </c>
      <c r="E92" s="10">
        <f>+(C92-C$7)/C$8</f>
        <v>27501.924660600762</v>
      </c>
      <c r="F92">
        <f>ROUND(2*E92,0)/2</f>
        <v>27502</v>
      </c>
      <c r="G92" s="9">
        <f>+C92-(C$7+F92*C$8)</f>
        <v>-2.699094023409998E-2</v>
      </c>
      <c r="L92" s="9">
        <f>+G92</f>
        <v>-2.699094023409998E-2</v>
      </c>
      <c r="O92" s="9">
        <f ca="1">+C$11+C$12*F92</f>
        <v>-2.752476705564208E-2</v>
      </c>
      <c r="P92" s="9">
        <f>+D$11+D$12*F92+D$13*F92^2</f>
        <v>-2.5840769313901349E-2</v>
      </c>
      <c r="Q92" s="11">
        <f>+C92-15018.5</f>
        <v>39622.878699999768</v>
      </c>
      <c r="R92">
        <f>+(P92-G92)^2</f>
        <v>1.3228931456705669E-6</v>
      </c>
      <c r="S92">
        <v>1</v>
      </c>
      <c r="T92">
        <f>S92*R92</f>
        <v>1.3228931456705669E-6</v>
      </c>
    </row>
    <row r="93" spans="1:21">
      <c r="A93" s="296" t="s">
        <v>448</v>
      </c>
      <c r="B93" s="297" t="s">
        <v>39</v>
      </c>
      <c r="C93" s="298">
        <v>54642.273399999831</v>
      </c>
      <c r="D93" s="298">
        <v>1.5E-3</v>
      </c>
      <c r="E93" s="10">
        <f>+(C93-C$7)/C$8</f>
        <v>27504.422023046216</v>
      </c>
      <c r="F93">
        <f>ROUND(2*E93,0)/2</f>
        <v>27504.5</v>
      </c>
      <c r="G93" s="9">
        <f>+C93-(C$7+F93*C$8)</f>
        <v>-2.7935865167819429E-2</v>
      </c>
      <c r="L93" s="9">
        <f>+G93</f>
        <v>-2.7935865167819429E-2</v>
      </c>
      <c r="O93" s="9">
        <f ca="1">+C$11+C$12*F93</f>
        <v>-2.7533848268688127E-2</v>
      </c>
      <c r="P93" s="9">
        <f>+D$11+D$12*F93+D$13*F93^2</f>
        <v>-2.5850284944171353E-2</v>
      </c>
      <c r="Q93" s="11">
        <f>+C93-15018.5</f>
        <v>39623.773399999831</v>
      </c>
      <c r="R93">
        <f>+(P93-G93)^2</f>
        <v>4.3496448692719576E-6</v>
      </c>
      <c r="S93">
        <v>1</v>
      </c>
      <c r="T93">
        <f>S93*R93</f>
        <v>4.3496448692719576E-6</v>
      </c>
    </row>
    <row r="94" spans="1:21">
      <c r="A94" s="296" t="s">
        <v>448</v>
      </c>
      <c r="B94" s="297" t="s">
        <v>41</v>
      </c>
      <c r="C94" s="298">
        <v>54642.45250000013</v>
      </c>
      <c r="D94" s="298">
        <v>1E-3</v>
      </c>
      <c r="E94" s="10">
        <f>+(C94-C$7)/C$8</f>
        <v>27504.921942141664</v>
      </c>
      <c r="F94">
        <f>ROUND(2*E94,0)/2</f>
        <v>27505</v>
      </c>
      <c r="G94" s="9">
        <f>+C94-(C$7+F94*C$8)</f>
        <v>-2.7964849869022146E-2</v>
      </c>
      <c r="L94" s="9">
        <f>+G94</f>
        <v>-2.7964849869022146E-2</v>
      </c>
      <c r="O94" s="9">
        <f ca="1">+C$11+C$12*F94</f>
        <v>-2.7535664511297339E-2</v>
      </c>
      <c r="P94" s="9">
        <f>+D$11+D$12*F94+D$13*F94^2</f>
        <v>-2.5852188239749191E-2</v>
      </c>
      <c r="Q94" s="11">
        <f>+C94-15018.5</f>
        <v>39623.95250000013</v>
      </c>
      <c r="R94">
        <f>+(P94-G94)^2</f>
        <v>4.4633391598022566E-6</v>
      </c>
      <c r="S94">
        <v>1</v>
      </c>
      <c r="T94">
        <f>S94*R94</f>
        <v>4.4633391598022566E-6</v>
      </c>
    </row>
    <row r="95" spans="1:21">
      <c r="A95" s="28" t="s">
        <v>160</v>
      </c>
      <c r="B95" s="74" t="s">
        <v>41</v>
      </c>
      <c r="C95" s="79">
        <v>54644.423999999999</v>
      </c>
      <c r="D95" s="75">
        <v>1E-3</v>
      </c>
      <c r="E95" s="10">
        <f>+(C95-C$7)/C$8</f>
        <v>27510.42495998065</v>
      </c>
      <c r="F95">
        <f>ROUND(2*E95,0)/2</f>
        <v>27510.5</v>
      </c>
      <c r="G95" s="9">
        <f>+C95-(C$7+F95*C$8)</f>
        <v>-2.6883685000939295E-2</v>
      </c>
      <c r="K95" s="9">
        <f>+G95</f>
        <v>-2.6883685000939295E-2</v>
      </c>
      <c r="O95" s="9">
        <f ca="1">+C$11+C$12*F95</f>
        <v>-2.7555643179998646E-2</v>
      </c>
      <c r="P95" s="9">
        <f>+D$11+D$12*F95+D$13*F95^2</f>
        <v>-2.5873128220629982E-2</v>
      </c>
      <c r="Q95" s="11">
        <f>+C95-15018.5</f>
        <v>39625.923999999999</v>
      </c>
      <c r="R95">
        <f>+(P95-G95)^2</f>
        <v>1.0212250062291251E-6</v>
      </c>
      <c r="S95">
        <v>0.5</v>
      </c>
      <c r="T95">
        <f>S95*R95</f>
        <v>5.1061250311456255E-7</v>
      </c>
      <c r="U95">
        <v>27510.42495998065</v>
      </c>
    </row>
    <row r="96" spans="1:21">
      <c r="A96" s="28" t="s">
        <v>160</v>
      </c>
      <c r="B96" s="74" t="s">
        <v>39</v>
      </c>
      <c r="C96" s="79">
        <v>54646.394999999997</v>
      </c>
      <c r="D96" s="75">
        <v>2.9999999999999997E-4</v>
      </c>
      <c r="E96" s="10">
        <f>+(C96-C$7)/C$8</f>
        <v>27515.926582177632</v>
      </c>
      <c r="F96">
        <f>ROUND(2*E96,0)/2</f>
        <v>27516</v>
      </c>
      <c r="G96" s="9">
        <f>+C96-(C$7+F96*C$8)</f>
        <v>-2.6302520003810059E-2</v>
      </c>
      <c r="K96" s="9">
        <f>+G96</f>
        <v>-2.6302520003810059E-2</v>
      </c>
      <c r="O96" s="9">
        <f ca="1">+C$11+C$12*F96</f>
        <v>-2.7575621848699966E-2</v>
      </c>
      <c r="P96" s="9">
        <f>+D$11+D$12*F96+D$13*F96^2</f>
        <v>-2.5894075038972425E-2</v>
      </c>
      <c r="Q96" s="11">
        <f>+C96-15018.5</f>
        <v>39627.894999999997</v>
      </c>
      <c r="R96">
        <f>+(P96-G96)^2</f>
        <v>1.6682728930121628E-7</v>
      </c>
      <c r="S96">
        <v>1</v>
      </c>
      <c r="T96">
        <f>S96*R96</f>
        <v>1.6682728930121628E-7</v>
      </c>
    </row>
    <row r="97" spans="1:20">
      <c r="A97" s="296" t="s">
        <v>448</v>
      </c>
      <c r="B97" s="297" t="s">
        <v>39</v>
      </c>
      <c r="C97" s="298">
        <v>54647.287700000219</v>
      </c>
      <c r="D97" s="298">
        <v>1.6000000000000001E-3</v>
      </c>
      <c r="E97" s="10">
        <f>+(C97-C$7)/C$8</f>
        <v>27518.418362054075</v>
      </c>
      <c r="F97">
        <f>ROUND(2*E97,0)/2</f>
        <v>27518.5</v>
      </c>
      <c r="G97" s="9">
        <f>+C97-(C$7+F97*C$8)</f>
        <v>-2.9247444777865894E-2</v>
      </c>
      <c r="L97" s="9">
        <f>+G97</f>
        <v>-2.9247444777865894E-2</v>
      </c>
      <c r="O97" s="9">
        <f ca="1">+C$11+C$12*F97</f>
        <v>-2.7584703061746013E-2</v>
      </c>
      <c r="P97" s="9">
        <f>+D$11+D$12*F97+D$13*F97^2</f>
        <v>-2.5903598580355069E-2</v>
      </c>
      <c r="Q97" s="11">
        <f>+C97-15018.5</f>
        <v>39628.787700000219</v>
      </c>
      <c r="R97">
        <f>+(P97-G97)^2</f>
        <v>1.1181307392607601E-5</v>
      </c>
      <c r="S97">
        <v>1</v>
      </c>
      <c r="T97">
        <f>S97*R97</f>
        <v>1.1181307392607601E-5</v>
      </c>
    </row>
    <row r="98" spans="1:20">
      <c r="A98" s="296" t="s">
        <v>448</v>
      </c>
      <c r="B98" s="297" t="s">
        <v>41</v>
      </c>
      <c r="C98" s="298">
        <v>54647.469299999997</v>
      </c>
      <c r="D98" s="298">
        <v>2.9999999999999997E-4</v>
      </c>
      <c r="E98" s="10">
        <f>+(C98-C$7)/C$8</f>
        <v>27518.925259359887</v>
      </c>
      <c r="F98">
        <f>ROUND(2*E98,0)/2</f>
        <v>27519</v>
      </c>
      <c r="G98" s="9">
        <f>+C98-(C$7+F98*C$8)</f>
        <v>-2.677643000788521E-2</v>
      </c>
      <c r="L98" s="9">
        <f>+G98</f>
        <v>-2.677643000788521E-2</v>
      </c>
      <c r="O98" s="9">
        <f ca="1">+C$11+C$12*F98</f>
        <v>-2.7586519304355225E-2</v>
      </c>
      <c r="P98" s="9">
        <f>+D$11+D$12*F98+D$13*F98^2</f>
        <v>-2.5905503458155441E-2</v>
      </c>
      <c r="Q98" s="11">
        <f>+C98-15018.5</f>
        <v>39628.969299999997</v>
      </c>
      <c r="R98">
        <f>+(P98-G98)^2</f>
        <v>7.5851305502420095E-7</v>
      </c>
      <c r="S98">
        <v>1</v>
      </c>
      <c r="T98">
        <f>S98*R98</f>
        <v>7.5851305502420095E-7</v>
      </c>
    </row>
    <row r="99" spans="1:20">
      <c r="A99" s="296" t="s">
        <v>448</v>
      </c>
      <c r="B99" s="297" t="s">
        <v>39</v>
      </c>
      <c r="C99" s="298">
        <v>54648.364899999928</v>
      </c>
      <c r="D99" s="298">
        <v>1.2999999999999999E-3</v>
      </c>
      <c r="E99" s="10">
        <f>+(C99-C$7)/C$8</f>
        <v>27521.425133961227</v>
      </c>
      <c r="F99">
        <f>ROUND(2*E99,0)/2</f>
        <v>27521.5</v>
      </c>
      <c r="G99" s="9">
        <f>+C99-(C$7+F99*C$8)</f>
        <v>-2.6821355073479936E-2</v>
      </c>
      <c r="L99" s="9">
        <f>+G99</f>
        <v>-2.6821355073479936E-2</v>
      </c>
      <c r="O99" s="9">
        <f ca="1">+C$11+C$12*F99</f>
        <v>-2.7595600517401273E-2</v>
      </c>
      <c r="P99" s="9">
        <f>+D$11+D$12*F99+D$13*F99^2</f>
        <v>-2.5915028694776521E-2</v>
      </c>
      <c r="Q99" s="11">
        <f>+C99-15018.5</f>
        <v>39629.864899999928</v>
      </c>
      <c r="R99">
        <f>+(P99-G99)^2</f>
        <v>8.2142750473364564E-7</v>
      </c>
      <c r="S99">
        <v>1</v>
      </c>
      <c r="T99">
        <f>S99*R99</f>
        <v>8.2142750473364564E-7</v>
      </c>
    </row>
    <row r="100" spans="1:20">
      <c r="A100" s="296" t="s">
        <v>448</v>
      </c>
      <c r="B100" s="297" t="s">
        <v>41</v>
      </c>
      <c r="C100" s="298">
        <v>54649.259200000204</v>
      </c>
      <c r="D100" s="298">
        <v>8.0000000000000004E-4</v>
      </c>
      <c r="E100" s="10">
        <f>+(C100-C$7)/C$8</f>
        <v>27523.921379893385</v>
      </c>
      <c r="F100">
        <f>ROUND(2*E100,0)/2</f>
        <v>27524</v>
      </c>
      <c r="G100" s="9">
        <f>+C100-(C$7+F100*C$8)</f>
        <v>-2.8166279793367721E-2</v>
      </c>
      <c r="L100" s="9">
        <f>+G100</f>
        <v>-2.8166279793367721E-2</v>
      </c>
      <c r="O100" s="9">
        <f ca="1">+C$11+C$12*F100</f>
        <v>-2.760468173044732E-2</v>
      </c>
      <c r="P100" s="9">
        <f>+D$11+D$12*F100+D$13*F100^2</f>
        <v>-2.5924555344096267E-2</v>
      </c>
      <c r="Q100" s="11">
        <f>+C100-15018.5</f>
        <v>39630.759200000204</v>
      </c>
      <c r="R100">
        <f>+(P100-G100)^2</f>
        <v>5.0253285064614032E-6</v>
      </c>
      <c r="S100">
        <v>1</v>
      </c>
      <c r="T100">
        <f>S100*R100</f>
        <v>5.0253285064614032E-6</v>
      </c>
    </row>
    <row r="101" spans="1:20">
      <c r="A101" s="296" t="s">
        <v>448</v>
      </c>
      <c r="B101" s="297" t="s">
        <v>39</v>
      </c>
      <c r="C101" s="298">
        <v>54649.436799999792</v>
      </c>
      <c r="D101" s="298">
        <v>1E-3</v>
      </c>
      <c r="E101" s="10">
        <f>+(C101-C$7)/C$8</f>
        <v>27524.417112059757</v>
      </c>
      <c r="F101">
        <f>ROUND(2*E101,0)/2</f>
        <v>27524.5</v>
      </c>
      <c r="G101" s="9">
        <f>+C101-(C$7+F101*C$8)</f>
        <v>-2.9695265206100885E-2</v>
      </c>
      <c r="L101" s="9">
        <f>+G101</f>
        <v>-2.9695265206100885E-2</v>
      </c>
      <c r="O101" s="9">
        <f ca="1">+C$11+C$12*F101</f>
        <v>-2.7606497973056532E-2</v>
      </c>
      <c r="P101" s="9">
        <f>+D$11+D$12*F101+D$13*F101^2</f>
        <v>-2.5926460843484059E-2</v>
      </c>
      <c r="Q101" s="11">
        <f>+C101-15018.5</f>
        <v>39630.936799999792</v>
      </c>
      <c r="R101">
        <f>+(P101-G101)^2</f>
        <v>1.420388632367962E-5</v>
      </c>
      <c r="S101">
        <v>1</v>
      </c>
      <c r="T101">
        <f>S101*R101</f>
        <v>1.420388632367962E-5</v>
      </c>
    </row>
    <row r="102" spans="1:20">
      <c r="A102" s="296" t="s">
        <v>448</v>
      </c>
      <c r="B102" s="297" t="s">
        <v>41</v>
      </c>
      <c r="C102" s="298">
        <v>54650.335500000045</v>
      </c>
      <c r="D102" s="298">
        <v>6.9999999999999999E-4</v>
      </c>
      <c r="E102" s="10">
        <f>+(C102-C$7)/C$8</f>
        <v>27526.925639644651</v>
      </c>
      <c r="F102">
        <f>ROUND(2*E102,0)/2</f>
        <v>27527</v>
      </c>
      <c r="G102" s="9">
        <f>+C102-(C$7+F102*C$8)</f>
        <v>-2.6640189957106486E-2</v>
      </c>
      <c r="L102" s="9">
        <f>+G102</f>
        <v>-2.6640189957106486E-2</v>
      </c>
      <c r="O102" s="9">
        <f ca="1">+C$11+C$12*F102</f>
        <v>-2.7615579186102579E-2</v>
      </c>
      <c r="P102" s="9">
        <f>+D$11+D$12*F102+D$13*F102^2</f>
        <v>-2.5935989188042255E-2</v>
      </c>
      <c r="Q102" s="11">
        <f>+C102-15018.5</f>
        <v>39631.835500000045</v>
      </c>
      <c r="R102">
        <f>+(P102-G102)^2</f>
        <v>4.9589872315065446E-7</v>
      </c>
      <c r="S102">
        <v>1</v>
      </c>
      <c r="T102">
        <f>S102*R102</f>
        <v>4.9589872315065446E-7</v>
      </c>
    </row>
    <row r="103" spans="1:20">
      <c r="A103" s="28" t="s">
        <v>160</v>
      </c>
      <c r="B103" s="74" t="s">
        <v>39</v>
      </c>
      <c r="C103" s="79">
        <v>54656.426500000001</v>
      </c>
      <c r="D103" s="75">
        <v>1.5E-3</v>
      </c>
      <c r="E103" s="10">
        <f>+(C103-C$7)/C$8</f>
        <v>27543.927354916908</v>
      </c>
      <c r="F103">
        <f>ROUND(2*E103,0)/2</f>
        <v>27544</v>
      </c>
      <c r="G103" s="9">
        <f>+C103-(C$7+F103*C$8)</f>
        <v>-2.6025679995655082E-2</v>
      </c>
      <c r="K103" s="9">
        <f>+G103</f>
        <v>-2.6025679995655082E-2</v>
      </c>
      <c r="O103" s="9">
        <f ca="1">+C$11+C$12*F103</f>
        <v>-2.7677331434815725E-2</v>
      </c>
      <c r="P103" s="9">
        <f>+D$11+D$12*F103+D$13*F103^2</f>
        <v>-2.6000819395807118E-2</v>
      </c>
      <c r="Q103" s="11">
        <f>+C103-15018.5</f>
        <v>39637.926500000001</v>
      </c>
      <c r="R103">
        <f>+(P103-G103)^2</f>
        <v>6.1804942480061326E-10</v>
      </c>
      <c r="S103">
        <v>0.5</v>
      </c>
      <c r="T103">
        <f>S103*R103</f>
        <v>3.0902471240030663E-10</v>
      </c>
    </row>
    <row r="104" spans="1:20">
      <c r="A104" s="296" t="s">
        <v>448</v>
      </c>
      <c r="B104" s="297" t="s">
        <v>41</v>
      </c>
      <c r="C104" s="298">
        <v>54659.292100000195</v>
      </c>
      <c r="D104" s="298">
        <v>4.0000000000000002E-4</v>
      </c>
      <c r="E104" s="10">
        <f>+(C104-C$7)/C$8</f>
        <v>27551.926060431244</v>
      </c>
      <c r="F104">
        <f>ROUND(2*E104,0)/2</f>
        <v>27552</v>
      </c>
      <c r="G104" s="9">
        <f>+C104-(C$7+F104*C$8)</f>
        <v>-2.6489439806027804E-2</v>
      </c>
      <c r="L104" s="9">
        <f>+G104</f>
        <v>-2.6489439806027804E-2</v>
      </c>
      <c r="O104" s="9">
        <f ca="1">+C$11+C$12*F104</f>
        <v>-2.7706391316563092E-2</v>
      </c>
      <c r="P104" s="9">
        <f>+D$11+D$12*F104+D$13*F104^2</f>
        <v>-2.603135033205195E-2</v>
      </c>
      <c r="Q104" s="11">
        <f>+C104-15018.5</f>
        <v>39640.792100000195</v>
      </c>
      <c r="R104">
        <f>+(P104-G104)^2</f>
        <v>2.0984596616747408E-7</v>
      </c>
      <c r="S104">
        <v>1</v>
      </c>
      <c r="T104">
        <f>S104*R104</f>
        <v>2.0984596616747408E-7</v>
      </c>
    </row>
    <row r="105" spans="1:20">
      <c r="A105" s="296" t="s">
        <v>448</v>
      </c>
      <c r="B105" s="297" t="s">
        <v>41</v>
      </c>
      <c r="C105" s="298">
        <v>54664.308100000024</v>
      </c>
      <c r="D105" s="298">
        <v>4.0000000000000002E-4</v>
      </c>
      <c r="E105" s="10">
        <f>+(C105-C$7)/C$8</f>
        <v>27565.927144621579</v>
      </c>
      <c r="F105">
        <f>ROUND(2*E105,0)/2</f>
        <v>27566</v>
      </c>
      <c r="G105" s="9">
        <f>+C105-(C$7+F105*C$8)</f>
        <v>-2.6101019975612871E-2</v>
      </c>
      <c r="L105" s="9">
        <f>+G105</f>
        <v>-2.6101019975612871E-2</v>
      </c>
      <c r="O105" s="9">
        <f ca="1">+C$11+C$12*F105</f>
        <v>-2.7757246109620978E-2</v>
      </c>
      <c r="P105" s="9">
        <f>+D$11+D$12*F105+D$13*F105^2</f>
        <v>-2.6084814279376076E-2</v>
      </c>
      <c r="Q105" s="11">
        <f>+C105-15018.5</f>
        <v>39645.808100000024</v>
      </c>
      <c r="R105">
        <f>+(P105-G105)^2</f>
        <v>2.6262459051929385E-10</v>
      </c>
      <c r="S105">
        <v>1</v>
      </c>
      <c r="T105">
        <f>S105*R105</f>
        <v>2.6262459051929385E-10</v>
      </c>
    </row>
    <row r="106" spans="1:20">
      <c r="A106" s="296" t="s">
        <v>448</v>
      </c>
      <c r="B106" s="297" t="s">
        <v>39</v>
      </c>
      <c r="C106" s="298">
        <v>54666.277900000103</v>
      </c>
      <c r="D106" s="298">
        <v>5.9999999999999995E-4</v>
      </c>
      <c r="E106" s="10">
        <f>+(C106-C$7)/C$8</f>
        <v>27571.425417277114</v>
      </c>
      <c r="F106">
        <f>ROUND(2*E106,0)/2</f>
        <v>27571.5</v>
      </c>
      <c r="G106" s="9">
        <f>+C106-(C$7+F106*C$8)</f>
        <v>-2.6719854897237383E-2</v>
      </c>
      <c r="L106" s="9">
        <f>+G106</f>
        <v>-2.6719854897237383E-2</v>
      </c>
      <c r="O106" s="9">
        <f ca="1">+C$11+C$12*F106</f>
        <v>-2.7777224778322285E-2</v>
      </c>
      <c r="P106" s="9">
        <f>+D$11+D$12*F106+D$13*F106^2</f>
        <v>-2.6105830093922436E-2</v>
      </c>
      <c r="Q106" s="11">
        <f>+C106-15018.5</f>
        <v>39647.777900000103</v>
      </c>
      <c r="R106">
        <f>+(P106-G106)^2</f>
        <v>3.7702645908595939E-7</v>
      </c>
      <c r="S106">
        <v>1</v>
      </c>
      <c r="T106">
        <f>S106*R106</f>
        <v>3.7702645908595939E-7</v>
      </c>
    </row>
    <row r="107" spans="1:20">
      <c r="A107" s="28" t="s">
        <v>161</v>
      </c>
      <c r="B107" s="74" t="s">
        <v>41</v>
      </c>
      <c r="C107" s="79">
        <v>54667.352200000001</v>
      </c>
      <c r="D107" s="79">
        <v>1E-4</v>
      </c>
      <c r="E107" s="10">
        <f>+(C107-C$7)/C$8</f>
        <v>27574.424094459086</v>
      </c>
      <c r="F107">
        <f>ROUND(2*E107,0)/2</f>
        <v>27574.5</v>
      </c>
      <c r="G107" s="9">
        <f>+C107-(C$7+F107*C$8)</f>
        <v>-2.719376500317594E-2</v>
      </c>
      <c r="K107" s="9">
        <f>+G107</f>
        <v>-2.719376500317594E-2</v>
      </c>
      <c r="O107" s="9">
        <f ca="1">+C$11+C$12*F107</f>
        <v>-2.7788122233977558E-2</v>
      </c>
      <c r="P107" s="9">
        <f>+D$11+D$12*F107+D$13*F107^2</f>
        <v>-2.6117296147398494E-2</v>
      </c>
      <c r="Q107" s="11">
        <f>+C107-15018.5</f>
        <v>39648.852200000001</v>
      </c>
      <c r="R107">
        <f>+(P107-G107)^2</f>
        <v>1.1587851974588039E-6</v>
      </c>
      <c r="S107">
        <v>1</v>
      </c>
      <c r="T107">
        <f>S107*R107</f>
        <v>1.1587851974588039E-6</v>
      </c>
    </row>
    <row r="108" spans="1:20">
      <c r="A108" s="28" t="s">
        <v>182</v>
      </c>
      <c r="B108" s="74" t="s">
        <v>39</v>
      </c>
      <c r="C108" s="75">
        <v>54667.352200000001</v>
      </c>
      <c r="D108" s="75">
        <v>1E-4</v>
      </c>
      <c r="E108" s="10">
        <f>+(C108-C$7)/C$8</f>
        <v>27574.424094459086</v>
      </c>
      <c r="F108">
        <f>ROUND(2*E108,0)/2</f>
        <v>27574.5</v>
      </c>
      <c r="G108" s="9">
        <f>+C108-(C$7+F108*C$8)</f>
        <v>-2.719376500317594E-2</v>
      </c>
      <c r="K108" s="9">
        <f>+G108</f>
        <v>-2.719376500317594E-2</v>
      </c>
      <c r="O108" s="9">
        <f ca="1">+C$11+C$12*F108</f>
        <v>-2.7788122233977558E-2</v>
      </c>
      <c r="P108" s="9">
        <f>+D$11+D$12*F108+D$13*F108^2</f>
        <v>-2.6117296147398494E-2</v>
      </c>
      <c r="Q108" s="11">
        <f>+C108-15018.5</f>
        <v>39648.852200000001</v>
      </c>
      <c r="R108">
        <f>+(P108-G108)^2</f>
        <v>1.1587851974588039E-6</v>
      </c>
      <c r="S108">
        <v>1</v>
      </c>
      <c r="T108">
        <f>S108*R108</f>
        <v>1.1587851974588039E-6</v>
      </c>
    </row>
    <row r="109" spans="1:20">
      <c r="A109" s="296" t="s">
        <v>448</v>
      </c>
      <c r="B109" s="297" t="s">
        <v>39</v>
      </c>
      <c r="C109" s="298">
        <v>54667.352599999867</v>
      </c>
      <c r="D109" s="298">
        <v>1E-3</v>
      </c>
      <c r="E109" s="10">
        <f>+(C109-C$7)/C$8</f>
        <v>27574.425210972604</v>
      </c>
      <c r="F109">
        <f>ROUND(2*E109,0)/2</f>
        <v>27574.5</v>
      </c>
      <c r="G109" s="9">
        <f>+C109-(C$7+F109*C$8)</f>
        <v>-2.679376513697207E-2</v>
      </c>
      <c r="L109" s="9">
        <f>+G109</f>
        <v>-2.679376513697207E-2</v>
      </c>
      <c r="O109" s="9">
        <f ca="1">+C$11+C$12*F109</f>
        <v>-2.7788122233977558E-2</v>
      </c>
      <c r="P109" s="9">
        <f>+D$11+D$12*F109+D$13*F109^2</f>
        <v>-2.6117296147398494E-2</v>
      </c>
      <c r="Q109" s="11">
        <f>+C109-15018.5</f>
        <v>39648.852599999867</v>
      </c>
      <c r="R109">
        <f>+(P109-G109)^2</f>
        <v>4.5761029385469403E-7</v>
      </c>
      <c r="S109">
        <v>1</v>
      </c>
      <c r="T109">
        <f>S109*R109</f>
        <v>4.5761029385469403E-7</v>
      </c>
    </row>
    <row r="110" spans="1:20">
      <c r="A110" s="123" t="s">
        <v>125</v>
      </c>
      <c r="B110" s="124" t="s">
        <v>41</v>
      </c>
      <c r="C110" s="123">
        <v>54667.3531</v>
      </c>
      <c r="D110" s="123">
        <v>6.9999999999999999E-4</v>
      </c>
      <c r="E110" s="10">
        <f>+(C110-C$7)/C$8</f>
        <v>27574.42660661534</v>
      </c>
      <c r="F110">
        <f>ROUND(2*E110,0)/2</f>
        <v>27574.5</v>
      </c>
      <c r="G110" s="9">
        <f>+C110-(C$7+F110*C$8)</f>
        <v>-2.629376500408398E-2</v>
      </c>
      <c r="K110" s="9">
        <f>+G110</f>
        <v>-2.629376500408398E-2</v>
      </c>
      <c r="O110" s="9">
        <f ca="1">+C$11+C$12*F110</f>
        <v>-2.7788122233977558E-2</v>
      </c>
      <c r="P110" s="9">
        <f>+D$11+D$12*F110+D$13*F110^2</f>
        <v>-2.6117296147398494E-2</v>
      </c>
      <c r="Q110" s="11">
        <f>+C110-15018.5</f>
        <v>39648.8531</v>
      </c>
      <c r="R110">
        <f>+(P110-G110)^2</f>
        <v>3.1141257379882425E-8</v>
      </c>
      <c r="S110">
        <v>1</v>
      </c>
      <c r="T110">
        <f>S110*R110</f>
        <v>3.1141257379882425E-8</v>
      </c>
    </row>
    <row r="111" spans="1:20">
      <c r="A111" s="296" t="s">
        <v>448</v>
      </c>
      <c r="B111" s="297" t="s">
        <v>41</v>
      </c>
      <c r="C111" s="298">
        <v>54668.24860000005</v>
      </c>
      <c r="D111" s="298">
        <v>4.0000000000000002E-4</v>
      </c>
      <c r="E111" s="10">
        <f>+(C111-C$7)/C$8</f>
        <v>27576.926202088536</v>
      </c>
      <c r="F111">
        <f>ROUND(2*E111,0)/2</f>
        <v>27577</v>
      </c>
      <c r="G111" s="9">
        <f>+C111-(C$7+F111*C$8)</f>
        <v>-2.6438689950737171E-2</v>
      </c>
      <c r="L111" s="9">
        <f>+G111</f>
        <v>-2.6438689950737171E-2</v>
      </c>
      <c r="O111" s="9">
        <f ca="1">+C$11+C$12*F111</f>
        <v>-2.7797203447023605E-2</v>
      </c>
      <c r="P111" s="9">
        <f>+D$11+D$12*F111+D$13*F111^2</f>
        <v>-2.6126852745930448E-2</v>
      </c>
      <c r="Q111" s="11">
        <f>+C111-15018.5</f>
        <v>39649.74860000005</v>
      </c>
      <c r="R111">
        <f>+(P111-G111)^2</f>
        <v>9.7242442301669798E-8</v>
      </c>
      <c r="S111">
        <v>1</v>
      </c>
      <c r="T111">
        <f>S111*R111</f>
        <v>9.7242442301669798E-8</v>
      </c>
    </row>
    <row r="112" spans="1:20">
      <c r="A112" s="296" t="s">
        <v>448</v>
      </c>
      <c r="B112" s="297" t="s">
        <v>39</v>
      </c>
      <c r="C112" s="298">
        <v>54668.421800000127</v>
      </c>
      <c r="D112" s="298">
        <v>5.0000000000000001E-4</v>
      </c>
      <c r="E112" s="10">
        <f>+(C112-C$7)/C$8</f>
        <v>27577.409652603477</v>
      </c>
      <c r="F112">
        <f>ROUND(2*E112,0)/2</f>
        <v>27577.5</v>
      </c>
      <c r="G112" s="9">
        <f>+C112-(C$7+F112*C$8)</f>
        <v>-3.2367674873967189E-2</v>
      </c>
      <c r="L112" s="9">
        <f>+G112</f>
        <v>-3.2367674873967189E-2</v>
      </c>
      <c r="O112" s="9">
        <f ca="1">+C$11+C$12*F112</f>
        <v>-2.7799019689632817E-2</v>
      </c>
      <c r="P112" s="9">
        <f>+D$11+D$12*F112+D$13*F112^2</f>
        <v>-2.6128764235160681E-2</v>
      </c>
      <c r="Q112" s="11">
        <f>+C112-15018.5</f>
        <v>39649.921800000127</v>
      </c>
      <c r="R112">
        <f>+(P112-G112)^2</f>
        <v>3.892400595901303E-5</v>
      </c>
      <c r="S112">
        <v>1</v>
      </c>
      <c r="T112">
        <f>S112*R112</f>
        <v>3.892400595901303E-5</v>
      </c>
    </row>
    <row r="113" spans="1:20">
      <c r="A113" s="296" t="s">
        <v>448</v>
      </c>
      <c r="B113" s="297" t="s">
        <v>41</v>
      </c>
      <c r="C113" s="298">
        <v>54669.324099999852</v>
      </c>
      <c r="D113" s="298">
        <v>6.9999999999999999E-4</v>
      </c>
      <c r="E113" s="10">
        <f>+(C113-C$7)/C$8</f>
        <v>27579.928228811914</v>
      </c>
      <c r="F113">
        <f>ROUND(2*E113,0)/2</f>
        <v>27580</v>
      </c>
      <c r="G113" s="9">
        <f>+C113-(C$7+F113*C$8)</f>
        <v>-2.5712600152473897E-2</v>
      </c>
      <c r="L113" s="9">
        <f>+G113</f>
        <v>-2.5712600152473897E-2</v>
      </c>
      <c r="O113" s="9">
        <f ca="1">+C$11+C$12*F113</f>
        <v>-2.7808100902678864E-2</v>
      </c>
      <c r="P113" s="9">
        <f>+D$11+D$12*F113+D$13*F113^2</f>
        <v>-2.6138322528931043E-2</v>
      </c>
      <c r="Q113" s="11">
        <f>+C113-15018.5</f>
        <v>39650.824099999852</v>
      </c>
      <c r="R113">
        <f>+(P113-G113)^2</f>
        <v>1.8123954181632046E-7</v>
      </c>
      <c r="S113">
        <v>1</v>
      </c>
      <c r="T113">
        <f>S113*R113</f>
        <v>1.8123954181632046E-7</v>
      </c>
    </row>
    <row r="114" spans="1:20">
      <c r="A114" s="296" t="s">
        <v>448</v>
      </c>
      <c r="B114" s="297" t="s">
        <v>39</v>
      </c>
      <c r="C114" s="298">
        <v>54670.221599999815</v>
      </c>
      <c r="D114" s="298">
        <v>2.2000000000000001E-3</v>
      </c>
      <c r="E114" s="10">
        <f>+(C114-C$7)/C$8</f>
        <v>27582.433406854325</v>
      </c>
      <c r="F114">
        <f>ROUND(2*E114,0)/2</f>
        <v>27582.5</v>
      </c>
      <c r="G114" s="9">
        <f>+C114-(C$7+F114*C$8)</f>
        <v>-2.3857525186031125E-2</v>
      </c>
      <c r="L114" s="9">
        <f>+G114</f>
        <v>-2.3857525186031125E-2</v>
      </c>
      <c r="O114" s="9">
        <f ca="1">+C$11+C$12*F114</f>
        <v>-2.7817182115724912E-2</v>
      </c>
      <c r="P114" s="9">
        <f>+D$11+D$12*F114+D$13*F114^2</f>
        <v>-2.6147882235400113E-2</v>
      </c>
      <c r="Q114" s="11">
        <f>+C114-15018.5</f>
        <v>39651.721599999815</v>
      </c>
      <c r="R114">
        <f>+(P114-G114)^2</f>
        <v>5.2457354135942165E-6</v>
      </c>
      <c r="S114">
        <v>1</v>
      </c>
      <c r="T114">
        <f>S114*R114</f>
        <v>5.2457354135942165E-6</v>
      </c>
    </row>
    <row r="115" spans="1:20">
      <c r="A115" s="296" t="s">
        <v>448</v>
      </c>
      <c r="B115" s="297" t="s">
        <v>41</v>
      </c>
      <c r="C115" s="298">
        <v>54670.393999999855</v>
      </c>
      <c r="D115" s="298">
        <v>8.9999999999999998E-4</v>
      </c>
      <c r="E115" s="10">
        <f>+(C115-C$7)/C$8</f>
        <v>27582.914624341378</v>
      </c>
      <c r="F115">
        <f>ROUND(2*E115,0)/2</f>
        <v>27583</v>
      </c>
      <c r="G115" s="9">
        <f>+C115-(C$7+F115*C$8)</f>
        <v>-3.0586510147259105E-2</v>
      </c>
      <c r="L115" s="9">
        <f>+G115</f>
        <v>-3.0586510147259105E-2</v>
      </c>
      <c r="O115" s="9">
        <f ca="1">+C$11+C$12*F115</f>
        <v>-2.7818998358334124E-2</v>
      </c>
      <c r="P115" s="9">
        <f>+D$11+D$12*F115+D$13*F115^2</f>
        <v>-2.6149794346217767E-2</v>
      </c>
      <c r="Q115" s="11">
        <f>+C115-15018.5</f>
        <v>39651.893999999855</v>
      </c>
      <c r="R115">
        <f>+(P115-G115)^2</f>
        <v>1.9684447099209882E-5</v>
      </c>
      <c r="S115">
        <v>1</v>
      </c>
      <c r="T115">
        <f>S115*R115</f>
        <v>1.9684447099209882E-5</v>
      </c>
    </row>
    <row r="116" spans="1:20">
      <c r="A116" s="296" t="s">
        <v>448</v>
      </c>
      <c r="B116" s="297" t="s">
        <v>39</v>
      </c>
      <c r="C116" s="298">
        <v>54671.293500000145</v>
      </c>
      <c r="D116" s="298">
        <v>4.0000000000000002E-4</v>
      </c>
      <c r="E116" s="10">
        <f>+(C116-C$7)/C$8</f>
        <v>27585.425384954156</v>
      </c>
      <c r="F116">
        <f>ROUND(2*E116,0)/2</f>
        <v>27585.5</v>
      </c>
      <c r="G116" s="9">
        <f>+C116-(C$7+F116*C$8)</f>
        <v>-2.6731434852990787E-2</v>
      </c>
      <c r="L116" s="9">
        <f>+G116</f>
        <v>-2.6731434852990787E-2</v>
      </c>
      <c r="O116" s="9">
        <f ca="1">+C$11+C$12*F116</f>
        <v>-2.7828079571380171E-2</v>
      </c>
      <c r="P116" s="9">
        <f>+D$11+D$12*F116+D$13*F116^2</f>
        <v>-2.6159355747925245E-2</v>
      </c>
      <c r="Q116" s="11">
        <f>+C116-15018.5</f>
        <v>39652.793500000145</v>
      </c>
      <c r="R116">
        <f>+(P116-G116)^2</f>
        <v>3.2727450245259227E-7</v>
      </c>
      <c r="S116">
        <v>1</v>
      </c>
      <c r="T116">
        <f>S116*R116</f>
        <v>3.2727450245259227E-7</v>
      </c>
    </row>
    <row r="117" spans="1:20">
      <c r="A117" s="296" t="s">
        <v>448</v>
      </c>
      <c r="B117" s="297" t="s">
        <v>39</v>
      </c>
      <c r="C117" s="298">
        <v>54672.366400000174</v>
      </c>
      <c r="D117" s="298">
        <v>8.0000000000000004E-4</v>
      </c>
      <c r="E117" s="10">
        <f>+(C117-C$7)/C$8</f>
        <v>27588.420154337873</v>
      </c>
      <c r="F117">
        <f>ROUND(2*E117,0)/2</f>
        <v>27588.5</v>
      </c>
      <c r="G117" s="9">
        <f>+C117-(C$7+F117*C$8)</f>
        <v>-2.8605344828974921E-2</v>
      </c>
      <c r="L117" s="9">
        <f>+G117</f>
        <v>-2.8605344828974921E-2</v>
      </c>
      <c r="O117" s="9">
        <f ca="1">+C$11+C$12*F117</f>
        <v>-2.783897702703543E-2</v>
      </c>
      <c r="P117" s="9">
        <f>+D$11+D$12*F117+D$13*F117^2</f>
        <v>-2.6170831294736505E-2</v>
      </c>
      <c r="Q117" s="11">
        <f>+C117-15018.5</f>
        <v>39653.866400000174</v>
      </c>
      <c r="R117">
        <f>+(P117-G117)^2</f>
        <v>5.9268561483900262E-6</v>
      </c>
      <c r="S117">
        <v>1</v>
      </c>
      <c r="T117">
        <f>S117*R117</f>
        <v>5.9268561483900262E-6</v>
      </c>
    </row>
    <row r="118" spans="1:20">
      <c r="A118" s="296" t="s">
        <v>448</v>
      </c>
      <c r="B118" s="297" t="s">
        <v>41</v>
      </c>
      <c r="C118" s="298">
        <v>54673.264299999923</v>
      </c>
      <c r="D118" s="298">
        <v>2.9999999999999997E-4</v>
      </c>
      <c r="E118" s="10">
        <f>+(C118-C$7)/C$8</f>
        <v>27590.926448893577</v>
      </c>
      <c r="F118">
        <f>ROUND(2*E118,0)/2</f>
        <v>27591</v>
      </c>
      <c r="G118" s="9">
        <f>+C118-(C$7+F118*C$8)</f>
        <v>-2.6350270076363813E-2</v>
      </c>
      <c r="L118" s="9">
        <f>+G118</f>
        <v>-2.6350270076363813E-2</v>
      </c>
      <c r="O118" s="9">
        <f ca="1">+C$11+C$12*F118</f>
        <v>-2.7848058240081491E-2</v>
      </c>
      <c r="P118" s="9">
        <f>+D$11+D$12*F118+D$13*F118^2</f>
        <v>-2.6180395804381099E-2</v>
      </c>
      <c r="Q118" s="11">
        <f>+C118-15018.5</f>
        <v>39654.764299999923</v>
      </c>
      <c r="R118">
        <f>+(P118-G118)^2</f>
        <v>2.8857268281657276E-8</v>
      </c>
      <c r="S118">
        <v>1</v>
      </c>
      <c r="T118">
        <f>S118*R118</f>
        <v>2.8857268281657276E-8</v>
      </c>
    </row>
    <row r="119" spans="1:20">
      <c r="A119" s="296" t="s">
        <v>448</v>
      </c>
      <c r="B119" s="297" t="s">
        <v>41</v>
      </c>
      <c r="C119" s="298">
        <v>54674.339000000153</v>
      </c>
      <c r="D119" s="298">
        <v>1E-3</v>
      </c>
      <c r="E119" s="10">
        <f>+(C119-C$7)/C$8</f>
        <v>27593.926242590365</v>
      </c>
      <c r="F119">
        <f>ROUND(2*E119,0)/2</f>
        <v>27594</v>
      </c>
      <c r="G119" s="9">
        <f>+C119-(C$7+F119*C$8)</f>
        <v>-2.6424179850437213E-2</v>
      </c>
      <c r="L119" s="9">
        <f>+G119</f>
        <v>-2.6424179850437213E-2</v>
      </c>
      <c r="O119" s="9">
        <f ca="1">+C$11+C$12*F119</f>
        <v>-2.7858955695736751E-2</v>
      </c>
      <c r="P119" s="9">
        <f>+D$11+D$12*F119+D$13*F119^2</f>
        <v>-2.6191875080716895E-2</v>
      </c>
      <c r="Q119" s="11">
        <f>+C119-15018.5</f>
        <v>39655.839000000153</v>
      </c>
      <c r="R119">
        <f>+(P119-G119)^2</f>
        <v>5.396550603480992E-8</v>
      </c>
      <c r="S119">
        <v>1</v>
      </c>
      <c r="T119">
        <f>S119*R119</f>
        <v>5.396550603480992E-8</v>
      </c>
    </row>
    <row r="120" spans="1:20">
      <c r="A120" s="296" t="s">
        <v>448</v>
      </c>
      <c r="B120" s="297" t="s">
        <v>39</v>
      </c>
      <c r="C120" s="298">
        <v>54676.309400000144</v>
      </c>
      <c r="D120" s="298">
        <v>2.9999999999999997E-4</v>
      </c>
      <c r="E120" s="10">
        <f>+(C120-C$7)/C$8</f>
        <v>27599.426190016493</v>
      </c>
      <c r="F120">
        <f>ROUND(2*E120,0)/2</f>
        <v>27599.5</v>
      </c>
      <c r="G120" s="9">
        <f>+C120-(C$7+F120*C$8)</f>
        <v>-2.6443014852702618E-2</v>
      </c>
      <c r="L120" s="9">
        <f>+G120</f>
        <v>-2.6443014852702618E-2</v>
      </c>
      <c r="O120" s="9">
        <f ca="1">+C$11+C$12*F120</f>
        <v>-2.7878934364438057E-2</v>
      </c>
      <c r="P120" s="9">
        <f>+D$11+D$12*F120+D$13*F120^2</f>
        <v>-2.6212925704158924E-2</v>
      </c>
      <c r="Q120" s="11">
        <f>+C120-15018.5</f>
        <v>39657.809400000144</v>
      </c>
      <c r="R120">
        <f>+(P120-G120)^2</f>
        <v>5.2941016277562085E-8</v>
      </c>
      <c r="S120">
        <v>1</v>
      </c>
      <c r="T120">
        <f>S120*R120</f>
        <v>5.2941016277562085E-8</v>
      </c>
    </row>
    <row r="121" spans="1:20">
      <c r="A121" s="296" t="s">
        <v>448</v>
      </c>
      <c r="B121" s="297" t="s">
        <v>41</v>
      </c>
      <c r="C121" s="298">
        <v>54677.19970000023</v>
      </c>
      <c r="D121" s="298">
        <v>2.3E-3</v>
      </c>
      <c r="E121" s="10">
        <f>+(C121-C$7)/C$8</f>
        <v>27601.911270809214</v>
      </c>
      <c r="F121">
        <f>ROUND(2*E121,0)/2</f>
        <v>27602</v>
      </c>
      <c r="G121" s="9">
        <f>+C121-(C$7+F121*C$8)</f>
        <v>-3.1787939769856166E-2</v>
      </c>
      <c r="L121" s="9">
        <f>+G121</f>
        <v>-3.1787939769856166E-2</v>
      </c>
      <c r="O121" s="9">
        <f ca="1">+C$11+C$12*F121</f>
        <v>-2.7888015577484104E-2</v>
      </c>
      <c r="P121" s="9">
        <f>+D$11+D$12*F121+D$13*F121^2</f>
        <v>-2.622249642967775E-2</v>
      </c>
      <c r="Q121" s="11">
        <f>+C121-15018.5</f>
        <v>39658.69970000023</v>
      </c>
      <c r="R121">
        <f>+(P121-G121)^2</f>
        <v>3.0974159572736289E-5</v>
      </c>
      <c r="S121">
        <v>1</v>
      </c>
      <c r="T121">
        <f>S121*R121</f>
        <v>3.0974159572736289E-5</v>
      </c>
    </row>
    <row r="122" spans="1:20">
      <c r="A122" s="296" t="s">
        <v>448</v>
      </c>
      <c r="B122" s="297" t="s">
        <v>39</v>
      </c>
      <c r="C122" s="298">
        <v>54677.38459999999</v>
      </c>
      <c r="D122" s="298">
        <v>6.9999999999999999E-4</v>
      </c>
      <c r="E122" s="10">
        <f>+(C122-C$7)/C$8</f>
        <v>27602.427379354573</v>
      </c>
      <c r="F122">
        <f>ROUND(2*E122,0)/2</f>
        <v>27602.5</v>
      </c>
      <c r="G122" s="9">
        <f>+C122-(C$7+F122*C$8)</f>
        <v>-2.6016925010480918E-2</v>
      </c>
      <c r="L122" s="9">
        <f>+G122</f>
        <v>-2.6016925010480918E-2</v>
      </c>
      <c r="O122" s="9">
        <f ca="1">+C$11+C$12*F122</f>
        <v>-2.7889831820093317E-2</v>
      </c>
      <c r="P122" s="9">
        <f>+D$11+D$12*F122+D$13*F122^2</f>
        <v>-2.6224410744305357E-2</v>
      </c>
      <c r="Q122" s="11">
        <f>+C122-15018.5</f>
        <v>39658.88459999999</v>
      </c>
      <c r="R122">
        <f>+(P122-G122)^2</f>
        <v>4.3050329740665958E-8</v>
      </c>
      <c r="S122">
        <v>1</v>
      </c>
      <c r="T122">
        <f>S122*R122</f>
        <v>4.3050329740665958E-8</v>
      </c>
    </row>
    <row r="123" spans="1:20">
      <c r="A123" s="296" t="s">
        <v>448</v>
      </c>
      <c r="B123" s="297" t="s">
        <v>41</v>
      </c>
      <c r="C123" s="298">
        <v>54678.281200000085</v>
      </c>
      <c r="D123" s="298">
        <v>8.0000000000000004E-4</v>
      </c>
      <c r="E123" s="10">
        <f>+(C123-C$7)/C$8</f>
        <v>27604.930045241101</v>
      </c>
      <c r="F123">
        <f>ROUND(2*E123,0)/2</f>
        <v>27605</v>
      </c>
      <c r="G123" s="9">
        <f>+C123-(C$7+F123*C$8)</f>
        <v>-2.506184991216287E-2</v>
      </c>
      <c r="L123" s="9">
        <f>+G123</f>
        <v>-2.506184991216287E-2</v>
      </c>
      <c r="O123" s="9">
        <f ca="1">+C$11+C$12*F123</f>
        <v>-2.7898913033139378E-2</v>
      </c>
      <c r="P123" s="9">
        <f>+D$11+D$12*F123+D$13*F123^2</f>
        <v>-2.6233983165062619E-2</v>
      </c>
      <c r="Q123" s="11">
        <f>+C123-15018.5</f>
        <v>39659.781200000085</v>
      </c>
      <c r="R123">
        <f>+(P123-G123)^2</f>
        <v>1.3738963625533459E-6</v>
      </c>
      <c r="S123">
        <v>1</v>
      </c>
      <c r="T123">
        <f>S123*R123</f>
        <v>1.3738963625533459E-6</v>
      </c>
    </row>
    <row r="124" spans="1:20">
      <c r="A124" s="296" t="s">
        <v>448</v>
      </c>
      <c r="B124" s="297" t="s">
        <v>39</v>
      </c>
      <c r="C124" s="298">
        <v>54680.25009999983</v>
      </c>
      <c r="D124" s="298">
        <v>2.0000000000000001E-4</v>
      </c>
      <c r="E124" s="10">
        <f>+(C124-C$7)/C$8</f>
        <v>27610.425805739451</v>
      </c>
      <c r="F124">
        <f>ROUND(2*E124,0)/2</f>
        <v>27610.5</v>
      </c>
      <c r="G124" s="9">
        <f>+C124-(C$7+F124*C$8)</f>
        <v>-2.6580685167573392E-2</v>
      </c>
      <c r="L124" s="9">
        <f>+G124</f>
        <v>-2.6580685167573392E-2</v>
      </c>
      <c r="O124" s="9">
        <f ca="1">+C$11+C$12*F124</f>
        <v>-2.7918891701840684E-2</v>
      </c>
      <c r="P124" s="9">
        <f>+D$11+D$12*F124+D$13*F124^2</f>
        <v>-2.6255047463427952E-2</v>
      </c>
      <c r="Q124" s="11">
        <f>+C124-15018.5</f>
        <v>39661.75009999983</v>
      </c>
      <c r="R124">
        <f>+(P124-G124)^2</f>
        <v>1.0603991436111313E-7</v>
      </c>
      <c r="S124">
        <v>1</v>
      </c>
      <c r="T124">
        <f>S124*R124</f>
        <v>1.0603991436111313E-7</v>
      </c>
    </row>
    <row r="125" spans="1:20">
      <c r="A125" s="296" t="s">
        <v>448</v>
      </c>
      <c r="B125" s="297" t="s">
        <v>39</v>
      </c>
      <c r="C125" s="298">
        <v>54681.32489999989</v>
      </c>
      <c r="D125" s="298">
        <v>8.0000000000000004E-4</v>
      </c>
      <c r="E125" s="10">
        <f>+(C125-C$7)/C$8</f>
        <v>27613.425878564238</v>
      </c>
      <c r="F125">
        <f>ROUND(2*E125,0)/2</f>
        <v>27613.5</v>
      </c>
      <c r="G125" s="9">
        <f>+C125-(C$7+F125*C$8)</f>
        <v>-2.655459511152003E-2</v>
      </c>
      <c r="L125" s="9">
        <f>+G125</f>
        <v>-2.655459511152003E-2</v>
      </c>
      <c r="O125" s="9">
        <f ca="1">+C$11+C$12*F125</f>
        <v>-2.7929789157495943E-2</v>
      </c>
      <c r="P125" s="9">
        <f>+D$11+D$12*F125+D$13*F125^2</f>
        <v>-2.6266539962623445E-2</v>
      </c>
      <c r="Q125" s="11">
        <f>+C125-15018.5</f>
        <v>39662.82489999989</v>
      </c>
      <c r="R125">
        <f>+(P125-G125)^2</f>
        <v>8.2975768805833695E-8</v>
      </c>
      <c r="S125">
        <v>1</v>
      </c>
      <c r="T125">
        <f>S125*R125</f>
        <v>8.2975768805833695E-8</v>
      </c>
    </row>
    <row r="126" spans="1:20">
      <c r="A126" s="296" t="s">
        <v>448</v>
      </c>
      <c r="B126" s="297" t="s">
        <v>41</v>
      </c>
      <c r="C126" s="298">
        <v>54682.220999999903</v>
      </c>
      <c r="D126" s="298">
        <v>2.9999999999999997E-4</v>
      </c>
      <c r="E126" s="10">
        <f>+(C126-C$7)/C$8</f>
        <v>27615.927148808169</v>
      </c>
      <c r="F126">
        <f>ROUND(2*E126,0)/2</f>
        <v>27616</v>
      </c>
      <c r="G126" s="9">
        <f>+C126-(C$7+F126*C$8)</f>
        <v>-2.6099520095158368E-2</v>
      </c>
      <c r="L126" s="9">
        <f>+G126</f>
        <v>-2.6099520095158368E-2</v>
      </c>
      <c r="O126" s="9">
        <f ca="1">+C$11+C$12*F126</f>
        <v>-2.7938870370541991E-2</v>
      </c>
      <c r="P126" s="9">
        <f>+D$11+D$12*F126+D$13*F126^2</f>
        <v>-2.6276118599254938E-2</v>
      </c>
      <c r="Q126" s="11">
        <f>+C126-15018.5</f>
        <v>39663.720999999903</v>
      </c>
      <c r="R126">
        <f>+(P126-G126)^2</f>
        <v>3.1187031649146278E-8</v>
      </c>
      <c r="S126">
        <v>1</v>
      </c>
      <c r="T126">
        <f>S126*R126</f>
        <v>3.1187031649146278E-8</v>
      </c>
    </row>
    <row r="127" spans="1:20">
      <c r="A127" s="296" t="s">
        <v>448</v>
      </c>
      <c r="B127" s="297" t="s">
        <v>41</v>
      </c>
      <c r="C127" s="298">
        <v>54683.295200000051</v>
      </c>
      <c r="D127" s="298">
        <v>2.0000000000000001E-4</v>
      </c>
      <c r="E127" s="10">
        <f>+(C127-C$7)/C$8</f>
        <v>27618.925546862363</v>
      </c>
      <c r="F127">
        <f>ROUND(2*E127,0)/2</f>
        <v>27619</v>
      </c>
      <c r="G127" s="9">
        <f>+C127-(C$7+F127*C$8)</f>
        <v>-2.6673429951188155E-2</v>
      </c>
      <c r="L127" s="9">
        <f>+G127</f>
        <v>-2.6673429951188155E-2</v>
      </c>
      <c r="O127" s="9">
        <f ca="1">+C$11+C$12*F127</f>
        <v>-2.794976782619725E-2</v>
      </c>
      <c r="P127" s="9">
        <f>+D$11+D$12*F127+D$13*F127^2</f>
        <v>-2.6287614827974967E-2</v>
      </c>
      <c r="Q127" s="11">
        <f>+C127-15018.5</f>
        <v>39664.795200000051</v>
      </c>
      <c r="R127">
        <f>+(P127-G127)^2</f>
        <v>1.4885330930000692E-7</v>
      </c>
      <c r="S127">
        <v>1</v>
      </c>
      <c r="T127">
        <f>S127*R127</f>
        <v>1.4885330930000692E-7</v>
      </c>
    </row>
    <row r="128" spans="1:20">
      <c r="A128" s="296" t="s">
        <v>448</v>
      </c>
      <c r="B128" s="297" t="s">
        <v>41</v>
      </c>
      <c r="C128" s="298">
        <v>54684.371600000188</v>
      </c>
      <c r="D128" s="298">
        <v>8.0000000000000004E-4</v>
      </c>
      <c r="E128" s="10">
        <f>+(C128-C$7)/C$8</f>
        <v>27621.930085742926</v>
      </c>
      <c r="F128">
        <f>ROUND(2*E128,0)/2</f>
        <v>27622</v>
      </c>
      <c r="G128" s="9">
        <f>+C128-(C$7+F128*C$8)</f>
        <v>-2.5047339811862912E-2</v>
      </c>
      <c r="L128" s="9">
        <f>+G128</f>
        <v>-2.5047339811862912E-2</v>
      </c>
      <c r="O128" s="9">
        <f ca="1">+C$11+C$12*F128</f>
        <v>-2.7960665281852523E-2</v>
      </c>
      <c r="P128" s="9">
        <f>+D$11+D$12*F128+D$13*F128^2</f>
        <v>-2.6299113090981138E-2</v>
      </c>
      <c r="Q128" s="11">
        <f>+C128-15018.5</f>
        <v>39665.871600000188</v>
      </c>
      <c r="R128">
        <f>+(P128-G128)^2</f>
        <v>1.5669363423143967E-6</v>
      </c>
      <c r="S128">
        <v>1</v>
      </c>
      <c r="T128">
        <f>S128*R128</f>
        <v>1.5669363423143967E-6</v>
      </c>
    </row>
    <row r="129" spans="1:20">
      <c r="A129" s="296" t="s">
        <v>448</v>
      </c>
      <c r="B129" s="297" t="s">
        <v>39</v>
      </c>
      <c r="C129" s="298">
        <v>54685.265500000212</v>
      </c>
      <c r="D129" s="298">
        <v>2.9999999999999997E-4</v>
      </c>
      <c r="E129" s="10">
        <f>+(C129-C$7)/C$8</f>
        <v>27624.425215160492</v>
      </c>
      <c r="F129">
        <f>ROUND(2*E129,0)/2</f>
        <v>27624.5</v>
      </c>
      <c r="G129" s="9">
        <f>+C129-(C$7+F129*C$8)</f>
        <v>-2.6792264790856279E-2</v>
      </c>
      <c r="L129" s="9">
        <f>+G129</f>
        <v>-2.6792264790856279E-2</v>
      </c>
      <c r="O129" s="9">
        <f ca="1">+C$11+C$12*F129</f>
        <v>-2.796974649489857E-2</v>
      </c>
      <c r="P129" s="9">
        <f>+D$11+D$12*F129+D$13*F129^2</f>
        <v>-2.6308696530788142E-2</v>
      </c>
      <c r="Q129" s="11">
        <f>+C129-15018.5</f>
        <v>39666.765500000212</v>
      </c>
      <c r="R129">
        <f>+(P129-G129)^2</f>
        <v>2.3383826214532574E-7</v>
      </c>
      <c r="S129">
        <v>1</v>
      </c>
      <c r="T129">
        <f>S129*R129</f>
        <v>2.3383826214532574E-7</v>
      </c>
    </row>
    <row r="130" spans="1:20">
      <c r="A130" s="296" t="s">
        <v>448</v>
      </c>
      <c r="B130" s="297" t="s">
        <v>39</v>
      </c>
      <c r="C130" s="298">
        <v>54686.339800000191</v>
      </c>
      <c r="D130" s="298">
        <v>5.0000000000000001E-4</v>
      </c>
      <c r="E130" s="10">
        <f>+(C130-C$7)/C$8</f>
        <v>27627.423892342689</v>
      </c>
      <c r="F130">
        <f>ROUND(2*E130,0)/2</f>
        <v>27627.5</v>
      </c>
      <c r="G130" s="9">
        <f>+C130-(C$7+F130*C$8)</f>
        <v>-2.7266174809483346E-2</v>
      </c>
      <c r="L130" s="9">
        <f>+G130</f>
        <v>-2.7266174809483346E-2</v>
      </c>
      <c r="O130" s="9">
        <f ca="1">+C$11+C$12*F130</f>
        <v>-2.798064395055383E-2</v>
      </c>
      <c r="P130" s="9">
        <f>+D$11+D$12*F130+D$13*F130^2</f>
        <v>-2.6320198523318836E-2</v>
      </c>
      <c r="Q130" s="11">
        <f>+C130-15018.5</f>
        <v>39667.839800000191</v>
      </c>
      <c r="R130">
        <f>+(P130-G130)^2</f>
        <v>8.9487113398559875E-7</v>
      </c>
      <c r="S130">
        <v>1</v>
      </c>
      <c r="T130">
        <f>S130*R130</f>
        <v>8.9487113398559875E-7</v>
      </c>
    </row>
    <row r="131" spans="1:20">
      <c r="A131" s="296" t="s">
        <v>448</v>
      </c>
      <c r="B131" s="297" t="s">
        <v>41</v>
      </c>
      <c r="C131" s="298">
        <v>54892.520099999849</v>
      </c>
      <c r="D131" s="298">
        <v>4.0000000000000002E-4</v>
      </c>
      <c r="E131" s="10">
        <f>+(C131-C$7)/C$8</f>
        <v>28202.931814747481</v>
      </c>
      <c r="F131">
        <f>ROUND(2*E131,0)/2</f>
        <v>28203</v>
      </c>
      <c r="G131" s="9">
        <f>+C131-(C$7+F131*C$8)</f>
        <v>-2.4427910153463017E-2</v>
      </c>
      <c r="L131" s="9">
        <f>+G131</f>
        <v>-2.4427910153463017E-2</v>
      </c>
      <c r="O131" s="9">
        <f ca="1">+C$11+C$12*F131</f>
        <v>-3.0071139193754731E-2</v>
      </c>
      <c r="P131" s="9">
        <f>+D$11+D$12*F131+D$13*F131^2</f>
        <v>-2.8564290105091136E-2</v>
      </c>
      <c r="Q131" s="11">
        <f>+C131-15018.5</f>
        <v>39874.020099999849</v>
      </c>
      <c r="R131">
        <f>+(P131-G131)^2</f>
        <v>1.7109639104231043E-5</v>
      </c>
      <c r="S131">
        <v>1</v>
      </c>
      <c r="T131">
        <f>S131*R131</f>
        <v>1.7109639104231043E-5</v>
      </c>
    </row>
    <row r="132" spans="1:20">
      <c r="A132" s="296" t="s">
        <v>448</v>
      </c>
      <c r="B132" s="297" t="s">
        <v>41</v>
      </c>
      <c r="C132" s="298">
        <v>54893.595199999865</v>
      </c>
      <c r="D132" s="298">
        <v>5.0000000000000001E-4</v>
      </c>
      <c r="E132" s="10">
        <f>+(C132-C$7)/C$8</f>
        <v>28205.932724957562</v>
      </c>
      <c r="F132">
        <f>ROUND(2*E132,0)/2</f>
        <v>28206</v>
      </c>
      <c r="G132" s="9">
        <f>+C132-(C$7+F132*C$8)</f>
        <v>-2.4101820134092122E-2</v>
      </c>
      <c r="L132" s="9">
        <f>+G132</f>
        <v>-2.4101820134092122E-2</v>
      </c>
      <c r="O132" s="9">
        <f ca="1">+C$11+C$12*F132</f>
        <v>-3.0082036649409991E-2</v>
      </c>
      <c r="P132" s="9">
        <f>+D$11+D$12*F132+D$13*F132^2</f>
        <v>-2.8576184375793526E-2</v>
      </c>
      <c r="Q132" s="11">
        <f>+C132-15018.5</f>
        <v>39875.095199999865</v>
      </c>
      <c r="R132">
        <f>+(P132-G132)^2</f>
        <v>2.0019935367416174E-5</v>
      </c>
      <c r="S132">
        <v>1</v>
      </c>
      <c r="T132">
        <f>S132*R132</f>
        <v>2.0019935367416174E-5</v>
      </c>
    </row>
    <row r="133" spans="1:20">
      <c r="A133" s="296" t="s">
        <v>448</v>
      </c>
      <c r="B133" s="297" t="s">
        <v>39</v>
      </c>
      <c r="C133" s="298">
        <v>54894.488100000191</v>
      </c>
      <c r="D133" s="298">
        <v>8.9999999999999998E-4</v>
      </c>
      <c r="E133" s="10">
        <f>+(C133-C$7)/C$8</f>
        <v>28208.425063091243</v>
      </c>
      <c r="F133">
        <f>ROUND(2*E133,0)/2</f>
        <v>28208.5</v>
      </c>
      <c r="G133" s="9">
        <f>+C133-(C$7+F133*C$8)</f>
        <v>-2.6846744811336976E-2</v>
      </c>
      <c r="L133" s="9">
        <f>+G133</f>
        <v>-2.6846744811336976E-2</v>
      </c>
      <c r="O133" s="9">
        <f ca="1">+C$11+C$12*F133</f>
        <v>-3.0091117862456038E-2</v>
      </c>
      <c r="P133" s="9">
        <f>+D$11+D$12*F133+D$13*F133^2</f>
        <v>-2.8586097822014073E-2</v>
      </c>
      <c r="Q133" s="11">
        <f>+C133-15018.5</f>
        <v>39875.988100000191</v>
      </c>
      <c r="R133">
        <f>+(P133-G133)^2</f>
        <v>3.0253488957514818E-6</v>
      </c>
      <c r="S133">
        <v>1</v>
      </c>
      <c r="T133">
        <f>S133*R133</f>
        <v>3.0253488957514818E-6</v>
      </c>
    </row>
    <row r="134" spans="1:20">
      <c r="A134" s="28" t="s">
        <v>160</v>
      </c>
      <c r="B134" s="74" t="s">
        <v>39</v>
      </c>
      <c r="C134" s="79">
        <v>54894.668599999997</v>
      </c>
      <c r="D134" s="79"/>
      <c r="E134" s="10">
        <f>+(C134-C$7)/C$8</f>
        <v>28208.92888998393</v>
      </c>
      <c r="F134">
        <f>ROUND(2*E134,0)/2</f>
        <v>28209</v>
      </c>
      <c r="G134" s="9">
        <f>+C134-(C$7+F134*C$8)</f>
        <v>-2.5475730006291997E-2</v>
      </c>
      <c r="K134" s="9">
        <f>+G134</f>
        <v>-2.5475730006291997E-2</v>
      </c>
      <c r="O134" s="9">
        <f ca="1">+C$11+C$12*F134</f>
        <v>-3.009293410506525E-2</v>
      </c>
      <c r="P134" s="9">
        <f>+D$11+D$12*F134+D$13*F134^2</f>
        <v>-2.8588080680782016E-2</v>
      </c>
      <c r="Q134" s="11">
        <f>+C134-15018.5</f>
        <v>39876.168599999997</v>
      </c>
      <c r="R134">
        <f>+(P134-G134)^2</f>
        <v>9.6867267209984777E-6</v>
      </c>
      <c r="S134">
        <v>1</v>
      </c>
      <c r="T134">
        <f>S134*R134</f>
        <v>9.6867267209984777E-6</v>
      </c>
    </row>
    <row r="135" spans="1:20">
      <c r="A135" s="296" t="s">
        <v>448</v>
      </c>
      <c r="B135" s="297" t="s">
        <v>39</v>
      </c>
      <c r="C135" s="298">
        <v>54895.564199999906</v>
      </c>
      <c r="D135" s="298">
        <v>4.0000000000000002E-4</v>
      </c>
      <c r="E135" s="10">
        <f>+(C135-C$7)/C$8</f>
        <v>28211.428764585209</v>
      </c>
      <c r="F135">
        <f>ROUND(2*E135,0)/2</f>
        <v>28211.5</v>
      </c>
      <c r="G135" s="9">
        <f>+C135-(C$7+F135*C$8)</f>
        <v>-2.5520655093714595E-2</v>
      </c>
      <c r="L135" s="9">
        <f>+G135</f>
        <v>-2.5520655093714595E-2</v>
      </c>
      <c r="O135" s="9">
        <f ca="1">+C$11+C$12*F135</f>
        <v>-3.0102015318111297E-2</v>
      </c>
      <c r="P135" s="9">
        <f>+D$11+D$12*F135+D$13*F135^2</f>
        <v>-2.8597995822240999E-2</v>
      </c>
      <c r="Q135" s="11">
        <f>+C135-15018.5</f>
        <v>39877.064199999906</v>
      </c>
      <c r="R135">
        <f>+(P135-G135)^2</f>
        <v>9.470025959447417E-6</v>
      </c>
      <c r="S135">
        <v>1</v>
      </c>
      <c r="T135">
        <f>S135*R135</f>
        <v>9.470025959447417E-6</v>
      </c>
    </row>
    <row r="136" spans="1:20">
      <c r="A136" s="296" t="s">
        <v>448</v>
      </c>
      <c r="B136" s="297" t="s">
        <v>41</v>
      </c>
      <c r="C136" s="298">
        <v>54908.641799999867</v>
      </c>
      <c r="D136" s="298">
        <v>2.9999999999999997E-4</v>
      </c>
      <c r="E136" s="10">
        <f>+(C136-C$7)/C$8</f>
        <v>28247.932069731389</v>
      </c>
      <c r="F136">
        <f>ROUND(2*E136,0)/2</f>
        <v>28248</v>
      </c>
      <c r="G136" s="9">
        <f>+C136-(C$7+F136*C$8)</f>
        <v>-2.4336560134543106E-2</v>
      </c>
      <c r="L136" s="9">
        <f>+G136</f>
        <v>-2.4336560134543106E-2</v>
      </c>
      <c r="O136" s="9">
        <f ca="1">+C$11+C$12*F136</f>
        <v>-3.0234601028583635E-2</v>
      </c>
      <c r="P136" s="9">
        <f>+D$11+D$12*F136+D$13*F136^2</f>
        <v>-2.8742917765668521E-2</v>
      </c>
      <c r="Q136" s="11">
        <f>+C136-15018.5</f>
        <v>39890.141799999867</v>
      </c>
      <c r="R136">
        <f>+(P136-G136)^2</f>
        <v>1.9415987573377184E-5</v>
      </c>
      <c r="S136">
        <v>1</v>
      </c>
      <c r="T136">
        <f>S136*R136</f>
        <v>1.9415987573377184E-5</v>
      </c>
    </row>
    <row r="137" spans="1:20">
      <c r="A137" s="296" t="s">
        <v>448</v>
      </c>
      <c r="B137" s="297" t="s">
        <v>39</v>
      </c>
      <c r="C137" s="298">
        <v>54910.612100000028</v>
      </c>
      <c r="D137" s="298">
        <v>1.4E-3</v>
      </c>
      <c r="E137" s="10">
        <f>+(C137-C$7)/C$8</f>
        <v>28253.431738029518</v>
      </c>
      <c r="F137">
        <f>ROUND(2*E137,0)/2</f>
        <v>28253.5</v>
      </c>
      <c r="G137" s="9">
        <f>+C137-(C$7+F137*C$8)</f>
        <v>-2.4455394974211231E-2</v>
      </c>
      <c r="L137" s="9">
        <f>+G137</f>
        <v>-2.4455394974211231E-2</v>
      </c>
      <c r="O137" s="9">
        <f ca="1">+C$11+C$12*F137</f>
        <v>-3.0254579697284956E-2</v>
      </c>
      <c r="P137" s="9">
        <f>+D$11+D$12*F137+D$13*F137^2</f>
        <v>-2.876478142545949E-2</v>
      </c>
      <c r="Q137" s="11">
        <f>+C137-15018.5</f>
        <v>39892.112100000028</v>
      </c>
      <c r="R137">
        <f>+(P137-G137)^2</f>
        <v>1.8570811586202065E-5</v>
      </c>
      <c r="S137">
        <v>1</v>
      </c>
      <c r="T137">
        <f>S137*R137</f>
        <v>1.8570811586202065E-5</v>
      </c>
    </row>
    <row r="138" spans="1:20">
      <c r="A138" s="296" t="s">
        <v>448</v>
      </c>
      <c r="B138" s="297" t="s">
        <v>41</v>
      </c>
      <c r="C138" s="298">
        <v>54911.50689999992</v>
      </c>
      <c r="D138" s="298">
        <v>4.0000000000000002E-4</v>
      </c>
      <c r="E138" s="10">
        <f>+(C138-C$7)/C$8</f>
        <v>28255.929379602971</v>
      </c>
      <c r="F138">
        <f>ROUND(2*E138,0)/2</f>
        <v>28256</v>
      </c>
      <c r="G138" s="9">
        <f>+C138-(C$7+F138*C$8)</f>
        <v>-2.5300320077803917E-2</v>
      </c>
      <c r="L138" s="9">
        <f>+G138</f>
        <v>-2.5300320077803917E-2</v>
      </c>
      <c r="O138" s="9">
        <f ca="1">+C$11+C$12*F138</f>
        <v>-3.0263660910331003E-2</v>
      </c>
      <c r="P138" s="9">
        <f>+D$11+D$12*F138+D$13*F138^2</f>
        <v>-2.8774721712955115E-2</v>
      </c>
      <c r="Q138" s="11">
        <f>+C138-15018.5</f>
        <v>39893.00689999992</v>
      </c>
      <c r="R138">
        <f>+(P138-G138)^2</f>
        <v>1.2071466722341315E-5</v>
      </c>
      <c r="S138">
        <v>1</v>
      </c>
      <c r="T138">
        <f>S138*R138</f>
        <v>1.2071466722341315E-5</v>
      </c>
    </row>
    <row r="139" spans="1:20">
      <c r="A139" s="296" t="s">
        <v>448</v>
      </c>
      <c r="B139" s="297" t="s">
        <v>41</v>
      </c>
      <c r="C139" s="298">
        <v>54912.581900000107</v>
      </c>
      <c r="D139" s="298">
        <v>2.0000000000000001E-4</v>
      </c>
      <c r="E139" s="10">
        <f>+(C139-C$7)/C$8</f>
        <v>28258.930010685053</v>
      </c>
      <c r="F139">
        <f>ROUND(2*E139,0)/2</f>
        <v>28259</v>
      </c>
      <c r="G139" s="9">
        <f>+C139-(C$7+F139*C$8)</f>
        <v>-2.5074229895835742E-2</v>
      </c>
      <c r="L139" s="9">
        <f>+G139</f>
        <v>-2.5074229895835742E-2</v>
      </c>
      <c r="O139" s="9">
        <f ca="1">+C$11+C$12*F139</f>
        <v>-3.0274558365986262E-2</v>
      </c>
      <c r="P139" s="9">
        <f>+D$11+D$12*F139+D$13*F139^2</f>
        <v>-2.8786651922712111E-2</v>
      </c>
      <c r="Q139" s="11">
        <f>+C139-15018.5</f>
        <v>39894.081900000107</v>
      </c>
      <c r="R139">
        <f>+(P139-G139)^2</f>
        <v>1.3782077305636848E-5</v>
      </c>
      <c r="S139">
        <v>1</v>
      </c>
      <c r="T139">
        <f>S139*R139</f>
        <v>1.3782077305636848E-5</v>
      </c>
    </row>
    <row r="140" spans="1:20">
      <c r="A140" s="296" t="s">
        <v>448</v>
      </c>
      <c r="B140" s="297" t="s">
        <v>39</v>
      </c>
      <c r="C140" s="298">
        <v>54913.476199999917</v>
      </c>
      <c r="D140" s="298">
        <v>6.9999999999999999E-4</v>
      </c>
      <c r="E140" s="10">
        <f>+(C140-C$7)/C$8</f>
        <v>28261.426256615916</v>
      </c>
      <c r="F140">
        <f>ROUND(2*E140,0)/2</f>
        <v>28261.5</v>
      </c>
      <c r="G140" s="9">
        <f>+C140-(C$7+F140*C$8)</f>
        <v>-2.6419155081384815E-2</v>
      </c>
      <c r="L140" s="9">
        <f>+G140</f>
        <v>-2.6419155081384815E-2</v>
      </c>
      <c r="O140" s="9">
        <f ca="1">+C$11+C$12*F140</f>
        <v>-3.0283639579032309E-2</v>
      </c>
      <c r="P140" s="9">
        <f>+D$11+D$12*F140+D$13*F140^2</f>
        <v>-2.8796595318144852E-2</v>
      </c>
      <c r="Q140" s="11">
        <f>+C140-15018.5</f>
        <v>39894.976199999917</v>
      </c>
      <c r="R140">
        <f>+(P140-G140)^2</f>
        <v>5.6522220793656192E-6</v>
      </c>
      <c r="S140">
        <v>1</v>
      </c>
      <c r="T140">
        <f>S140*R140</f>
        <v>5.6522220793656192E-6</v>
      </c>
    </row>
    <row r="141" spans="1:20">
      <c r="A141" s="296" t="s">
        <v>448</v>
      </c>
      <c r="B141" s="297" t="s">
        <v>41</v>
      </c>
      <c r="C141" s="298">
        <v>54913.655100000091</v>
      </c>
      <c r="D141" s="298">
        <v>5.9999999999999995E-4</v>
      </c>
      <c r="E141" s="10">
        <f>+(C141-C$7)/C$8</f>
        <v>28261.925617454068</v>
      </c>
      <c r="F141">
        <f>ROUND(2*E141,0)/2</f>
        <v>28262</v>
      </c>
      <c r="G141" s="9">
        <f>+C141-(C$7+F141*C$8)</f>
        <v>-2.6648139908502344E-2</v>
      </c>
      <c r="L141" s="9">
        <f>+G141</f>
        <v>-2.6648139908502344E-2</v>
      </c>
      <c r="O141" s="9">
        <f ca="1">+C$11+C$12*F141</f>
        <v>-3.0285455821641522E-2</v>
      </c>
      <c r="P141" s="9">
        <f>+D$11+D$12*F141+D$13*F141^2</f>
        <v>-2.8798584166755237E-2</v>
      </c>
      <c r="Q141" s="11">
        <f>+C141-15018.5</f>
        <v>39895.155100000091</v>
      </c>
      <c r="R141">
        <f>+(P141-G141)^2</f>
        <v>4.6244105078528337E-6</v>
      </c>
      <c r="S141">
        <v>1</v>
      </c>
      <c r="T141">
        <f>S141*R141</f>
        <v>4.6244105078528337E-6</v>
      </c>
    </row>
    <row r="142" spans="1:20">
      <c r="A142" s="296" t="s">
        <v>448</v>
      </c>
      <c r="B142" s="297" t="s">
        <v>39</v>
      </c>
      <c r="C142" s="298">
        <v>54914.550499999896</v>
      </c>
      <c r="D142" s="298">
        <v>1.1000000000000001E-3</v>
      </c>
      <c r="E142" s="10">
        <f>+(C142-C$7)/C$8</f>
        <v>28264.424933798109</v>
      </c>
      <c r="F142">
        <f>ROUND(2*E142,0)/2</f>
        <v>28264.5</v>
      </c>
      <c r="G142" s="9">
        <f>+C142-(C$7+F142*C$8)</f>
        <v>-2.6893065107287839E-2</v>
      </c>
      <c r="L142" s="9">
        <f>+G142</f>
        <v>-2.6893065107287839E-2</v>
      </c>
      <c r="O142" s="9">
        <f ca="1">+C$11+C$12*F142</f>
        <v>-3.0294537034687569E-2</v>
      </c>
      <c r="P142" s="9">
        <f>+D$11+D$12*F142+D$13*F142^2</f>
        <v>-2.8808529257426385E-2</v>
      </c>
      <c r="Q142" s="11">
        <f>+C142-15018.5</f>
        <v>39896.050499999896</v>
      </c>
      <c r="R142">
        <f>+(P142-G142)^2</f>
        <v>3.6690029104659826E-6</v>
      </c>
      <c r="S142">
        <v>1</v>
      </c>
      <c r="T142">
        <f>S142*R142</f>
        <v>3.6690029104659826E-6</v>
      </c>
    </row>
    <row r="143" spans="1:20">
      <c r="A143" s="296" t="s">
        <v>448</v>
      </c>
      <c r="B143" s="297" t="s">
        <v>41</v>
      </c>
      <c r="C143" s="298">
        <v>54917.597699999809</v>
      </c>
      <c r="D143" s="298">
        <v>5.9999999999999995E-4</v>
      </c>
      <c r="E143" s="10">
        <f>+(C143-C$7)/C$8</f>
        <v>28272.930536618092</v>
      </c>
      <c r="F143">
        <f>ROUND(2*E143,0)/2</f>
        <v>28273</v>
      </c>
      <c r="G143" s="9">
        <f>+C143-(C$7+F143*C$8)</f>
        <v>-2.4885810191335622E-2</v>
      </c>
      <c r="L143" s="9">
        <f>+G143</f>
        <v>-2.4885810191335622E-2</v>
      </c>
      <c r="O143" s="9">
        <f ca="1">+C$11+C$12*F143</f>
        <v>-3.0325413159044148E-2</v>
      </c>
      <c r="P143" s="9">
        <f>+D$11+D$12*F143+D$13*F143^2</f>
        <v>-2.8842353132694495E-2</v>
      </c>
      <c r="Q143" s="11">
        <f>+C143-15018.5</f>
        <v>39899.097699999809</v>
      </c>
      <c r="R143">
        <f>+(P143-G143)^2</f>
        <v>1.5654232046816725E-5</v>
      </c>
      <c r="S143">
        <v>1</v>
      </c>
      <c r="T143">
        <f>S143*R143</f>
        <v>1.5654232046816725E-5</v>
      </c>
    </row>
    <row r="144" spans="1:20">
      <c r="A144" s="296" t="s">
        <v>448</v>
      </c>
      <c r="B144" s="297" t="s">
        <v>39</v>
      </c>
      <c r="C144" s="298">
        <v>54918.49189999979</v>
      </c>
      <c r="D144" s="298">
        <v>5.9999999999999995E-4</v>
      </c>
      <c r="E144" s="10">
        <f>+(C144-C$7)/C$8</f>
        <v>28275.426503420953</v>
      </c>
      <c r="F144">
        <f>ROUND(2*E144,0)/2</f>
        <v>28275.5</v>
      </c>
      <c r="G144" s="9">
        <f>+C144-(C$7+F144*C$8)</f>
        <v>-2.6330735214287415E-2</v>
      </c>
      <c r="L144" s="9">
        <f>+G144</f>
        <v>-2.6330735214287415E-2</v>
      </c>
      <c r="O144" s="9">
        <f ca="1">+C$11+C$12*F144</f>
        <v>-3.0334494372090196E-2</v>
      </c>
      <c r="P144" s="9">
        <f>+D$11+D$12*F144+D$13*F144^2</f>
        <v>-2.8852304439239876E-2</v>
      </c>
      <c r="Q144" s="11">
        <f>+C144-15018.5</f>
        <v>39899.99189999979</v>
      </c>
      <c r="R144">
        <f>+(P144-G144)^2</f>
        <v>6.3583113562273537E-6</v>
      </c>
      <c r="S144">
        <v>1</v>
      </c>
      <c r="T144">
        <f>S144*R144</f>
        <v>6.3583113562273537E-6</v>
      </c>
    </row>
    <row r="145" spans="1:20">
      <c r="A145" s="296" t="s">
        <v>448</v>
      </c>
      <c r="B145" s="297" t="s">
        <v>39</v>
      </c>
      <c r="C145" s="298">
        <v>54919.566999999806</v>
      </c>
      <c r="D145" s="298">
        <v>5.0000000000000001E-4</v>
      </c>
      <c r="E145" s="10">
        <f>+(C145-C$7)/C$8</f>
        <v>28278.427413631038</v>
      </c>
      <c r="F145">
        <f>ROUND(2*E145,0)/2</f>
        <v>28278.5</v>
      </c>
      <c r="G145" s="9">
        <f>+C145-(C$7+F145*C$8)</f>
        <v>-2.600464519491652E-2</v>
      </c>
      <c r="L145" s="9">
        <f>+G145</f>
        <v>-2.600464519491652E-2</v>
      </c>
      <c r="O145" s="9">
        <f ca="1">+C$11+C$12*F145</f>
        <v>-3.0345391827745455E-2</v>
      </c>
      <c r="P145" s="9">
        <f>+D$11+D$12*F145+D$13*F145^2</f>
        <v>-2.886424787185661E-2</v>
      </c>
      <c r="Q145" s="11">
        <f>+C145-15018.5</f>
        <v>39901.066999999806</v>
      </c>
      <c r="R145">
        <f>+(P145-G145)^2</f>
        <v>8.17732746996293E-6</v>
      </c>
      <c r="S145">
        <v>1</v>
      </c>
      <c r="T145">
        <f>S145*R145</f>
        <v>8.17732746996293E-6</v>
      </c>
    </row>
    <row r="146" spans="1:20">
      <c r="A146" s="140" t="s">
        <v>384</v>
      </c>
      <c r="B146" s="141" t="s">
        <v>39</v>
      </c>
      <c r="C146" s="142">
        <v>54920.283100000001</v>
      </c>
      <c r="D146" s="196" t="s">
        <v>181</v>
      </c>
      <c r="E146" s="10">
        <f>+(C146-C$7)/C$8</f>
        <v>28280.426252624609</v>
      </c>
      <c r="F146">
        <f>ROUND(2*E146,0)/2</f>
        <v>28280.5</v>
      </c>
      <c r="G146" s="9">
        <f>+C146-(C$7+F146*C$8)</f>
        <v>-2.64205849962309E-2</v>
      </c>
      <c r="K146" s="9">
        <f>+G146</f>
        <v>-2.64205849962309E-2</v>
      </c>
      <c r="O146" s="9">
        <f ca="1">+C$11+C$12*F146</f>
        <v>-3.0352656798182304E-2</v>
      </c>
      <c r="P146" s="9">
        <f>+D$11+D$12*F146+D$13*F146^2</f>
        <v>-2.8872211290426705E-2</v>
      </c>
      <c r="Q146" s="11">
        <f>+C146-15018.5</f>
        <v>39901.783100000001</v>
      </c>
      <c r="R146">
        <f>+(P146-G146)^2</f>
        <v>6.0104714863922563E-6</v>
      </c>
      <c r="S146">
        <v>1</v>
      </c>
      <c r="T146">
        <f>S146*R146</f>
        <v>6.0104714863922563E-6</v>
      </c>
    </row>
    <row r="147" spans="1:20">
      <c r="A147" s="296" t="s">
        <v>448</v>
      </c>
      <c r="B147" s="297" t="s">
        <v>41</v>
      </c>
      <c r="C147" s="298">
        <v>54920.463399999775</v>
      </c>
      <c r="D147" s="298">
        <v>4.0000000000000002E-4</v>
      </c>
      <c r="E147" s="10">
        <f>+(C147-C$7)/C$8</f>
        <v>28280.929521260266</v>
      </c>
      <c r="F147">
        <f>ROUND(2*E147,0)/2</f>
        <v>28281</v>
      </c>
      <c r="G147" s="9">
        <f>+C147-(C$7+F147*C$8)</f>
        <v>-2.5249570229789242E-2</v>
      </c>
      <c r="L147" s="9">
        <f>+G147</f>
        <v>-2.5249570229789242E-2</v>
      </c>
      <c r="O147" s="9">
        <f ca="1">+C$11+C$12*F147</f>
        <v>-3.0354473040791516E-2</v>
      </c>
      <c r="P147" s="9">
        <f>+D$11+D$12*F147+D$13*F147^2</f>
        <v>-2.8874202286339107E-2</v>
      </c>
      <c r="Q147" s="11">
        <f>+C147-15018.5</f>
        <v>39901.963399999775</v>
      </c>
      <c r="R147">
        <f>+(P147-G147)^2</f>
        <v>1.3137957545368901E-5</v>
      </c>
      <c r="S147">
        <v>1</v>
      </c>
      <c r="T147">
        <f>S147*R147</f>
        <v>1.3137957545368901E-5</v>
      </c>
    </row>
    <row r="148" spans="1:20">
      <c r="A148" s="296" t="s">
        <v>448</v>
      </c>
      <c r="B148" s="297" t="s">
        <v>39</v>
      </c>
      <c r="C148" s="298">
        <v>54920.645899999887</v>
      </c>
      <c r="D148" s="298">
        <v>5.9999999999999995E-4</v>
      </c>
      <c r="E148" s="10">
        <f>+(C148-C$7)/C$8</f>
        <v>28281.43893072326</v>
      </c>
      <c r="F148">
        <f>ROUND(2*E148,0)/2</f>
        <v>28281.5</v>
      </c>
      <c r="G148" s="9">
        <f>+C148-(C$7+F148*C$8)</f>
        <v>-2.1878555111470632E-2</v>
      </c>
      <c r="L148" s="9">
        <f>+G148</f>
        <v>-2.1878555111470632E-2</v>
      </c>
      <c r="O148" s="9">
        <f ca="1">+C$11+C$12*F148</f>
        <v>-3.0356289283400714E-2</v>
      </c>
      <c r="P148" s="9">
        <f>+D$11+D$12*F148+D$13*F148^2</f>
        <v>-2.8876193338759445E-2</v>
      </c>
      <c r="Q148" s="11">
        <f>+C148-15018.5</f>
        <v>39902.145899999887</v>
      </c>
      <c r="R148">
        <f>+(P148-G148)^2</f>
        <v>4.8966940760013725E-5</v>
      </c>
      <c r="S148">
        <v>1</v>
      </c>
      <c r="T148">
        <f>S148*R148</f>
        <v>4.8966940760013725E-5</v>
      </c>
    </row>
    <row r="149" spans="1:20">
      <c r="A149" s="296" t="s">
        <v>448</v>
      </c>
      <c r="B149" s="297" t="s">
        <v>39</v>
      </c>
      <c r="C149" s="298">
        <v>54922.431799999904</v>
      </c>
      <c r="D149" s="298">
        <v>1.6000000000000001E-3</v>
      </c>
      <c r="E149" s="10">
        <f>+(C149-C$7)/C$8</f>
        <v>28286.423886117322</v>
      </c>
      <c r="F149">
        <f>ROUND(2*E149,0)/2</f>
        <v>28286.5</v>
      </c>
      <c r="G149" s="9">
        <f>+C149-(C$7+F149*C$8)</f>
        <v>-2.7268405094218906E-2</v>
      </c>
      <c r="L149" s="9">
        <f>+G149</f>
        <v>-2.7268405094218906E-2</v>
      </c>
      <c r="O149" s="9">
        <f ca="1">+C$11+C$12*F149</f>
        <v>-3.0374451709492822E-2</v>
      </c>
      <c r="P149" s="9">
        <f>+D$11+D$12*F149+D$13*F149^2</f>
        <v>-2.8896106970899976E-2</v>
      </c>
      <c r="Q149" s="11">
        <f>+C149-15018.5</f>
        <v>39903.931799999904</v>
      </c>
      <c r="R149">
        <f>+(P149-G149)^2</f>
        <v>2.6494133993510782E-6</v>
      </c>
      <c r="S149">
        <v>1</v>
      </c>
      <c r="T149">
        <f>S149*R149</f>
        <v>2.6494133993510782E-6</v>
      </c>
    </row>
    <row r="150" spans="1:20">
      <c r="A150" s="296" t="s">
        <v>448</v>
      </c>
      <c r="B150" s="297" t="s">
        <v>39</v>
      </c>
      <c r="C150" s="298">
        <v>54923.50810000021</v>
      </c>
      <c r="D150" s="298">
        <v>4.0000000000000002E-4</v>
      </c>
      <c r="E150" s="10">
        <f>+(C150-C$7)/C$8</f>
        <v>28289.428145869886</v>
      </c>
      <c r="F150">
        <f>ROUND(2*E150,0)/2</f>
        <v>28289.5</v>
      </c>
      <c r="G150" s="9">
        <f>+C150-(C$7+F150*C$8)</f>
        <v>-2.5742314792296384E-2</v>
      </c>
      <c r="L150" s="9">
        <f>+G150</f>
        <v>-2.5742314792296384E-2</v>
      </c>
      <c r="O150" s="9">
        <f ca="1">+C$11+C$12*F150</f>
        <v>-3.0385349165148082E-2</v>
      </c>
      <c r="P150" s="9">
        <f>+D$11+D$12*F150+D$13*F150^2</f>
        <v>-2.8908057862565784E-2</v>
      </c>
      <c r="Q150" s="11">
        <f>+C150-15018.5</f>
        <v>39905.00810000021</v>
      </c>
      <c r="R150">
        <f>+(P150-G150)^2</f>
        <v>1.0021929186958727E-5</v>
      </c>
      <c r="S150">
        <v>1</v>
      </c>
      <c r="T150">
        <f>S150*R150</f>
        <v>1.0021929186958727E-5</v>
      </c>
    </row>
    <row r="151" spans="1:20">
      <c r="A151" s="296" t="s">
        <v>448</v>
      </c>
      <c r="B151" s="297" t="s">
        <v>39</v>
      </c>
      <c r="C151" s="298">
        <v>54928.523300000001</v>
      </c>
      <c r="D151" s="298">
        <v>2.0000000000000001E-4</v>
      </c>
      <c r="E151" s="10">
        <f>+(C151-C$7)/C$8</f>
        <v>28303.426997032333</v>
      </c>
      <c r="F151">
        <f>ROUND(2*E151,0)/2</f>
        <v>28303.5</v>
      </c>
      <c r="G151" s="9">
        <f>+C151-(C$7+F151*C$8)</f>
        <v>-2.6153894999879412E-2</v>
      </c>
      <c r="L151" s="9">
        <f>+G151</f>
        <v>-2.6153894999879412E-2</v>
      </c>
      <c r="O151" s="9">
        <f ca="1">+C$11+C$12*F151</f>
        <v>-3.0436203958205968E-2</v>
      </c>
      <c r="P151" s="9">
        <f>+D$11+D$12*F151+D$13*F151^2</f>
        <v>-2.896385558812252E-2</v>
      </c>
      <c r="Q151" s="11">
        <f>+C151-15018.5</f>
        <v>39910.023300000001</v>
      </c>
      <c r="R151">
        <f>+(P151-G151)^2</f>
        <v>7.8958785074795495E-6</v>
      </c>
      <c r="S151">
        <v>1</v>
      </c>
      <c r="T151">
        <f>S151*R151</f>
        <v>7.8958785074795495E-6</v>
      </c>
    </row>
    <row r="152" spans="1:20">
      <c r="A152" s="296" t="s">
        <v>448</v>
      </c>
      <c r="B152" s="297" t="s">
        <v>41</v>
      </c>
      <c r="C152" s="298">
        <v>54929.4197999998</v>
      </c>
      <c r="D152" s="298">
        <v>1.6999999999999999E-3</v>
      </c>
      <c r="E152" s="10">
        <f>+(C152-C$7)/C$8</f>
        <v>28305.92938378956</v>
      </c>
      <c r="F152">
        <f>ROUND(2*E152,0)/2</f>
        <v>28306</v>
      </c>
      <c r="G152" s="9">
        <f>+C152-(C$7+F152*C$8)</f>
        <v>-2.5298820197349414E-2</v>
      </c>
      <c r="L152" s="9">
        <f>+G152</f>
        <v>-2.5298820197349414E-2</v>
      </c>
      <c r="O152" s="9">
        <f ca="1">+C$11+C$12*F152</f>
        <v>-3.0445285171252015E-2</v>
      </c>
      <c r="P152" s="9">
        <f>+D$11+D$12*F152+D$13*F152^2</f>
        <v>-2.8973824129591902E-2</v>
      </c>
      <c r="Q152" s="11">
        <f>+C152-15018.5</f>
        <v>39910.9197999998</v>
      </c>
      <c r="R152">
        <f>+(P152-G152)^2</f>
        <v>1.3505653901997747E-5</v>
      </c>
      <c r="S152">
        <v>1</v>
      </c>
      <c r="T152">
        <f>S152*R152</f>
        <v>1.3505653901997747E-5</v>
      </c>
    </row>
    <row r="153" spans="1:20">
      <c r="A153" s="296" t="s">
        <v>448</v>
      </c>
      <c r="B153" s="297" t="s">
        <v>39</v>
      </c>
      <c r="C153" s="298">
        <v>54929.598300000187</v>
      </c>
      <c r="D153" s="298">
        <v>2.0000000000000001E-4</v>
      </c>
      <c r="E153" s="10">
        <f>+(C153-C$7)/C$8</f>
        <v>28306.427628114419</v>
      </c>
      <c r="F153">
        <f>ROUND(2*E153,0)/2</f>
        <v>28306.5</v>
      </c>
      <c r="G153" s="9">
        <f>+C153-(C$7+F153*C$8)</f>
        <v>-2.5927804817911237E-2</v>
      </c>
      <c r="L153" s="9">
        <f>+G153</f>
        <v>-2.5927804817911237E-2</v>
      </c>
      <c r="O153" s="9">
        <f ca="1">+C$11+C$12*F153</f>
        <v>-3.0447101413861227E-2</v>
      </c>
      <c r="P153" s="9">
        <f>+D$11+D$12*F153+D$13*F153^2</f>
        <v>-2.8975818007409615E-2</v>
      </c>
      <c r="Q153" s="11">
        <f>+C153-15018.5</f>
        <v>39911.098300000187</v>
      </c>
      <c r="R153">
        <f>+(P153-G153)^2</f>
        <v>9.2903844033560726E-6</v>
      </c>
      <c r="S153">
        <v>1</v>
      </c>
      <c r="T153">
        <f>S153*R153</f>
        <v>9.2903844033560726E-6</v>
      </c>
    </row>
    <row r="154" spans="1:20">
      <c r="A154" s="296" t="s">
        <v>448</v>
      </c>
      <c r="B154" s="297" t="s">
        <v>39</v>
      </c>
      <c r="C154" s="298">
        <v>54930.667400000151</v>
      </c>
      <c r="D154" s="298">
        <v>5.9999999999999995E-4</v>
      </c>
      <c r="E154" s="10">
        <f>+(C154-C$7)/C$8</f>
        <v>28309.411790615992</v>
      </c>
      <c r="F154">
        <f>ROUND(2*E154,0)/2</f>
        <v>28309.5</v>
      </c>
      <c r="G154" s="9">
        <f>+C154-(C$7+F154*C$8)</f>
        <v>-3.1601714850694407E-2</v>
      </c>
      <c r="L154" s="9">
        <f>+G154</f>
        <v>-3.1601714850694407E-2</v>
      </c>
      <c r="O154" s="9">
        <f ca="1">+C$11+C$12*F154</f>
        <v>-3.0457998869516487E-2</v>
      </c>
      <c r="P154" s="9">
        <f>+D$11+D$12*F154+D$13*F154^2</f>
        <v>-2.8987782460982825E-2</v>
      </c>
      <c r="Q154" s="11">
        <f>+C154-15018.5</f>
        <v>39912.167400000151</v>
      </c>
      <c r="R154">
        <f>+(P154-G154)^2</f>
        <v>6.8326425379833011E-6</v>
      </c>
      <c r="S154">
        <v>1</v>
      </c>
      <c r="T154">
        <f>S154*R154</f>
        <v>6.8326425379833011E-6</v>
      </c>
    </row>
    <row r="155" spans="1:20">
      <c r="A155" s="296" t="s">
        <v>448</v>
      </c>
      <c r="B155" s="297" t="s">
        <v>39</v>
      </c>
      <c r="C155" s="298">
        <v>54937.479100000113</v>
      </c>
      <c r="D155" s="298">
        <v>8.0000000000000004E-4</v>
      </c>
      <c r="E155" s="10">
        <f>+(C155-C$7)/C$8</f>
        <v>28328.425184791038</v>
      </c>
      <c r="F155">
        <f>ROUND(2*E155,0)/2</f>
        <v>28328.5</v>
      </c>
      <c r="G155" s="9">
        <f>+C155-(C$7+F155*C$8)</f>
        <v>-2.6803144886798691E-2</v>
      </c>
      <c r="L155" s="9">
        <f>+G155</f>
        <v>-2.6803144886798691E-2</v>
      </c>
      <c r="O155" s="9">
        <f ca="1">+C$11+C$12*F155</f>
        <v>-3.0527016088666481E-2</v>
      </c>
      <c r="P155" s="9">
        <f>+D$11+D$12*F155+D$13*F155^2</f>
        <v>-2.9063604574257246E-2</v>
      </c>
      <c r="Q155" s="11">
        <f>+C155-15018.5</f>
        <v>39918.979100000113</v>
      </c>
      <c r="R155">
        <f>+(P155-G155)^2</f>
        <v>5.1096779986252268E-6</v>
      </c>
      <c r="S155">
        <v>1</v>
      </c>
      <c r="T155">
        <f>S155*R155</f>
        <v>5.1096779986252268E-6</v>
      </c>
    </row>
    <row r="156" spans="1:20">
      <c r="A156" s="296" t="s">
        <v>448</v>
      </c>
      <c r="B156" s="297" t="s">
        <v>41</v>
      </c>
      <c r="C156" s="298">
        <v>54940.524100000039</v>
      </c>
      <c r="D156" s="298">
        <v>8.9999999999999998E-4</v>
      </c>
      <c r="E156" s="10">
        <f>+(C156-C$7)/C$8</f>
        <v>28336.924646784657</v>
      </c>
      <c r="F156">
        <f>ROUND(2*E156,0)/2</f>
        <v>28337</v>
      </c>
      <c r="G156" s="9">
        <f>+C156-(C$7+F156*C$8)</f>
        <v>-2.6995889958925545E-2</v>
      </c>
      <c r="L156" s="9">
        <f>+G156</f>
        <v>-2.6995889958925545E-2</v>
      </c>
      <c r="O156" s="9">
        <f ca="1">+C$11+C$12*F156</f>
        <v>-3.0557892213023047E-2</v>
      </c>
      <c r="P156" s="9">
        <f>+D$11+D$12*F156+D$13*F156^2</f>
        <v>-2.9097551410819156E-2</v>
      </c>
      <c r="Q156" s="11">
        <f>+C156-15018.5</f>
        <v>39922.024100000039</v>
      </c>
      <c r="R156">
        <f>+(P156-G156)^2</f>
        <v>4.4169808583755592E-6</v>
      </c>
      <c r="S156">
        <v>1</v>
      </c>
      <c r="T156">
        <f>S156*R156</f>
        <v>4.4169808583755592E-6</v>
      </c>
    </row>
    <row r="157" spans="1:20">
      <c r="A157" s="140" t="s">
        <v>384</v>
      </c>
      <c r="B157" s="141" t="s">
        <v>39</v>
      </c>
      <c r="C157" s="142">
        <v>54951.092799999999</v>
      </c>
      <c r="D157" s="196" t="s">
        <v>181</v>
      </c>
      <c r="E157" s="10">
        <f>+(C157-C$7)/C$8</f>
        <v>28366.424897679171</v>
      </c>
      <c r="F157">
        <f>ROUND(2*E157,0)/2</f>
        <v>28366.5</v>
      </c>
      <c r="G157" s="9">
        <f>+C157-(C$7+F157*C$8)</f>
        <v>-2.6906005005002953E-2</v>
      </c>
      <c r="K157" s="9">
        <f>+G157</f>
        <v>-2.6906005005002953E-2</v>
      </c>
      <c r="O157" s="9">
        <f ca="1">+C$11+C$12*F157</f>
        <v>-3.0665050526966442E-2</v>
      </c>
      <c r="P157" s="9">
        <f>+D$11+D$12*F157+D$13*F157^2</f>
        <v>-2.9215493593234748E-2</v>
      </c>
      <c r="Q157" s="11">
        <f>+C157-15018.5</f>
        <v>39932.592799999999</v>
      </c>
      <c r="R157">
        <f>+(P157-G157)^2</f>
        <v>5.3337375391728898E-6</v>
      </c>
      <c r="S157">
        <v>1</v>
      </c>
      <c r="T157">
        <f>S157*R157</f>
        <v>5.3337375391728898E-6</v>
      </c>
    </row>
    <row r="158" spans="1:20">
      <c r="A158" s="296" t="s">
        <v>448</v>
      </c>
      <c r="B158" s="297" t="s">
        <v>39</v>
      </c>
      <c r="C158" s="298">
        <v>54955.391999999993</v>
      </c>
      <c r="D158" s="298">
        <v>2.9999999999999997E-4</v>
      </c>
      <c r="E158" s="10">
        <f>+(C158-C$7)/C$8</f>
        <v>28378.425188977628</v>
      </c>
      <c r="F158">
        <f>ROUND(2*E158,0)/2</f>
        <v>28378.5</v>
      </c>
      <c r="G158" s="9">
        <f>+C158-(C$7+F158*C$8)</f>
        <v>-2.6801645006344188E-2</v>
      </c>
      <c r="L158" s="9">
        <f>+G158</f>
        <v>-2.6801645006344188E-2</v>
      </c>
      <c r="O158" s="9">
        <f ca="1">+C$11+C$12*F158</f>
        <v>-3.0708640349587493E-2</v>
      </c>
      <c r="P158" s="9">
        <f>+D$11+D$12*F158+D$13*F158^2</f>
        <v>-2.9263526356133107E-2</v>
      </c>
      <c r="Q158" s="11">
        <f>+C158-15018.5</f>
        <v>39936.891999999993</v>
      </c>
      <c r="R158">
        <f>+(P158-G158)^2</f>
        <v>6.0608597804385107E-6</v>
      </c>
      <c r="S158">
        <v>1</v>
      </c>
      <c r="T158">
        <f>S158*R158</f>
        <v>6.0608597804385107E-6</v>
      </c>
    </row>
    <row r="159" spans="1:20">
      <c r="A159" s="296" t="s">
        <v>448</v>
      </c>
      <c r="B159" s="297" t="s">
        <v>41</v>
      </c>
      <c r="C159" s="298">
        <v>54955.570100000128</v>
      </c>
      <c r="D159" s="298">
        <v>2.0000000000000001E-4</v>
      </c>
      <c r="E159" s="10">
        <f>+(C159-C$7)/C$8</f>
        <v>28378.922316787892</v>
      </c>
      <c r="F159">
        <f>ROUND(2*E159,0)/2</f>
        <v>28379</v>
      </c>
      <c r="G159" s="9">
        <f>+C159-(C$7+F159*C$8)</f>
        <v>-2.7830629871459678E-2</v>
      </c>
      <c r="L159" s="9">
        <f>+G159</f>
        <v>-2.7830629871459678E-2</v>
      </c>
      <c r="O159" s="9">
        <f ca="1">+C$11+C$12*F159</f>
        <v>-3.0710456592196705E-2</v>
      </c>
      <c r="P159" s="9">
        <f>+D$11+D$12*F159+D$13*F159^2</f>
        <v>-2.9265528427603202E-2</v>
      </c>
      <c r="Q159" s="11">
        <f>+C159-15018.5</f>
        <v>39937.070100000128</v>
      </c>
      <c r="R159">
        <f>+(P159-G159)^2</f>
        <v>2.0589338664227699E-6</v>
      </c>
      <c r="S159">
        <v>1</v>
      </c>
      <c r="T159">
        <f>S159*R159</f>
        <v>2.0589338664227699E-6</v>
      </c>
    </row>
    <row r="160" spans="1:20">
      <c r="A160" s="296" t="s">
        <v>448</v>
      </c>
      <c r="B160" s="297" t="s">
        <v>41</v>
      </c>
      <c r="C160" s="298">
        <v>54957.361599999946</v>
      </c>
      <c r="D160" s="298">
        <v>2.0000000000000001E-4</v>
      </c>
      <c r="E160" s="10">
        <f>+(C160-C$7)/C$8</f>
        <v>28383.922903375867</v>
      </c>
      <c r="F160">
        <f>ROUND(2*E160,0)/2</f>
        <v>28384</v>
      </c>
      <c r="G160" s="9">
        <f>+C160-(C$7+F160*C$8)</f>
        <v>-2.7620480053883512E-2</v>
      </c>
      <c r="L160" s="9">
        <f>+G160</f>
        <v>-2.7620480053883512E-2</v>
      </c>
      <c r="O160" s="9">
        <f ca="1">+C$11+C$12*F160</f>
        <v>-3.07286190182888E-2</v>
      </c>
      <c r="P160" s="9">
        <f>+D$11+D$12*F160+D$13*F160^2</f>
        <v>-2.9285552250241403E-2</v>
      </c>
      <c r="Q160" s="11">
        <f>+C160-15018.5</f>
        <v>39938.861599999946</v>
      </c>
      <c r="R160">
        <f>+(P160-G160)^2</f>
        <v>2.772465419084094E-6</v>
      </c>
      <c r="S160">
        <v>1</v>
      </c>
      <c r="T160">
        <f>S160*R160</f>
        <v>2.772465419084094E-6</v>
      </c>
    </row>
    <row r="161" spans="1:20">
      <c r="A161" s="296" t="s">
        <v>448</v>
      </c>
      <c r="B161" s="297" t="s">
        <v>39</v>
      </c>
      <c r="C161" s="298">
        <v>54957.540899999905</v>
      </c>
      <c r="D161" s="298">
        <v>2.9999999999999997E-4</v>
      </c>
      <c r="E161" s="10">
        <f>+(C161-C$7)/C$8</f>
        <v>28384.423380727316</v>
      </c>
      <c r="F161">
        <f>ROUND(2*E161,0)/2</f>
        <v>28384.5</v>
      </c>
      <c r="G161" s="9">
        <f>+C161-(C$7+F161*C$8)</f>
        <v>-2.7449465094832703E-2</v>
      </c>
      <c r="L161" s="9">
        <f>+G161</f>
        <v>-2.7449465094832703E-2</v>
      </c>
      <c r="O161" s="9">
        <f ca="1">+C$11+C$12*F161</f>
        <v>-3.0730435260898012E-2</v>
      </c>
      <c r="P161" s="9">
        <f>+D$11+D$12*F161+D$13*F161^2</f>
        <v>-2.9287554943298932E-2</v>
      </c>
      <c r="Q161" s="11">
        <f>+C161-15018.5</f>
        <v>39939.040899999905</v>
      </c>
      <c r="R161">
        <f>+(P161-G161)^2</f>
        <v>3.3785742910346044E-6</v>
      </c>
      <c r="S161">
        <v>1</v>
      </c>
      <c r="T161">
        <f>S161*R161</f>
        <v>3.3785742910346044E-6</v>
      </c>
    </row>
    <row r="162" spans="1:20">
      <c r="A162" s="296" t="s">
        <v>448</v>
      </c>
      <c r="B162" s="297" t="s">
        <v>41</v>
      </c>
      <c r="C162" s="298">
        <v>54958.435899999924</v>
      </c>
      <c r="D162" s="298">
        <v>2.0000000000000001E-4</v>
      </c>
      <c r="E162" s="10">
        <f>+(C162-C$7)/C$8</f>
        <v>28386.921580558064</v>
      </c>
      <c r="F162">
        <f>ROUND(2*E162,0)/2</f>
        <v>28387</v>
      </c>
      <c r="G162" s="9">
        <f>+C162-(C$7+F162*C$8)</f>
        <v>-2.8094390072510578E-2</v>
      </c>
      <c r="L162" s="9">
        <f>+G162</f>
        <v>-2.8094390072510578E-2</v>
      </c>
      <c r="O162" s="9">
        <f ca="1">+C$11+C$12*F162</f>
        <v>-3.0739516473944059E-2</v>
      </c>
      <c r="P162" s="9">
        <f>+D$11+D$12*F162+D$13*F162^2</f>
        <v>-2.9297569256205802E-2</v>
      </c>
      <c r="Q162" s="11">
        <f>+C162-15018.5</f>
        <v>39939.935899999924</v>
      </c>
      <c r="R162">
        <f>+(P162-G162)^2</f>
        <v>1.4476401480775066E-6</v>
      </c>
      <c r="S162">
        <v>1</v>
      </c>
      <c r="T162">
        <f>S162*R162</f>
        <v>1.4476401480775066E-6</v>
      </c>
    </row>
    <row r="163" spans="1:20">
      <c r="A163" s="296" t="s">
        <v>448</v>
      </c>
      <c r="B163" s="297" t="s">
        <v>41</v>
      </c>
      <c r="C163" s="298">
        <v>54963.452200000174</v>
      </c>
      <c r="D163" s="298">
        <v>2.0000000000000001E-4</v>
      </c>
      <c r="E163" s="10">
        <f>+(C163-C$7)/C$8</f>
        <v>28400.923502134996</v>
      </c>
      <c r="F163">
        <f>ROUND(2*E163,0)/2</f>
        <v>28401</v>
      </c>
      <c r="G163" s="9">
        <f>+C163-(C$7+F163*C$8)</f>
        <v>-2.7405969827668741E-2</v>
      </c>
      <c r="L163" s="9">
        <f>+G163</f>
        <v>-2.7405969827668741E-2</v>
      </c>
      <c r="O163" s="9">
        <f ca="1">+C$11+C$12*F163</f>
        <v>-3.0790371267001945E-2</v>
      </c>
      <c r="P163" s="9">
        <f>+D$11+D$12*F163+D$13*F163^2</f>
        <v>-2.9353675515156025E-2</v>
      </c>
      <c r="Q163" s="11">
        <f>+C163-15018.5</f>
        <v>39944.952200000174</v>
      </c>
      <c r="R163">
        <f>+(P163-G163)^2</f>
        <v>3.793557445070311E-6</v>
      </c>
      <c r="S163">
        <v>1</v>
      </c>
      <c r="T163">
        <f>S163*R163</f>
        <v>3.793557445070311E-6</v>
      </c>
    </row>
    <row r="164" spans="1:20">
      <c r="A164" s="296" t="s">
        <v>448</v>
      </c>
      <c r="B164" s="297" t="s">
        <v>39</v>
      </c>
      <c r="C164" s="298">
        <v>54964.347899999935</v>
      </c>
      <c r="D164" s="298">
        <v>5.0000000000000001E-4</v>
      </c>
      <c r="E164" s="10">
        <f>+(C164-C$7)/C$8</f>
        <v>28403.423655864332</v>
      </c>
      <c r="F164">
        <f>ROUND(2*E164,0)/2</f>
        <v>28403.5</v>
      </c>
      <c r="G164" s="9">
        <f>+C164-(C$7+F164*C$8)</f>
        <v>-2.7350895063136704E-2</v>
      </c>
      <c r="L164" s="9">
        <f>+G164</f>
        <v>-2.7350895063136704E-2</v>
      </c>
      <c r="O164" s="9">
        <f ca="1">+C$11+C$12*F164</f>
        <v>-3.0799452480048006E-2</v>
      </c>
      <c r="P164" s="9">
        <f>+D$11+D$12*F164+D$13*F164^2</f>
        <v>-2.9363699151874229E-2</v>
      </c>
      <c r="Q164" s="11">
        <f>+C164-15018.5</f>
        <v>39945.847899999935</v>
      </c>
      <c r="R164">
        <f>+(P164-G164)^2</f>
        <v>4.0513802996384956E-6</v>
      </c>
      <c r="S164">
        <v>1</v>
      </c>
      <c r="T164">
        <f>S164*R164</f>
        <v>4.0513802996384956E-6</v>
      </c>
    </row>
    <row r="165" spans="1:20">
      <c r="A165" s="296" t="s">
        <v>448</v>
      </c>
      <c r="B165" s="297" t="s">
        <v>41</v>
      </c>
      <c r="C165" s="298">
        <v>54964.525400000159</v>
      </c>
      <c r="D165" s="298">
        <v>2.0000000000000001E-4</v>
      </c>
      <c r="E165" s="10">
        <f>+(C165-C$7)/C$8</f>
        <v>28403.919108904007</v>
      </c>
      <c r="F165">
        <f>ROUND(2*E165,0)/2</f>
        <v>28404</v>
      </c>
      <c r="G165" s="9">
        <f>+C165-(C$7+F165*C$8)</f>
        <v>-2.8979879840335343E-2</v>
      </c>
      <c r="L165" s="9">
        <f>+G165</f>
        <v>-2.8979879840335343E-2</v>
      </c>
      <c r="O165" s="9">
        <f ca="1">+C$11+C$12*F165</f>
        <v>-3.0801268722657205E-2</v>
      </c>
      <c r="P165" s="9">
        <f>+D$11+D$12*F165+D$13*F165^2</f>
        <v>-2.9365704048741711E-2</v>
      </c>
      <c r="Q165" s="11">
        <f>+C165-15018.5</f>
        <v>39946.025400000159</v>
      </c>
      <c r="R165">
        <f>+(P165-G165)^2</f>
        <v>1.4886031979240082E-7</v>
      </c>
      <c r="S165">
        <v>1</v>
      </c>
      <c r="T165">
        <f>S165*R165</f>
        <v>1.4886031979240082E-7</v>
      </c>
    </row>
    <row r="166" spans="1:20">
      <c r="A166" s="296" t="s">
        <v>448</v>
      </c>
      <c r="B166" s="297" t="s">
        <v>41</v>
      </c>
      <c r="C166" s="298">
        <v>54965.600899999961</v>
      </c>
      <c r="D166" s="298">
        <v>2.9999999999999997E-4</v>
      </c>
      <c r="E166" s="10">
        <f>+(C166-C$7)/C$8</f>
        <v>28406.921135627381</v>
      </c>
      <c r="F166">
        <f>ROUND(2*E166,0)/2</f>
        <v>28407</v>
      </c>
      <c r="G166" s="9">
        <f>+C166-(C$7+F166*C$8)</f>
        <v>-2.8253790042072069E-2</v>
      </c>
      <c r="L166" s="9">
        <f>+G166</f>
        <v>-2.8253790042072069E-2</v>
      </c>
      <c r="O166" s="9">
        <f ca="1">+C$11+C$12*F166</f>
        <v>-3.0812166178312464E-2</v>
      </c>
      <c r="P166" s="9">
        <f>+D$11+D$12*F166+D$13*F166^2</f>
        <v>-2.9377734616613513E-2</v>
      </c>
      <c r="Q166" s="11">
        <f>+C166-15018.5</f>
        <v>39947.100899999961</v>
      </c>
      <c r="R166">
        <f>+(P166-G166)^2</f>
        <v>1.2632514066411474E-6</v>
      </c>
      <c r="S166">
        <v>1</v>
      </c>
      <c r="T166">
        <f>S166*R166</f>
        <v>1.2632514066411474E-6</v>
      </c>
    </row>
    <row r="167" spans="1:20">
      <c r="A167" s="296" t="s">
        <v>448</v>
      </c>
      <c r="B167" s="297" t="s">
        <v>39</v>
      </c>
      <c r="C167" s="298">
        <v>54970.437899999786</v>
      </c>
      <c r="D167" s="298">
        <v>2.9999999999999997E-4</v>
      </c>
      <c r="E167" s="10">
        <f>+(C167-C$7)/C$8</f>
        <v>28420.422579851569</v>
      </c>
      <c r="F167">
        <f>ROUND(2*E167,0)/2</f>
        <v>28420.5</v>
      </c>
      <c r="G167" s="9">
        <f>+C167-(C$7+F167*C$8)</f>
        <v>-2.773638521466637E-2</v>
      </c>
      <c r="L167" s="9">
        <f>+G167</f>
        <v>-2.773638521466637E-2</v>
      </c>
      <c r="O167" s="9">
        <f ca="1">+C$11+C$12*F167</f>
        <v>-3.0861204728761152E-2</v>
      </c>
      <c r="P167" s="9">
        <f>+D$11+D$12*F167+D$13*F167^2</f>
        <v>-2.9431897346327257E-2</v>
      </c>
      <c r="Q167" s="11">
        <f>+C167-15018.5</f>
        <v>39951.937899999786</v>
      </c>
      <c r="R167">
        <f>+(P167-G167)^2</f>
        <v>2.8747613886092442E-6</v>
      </c>
      <c r="S167">
        <v>1</v>
      </c>
      <c r="T167">
        <f>S167*R167</f>
        <v>2.8747613886092442E-6</v>
      </c>
    </row>
    <row r="168" spans="1:20">
      <c r="A168" s="296" t="s">
        <v>448</v>
      </c>
      <c r="B168" s="297" t="s">
        <v>41</v>
      </c>
      <c r="C168" s="298">
        <v>54971.332700000145</v>
      </c>
      <c r="D168" s="298">
        <v>2.9999999999999997E-4</v>
      </c>
      <c r="E168" s="10">
        <f>+(C168-C$7)/C$8</f>
        <v>28422.92022142632</v>
      </c>
      <c r="F168">
        <f>ROUND(2*E168,0)/2</f>
        <v>28423</v>
      </c>
      <c r="G168" s="9">
        <f>+C168-(C$7+F168*C$8)</f>
        <v>-2.8581309859873727E-2</v>
      </c>
      <c r="L168" s="9">
        <f>+G168</f>
        <v>-2.8581309859873727E-2</v>
      </c>
      <c r="O168" s="9">
        <f ca="1">+C$11+C$12*F168</f>
        <v>-3.0870285941807199E-2</v>
      </c>
      <c r="P168" s="9">
        <f>+D$11+D$12*F168+D$13*F168^2</f>
        <v>-2.9441932002095231E-2</v>
      </c>
      <c r="Q168" s="11">
        <f>+C168-15018.5</f>
        <v>39952.832700000145</v>
      </c>
      <c r="R168">
        <f>+(P168-G168)^2</f>
        <v>7.4067047168193033E-7</v>
      </c>
      <c r="S168">
        <v>1</v>
      </c>
      <c r="T168">
        <f>S168*R168</f>
        <v>7.4067047168193033E-7</v>
      </c>
    </row>
    <row r="169" spans="1:20">
      <c r="A169" s="296" t="s">
        <v>448</v>
      </c>
      <c r="B169" s="297" t="s">
        <v>39</v>
      </c>
      <c r="C169" s="298">
        <v>54971.51230000006</v>
      </c>
      <c r="D169" s="298">
        <v>2.9999999999999997E-4</v>
      </c>
      <c r="E169" s="10">
        <f>+(C169-C$7)/C$8</f>
        <v>28423.421536163059</v>
      </c>
      <c r="F169">
        <f>ROUND(2*E169,0)/2</f>
        <v>28423.5</v>
      </c>
      <c r="G169" s="9">
        <f>+C169-(C$7+F169*C$8)</f>
        <v>-2.8110294937505387E-2</v>
      </c>
      <c r="L169" s="9">
        <f>+G169</f>
        <v>-2.8110294937505387E-2</v>
      </c>
      <c r="O169" s="9">
        <f ca="1">+C$11+C$12*F169</f>
        <v>-3.0872102184416411E-2</v>
      </c>
      <c r="P169" s="9">
        <f>+D$11+D$12*F169+D$13*F169^2</f>
        <v>-2.9443939102772668E-2</v>
      </c>
      <c r="Q169" s="11">
        <f>+C169-15018.5</f>
        <v>39953.01230000006</v>
      </c>
      <c r="R169">
        <f>+(P169-G169)^2</f>
        <v>1.7786067595514626E-6</v>
      </c>
      <c r="S169">
        <v>1</v>
      </c>
      <c r="T169">
        <f>S169*R169</f>
        <v>1.7786067595514626E-6</v>
      </c>
    </row>
    <row r="170" spans="1:20">
      <c r="A170" s="28" t="s">
        <v>160</v>
      </c>
      <c r="B170" s="74" t="s">
        <v>41</v>
      </c>
      <c r="C170" s="79">
        <v>54971.514000000003</v>
      </c>
      <c r="D170" s="79"/>
      <c r="E170" s="10">
        <f>+(C170-C$7)/C$8</f>
        <v>28423.426281346936</v>
      </c>
      <c r="F170">
        <f>ROUND(2*E170,0)/2</f>
        <v>28423.5</v>
      </c>
      <c r="G170" s="9">
        <f>+C170-(C$7+F170*C$8)</f>
        <v>-2.6410294995002914E-2</v>
      </c>
      <c r="K170" s="9">
        <f>+G170</f>
        <v>-2.6410294995002914E-2</v>
      </c>
      <c r="O170" s="9">
        <f ca="1">+C$11+C$12*F170</f>
        <v>-3.0872102184416411E-2</v>
      </c>
      <c r="P170" s="9">
        <f>+D$11+D$12*F170+D$13*F170^2</f>
        <v>-2.9443939102772668E-2</v>
      </c>
      <c r="Q170" s="11">
        <f>+C170-15018.5</f>
        <v>39953.014000000003</v>
      </c>
      <c r="R170">
        <f>+(P170-G170)^2</f>
        <v>9.2029965726061432E-6</v>
      </c>
      <c r="S170">
        <v>1</v>
      </c>
      <c r="T170">
        <f>S170*R170</f>
        <v>9.2029965726061432E-6</v>
      </c>
    </row>
    <row r="171" spans="1:20">
      <c r="A171" s="296" t="s">
        <v>448</v>
      </c>
      <c r="B171" s="297" t="s">
        <v>39</v>
      </c>
      <c r="C171" s="298">
        <v>54973.302399999928</v>
      </c>
      <c r="D171" s="298">
        <v>1.4E-3</v>
      </c>
      <c r="E171" s="10">
        <f>+(C171-C$7)/C$8</f>
        <v>28428.418214952559</v>
      </c>
      <c r="F171">
        <f>ROUND(2*E171,0)/2</f>
        <v>28428.5</v>
      </c>
      <c r="G171" s="9">
        <f>+C171-(C$7+F171*C$8)</f>
        <v>-2.9300145077286288E-2</v>
      </c>
      <c r="L171" s="9">
        <f>+G171</f>
        <v>-2.9300145077286288E-2</v>
      </c>
      <c r="O171" s="9">
        <f ca="1">+C$11+C$12*F171</f>
        <v>-3.0890264610508505E-2</v>
      </c>
      <c r="P171" s="9">
        <f>+D$11+D$12*F171+D$13*F171^2</f>
        <v>-2.9464013217484167E-2</v>
      </c>
      <c r="Q171" s="11">
        <f>+C171-15018.5</f>
        <v>39954.802399999928</v>
      </c>
      <c r="R171">
        <f>+(P171-G171)^2</f>
        <v>2.6852767371911614E-8</v>
      </c>
      <c r="S171">
        <v>1</v>
      </c>
      <c r="T171">
        <f>S171*R171</f>
        <v>2.6852767371911614E-8</v>
      </c>
    </row>
    <row r="172" spans="1:20">
      <c r="A172" s="296" t="s">
        <v>448</v>
      </c>
      <c r="B172" s="297" t="s">
        <v>41</v>
      </c>
      <c r="C172" s="298">
        <v>54977.423200000077</v>
      </c>
      <c r="D172" s="298">
        <v>2.0000000000000001E-4</v>
      </c>
      <c r="E172" s="10">
        <f>+(C172-C$7)/C$8</f>
        <v>28439.920541056148</v>
      </c>
      <c r="F172">
        <f>ROUND(2*E172,0)/2</f>
        <v>28440</v>
      </c>
      <c r="G172" s="9">
        <f>+C172-(C$7+F172*C$8)</f>
        <v>-2.8466799922171049E-2</v>
      </c>
      <c r="L172" s="9">
        <f>+G172</f>
        <v>-2.8466799922171049E-2</v>
      </c>
      <c r="O172" s="9">
        <f ca="1">+C$11+C$12*F172</f>
        <v>-3.0932038190520345E-2</v>
      </c>
      <c r="P172" s="9">
        <f>+D$11+D$12*F172+D$13*F172^2</f>
        <v>-2.951020512608668E-2</v>
      </c>
      <c r="Q172" s="11">
        <f>+C172-15018.5</f>
        <v>39958.923200000077</v>
      </c>
      <c r="R172">
        <f>+(P172-G172)^2</f>
        <v>1.0886944195582208E-6</v>
      </c>
      <c r="S172">
        <v>1</v>
      </c>
      <c r="T172">
        <f>S172*R172</f>
        <v>1.0886944195582208E-6</v>
      </c>
    </row>
    <row r="173" spans="1:20">
      <c r="A173" s="296" t="s">
        <v>448</v>
      </c>
      <c r="B173" s="297" t="s">
        <v>39</v>
      </c>
      <c r="C173" s="298">
        <v>54978.319699999876</v>
      </c>
      <c r="D173" s="298">
        <v>4.0000000000000002E-4</v>
      </c>
      <c r="E173" s="10">
        <f>+(C173-C$7)/C$8</f>
        <v>28442.422927813372</v>
      </c>
      <c r="F173">
        <f>ROUND(2*E173,0)/2</f>
        <v>28442.5</v>
      </c>
      <c r="G173" s="9">
        <f>+C173-(C$7+F173*C$8)</f>
        <v>-2.7611725126917008E-2</v>
      </c>
      <c r="L173" s="9">
        <f>+G173</f>
        <v>-2.7611725126917008E-2</v>
      </c>
      <c r="O173" s="9">
        <f ca="1">+C$11+C$12*F173</f>
        <v>-3.0941119403566392E-2</v>
      </c>
      <c r="P173" s="9">
        <f>+D$11+D$12*F173+D$13*F173^2</f>
        <v>-2.952025080090441E-2</v>
      </c>
      <c r="Q173" s="11">
        <f>+C173-15018.5</f>
        <v>39959.819699999876</v>
      </c>
      <c r="R173">
        <f>+(P173-G173)^2</f>
        <v>3.6424702482690663E-6</v>
      </c>
      <c r="S173">
        <v>1</v>
      </c>
      <c r="T173">
        <f>S173*R173</f>
        <v>3.6424702482690663E-6</v>
      </c>
    </row>
    <row r="174" spans="1:20">
      <c r="A174" s="296" t="s">
        <v>448</v>
      </c>
      <c r="B174" s="297" t="s">
        <v>41</v>
      </c>
      <c r="C174" s="298">
        <v>54978.497899999842</v>
      </c>
      <c r="D174" s="298">
        <v>2.0000000000000001E-4</v>
      </c>
      <c r="E174" s="10">
        <f>+(C174-C$7)/C$8</f>
        <v>28442.920334751634</v>
      </c>
      <c r="F174">
        <f>ROUND(2*E174,0)/2</f>
        <v>28443</v>
      </c>
      <c r="G174" s="9">
        <f>+C174-(C$7+F174*C$8)</f>
        <v>-2.8540710161905736E-2</v>
      </c>
      <c r="L174" s="9">
        <f>+G174</f>
        <v>-2.8540710161905736E-2</v>
      </c>
      <c r="O174" s="9">
        <f ca="1">+C$11+C$12*F174</f>
        <v>-3.0942935646175604E-2</v>
      </c>
      <c r="P174" s="9">
        <f>+D$11+D$12*F174+D$13*F174^2</f>
        <v>-2.9522260105391801E-2</v>
      </c>
      <c r="Q174" s="11">
        <f>+C174-15018.5</f>
        <v>39959.997899999842</v>
      </c>
      <c r="R174">
        <f>+(P174-G174)^2</f>
        <v>9.6344029155749792E-7</v>
      </c>
      <c r="S174">
        <v>1</v>
      </c>
      <c r="T174">
        <f>S174*R174</f>
        <v>9.6344029155749792E-7</v>
      </c>
    </row>
    <row r="175" spans="1:20">
      <c r="A175" s="296" t="s">
        <v>448</v>
      </c>
      <c r="B175" s="297" t="s">
        <v>41</v>
      </c>
      <c r="C175" s="298">
        <v>54984.229100000113</v>
      </c>
      <c r="D175" s="298">
        <v>2.5000000000000001E-3</v>
      </c>
      <c r="E175" s="10">
        <f>+(C175-C$7)/C$8</f>
        <v>28458.917745779981</v>
      </c>
      <c r="F175">
        <f>ROUND(2*E175,0)/2</f>
        <v>28459</v>
      </c>
      <c r="G175" s="9">
        <f>+C175-(C$7+F175*C$8)</f>
        <v>-2.9468229884514585E-2</v>
      </c>
      <c r="L175" s="9">
        <f>+G175</f>
        <v>-2.9468229884514585E-2</v>
      </c>
      <c r="O175" s="9">
        <f ca="1">+C$11+C$12*F175</f>
        <v>-3.1001055409670325E-2</v>
      </c>
      <c r="P175" s="9">
        <f>+D$11+D$12*F175+D$13*F175^2</f>
        <v>-2.9586587685184615E-2</v>
      </c>
      <c r="Q175" s="11">
        <f>+C175-15018.5</f>
        <v>39965.729100000113</v>
      </c>
      <c r="R175">
        <f>+(P175-G175)^2</f>
        <v>1.4008568979446499E-8</v>
      </c>
      <c r="S175">
        <v>1</v>
      </c>
      <c r="T175">
        <f>S175*R175</f>
        <v>1.4008568979446499E-8</v>
      </c>
    </row>
    <row r="176" spans="1:20">
      <c r="A176" s="296" t="s">
        <v>448</v>
      </c>
      <c r="B176" s="297" t="s">
        <v>39</v>
      </c>
      <c r="C176" s="298">
        <v>54984.409099999815</v>
      </c>
      <c r="D176" s="298">
        <v>2.9999999999999997E-4</v>
      </c>
      <c r="E176" s="10">
        <f>+(C176-C$7)/C$8</f>
        <v>28459.420177030017</v>
      </c>
      <c r="F176">
        <f>ROUND(2*E176,0)/2</f>
        <v>28459.5</v>
      </c>
      <c r="G176" s="9">
        <f>+C176-(C$7+F176*C$8)</f>
        <v>-2.8597215183253866E-2</v>
      </c>
      <c r="L176" s="9">
        <f>+G176</f>
        <v>-2.8597215183253866E-2</v>
      </c>
      <c r="O176" s="9">
        <f ca="1">+C$11+C$12*F176</f>
        <v>-3.1002871652279537E-2</v>
      </c>
      <c r="P176" s="9">
        <f>+D$11+D$12*F176+D$13*F176^2</f>
        <v>-2.9588598854434267E-2</v>
      </c>
      <c r="Q176" s="11">
        <f>+C176-15018.5</f>
        <v>39965.909099999815</v>
      </c>
      <c r="R176">
        <f>+(P176-G176)^2</f>
        <v>9.8284158348313013E-7</v>
      </c>
      <c r="S176">
        <v>1</v>
      </c>
      <c r="T176">
        <f>S176*R176</f>
        <v>9.8284158348313013E-7</v>
      </c>
    </row>
    <row r="177" spans="1:20">
      <c r="A177" s="296" t="s">
        <v>448</v>
      </c>
      <c r="B177" s="297" t="s">
        <v>41</v>
      </c>
      <c r="C177" s="298">
        <v>54985.30429999996</v>
      </c>
      <c r="D177" s="298">
        <v>2.9999999999999997E-4</v>
      </c>
      <c r="E177" s="10">
        <f>+(C177-C$7)/C$8</f>
        <v>28461.918935118065</v>
      </c>
      <c r="F177">
        <f>ROUND(2*E177,0)/2</f>
        <v>28462</v>
      </c>
      <c r="G177" s="9">
        <f>+C177-(C$7+F177*C$8)</f>
        <v>-2.9042140042292885E-2</v>
      </c>
      <c r="L177" s="9">
        <f>+G177</f>
        <v>-2.9042140042292885E-2</v>
      </c>
      <c r="O177" s="9">
        <f ca="1">+C$11+C$12*F177</f>
        <v>-3.1011952865325584E-2</v>
      </c>
      <c r="P177" s="9">
        <f>+D$11+D$12*F177+D$13*F177^2</f>
        <v>-2.959865554830178E-2</v>
      </c>
      <c r="Q177" s="11">
        <f>+C177-15018.5</f>
        <v>39966.80429999996</v>
      </c>
      <c r="R177">
        <f>+(P177-G177)^2</f>
        <v>3.0970950842833641E-7</v>
      </c>
      <c r="S177">
        <v>1</v>
      </c>
      <c r="T177">
        <f>S177*R177</f>
        <v>3.0970950842833641E-7</v>
      </c>
    </row>
    <row r="178" spans="1:20">
      <c r="A178" s="296" t="s">
        <v>448</v>
      </c>
      <c r="B178" s="297" t="s">
        <v>39</v>
      </c>
      <c r="C178" s="298">
        <v>54992.290200000163</v>
      </c>
      <c r="D178" s="298">
        <v>5.9999999999999995E-4</v>
      </c>
      <c r="E178" s="10">
        <f>+(C178-C$7)/C$8</f>
        <v>28481.418571093232</v>
      </c>
      <c r="F178">
        <f>ROUND(2*E178,0)/2</f>
        <v>28481.5</v>
      </c>
      <c r="G178" s="9">
        <f>+C178-(C$7+F178*C$8)</f>
        <v>-2.9172554837714415E-2</v>
      </c>
      <c r="L178" s="9">
        <f>+G178</f>
        <v>-2.9172554837714415E-2</v>
      </c>
      <c r="O178" s="9">
        <f ca="1">+C$11+C$12*F178</f>
        <v>-3.1082786327084791E-2</v>
      </c>
      <c r="P178" s="9">
        <f>+D$11+D$12*F178+D$13*F178^2</f>
        <v>-2.9677146244287328E-2</v>
      </c>
      <c r="Q178" s="11">
        <f>+C178-15018.5</f>
        <v>39973.790200000163</v>
      </c>
      <c r="R178">
        <f>+(P178-G178)^2</f>
        <v>2.5461248758723068E-7</v>
      </c>
      <c r="S178">
        <v>1</v>
      </c>
      <c r="T178">
        <f>S178*R178</f>
        <v>2.5461248758723068E-7</v>
      </c>
    </row>
    <row r="179" spans="1:20">
      <c r="A179" s="296" t="s">
        <v>448</v>
      </c>
      <c r="B179" s="297" t="s">
        <v>41</v>
      </c>
      <c r="C179" s="298">
        <v>54992.469099999871</v>
      </c>
      <c r="D179" s="298">
        <v>2.9999999999999997E-4</v>
      </c>
      <c r="E179" s="10">
        <f>+(C179-C$7)/C$8</f>
        <v>28481.917931930086</v>
      </c>
      <c r="F179">
        <f>ROUND(2*E179,0)/2</f>
        <v>28482</v>
      </c>
      <c r="G179" s="9">
        <f>+C179-(C$7+F179*C$8)</f>
        <v>-2.9401540130493231E-2</v>
      </c>
      <c r="L179" s="9">
        <f>+G179</f>
        <v>-2.9401540130493231E-2</v>
      </c>
      <c r="O179" s="9">
        <f ca="1">+C$11+C$12*F179</f>
        <v>-3.1084602569693989E-2</v>
      </c>
      <c r="P179" s="9">
        <f>+D$11+D$12*F179+D$13*F179^2</f>
        <v>-2.9679159956394613E-2</v>
      </c>
      <c r="Q179" s="11">
        <f>+C179-15018.5</f>
        <v>39973.969099999871</v>
      </c>
      <c r="R179">
        <f>+(P179-G179)^2</f>
        <v>7.7072767733513532E-8</v>
      </c>
      <c r="S179">
        <v>1</v>
      </c>
      <c r="T179">
        <f>S179*R179</f>
        <v>7.7072767733513532E-8</v>
      </c>
    </row>
    <row r="180" spans="1:20">
      <c r="A180" s="296" t="s">
        <v>448</v>
      </c>
      <c r="B180" s="297" t="s">
        <v>41</v>
      </c>
      <c r="C180" s="298">
        <v>54995.336199999787</v>
      </c>
      <c r="D180" s="298">
        <v>2.0000000000000001E-4</v>
      </c>
      <c r="E180" s="10">
        <f>+(C180-C$7)/C$8</f>
        <v>28489.920824370736</v>
      </c>
      <c r="F180">
        <f>ROUND(2*E180,0)/2</f>
        <v>28490</v>
      </c>
      <c r="G180" s="9">
        <f>+C180-(C$7+F180*C$8)</f>
        <v>-2.8365300211589783E-2</v>
      </c>
      <c r="L180" s="9">
        <f>+G180</f>
        <v>-2.8365300211589783E-2</v>
      </c>
      <c r="O180" s="9">
        <f ca="1">+C$11+C$12*F180</f>
        <v>-3.1113662451441357E-2</v>
      </c>
      <c r="P180" s="9">
        <f>+D$11+D$12*F180+D$13*F180^2</f>
        <v>-2.9711387035192258E-2</v>
      </c>
      <c r="Q180" s="11">
        <f>+C180-15018.5</f>
        <v>39976.836199999787</v>
      </c>
      <c r="R180">
        <f>+(P180-G180)^2</f>
        <v>1.8119497366761986E-6</v>
      </c>
      <c r="S180">
        <v>1</v>
      </c>
      <c r="T180">
        <f>S180*R180</f>
        <v>1.8119497366761986E-6</v>
      </c>
    </row>
    <row r="181" spans="1:20">
      <c r="A181" s="296" t="s">
        <v>448</v>
      </c>
      <c r="B181" s="297" t="s">
        <v>41</v>
      </c>
      <c r="C181" s="298">
        <v>55000.351499999873</v>
      </c>
      <c r="D181" s="298">
        <v>2.0000000000000001E-4</v>
      </c>
      <c r="E181" s="10">
        <f>+(C181-C$7)/C$8</f>
        <v>28503.91995466248</v>
      </c>
      <c r="F181">
        <f>ROUND(2*E181,0)/2</f>
        <v>28504</v>
      </c>
      <c r="G181" s="9">
        <f>+C181-(C$7+F181*C$8)</f>
        <v>-2.867688013066072E-2</v>
      </c>
      <c r="L181" s="9">
        <f>+G181</f>
        <v>-2.867688013066072E-2</v>
      </c>
      <c r="O181" s="9">
        <f ca="1">+C$11+C$12*F181</f>
        <v>-3.1164517244499243E-2</v>
      </c>
      <c r="P181" s="9">
        <f>+D$11+D$12*F181+D$13*F181^2</f>
        <v>-2.9767819231983766E-2</v>
      </c>
      <c r="Q181" s="11">
        <f>+C181-15018.5</f>
        <v>39981.851499999873</v>
      </c>
      <c r="R181">
        <f>+(P181-G181)^2</f>
        <v>1.1901481227955358E-6</v>
      </c>
      <c r="S181">
        <v>1</v>
      </c>
      <c r="T181">
        <f>S181*R181</f>
        <v>1.1901481227955358E-6</v>
      </c>
    </row>
    <row r="182" spans="1:20">
      <c r="A182" s="296" t="s">
        <v>448</v>
      </c>
      <c r="B182" s="297" t="s">
        <v>39</v>
      </c>
      <c r="C182" s="298">
        <v>55001.247400000226</v>
      </c>
      <c r="D182" s="298">
        <v>2.9999999999999997E-4</v>
      </c>
      <c r="E182" s="10">
        <f>+(C182-C$7)/C$8</f>
        <v>28506.420666650418</v>
      </c>
      <c r="F182">
        <f>ROUND(2*E182,0)/2</f>
        <v>28506.5</v>
      </c>
      <c r="G182" s="9">
        <f>+C182-(C$7+F182*C$8)</f>
        <v>-2.8421804774552584E-2</v>
      </c>
      <c r="L182" s="9">
        <f>+G182</f>
        <v>-2.8421804774552584E-2</v>
      </c>
      <c r="O182" s="9">
        <f ca="1">+C$11+C$12*F182</f>
        <v>-3.117359845754529E-2</v>
      </c>
      <c r="P182" s="9">
        <f>+D$11+D$12*F182+D$13*F182^2</f>
        <v>-2.9777901071887908E-2</v>
      </c>
      <c r="Q182" s="11">
        <f>+C182-15018.5</f>
        <v>39982.747400000226</v>
      </c>
      <c r="R182">
        <f>+(P182-G182)^2</f>
        <v>1.8389971676465757E-6</v>
      </c>
      <c r="S182">
        <v>1</v>
      </c>
      <c r="T182">
        <f>S182*R182</f>
        <v>1.8389971676465757E-6</v>
      </c>
    </row>
    <row r="183" spans="1:20">
      <c r="A183" s="296" t="s">
        <v>448</v>
      </c>
      <c r="B183" s="297" t="s">
        <v>41</v>
      </c>
      <c r="C183" s="298">
        <v>55001.425999999978</v>
      </c>
      <c r="D183" s="298">
        <v>2.0000000000000001E-4</v>
      </c>
      <c r="E183" s="10">
        <f>+(C183-C$7)/C$8</f>
        <v>28506.919190101973</v>
      </c>
      <c r="F183">
        <f>ROUND(2*E183,0)/2</f>
        <v>28507</v>
      </c>
      <c r="G183" s="9">
        <f>+C183-(C$7+F183*C$8)</f>
        <v>-2.8950790023372974E-2</v>
      </c>
      <c r="L183" s="9">
        <f>+G183</f>
        <v>-2.8950790023372974E-2</v>
      </c>
      <c r="O183" s="9">
        <f ca="1">+C$11+C$12*F183</f>
        <v>-3.1175414700154502E-2</v>
      </c>
      <c r="P183" s="9">
        <f>+D$11+D$12*F183+D$13*F183^2</f>
        <v>-2.9779917609392595E-2</v>
      </c>
      <c r="Q183" s="11">
        <f>+C183-15018.5</f>
        <v>39982.925999999978</v>
      </c>
      <c r="R183">
        <f>+(P183-G183)^2</f>
        <v>6.8745255389872348E-7</v>
      </c>
      <c r="S183">
        <v>1</v>
      </c>
      <c r="T183">
        <f>S183*R183</f>
        <v>6.8745255389872348E-7</v>
      </c>
    </row>
    <row r="184" spans="1:20">
      <c r="A184" s="296" t="s">
        <v>448</v>
      </c>
      <c r="B184" s="297" t="s">
        <v>39</v>
      </c>
      <c r="C184" s="298">
        <v>55009.487999999896</v>
      </c>
      <c r="D184" s="298">
        <v>1.1000000000000001E-3</v>
      </c>
      <c r="E184" s="10">
        <f>+(C184-C$7)/C$8</f>
        <v>28529.422527571111</v>
      </c>
      <c r="F184">
        <f>ROUND(2*E184,0)/2</f>
        <v>28529.5</v>
      </c>
      <c r="G184" s="9">
        <f>+C184-(C$7+F184*C$8)</f>
        <v>-2.7755115108448081E-2</v>
      </c>
      <c r="L184" s="9">
        <f>+G184</f>
        <v>-2.7755115108448081E-2</v>
      </c>
      <c r="O184" s="9">
        <f ca="1">+C$11+C$12*F184</f>
        <v>-3.1257145617568954E-2</v>
      </c>
      <c r="P184" s="9">
        <f>+D$11+D$12*F184+D$13*F184^2</f>
        <v>-2.9870720282828597E-2</v>
      </c>
      <c r="Q184" s="11">
        <f>+C184-15018.5</f>
        <v>39990.987999999896</v>
      </c>
      <c r="R184">
        <f>+(P184-G184)^2</f>
        <v>4.4757852538656162E-6</v>
      </c>
      <c r="S184">
        <v>1</v>
      </c>
      <c r="T184">
        <f>S184*R184</f>
        <v>4.4757852538656162E-6</v>
      </c>
    </row>
    <row r="185" spans="1:20">
      <c r="A185" s="296" t="s">
        <v>448</v>
      </c>
      <c r="B185" s="297" t="s">
        <v>39</v>
      </c>
      <c r="C185" s="298">
        <v>55010.207700000145</v>
      </c>
      <c r="D185" s="298">
        <v>8.0000000000000004E-4</v>
      </c>
      <c r="E185" s="10">
        <f>+(C185-C$7)/C$8</f>
        <v>28531.431415189854</v>
      </c>
      <c r="F185">
        <f>ROUND(2*E185,0)/2</f>
        <v>28531.5</v>
      </c>
      <c r="G185" s="9">
        <f>+C185-(C$7+F185*C$8)</f>
        <v>-2.4571054855186958E-2</v>
      </c>
      <c r="L185" s="9">
        <f>+G185</f>
        <v>-2.4571054855186958E-2</v>
      </c>
      <c r="O185" s="9">
        <f ca="1">+C$11+C$12*F185</f>
        <v>-3.1264410588005803E-2</v>
      </c>
      <c r="P185" s="9">
        <f>+D$11+D$12*F185+D$13*F185^2</f>
        <v>-2.9878797169357318E-2</v>
      </c>
      <c r="Q185" s="11">
        <f>+C185-15018.5</f>
        <v>39991.707700000145</v>
      </c>
      <c r="R185">
        <f>+(P185-G185)^2</f>
        <v>2.8172128473634533E-5</v>
      </c>
      <c r="S185">
        <v>1</v>
      </c>
      <c r="T185">
        <f>S185*R185</f>
        <v>2.8172128473634533E-5</v>
      </c>
    </row>
    <row r="186" spans="1:20">
      <c r="A186" s="296" t="s">
        <v>448</v>
      </c>
      <c r="B186" s="297" t="s">
        <v>41</v>
      </c>
      <c r="C186" s="298">
        <v>55010.382300000172</v>
      </c>
      <c r="D186" s="298">
        <v>2.0000000000000001E-4</v>
      </c>
      <c r="E186" s="10">
        <f>+(C186-C$7)/C$8</f>
        <v>28531.918773503272</v>
      </c>
      <c r="F186">
        <f>ROUND(2*E186,0)/2</f>
        <v>28532</v>
      </c>
      <c r="G186" s="9">
        <f>+C186-(C$7+F186*C$8)</f>
        <v>-2.9100039828335866E-2</v>
      </c>
      <c r="L186" s="9">
        <f>+G186</f>
        <v>-2.9100039828335866E-2</v>
      </c>
      <c r="O186" s="9">
        <f ca="1">+C$11+C$12*F186</f>
        <v>-3.1266226830615015E-2</v>
      </c>
      <c r="P186" s="9">
        <f>+D$11+D$12*F186+D$13*F186^2</f>
        <v>-2.9880816532259366E-2</v>
      </c>
      <c r="Q186" s="11">
        <f>+C186-15018.5</f>
        <v>39991.882300000172</v>
      </c>
      <c r="R186">
        <f>+(P186-G186)^2</f>
        <v>6.0961226138964433E-7</v>
      </c>
      <c r="S186">
        <v>1</v>
      </c>
      <c r="T186">
        <f>S186*R186</f>
        <v>6.0961226138964433E-7</v>
      </c>
    </row>
    <row r="187" spans="1:20">
      <c r="A187" s="296" t="s">
        <v>448</v>
      </c>
      <c r="B187" s="297" t="s">
        <v>39</v>
      </c>
      <c r="C187" s="298">
        <v>55012.352599999867</v>
      </c>
      <c r="D187" s="298">
        <v>2.9999999999999997E-4</v>
      </c>
      <c r="E187" s="10">
        <f>+(C187-C$7)/C$8</f>
        <v>28537.418441800099</v>
      </c>
      <c r="F187">
        <f>ROUND(2*E187,0)/2</f>
        <v>28537.5</v>
      </c>
      <c r="G187" s="9">
        <f>+C187-(C$7+F187*C$8)</f>
        <v>-2.9218875133665279E-2</v>
      </c>
      <c r="L187" s="9">
        <f>+G187</f>
        <v>-2.9218875133665279E-2</v>
      </c>
      <c r="O187" s="9">
        <f ca="1">+C$11+C$12*F187</f>
        <v>-3.1286205499316322E-2</v>
      </c>
      <c r="P187" s="9">
        <f>+D$11+D$12*F187+D$13*F187^2</f>
        <v>-2.9903033253706454E-2</v>
      </c>
      <c r="Q187" s="11">
        <f>+C187-15018.5</f>
        <v>39993.852599999867</v>
      </c>
      <c r="R187">
        <f>+(P187-G187)^2</f>
        <v>4.6807233321827565E-7</v>
      </c>
      <c r="S187">
        <v>1</v>
      </c>
      <c r="T187">
        <f>S187*R187</f>
        <v>4.6807233321827565E-7</v>
      </c>
    </row>
    <row r="188" spans="1:20">
      <c r="A188" s="296" t="s">
        <v>448</v>
      </c>
      <c r="B188" s="297" t="s">
        <v>41</v>
      </c>
      <c r="C188" s="298">
        <v>55013.24860000005</v>
      </c>
      <c r="D188" s="298">
        <v>2.9999999999999997E-4</v>
      </c>
      <c r="E188" s="10">
        <f>+(C188-C$7)/C$8</f>
        <v>28539.919432916035</v>
      </c>
      <c r="F188">
        <f>ROUND(2*E188,0)/2</f>
        <v>28540</v>
      </c>
      <c r="G188" s="9">
        <f>+C188-(C$7+F188*C$8)</f>
        <v>-2.886379994743038E-2</v>
      </c>
      <c r="L188" s="9">
        <f>+G188</f>
        <v>-2.886379994743038E-2</v>
      </c>
      <c r="O188" s="9">
        <f ca="1">+C$11+C$12*F188</f>
        <v>-3.1295286712362369E-2</v>
      </c>
      <c r="P188" s="9">
        <f>+D$11+D$12*F188+D$13*F188^2</f>
        <v>-2.9913134023773019E-2</v>
      </c>
      <c r="Q188" s="11">
        <f>+C188-15018.5</f>
        <v>39994.74860000005</v>
      </c>
      <c r="R188">
        <f>+(P188-G188)^2</f>
        <v>1.1011020037738604E-6</v>
      </c>
      <c r="S188">
        <v>1</v>
      </c>
      <c r="T188">
        <f>S188*R188</f>
        <v>1.1011020037738604E-6</v>
      </c>
    </row>
    <row r="189" spans="1:20">
      <c r="A189" s="296" t="s">
        <v>448</v>
      </c>
      <c r="B189" s="297" t="s">
        <v>39</v>
      </c>
      <c r="C189" s="298">
        <v>55020.232900000177</v>
      </c>
      <c r="D189" s="298">
        <v>5.0000000000000001E-4</v>
      </c>
      <c r="E189" s="10">
        <f>+(C189-C$7)/C$8</f>
        <v>28559.41460283543</v>
      </c>
      <c r="F189">
        <f>ROUND(2*E189,0)/2</f>
        <v>28559.5</v>
      </c>
      <c r="G189" s="9">
        <f>+C189-(C$7+F189*C$8)</f>
        <v>-3.0594214826123789E-2</v>
      </c>
      <c r="L189" s="9">
        <f>+G189</f>
        <v>-3.0594214826123789E-2</v>
      </c>
      <c r="O189" s="9">
        <f ca="1">+C$11+C$12*F189</f>
        <v>-3.1366120174121576E-2</v>
      </c>
      <c r="P189" s="9">
        <f>+D$11+D$12*F189+D$13*F189^2</f>
        <v>-2.9991968514111289E-2</v>
      </c>
      <c r="Q189" s="11">
        <f>+C189-15018.5</f>
        <v>40001.732900000177</v>
      </c>
      <c r="R189">
        <f>+(P189-G189)^2</f>
        <v>3.6270062033265738E-7</v>
      </c>
      <c r="S189">
        <v>1</v>
      </c>
      <c r="T189">
        <f>S189*R189</f>
        <v>3.6270062033265738E-7</v>
      </c>
    </row>
    <row r="190" spans="1:20">
      <c r="A190" s="296" t="s">
        <v>448</v>
      </c>
      <c r="B190" s="297" t="s">
        <v>41</v>
      </c>
      <c r="C190" s="298">
        <v>55020.412800000049</v>
      </c>
      <c r="D190" s="298">
        <v>2.0000000000000001E-4</v>
      </c>
      <c r="E190" s="10">
        <f>+(C190-C$7)/C$8</f>
        <v>28559.916754957463</v>
      </c>
      <c r="F190">
        <f>ROUND(2*E190,0)/2</f>
        <v>28560</v>
      </c>
      <c r="G190" s="9">
        <f>+C190-(C$7+F190*C$8)</f>
        <v>-2.9823199947713874E-2</v>
      </c>
      <c r="L190" s="9">
        <f>+G190</f>
        <v>-2.9823199947713874E-2</v>
      </c>
      <c r="O190" s="9">
        <f ca="1">+C$11+C$12*F190</f>
        <v>-3.1367936416730774E-2</v>
      </c>
      <c r="P190" s="9">
        <f>+D$11+D$12*F190+D$13*F190^2</f>
        <v>-2.9993991041458404E-2</v>
      </c>
      <c r="Q190" s="11">
        <f>+C190-15018.5</f>
        <v>40001.912800000049</v>
      </c>
      <c r="R190">
        <f>+(P190-G190)^2</f>
        <v>2.9169597702452662E-8</v>
      </c>
      <c r="S190">
        <v>1</v>
      </c>
      <c r="T190">
        <f>S190*R190</f>
        <v>2.9169597702452662E-8</v>
      </c>
    </row>
    <row r="191" spans="1:20">
      <c r="A191" s="296" t="s">
        <v>448</v>
      </c>
      <c r="B191" s="297" t="s">
        <v>39</v>
      </c>
      <c r="C191" s="298">
        <v>55021.30700000003</v>
      </c>
      <c r="D191" s="298">
        <v>5.0000000000000001E-4</v>
      </c>
      <c r="E191" s="10">
        <f>+(C191-C$7)/C$8</f>
        <v>28562.412721760327</v>
      </c>
      <c r="F191">
        <f>ROUND(2*E191,0)/2</f>
        <v>28562.5</v>
      </c>
      <c r="G191" s="9">
        <f>+C191-(C$7+F191*C$8)</f>
        <v>-3.1268124970665667E-2</v>
      </c>
      <c r="L191" s="9">
        <f>+G191</f>
        <v>-3.1268124970665667E-2</v>
      </c>
      <c r="O191" s="9">
        <f ca="1">+C$11+C$12*F191</f>
        <v>-3.1377017629776835E-2</v>
      </c>
      <c r="P191" s="9">
        <f>+D$11+D$12*F191+D$13*F191^2</f>
        <v>-3.0004104525813161E-2</v>
      </c>
      <c r="Q191" s="11">
        <f>+C191-15018.5</f>
        <v>40002.80700000003</v>
      </c>
      <c r="R191">
        <f>+(P191-G191)^2</f>
        <v>1.5977476850051288E-6</v>
      </c>
      <c r="S191">
        <v>1</v>
      </c>
      <c r="T191">
        <f>S191*R191</f>
        <v>1.5977476850051288E-6</v>
      </c>
    </row>
    <row r="192" spans="1:20">
      <c r="A192" s="296" t="s">
        <v>448</v>
      </c>
      <c r="B192" s="297" t="s">
        <v>41</v>
      </c>
      <c r="C192" s="298">
        <v>55028.293500000145</v>
      </c>
      <c r="D192" s="298">
        <v>2.9999999999999997E-4</v>
      </c>
      <c r="E192" s="10">
        <f>+(C192-C$7)/C$8</f>
        <v>28581.914032506087</v>
      </c>
      <c r="F192">
        <f>ROUND(2*E192,0)/2</f>
        <v>28582</v>
      </c>
      <c r="G192" s="9">
        <f>+C192-(C$7+F192*C$8)</f>
        <v>-3.0798539854004048E-2</v>
      </c>
      <c r="L192" s="9">
        <f>+G192</f>
        <v>-3.0798539854004048E-2</v>
      </c>
      <c r="O192" s="9">
        <f ca="1">+C$11+C$12*F192</f>
        <v>-3.1447851091536028E-2</v>
      </c>
      <c r="P192" s="9">
        <f>+D$11+D$12*F192+D$13*F192^2</f>
        <v>-3.0083038187599331E-2</v>
      </c>
      <c r="Q192" s="11">
        <f>+C192-15018.5</f>
        <v>40009.793500000145</v>
      </c>
      <c r="R192">
        <f>+(P192-G192)^2</f>
        <v>5.1194263462792616E-7</v>
      </c>
      <c r="S192">
        <v>1</v>
      </c>
      <c r="T192">
        <f>S192*R192</f>
        <v>5.1194263462792616E-7</v>
      </c>
    </row>
    <row r="193" spans="1:20">
      <c r="A193" s="296" t="s">
        <v>448</v>
      </c>
      <c r="B193" s="297" t="s">
        <v>41</v>
      </c>
      <c r="C193" s="298">
        <v>55029.369099999778</v>
      </c>
      <c r="D193" s="298">
        <v>2.0000000000000001E-4</v>
      </c>
      <c r="E193" s="10">
        <f>+(C193-C$7)/C$8</f>
        <v>28584.916338357463</v>
      </c>
      <c r="F193">
        <f>ROUND(2*E193,0)/2</f>
        <v>28585</v>
      </c>
      <c r="G193" s="9">
        <f>+C193-(C$7+F193*C$8)</f>
        <v>-2.9972450225614011E-2</v>
      </c>
      <c r="L193" s="9">
        <f>+G193</f>
        <v>-2.9972450225614011E-2</v>
      </c>
      <c r="O193" s="9">
        <f ca="1">+C$11+C$12*F193</f>
        <v>-3.1458748547191287E-2</v>
      </c>
      <c r="P193" s="9">
        <f>+D$11+D$12*F193+D$13*F193^2</f>
        <v>-3.0095189456447041E-2</v>
      </c>
      <c r="Q193" s="11">
        <f>+C193-15018.5</f>
        <v>40010.869099999778</v>
      </c>
      <c r="R193">
        <f>+(P193-G193)^2</f>
        <v>1.5064918785483811E-8</v>
      </c>
      <c r="S193">
        <v>1</v>
      </c>
      <c r="T193">
        <f>S193*R193</f>
        <v>1.5064918785483811E-8</v>
      </c>
    </row>
    <row r="194" spans="1:20">
      <c r="A194" s="296" t="s">
        <v>448</v>
      </c>
      <c r="B194" s="297" t="s">
        <v>39</v>
      </c>
      <c r="C194" s="298">
        <v>55030.264899999835</v>
      </c>
      <c r="D194" s="298">
        <v>2.0000000000000001E-4</v>
      </c>
      <c r="E194" s="10">
        <f>+(C194-C$7)/C$8</f>
        <v>28587.4167712161</v>
      </c>
      <c r="F194">
        <f>ROUND(2*E194,0)/2</f>
        <v>28587.5</v>
      </c>
      <c r="G194" s="9">
        <f>+C194-(C$7+F194*C$8)</f>
        <v>-2.9817375165293925E-2</v>
      </c>
      <c r="L194" s="9">
        <f>+G194</f>
        <v>-2.9817375165293925E-2</v>
      </c>
      <c r="O194" s="9">
        <f ca="1">+C$11+C$12*F194</f>
        <v>-3.1467829760237334E-2</v>
      </c>
      <c r="P194" s="9">
        <f>+D$11+D$12*F194+D$13*F194^2</f>
        <v>-3.0105317067788698E-2</v>
      </c>
      <c r="Q194" s="11">
        <f>+C194-15018.5</f>
        <v>40011.764899999835</v>
      </c>
      <c r="R194">
        <f>+(P194-G194)^2</f>
        <v>8.2910539212309512E-8</v>
      </c>
      <c r="S194">
        <v>1</v>
      </c>
      <c r="T194">
        <f>S194*R194</f>
        <v>8.2910539212309512E-8</v>
      </c>
    </row>
    <row r="195" spans="1:20">
      <c r="A195" s="296" t="s">
        <v>448</v>
      </c>
      <c r="B195" s="297" t="s">
        <v>39</v>
      </c>
      <c r="C195" s="298">
        <v>55031.338700000197</v>
      </c>
      <c r="D195" s="298">
        <v>2.0000000000000001E-4</v>
      </c>
      <c r="E195" s="10">
        <f>+(C195-C$7)/C$8</f>
        <v>28590.414052757002</v>
      </c>
      <c r="F195">
        <f>ROUND(2*E195,0)/2</f>
        <v>28590.5</v>
      </c>
      <c r="G195" s="9">
        <f>+C195-(C$7+F195*C$8)</f>
        <v>-3.0791284807492048E-2</v>
      </c>
      <c r="L195" s="9">
        <f>+G195</f>
        <v>-3.0791284807492048E-2</v>
      </c>
      <c r="O195" s="9">
        <f ca="1">+C$11+C$12*F195</f>
        <v>-3.1478727215892593E-2</v>
      </c>
      <c r="P195" s="9">
        <f>+D$11+D$12*F195+D$13*F195^2</f>
        <v>-3.011747206616093E-2</v>
      </c>
      <c r="Q195" s="11">
        <f>+C195-15018.5</f>
        <v>40012.838700000197</v>
      </c>
      <c r="R195">
        <f>+(P195-G195)^2</f>
        <v>4.5402361038015527E-7</v>
      </c>
      <c r="S195">
        <v>1</v>
      </c>
      <c r="T195">
        <f>S195*R195</f>
        <v>4.5402361038015527E-7</v>
      </c>
    </row>
    <row r="196" spans="1:20">
      <c r="A196" s="296" t="s">
        <v>448</v>
      </c>
      <c r="B196" s="297" t="s">
        <v>41</v>
      </c>
      <c r="C196" s="298">
        <v>55032.234900000039</v>
      </c>
      <c r="D196" s="298">
        <v>1E-4</v>
      </c>
      <c r="E196" s="10">
        <f>+(C196-C$7)/C$8</f>
        <v>28592.915602128931</v>
      </c>
      <c r="F196">
        <f>ROUND(2*E196,0)/2</f>
        <v>28593</v>
      </c>
      <c r="G196" s="9">
        <f>+C196-(C$7+F196*C$8)</f>
        <v>-3.0236209961003624E-2</v>
      </c>
      <c r="L196" s="9">
        <f>+G196</f>
        <v>-3.0236209961003624E-2</v>
      </c>
      <c r="O196" s="9">
        <f ca="1">+C$11+C$12*F196</f>
        <v>-3.1487808428938655E-2</v>
      </c>
      <c r="P196" s="9">
        <f>+D$11+D$12*F196+D$13*F196^2</f>
        <v>-3.0127602785439703E-2</v>
      </c>
      <c r="Q196" s="11">
        <f>+C196-15018.5</f>
        <v>40013.734900000039</v>
      </c>
      <c r="R196">
        <f>+(P196-G196)^2</f>
        <v>1.17955185839724E-8</v>
      </c>
      <c r="S196">
        <v>1</v>
      </c>
      <c r="T196">
        <f>S196*R196</f>
        <v>1.17955185839724E-8</v>
      </c>
    </row>
    <row r="197" spans="1:20">
      <c r="A197" s="296" t="s">
        <v>448</v>
      </c>
      <c r="B197" s="297" t="s">
        <v>39</v>
      </c>
      <c r="C197" s="298">
        <v>55032.413600000087</v>
      </c>
      <c r="D197" s="298">
        <v>4.0000000000000002E-4</v>
      </c>
      <c r="E197" s="10">
        <f>+(C197-C$7)/C$8</f>
        <v>28593.414404709787</v>
      </c>
      <c r="F197">
        <f>ROUND(2*E197,0)/2</f>
        <v>28593.5</v>
      </c>
      <c r="G197" s="9">
        <f>+C197-(C$7+F197*C$8)</f>
        <v>-3.0665194914035965E-2</v>
      </c>
      <c r="L197" s="9">
        <f>+G197</f>
        <v>-3.0665194914035965E-2</v>
      </c>
      <c r="O197" s="9">
        <f ca="1">+C$11+C$12*F197</f>
        <v>-3.1489624671547867E-2</v>
      </c>
      <c r="P197" s="9">
        <f>+D$11+D$12*F197+D$13*F197^2</f>
        <v>-3.0129629098819291E-2</v>
      </c>
      <c r="Q197" s="11">
        <f>+C197-15018.5</f>
        <v>40013.913600000087</v>
      </c>
      <c r="R197">
        <f>+(P197-G197)^2</f>
        <v>2.8683074242870024E-7</v>
      </c>
      <c r="S197">
        <v>1</v>
      </c>
      <c r="T197">
        <f>S197*R197</f>
        <v>2.8683074242870024E-7</v>
      </c>
    </row>
    <row r="198" spans="1:20">
      <c r="A198" s="296" t="s">
        <v>448</v>
      </c>
      <c r="B198" s="297" t="s">
        <v>41</v>
      </c>
      <c r="C198" s="298">
        <v>55033.30979999993</v>
      </c>
      <c r="D198" s="298">
        <v>2.0000000000000001E-4</v>
      </c>
      <c r="E198" s="10">
        <f>+(C198-C$7)/C$8</f>
        <v>28595.915954081716</v>
      </c>
      <c r="F198">
        <f>ROUND(2*E198,0)/2</f>
        <v>28596</v>
      </c>
      <c r="G198" s="9">
        <f>+C198-(C$7+F198*C$8)</f>
        <v>-3.0110120074823499E-2</v>
      </c>
      <c r="L198" s="9">
        <f>+G198</f>
        <v>-3.0110120074823499E-2</v>
      </c>
      <c r="O198" s="9">
        <f ca="1">+C$11+C$12*F198</f>
        <v>-3.1498705884593914E-2</v>
      </c>
      <c r="P198" s="9">
        <f>+D$11+D$12*F198+D$13*F198^2</f>
        <v>-3.0139761513336472E-2</v>
      </c>
      <c r="Q198" s="11">
        <f>+C198-15018.5</f>
        <v>40014.80979999993</v>
      </c>
      <c r="R198">
        <f>+(P198-G198)^2</f>
        <v>8.7861487711835013E-10</v>
      </c>
      <c r="S198">
        <v>1</v>
      </c>
      <c r="T198">
        <f>S198*R198</f>
        <v>8.7861487711835013E-10</v>
      </c>
    </row>
    <row r="199" spans="1:20">
      <c r="A199" s="296" t="s">
        <v>448</v>
      </c>
      <c r="B199" s="297" t="s">
        <v>39</v>
      </c>
      <c r="C199" s="298">
        <v>55034.210299999919</v>
      </c>
      <c r="D199" s="298">
        <v>6.9999999999999999E-4</v>
      </c>
      <c r="E199" s="10">
        <f>+(C199-C$7)/C$8</f>
        <v>28598.429505978384</v>
      </c>
      <c r="F199">
        <f>ROUND(2*E199,0)/2</f>
        <v>28598.5</v>
      </c>
      <c r="G199" s="9">
        <f>+C199-(C$7+F199*C$8)</f>
        <v>-2.5255045082303695E-2</v>
      </c>
      <c r="L199" s="9">
        <f>+G199</f>
        <v>-2.5255045082303695E-2</v>
      </c>
      <c r="O199" s="9">
        <f ca="1">+C$11+C$12*F199</f>
        <v>-3.1507787097639961E-2</v>
      </c>
      <c r="P199" s="9">
        <f>+D$11+D$12*F199+D$13*F199^2</f>
        <v>-3.014989534055236E-2</v>
      </c>
      <c r="Q199" s="11">
        <f>+C199-15018.5</f>
        <v>40015.710299999919</v>
      </c>
      <c r="R199">
        <f>+(P199-G199)^2</f>
        <v>2.395955905067702E-5</v>
      </c>
      <c r="S199">
        <v>1</v>
      </c>
      <c r="T199">
        <f>S199*R199</f>
        <v>2.395955905067702E-5</v>
      </c>
    </row>
    <row r="200" spans="1:20">
      <c r="A200" s="296" t="s">
        <v>448</v>
      </c>
      <c r="B200" s="297" t="s">
        <v>41</v>
      </c>
      <c r="C200" s="298">
        <v>55034.38469999982</v>
      </c>
      <c r="D200" s="298">
        <v>2.9999999999999997E-4</v>
      </c>
      <c r="E200" s="10">
        <f>+(C200-C$7)/C$8</f>
        <v>28598.916306034502</v>
      </c>
      <c r="F200">
        <f>ROUND(2*E200,0)/2</f>
        <v>28599</v>
      </c>
      <c r="G200" s="9">
        <f>+C200-(C$7+F200*C$8)</f>
        <v>-2.9984030181367416E-2</v>
      </c>
      <c r="L200" s="9">
        <f>+G200</f>
        <v>-2.9984030181367416E-2</v>
      </c>
      <c r="O200" s="9">
        <f ca="1">+C$11+C$12*F200</f>
        <v>-3.1509603340249173E-2</v>
      </c>
      <c r="P200" s="9">
        <f>+D$11+D$12*F200+D$13*F200^2</f>
        <v>-3.0151922275519383E-2</v>
      </c>
      <c r="Q200" s="11">
        <f>+C200-15018.5</f>
        <v>40015.88469999982</v>
      </c>
      <c r="R200">
        <f>+(P200-G200)^2</f>
        <v>2.8187755278732892E-8</v>
      </c>
      <c r="S200">
        <v>1</v>
      </c>
      <c r="T200">
        <f>S200*R200</f>
        <v>2.8187755278732892E-8</v>
      </c>
    </row>
    <row r="201" spans="1:20">
      <c r="A201" s="296" t="s">
        <v>448</v>
      </c>
      <c r="B201" s="297" t="s">
        <v>41</v>
      </c>
      <c r="C201" s="298">
        <v>55037.25</v>
      </c>
      <c r="D201" s="298">
        <v>1E-4</v>
      </c>
      <c r="E201" s="10">
        <f>+(C201-C$7)/C$8</f>
        <v>28606.914174163379</v>
      </c>
      <c r="F201">
        <f>ROUND(2*E201,0)/2</f>
        <v>28607</v>
      </c>
      <c r="G201" s="9">
        <f>+C201-(C$7+F201*C$8)</f>
        <v>-3.0747789998713415E-2</v>
      </c>
      <c r="L201" s="9">
        <f>+G201</f>
        <v>-3.0747789998713415E-2</v>
      </c>
      <c r="O201" s="9">
        <f ca="1">+C$11+C$12*F201</f>
        <v>-3.1538663221996541E-2</v>
      </c>
      <c r="P201" s="9">
        <f>+D$11+D$12*F201+D$13*F201^2</f>
        <v>-3.0184360920072512E-2</v>
      </c>
      <c r="Q201" s="11">
        <f>+C201-15018.5</f>
        <v>40018.75</v>
      </c>
      <c r="R201">
        <f>+(P201-G201)^2</f>
        <v>3.1745232665813745E-7</v>
      </c>
      <c r="S201">
        <v>1</v>
      </c>
      <c r="T201">
        <f>S201*R201</f>
        <v>3.1745232665813745E-7</v>
      </c>
    </row>
    <row r="202" spans="1:20">
      <c r="A202" s="296" t="s">
        <v>448</v>
      </c>
      <c r="B202" s="297" t="s">
        <v>41</v>
      </c>
      <c r="C202" s="298">
        <v>55038.324599999934</v>
      </c>
      <c r="D202" s="298">
        <v>1E-4</v>
      </c>
      <c r="E202" s="10">
        <f>+(C202-C$7)/C$8</f>
        <v>28609.91368873087</v>
      </c>
      <c r="F202">
        <f>ROUND(2*E202,0)/2</f>
        <v>28610</v>
      </c>
      <c r="G202" s="9">
        <f>+C202-(C$7+F202*C$8)</f>
        <v>-3.0921700068574864E-2</v>
      </c>
      <c r="L202" s="9">
        <f>+G202</f>
        <v>-3.0921700068574864E-2</v>
      </c>
      <c r="O202" s="9">
        <f ca="1">+C$11+C$12*F202</f>
        <v>-3.15495606776518E-2</v>
      </c>
      <c r="P202" s="9">
        <f>+D$11+D$12*F202+D$13*F202^2</f>
        <v>-3.0196529141304496E-2</v>
      </c>
      <c r="Q202" s="11">
        <f>+C202-15018.5</f>
        <v>40019.824599999934</v>
      </c>
      <c r="R202">
        <f>+(P202-G202)^2</f>
        <v>5.2587287375816657E-7</v>
      </c>
      <c r="S202">
        <v>1</v>
      </c>
      <c r="T202">
        <f>S202*R202</f>
        <v>5.2587287375816657E-7</v>
      </c>
    </row>
    <row r="203" spans="1:20">
      <c r="A203" s="296" t="s">
        <v>448</v>
      </c>
      <c r="B203" s="297" t="s">
        <v>39</v>
      </c>
      <c r="C203" s="298">
        <v>55039.219399999827</v>
      </c>
      <c r="D203" s="298">
        <v>5.0000000000000001E-4</v>
      </c>
      <c r="E203" s="10">
        <f>+(C203-C$7)/C$8</f>
        <v>28612.411330304323</v>
      </c>
      <c r="F203">
        <f>ROUND(2*E203,0)/2</f>
        <v>28612.5</v>
      </c>
      <c r="G203" s="9">
        <f>+C203-(C$7+F203*C$8)</f>
        <v>-3.1766625172167551E-2</v>
      </c>
      <c r="L203" s="9">
        <f>+G203</f>
        <v>-3.1766625172167551E-2</v>
      </c>
      <c r="O203" s="9">
        <f ca="1">+C$11+C$12*F203</f>
        <v>-3.1558641890697847E-2</v>
      </c>
      <c r="P203" s="9">
        <f>+D$11+D$12*F203+D$13*F203^2</f>
        <v>-3.020667087963301E-2</v>
      </c>
      <c r="Q203" s="11">
        <f>+C203-15018.5</f>
        <v>40020.719399999827</v>
      </c>
      <c r="R203">
        <f>+(P203-G203)^2</f>
        <v>2.4334573947969389E-6</v>
      </c>
      <c r="S203">
        <v>1</v>
      </c>
      <c r="T203">
        <f>S203*R203</f>
        <v>2.4334573947969389E-6</v>
      </c>
    </row>
    <row r="204" spans="1:20">
      <c r="A204" s="296" t="s">
        <v>448</v>
      </c>
      <c r="B204" s="297" t="s">
        <v>41</v>
      </c>
      <c r="C204" s="298">
        <v>55039.400200000033</v>
      </c>
      <c r="D204" s="298">
        <v>6.9999999999999999E-4</v>
      </c>
      <c r="E204" s="10">
        <f>+(C204-C$7)/C$8</f>
        <v>28612.915994583545</v>
      </c>
      <c r="F204">
        <f>ROUND(2*E204,0)/2</f>
        <v>28613</v>
      </c>
      <c r="G204" s="9">
        <f>+C204-(C$7+F204*C$8)</f>
        <v>-3.0095609967247583E-2</v>
      </c>
      <c r="L204" s="9">
        <f>+G204</f>
        <v>-3.0095609967247583E-2</v>
      </c>
      <c r="O204" s="9">
        <f ca="1">+C$11+C$12*F204</f>
        <v>-3.1560458133307059E-2</v>
      </c>
      <c r="P204" s="9">
        <f>+D$11+D$12*F204+D$13*F204^2</f>
        <v>-3.0208699396822553E-2</v>
      </c>
      <c r="Q204" s="11">
        <f>+C204-15018.5</f>
        <v>40020.900200000033</v>
      </c>
      <c r="R204">
        <f>+(P204-G204)^2</f>
        <v>1.2789219081592007E-8</v>
      </c>
      <c r="S204">
        <v>1</v>
      </c>
      <c r="T204">
        <f>S204*R204</f>
        <v>1.2789219081592007E-8</v>
      </c>
    </row>
    <row r="205" spans="1:20">
      <c r="A205" s="296" t="s">
        <v>448</v>
      </c>
      <c r="B205" s="297" t="s">
        <v>41</v>
      </c>
      <c r="C205" s="298">
        <v>55047.282000000123</v>
      </c>
      <c r="D205" s="298">
        <v>2.0000000000000001E-4</v>
      </c>
      <c r="E205" s="10">
        <f>+(C205-C$7)/C$8</f>
        <v>28634.916342545352</v>
      </c>
      <c r="F205">
        <f>ROUND(2*E205,0)/2</f>
        <v>28635</v>
      </c>
      <c r="G205" s="9">
        <f>+C205-(C$7+F205*C$8)</f>
        <v>-2.9970949879498221E-2</v>
      </c>
      <c r="L205" s="9">
        <f>+G205</f>
        <v>-2.9970949879498221E-2</v>
      </c>
      <c r="O205" s="9">
        <f ca="1">+C$11+C$12*F205</f>
        <v>-3.1640372808112299E-2</v>
      </c>
      <c r="P205" s="9">
        <f>+D$11+D$12*F205+D$13*F205^2</f>
        <v>-3.0298010096030725E-2</v>
      </c>
      <c r="Q205" s="11">
        <f>+C205-15018.5</f>
        <v>40028.782000000123</v>
      </c>
      <c r="R205">
        <f>+(P205-G205)^2</f>
        <v>1.0696838523828858E-7</v>
      </c>
      <c r="S205">
        <v>1</v>
      </c>
      <c r="T205">
        <f>S205*R205</f>
        <v>1.0696838523828858E-7</v>
      </c>
    </row>
    <row r="206" spans="1:20">
      <c r="A206" s="296" t="s">
        <v>448</v>
      </c>
      <c r="B206" s="297" t="s">
        <v>39</v>
      </c>
      <c r="C206" s="298">
        <v>55050.325300000142</v>
      </c>
      <c r="D206" s="298">
        <v>4.0000000000000002E-4</v>
      </c>
      <c r="E206" s="10">
        <f>+(C206-C$7)/C$8</f>
        <v>28643.411059355196</v>
      </c>
      <c r="F206">
        <f>ROUND(2*E206,0)/2</f>
        <v>28643.5</v>
      </c>
      <c r="G206" s="9">
        <f>+C206-(C$7+F206*C$8)</f>
        <v>-3.186369485774776E-2</v>
      </c>
      <c r="L206" s="9">
        <f>+G206</f>
        <v>-3.186369485774776E-2</v>
      </c>
      <c r="O206" s="9">
        <f ca="1">+C$11+C$12*F206</f>
        <v>-3.1671248932468879E-2</v>
      </c>
      <c r="P206" s="9">
        <f>+D$11+D$12*F206+D$13*F206^2</f>
        <v>-3.0332545801913774E-2</v>
      </c>
      <c r="Q206" s="11">
        <f>+C206-15018.5</f>
        <v>40031.825300000142</v>
      </c>
      <c r="R206">
        <f>+(P206-G206)^2</f>
        <v>2.3444174311813059E-6</v>
      </c>
      <c r="S206">
        <v>1</v>
      </c>
      <c r="T206">
        <f>S206*R206</f>
        <v>2.3444174311813059E-6</v>
      </c>
    </row>
    <row r="207" spans="1:20">
      <c r="A207" s="296" t="s">
        <v>448</v>
      </c>
      <c r="B207" s="297" t="s">
        <v>41</v>
      </c>
      <c r="C207" s="298">
        <v>55052.297100000083</v>
      </c>
      <c r="D207" s="298">
        <v>2.9999999999999997E-4</v>
      </c>
      <c r="E207" s="10">
        <f>+(C207-C$7)/C$8</f>
        <v>28648.9149145798</v>
      </c>
      <c r="F207">
        <f>ROUND(2*E207,0)/2</f>
        <v>28649</v>
      </c>
      <c r="G207" s="9">
        <f>+C207-(C$7+F207*C$8)</f>
        <v>-3.0482529917208012E-2</v>
      </c>
      <c r="L207" s="9">
        <f>+G207</f>
        <v>-3.0482529917208012E-2</v>
      </c>
      <c r="O207" s="9">
        <f ca="1">+C$11+C$12*F207</f>
        <v>-3.1691227601170185E-2</v>
      </c>
      <c r="P207" s="9">
        <f>+D$11+D$12*F207+D$13*F207^2</f>
        <v>-3.035490113735613E-2</v>
      </c>
      <c r="Q207" s="11">
        <f>+C207-15018.5</f>
        <v>40033.797100000083</v>
      </c>
      <c r="R207">
        <f>+(P207-G207)^2</f>
        <v>1.6289105446480197E-8</v>
      </c>
      <c r="S207">
        <v>1</v>
      </c>
      <c r="T207">
        <f>S207*R207</f>
        <v>1.6289105446480197E-8</v>
      </c>
    </row>
    <row r="208" spans="1:20">
      <c r="A208" s="296" t="s">
        <v>448</v>
      </c>
      <c r="B208" s="297" t="s">
        <v>41</v>
      </c>
      <c r="C208" s="298">
        <v>55256.498999999836</v>
      </c>
      <c r="D208" s="298">
        <v>4.0000000000000002E-4</v>
      </c>
      <c r="E208" s="10">
        <f>+(C208-C$7)/C$8</f>
        <v>29218.900559280886</v>
      </c>
      <c r="F208">
        <f>ROUND(2*E208,0)/2</f>
        <v>29219</v>
      </c>
      <c r="G208" s="9">
        <f>+C208-(C$7+F208*C$8)</f>
        <v>-3.5625430165964644E-2</v>
      </c>
      <c r="L208" s="9">
        <f>+G208</f>
        <v>-3.5625430165964644E-2</v>
      </c>
      <c r="O208" s="9">
        <f ca="1">+C$11+C$12*F208</f>
        <v>-3.3761744175669781E-2</v>
      </c>
      <c r="P208" s="9">
        <f>+D$11+D$12*F208+D$13*F208^2</f>
        <v>-3.270879997960309E-2</v>
      </c>
      <c r="Q208" s="11">
        <f>+C208-15018.5</f>
        <v>40237.998999999836</v>
      </c>
      <c r="R208">
        <f>+(P208-G208)^2</f>
        <v>8.5067316439954373E-6</v>
      </c>
      <c r="S208">
        <v>1</v>
      </c>
      <c r="T208">
        <f>S208*R208</f>
        <v>8.5067316439954373E-6</v>
      </c>
    </row>
    <row r="209" spans="1:20">
      <c r="A209" s="296" t="s">
        <v>448</v>
      </c>
      <c r="B209" s="297" t="s">
        <v>41</v>
      </c>
      <c r="C209" s="298">
        <v>55267.603500000201</v>
      </c>
      <c r="D209" s="298">
        <v>1E-3</v>
      </c>
      <c r="E209" s="10">
        <f>+(C209-C$7)/C$8</f>
        <v>29249.896380533279</v>
      </c>
      <c r="F209">
        <f>ROUND(2*E209,0)/2</f>
        <v>29250</v>
      </c>
      <c r="G209" s="9">
        <f>+C209-(C$7+F209*C$8)</f>
        <v>-3.7122499801625963E-2</v>
      </c>
      <c r="L209" s="9">
        <f>+G209</f>
        <v>-3.7122499801625963E-2</v>
      </c>
      <c r="O209" s="9">
        <f ca="1">+C$11+C$12*F209</f>
        <v>-3.3874351217440798E-2</v>
      </c>
      <c r="P209" s="9">
        <f>+D$11+D$12*F209+D$13*F209^2</f>
        <v>-3.2838924638585121E-2</v>
      </c>
      <c r="Q209" s="11">
        <f>+C209-15018.5</f>
        <v>40249.103500000201</v>
      </c>
      <c r="R209">
        <f>+(P209-G209)^2</f>
        <v>1.8349016177420382E-5</v>
      </c>
      <c r="S209">
        <v>1</v>
      </c>
      <c r="T209">
        <f>S209*R209</f>
        <v>1.8349016177420382E-5</v>
      </c>
    </row>
    <row r="210" spans="1:20">
      <c r="A210" s="296" t="s">
        <v>448</v>
      </c>
      <c r="B210" s="297" t="s">
        <v>39</v>
      </c>
      <c r="C210" s="298">
        <v>55268.498800000176</v>
      </c>
      <c r="D210" s="298">
        <v>6.9999999999999999E-4</v>
      </c>
      <c r="E210" s="10">
        <f>+(C210-C$7)/C$8</f>
        <v>29252.395417749325</v>
      </c>
      <c r="F210">
        <f>ROUND(2*E210,0)/2</f>
        <v>29252.5</v>
      </c>
      <c r="G210" s="9">
        <f>+C210-(C$7+F210*C$8)</f>
        <v>-3.7467424823262263E-2</v>
      </c>
      <c r="L210" s="9">
        <f>+G210</f>
        <v>-3.7467424823262263E-2</v>
      </c>
      <c r="O210" s="9">
        <f ca="1">+C$11+C$12*F210</f>
        <v>-3.3883432430486859E-2</v>
      </c>
      <c r="P210" s="9">
        <f>+D$11+D$12*F210+D$13*F210^2</f>
        <v>-3.2849428027777794E-2</v>
      </c>
      <c r="Q210" s="11">
        <f>+C210-15018.5</f>
        <v>40249.998800000176</v>
      </c>
      <c r="R210">
        <f>+(P210-G210)^2</f>
        <v>2.1325894403104825E-5</v>
      </c>
      <c r="S210">
        <v>1</v>
      </c>
      <c r="T210">
        <f>S210*R210</f>
        <v>2.1325894403104825E-5</v>
      </c>
    </row>
    <row r="211" spans="1:20">
      <c r="A211" s="296" t="s">
        <v>448</v>
      </c>
      <c r="B211" s="297" t="s">
        <v>41</v>
      </c>
      <c r="C211" s="298">
        <v>55270.469899999909</v>
      </c>
      <c r="D211" s="298">
        <v>5.0000000000000001E-4</v>
      </c>
      <c r="E211" s="10">
        <f>+(C211-C$7)/C$8</f>
        <v>29257.897319074043</v>
      </c>
      <c r="F211">
        <f>ROUND(2*E211,0)/2</f>
        <v>29258</v>
      </c>
      <c r="G211" s="9">
        <f>+C211-(C$7+F211*C$8)</f>
        <v>-3.6786260090593714E-2</v>
      </c>
      <c r="L211" s="9">
        <f>+G211</f>
        <v>-3.6786260090593714E-2</v>
      </c>
      <c r="O211" s="9">
        <f ca="1">+C$11+C$12*F211</f>
        <v>-3.3903411099188166E-2</v>
      </c>
      <c r="P211" s="9">
        <f>+D$11+D$12*F211+D$13*F211^2</f>
        <v>-3.287254045670103E-2</v>
      </c>
      <c r="Q211" s="11">
        <f>+C211-15018.5</f>
        <v>40251.969899999909</v>
      </c>
      <c r="R211">
        <f>+(P211-G211)^2</f>
        <v>1.5317201372717088E-5</v>
      </c>
      <c r="S211">
        <v>1</v>
      </c>
      <c r="T211">
        <f>S211*R211</f>
        <v>1.5317201372717088E-5</v>
      </c>
    </row>
    <row r="212" spans="1:20">
      <c r="A212" s="296" t="s">
        <v>448</v>
      </c>
      <c r="B212" s="297" t="s">
        <v>39</v>
      </c>
      <c r="C212" s="298">
        <v>55274.589900000021</v>
      </c>
      <c r="D212" s="298">
        <v>4.0000000000000002E-4</v>
      </c>
      <c r="E212" s="10">
        <f>+(C212-C$7)/C$8</f>
        <v>29269.397412149741</v>
      </c>
      <c r="F212">
        <f>ROUND(2*E212,0)/2</f>
        <v>29269.5</v>
      </c>
      <c r="G212" s="9">
        <f>+C212-(C$7+F212*C$8)</f>
        <v>-3.6752914980752394E-2</v>
      </c>
      <c r="L212" s="9">
        <f>+G212</f>
        <v>-3.6752914980752394E-2</v>
      </c>
      <c r="O212" s="9">
        <f ca="1">+C$11+C$12*F212</f>
        <v>-3.3945184679200005E-2</v>
      </c>
      <c r="P212" s="9">
        <f>+D$11+D$12*F212+D$13*F212^2</f>
        <v>-3.2920888539057114E-2</v>
      </c>
      <c r="Q212" s="11">
        <f>+C212-15018.5</f>
        <v>40256.089900000021</v>
      </c>
      <c r="R212">
        <f>+(P212-G212)^2</f>
        <v>1.4684426649851787E-5</v>
      </c>
      <c r="S212">
        <v>1</v>
      </c>
      <c r="T212">
        <f>S212*R212</f>
        <v>1.4684426649851787E-5</v>
      </c>
    </row>
    <row r="213" spans="1:20">
      <c r="A213" s="296" t="s">
        <v>448</v>
      </c>
      <c r="B213" s="297" t="s">
        <v>41</v>
      </c>
      <c r="C213" s="298">
        <v>55275.485599999782</v>
      </c>
      <c r="D213" s="298">
        <v>5.0000000000000001E-4</v>
      </c>
      <c r="E213" s="10">
        <f>+(C213-C$7)/C$8</f>
        <v>29271.897565879081</v>
      </c>
      <c r="F213">
        <f>ROUND(2*E213,0)/2</f>
        <v>29272</v>
      </c>
      <c r="G213" s="9">
        <f>+C213-(C$7+F213*C$8)</f>
        <v>-3.6697840216220357E-2</v>
      </c>
      <c r="L213" s="9">
        <f>+G213</f>
        <v>-3.6697840216220357E-2</v>
      </c>
      <c r="O213" s="9">
        <f ca="1">+C$11+C$12*F213</f>
        <v>-3.3954265892246052E-2</v>
      </c>
      <c r="P213" s="9">
        <f>+D$11+D$12*F213+D$13*F213^2</f>
        <v>-3.2931402947299543E-2</v>
      </c>
      <c r="Q213" s="11">
        <f>+C213-15018.5</f>
        <v>40256.985599999782</v>
      </c>
      <c r="R213">
        <f>+(P213-G213)^2</f>
        <v>1.4186049700715678E-5</v>
      </c>
      <c r="S213">
        <v>1</v>
      </c>
      <c r="T213">
        <f>S213*R213</f>
        <v>1.4186049700715678E-5</v>
      </c>
    </row>
    <row r="214" spans="1:20">
      <c r="A214" s="296" t="s">
        <v>448</v>
      </c>
      <c r="B214" s="297" t="s">
        <v>39</v>
      </c>
      <c r="C214" s="298">
        <v>55275.661299999803</v>
      </c>
      <c r="D214" s="298">
        <v>2.5999999999999999E-3</v>
      </c>
      <c r="E214" s="10">
        <f>+(C214-C$7)/C$8</f>
        <v>29272.387994605684</v>
      </c>
      <c r="F214">
        <f>ROUND(2*E214,0)/2</f>
        <v>29272.5</v>
      </c>
      <c r="G214" s="9">
        <f>+C214-(C$7+F214*C$8)</f>
        <v>-4.0126825195329729E-2</v>
      </c>
      <c r="L214" s="9">
        <f>+G214</f>
        <v>-4.0126825195329729E-2</v>
      </c>
      <c r="O214" s="9">
        <f ca="1">+C$11+C$12*F214</f>
        <v>-3.3956082134855264E-2</v>
      </c>
      <c r="P214" s="9">
        <f>+D$11+D$12*F214+D$13*F214^2</f>
        <v>-3.2933505998471863E-2</v>
      </c>
      <c r="Q214" s="11">
        <f>+C214-15018.5</f>
        <v>40257.161299999803</v>
      </c>
      <c r="R214">
        <f>+(P214-G214)^2</f>
        <v>5.1743841067883907E-5</v>
      </c>
      <c r="S214">
        <v>1</v>
      </c>
      <c r="T214">
        <f>S214*R214</f>
        <v>5.1743841067883907E-5</v>
      </c>
    </row>
    <row r="215" spans="1:20">
      <c r="A215" s="296" t="s">
        <v>448</v>
      </c>
      <c r="B215" s="297" t="s">
        <v>41</v>
      </c>
      <c r="C215" s="298">
        <v>55276.560399999842</v>
      </c>
      <c r="D215" s="298">
        <v>2.9999999999999997E-4</v>
      </c>
      <c r="E215" s="10">
        <f>+(C215-C$7)/C$8</f>
        <v>29274.897638703867</v>
      </c>
      <c r="F215">
        <f>ROUND(2*E215,0)/2</f>
        <v>29275</v>
      </c>
      <c r="G215" s="9">
        <f>+C215-(C$7+F215*C$8)</f>
        <v>-3.6671750160166994E-2</v>
      </c>
      <c r="L215" s="9">
        <f>+G215</f>
        <v>-3.6671750160166994E-2</v>
      </c>
      <c r="O215" s="9">
        <f ca="1">+C$11+C$12*F215</f>
        <v>-3.3965163347901312E-2</v>
      </c>
      <c r="P215" s="9">
        <f>+D$11+D$12*F215+D$13*F215^2</f>
        <v>-3.2944022101952727E-2</v>
      </c>
      <c r="Q215" s="11">
        <f>+C215-15018.5</f>
        <v>40258.060399999842</v>
      </c>
      <c r="R215">
        <f>+(P215-G215)^2</f>
        <v>1.3895956475997905E-5</v>
      </c>
      <c r="S215">
        <v>1</v>
      </c>
      <c r="T215">
        <f>S215*R215</f>
        <v>1.3895956475997905E-5</v>
      </c>
    </row>
    <row r="216" spans="1:20">
      <c r="A216" s="296" t="s">
        <v>448</v>
      </c>
      <c r="B216" s="297" t="s">
        <v>39</v>
      </c>
      <c r="C216" s="298">
        <v>55277.454700000118</v>
      </c>
      <c r="D216" s="298">
        <v>1.1999999999999999E-3</v>
      </c>
      <c r="E216" s="10">
        <f>+(C216-C$7)/C$8</f>
        <v>29277.393884636029</v>
      </c>
      <c r="F216">
        <f>ROUND(2*E216,0)/2</f>
        <v>29277.5</v>
      </c>
      <c r="G216" s="9">
        <f>+C216-(C$7+F216*C$8)</f>
        <v>-3.8016674880054779E-2</v>
      </c>
      <c r="L216" s="9">
        <f>+G216</f>
        <v>-3.8016674880054779E-2</v>
      </c>
      <c r="O216" s="9">
        <f ca="1">+C$11+C$12*F216</f>
        <v>-3.3974244560947359E-2</v>
      </c>
      <c r="P216" s="9">
        <f>+D$11+D$12*F216+D$13*F216^2</f>
        <v>-3.2954539618132273E-2</v>
      </c>
      <c r="Q216" s="11">
        <f>+C216-15018.5</f>
        <v>40258.954700000118</v>
      </c>
      <c r="R216">
        <f>+(P216-G216)^2</f>
        <v>2.5625213409999246E-5</v>
      </c>
      <c r="S216">
        <v>1</v>
      </c>
      <c r="T216">
        <f>S216*R216</f>
        <v>2.5625213409999246E-5</v>
      </c>
    </row>
    <row r="217" spans="1:20">
      <c r="A217" s="296" t="s">
        <v>448</v>
      </c>
      <c r="B217" s="297" t="s">
        <v>41</v>
      </c>
      <c r="C217" s="298">
        <v>55277.635699999984</v>
      </c>
      <c r="D217" s="298">
        <v>1.5E-3</v>
      </c>
      <c r="E217" s="10">
        <f>+(C217-C$7)/C$8</f>
        <v>29277.899107171248</v>
      </c>
      <c r="F217">
        <f>ROUND(2*E217,0)/2</f>
        <v>29278</v>
      </c>
      <c r="G217" s="9">
        <f>+C217-(C$7+F217*C$8)</f>
        <v>-3.6145660014881287E-2</v>
      </c>
      <c r="L217" s="9">
        <f>+G217</f>
        <v>-3.6145660014881287E-2</v>
      </c>
      <c r="O217" s="9">
        <f ca="1">+C$11+C$12*F217</f>
        <v>-3.3976060803556571E-2</v>
      </c>
      <c r="P217" s="9">
        <f>+D$11+D$12*F217+D$13*F217^2</f>
        <v>-3.2956643290892026E-2</v>
      </c>
      <c r="Q217" s="11">
        <f>+C217-15018.5</f>
        <v>40259.135699999984</v>
      </c>
      <c r="R217">
        <f>+(P217-G217)^2</f>
        <v>1.0169827665883194E-5</v>
      </c>
      <c r="S217">
        <v>1</v>
      </c>
      <c r="T217">
        <f>S217*R217</f>
        <v>1.0169827665883194E-5</v>
      </c>
    </row>
    <row r="218" spans="1:20">
      <c r="A218" s="296" t="s">
        <v>448</v>
      </c>
      <c r="B218" s="297" t="s">
        <v>41</v>
      </c>
      <c r="C218" s="298">
        <v>55280.504300000146</v>
      </c>
      <c r="D218" s="298">
        <v>8.0000000000000004E-4</v>
      </c>
      <c r="E218" s="10">
        <f>+(C218-C$7)/C$8</f>
        <v>29285.906186539676</v>
      </c>
      <c r="F218">
        <f>ROUND(2*E218,0)/2</f>
        <v>29286</v>
      </c>
      <c r="G218" s="9">
        <f>+C218-(C$7+F218*C$8)</f>
        <v>-3.3609419857384637E-2</v>
      </c>
      <c r="L218" s="9">
        <f>+G218</f>
        <v>-3.3609419857384637E-2</v>
      </c>
      <c r="O218" s="9">
        <f ca="1">+C$11+C$12*F218</f>
        <v>-3.4005120685303938E-2</v>
      </c>
      <c r="P218" s="9">
        <f>+D$11+D$12*F218+D$13*F218^2</f>
        <v>-3.2990309740128912E-2</v>
      </c>
      <c r="Q218" s="11">
        <f>+C218-15018.5</f>
        <v>40262.004300000146</v>
      </c>
      <c r="R218">
        <f>+(P218-G218)^2</f>
        <v>3.8329733728839764E-7</v>
      </c>
      <c r="S218">
        <v>1</v>
      </c>
      <c r="T218">
        <f>S218*R218</f>
        <v>3.8329733728839764E-7</v>
      </c>
    </row>
    <row r="219" spans="1:20">
      <c r="A219" s="296" t="s">
        <v>448</v>
      </c>
      <c r="B219" s="297" t="s">
        <v>41</v>
      </c>
      <c r="C219" s="298">
        <v>55281.575699999928</v>
      </c>
      <c r="D219" s="298">
        <v>2.9999999999999997E-4</v>
      </c>
      <c r="E219" s="10">
        <f>+(C219-C$7)/C$8</f>
        <v>29288.896768995615</v>
      </c>
      <c r="F219">
        <f>ROUND(2*E219,0)/2</f>
        <v>29289</v>
      </c>
      <c r="G219" s="9">
        <f>+C219-(C$7+F219*C$8)</f>
        <v>-3.6983330071961973E-2</v>
      </c>
      <c r="L219" s="9">
        <f>+G219</f>
        <v>-3.6983330071961973E-2</v>
      </c>
      <c r="O219" s="9">
        <f ca="1">+C$11+C$12*F219</f>
        <v>-3.4016018140959198E-2</v>
      </c>
      <c r="P219" s="9">
        <f>+D$11+D$12*F219+D$13*F219^2</f>
        <v>-3.3002938388117284E-2</v>
      </c>
      <c r="Q219" s="11">
        <f>+C219-15018.5</f>
        <v>40263.075699999928</v>
      </c>
      <c r="R219">
        <f>+(P219-G219)^2</f>
        <v>1.5843517956819959E-5</v>
      </c>
      <c r="S219">
        <v>1</v>
      </c>
      <c r="T219">
        <f>S219*R219</f>
        <v>1.5843517956819959E-5</v>
      </c>
    </row>
    <row r="220" spans="1:20">
      <c r="A220" s="296" t="s">
        <v>448</v>
      </c>
      <c r="B220" s="297" t="s">
        <v>39</v>
      </c>
      <c r="C220" s="298">
        <v>55282.471299999859</v>
      </c>
      <c r="D220" s="298">
        <v>5.0000000000000001E-4</v>
      </c>
      <c r="E220" s="10">
        <f>+(C220-C$7)/C$8</f>
        <v>29291.396643596956</v>
      </c>
      <c r="F220">
        <f>ROUND(2*E220,0)/2</f>
        <v>29291.5</v>
      </c>
      <c r="G220" s="9">
        <f>+C220-(C$7+F220*C$8)</f>
        <v>-3.7028255144832656E-2</v>
      </c>
      <c r="L220" s="9">
        <f>+G220</f>
        <v>-3.7028255144832656E-2</v>
      </c>
      <c r="O220" s="9">
        <f ca="1">+C$11+C$12*F220</f>
        <v>-3.4025099354005245E-2</v>
      </c>
      <c r="P220" s="9">
        <f>+D$11+D$12*F220+D$13*F220^2</f>
        <v>-3.3013463815409483E-2</v>
      </c>
      <c r="Q220" s="11">
        <f>+C220-15018.5</f>
        <v>40263.971299999859</v>
      </c>
      <c r="R220">
        <f>+(P220-G220)^2</f>
        <v>1.6118549418811489E-5</v>
      </c>
      <c r="S220">
        <v>1</v>
      </c>
      <c r="T220">
        <f>S220*R220</f>
        <v>1.6118549418811489E-5</v>
      </c>
    </row>
    <row r="221" spans="1:20">
      <c r="A221" s="296" t="s">
        <v>448</v>
      </c>
      <c r="B221" s="297" t="s">
        <v>39</v>
      </c>
      <c r="C221" s="298">
        <v>55283.550400000066</v>
      </c>
      <c r="D221" s="298">
        <v>5.9999999999999995E-4</v>
      </c>
      <c r="E221" s="10">
        <f>+(C221-C$7)/C$8</f>
        <v>29294.408718946477</v>
      </c>
      <c r="F221">
        <f>ROUND(2*E221,0)/2</f>
        <v>29294.5</v>
      </c>
      <c r="G221" s="9">
        <f>+C221-(C$7+F221*C$8)</f>
        <v>-3.2702164935471956E-2</v>
      </c>
      <c r="L221" s="9">
        <f>+G221</f>
        <v>-3.2702164935471956E-2</v>
      </c>
      <c r="O221" s="9">
        <f ca="1">+C$11+C$12*F221</f>
        <v>-3.4035996809660504E-2</v>
      </c>
      <c r="P221" s="9">
        <f>+D$11+D$12*F221+D$13*F221^2</f>
        <v>-3.3026096192922377E-2</v>
      </c>
      <c r="Q221" s="11">
        <f>+C221-15018.5</f>
        <v>40265.050400000066</v>
      </c>
      <c r="R221">
        <f>+(P221-G221)^2</f>
        <v>1.0493145955341133E-7</v>
      </c>
      <c r="S221">
        <v>1</v>
      </c>
      <c r="T221">
        <f>S221*R221</f>
        <v>1.0493145955341133E-7</v>
      </c>
    </row>
    <row r="222" spans="1:20">
      <c r="A222" s="296" t="s">
        <v>448</v>
      </c>
      <c r="B222" s="297" t="s">
        <v>39</v>
      </c>
      <c r="C222" s="298">
        <v>55284.620699999854</v>
      </c>
      <c r="D222" s="298">
        <v>6.9999999999999999E-4</v>
      </c>
      <c r="E222" s="10">
        <f>+(C222-C$7)/C$8</f>
        <v>29297.39623098923</v>
      </c>
      <c r="F222">
        <f>ROUND(2*E222,0)/2</f>
        <v>29297.5</v>
      </c>
      <c r="G222" s="9">
        <f>+C222-(C$7+F222*C$8)</f>
        <v>-3.7176075144088827E-2</v>
      </c>
      <c r="L222" s="9">
        <f>+G222</f>
        <v>-3.7176075144088827E-2</v>
      </c>
      <c r="O222" s="9">
        <f ca="1">+C$11+C$12*F222</f>
        <v>-3.4046894265315764E-2</v>
      </c>
      <c r="P222" s="9">
        <f>+D$11+D$12*F222+D$13*F222^2</f>
        <v>-3.30387306047214E-2</v>
      </c>
      <c r="Q222" s="11">
        <f>+C222-15018.5</f>
        <v>40266.120699999854</v>
      </c>
      <c r="R222">
        <f>+(P222-G222)^2</f>
        <v>1.7117619837433464E-5</v>
      </c>
      <c r="S222">
        <v>1</v>
      </c>
      <c r="T222">
        <f>S222*R222</f>
        <v>1.7117619837433464E-5</v>
      </c>
    </row>
    <row r="223" spans="1:20">
      <c r="A223" s="296" t="s">
        <v>448</v>
      </c>
      <c r="B223" s="297" t="s">
        <v>41</v>
      </c>
      <c r="C223" s="298">
        <v>55285.516299999785</v>
      </c>
      <c r="D223" s="298">
        <v>2.9999999999999997E-4</v>
      </c>
      <c r="E223" s="10">
        <f>+(C223-C$7)/C$8</f>
        <v>29299.896105590571</v>
      </c>
      <c r="F223">
        <f>ROUND(2*E223,0)/2</f>
        <v>29300</v>
      </c>
      <c r="G223" s="9">
        <f>+C223-(C$7+F223*C$8)</f>
        <v>-3.722100021695951E-2</v>
      </c>
      <c r="L223" s="9">
        <f>+G223</f>
        <v>-3.722100021695951E-2</v>
      </c>
      <c r="O223" s="9">
        <f ca="1">+C$11+C$12*F223</f>
        <v>-3.4055975478361825E-2</v>
      </c>
      <c r="P223" s="9">
        <f>+D$11+D$12*F223+D$13*F223^2</f>
        <v>-3.3049260835189137E-2</v>
      </c>
      <c r="Q223" s="11">
        <f>+C223-15018.5</f>
        <v>40267.016299999785</v>
      </c>
      <c r="R223">
        <f>+(P223-G223)^2</f>
        <v>1.7403409469413853E-5</v>
      </c>
      <c r="S223">
        <v>1</v>
      </c>
      <c r="T223">
        <f>S223*R223</f>
        <v>1.7403409469413853E-5</v>
      </c>
    </row>
    <row r="224" spans="1:20">
      <c r="A224" s="296" t="s">
        <v>448</v>
      </c>
      <c r="B224" s="297" t="s">
        <v>41</v>
      </c>
      <c r="C224" s="298">
        <v>55293.398200000171</v>
      </c>
      <c r="D224" s="298">
        <v>2.9999999999999997E-4</v>
      </c>
      <c r="E224" s="10">
        <f>+(C224-C$7)/C$8</f>
        <v>29321.896732681675</v>
      </c>
      <c r="F224">
        <f>ROUND(2*E224,0)/2</f>
        <v>29322</v>
      </c>
      <c r="G224" s="9">
        <f>+C224-(C$7+F224*C$8)</f>
        <v>-3.6996339826146141E-2</v>
      </c>
      <c r="L224" s="9">
        <f>+G224</f>
        <v>-3.6996339826146141E-2</v>
      </c>
      <c r="O224" s="9">
        <f ca="1">+C$11+C$12*F224</f>
        <v>-3.4135890153167064E-2</v>
      </c>
      <c r="P224" s="9">
        <f>+D$11+D$12*F224+D$13*F224^2</f>
        <v>-3.3141987778872645E-2</v>
      </c>
      <c r="Q224" s="11">
        <f>+C224-15018.5</f>
        <v>40274.898200000171</v>
      </c>
      <c r="R224">
        <f>+(P224-G224)^2</f>
        <v>1.485602970432139E-5</v>
      </c>
      <c r="S224">
        <v>1</v>
      </c>
      <c r="T224">
        <f>S224*R224</f>
        <v>1.485602970432139E-5</v>
      </c>
    </row>
    <row r="225" spans="1:20">
      <c r="A225" s="296" t="s">
        <v>448</v>
      </c>
      <c r="B225" s="297" t="s">
        <v>39</v>
      </c>
      <c r="C225" s="298">
        <v>55293.577300000004</v>
      </c>
      <c r="D225" s="298">
        <v>2.9999999999999997E-4</v>
      </c>
      <c r="E225" s="10">
        <f>+(C225-C$7)/C$8</f>
        <v>29322.396651775824</v>
      </c>
      <c r="F225">
        <f>ROUND(2*E225,0)/2</f>
        <v>29322.5</v>
      </c>
      <c r="G225" s="9">
        <f>+C225-(C$7+F225*C$8)</f>
        <v>-3.7025325000286102E-2</v>
      </c>
      <c r="L225" s="9">
        <f>+G225</f>
        <v>-3.7025325000286102E-2</v>
      </c>
      <c r="O225" s="9">
        <f ca="1">+C$11+C$12*F225</f>
        <v>-3.4137706395776277E-2</v>
      </c>
      <c r="P225" s="9">
        <f>+D$11+D$12*F225+D$13*F225^2</f>
        <v>-3.3144096480839727E-2</v>
      </c>
      <c r="Q225" s="11">
        <f>+C225-15018.5</f>
        <v>40275.077300000004</v>
      </c>
      <c r="R225">
        <f>+(P225-G225)^2</f>
        <v>1.5063934820163901E-5</v>
      </c>
      <c r="S225">
        <v>1</v>
      </c>
      <c r="T225">
        <f>S225*R225</f>
        <v>1.5063934820163901E-5</v>
      </c>
    </row>
    <row r="226" spans="1:20">
      <c r="A226" s="296" t="s">
        <v>448</v>
      </c>
      <c r="B226" s="297" t="s">
        <v>41</v>
      </c>
      <c r="C226" s="298">
        <v>55294.472899999935</v>
      </c>
      <c r="D226" s="298">
        <v>2.0000000000000001E-4</v>
      </c>
      <c r="E226" s="10">
        <f>+(C226-C$7)/C$8</f>
        <v>29324.896526377164</v>
      </c>
      <c r="F226">
        <f>ROUND(2*E226,0)/2</f>
        <v>29325</v>
      </c>
      <c r="G226" s="9">
        <f>+C226-(C$7+F226*C$8)</f>
        <v>-3.7070250065880828E-2</v>
      </c>
      <c r="L226" s="9">
        <f>+G226</f>
        <v>-3.7070250065880828E-2</v>
      </c>
      <c r="O226" s="9">
        <f ca="1">+C$11+C$12*F226</f>
        <v>-3.4146787608822324E-2</v>
      </c>
      <c r="P226" s="9">
        <f>+D$11+D$12*F226+D$13*F226^2</f>
        <v>-3.315464083829435E-2</v>
      </c>
      <c r="Q226" s="11">
        <f>+C226-15018.5</f>
        <v>40275.972899999935</v>
      </c>
      <c r="R226">
        <f>+(P226-G226)^2</f>
        <v>1.5331995623160375E-5</v>
      </c>
      <c r="S226">
        <v>1</v>
      </c>
      <c r="T226">
        <f>S226*R226</f>
        <v>1.5331995623160375E-5</v>
      </c>
    </row>
    <row r="227" spans="1:20">
      <c r="A227" s="296" t="s">
        <v>448</v>
      </c>
      <c r="B227" s="297" t="s">
        <v>39</v>
      </c>
      <c r="C227" s="298">
        <v>55294.650599999819</v>
      </c>
      <c r="D227" s="298">
        <v>5.9999999999999995E-4</v>
      </c>
      <c r="E227" s="10">
        <f>+(C227-C$7)/C$8</f>
        <v>29325.392537672837</v>
      </c>
      <c r="F227">
        <f>ROUND(2*E227,0)/2</f>
        <v>29325.5</v>
      </c>
      <c r="G227" s="9">
        <f>+C227-(C$7+F227*C$8)</f>
        <v>-3.8499235182825942E-2</v>
      </c>
      <c r="L227" s="9">
        <f>+G227</f>
        <v>-3.8499235182825942E-2</v>
      </c>
      <c r="O227" s="9">
        <f ca="1">+C$11+C$12*F227</f>
        <v>-3.4148603851431536E-2</v>
      </c>
      <c r="P227" s="9">
        <f>+D$11+D$12*F227+D$13*F227^2</f>
        <v>-3.3156749879309125E-2</v>
      </c>
      <c r="Q227" s="11">
        <f>+C227-15018.5</f>
        <v>40276.150599999819</v>
      </c>
      <c r="R227">
        <f>+(P227-G227)^2</f>
        <v>2.8542149218293174E-5</v>
      </c>
      <c r="S227">
        <v>1</v>
      </c>
      <c r="T227">
        <f>S227*R227</f>
        <v>2.8542149218293174E-5</v>
      </c>
    </row>
    <row r="228" spans="1:20">
      <c r="A228" s="296" t="s">
        <v>448</v>
      </c>
      <c r="B228" s="297" t="s">
        <v>41</v>
      </c>
      <c r="C228" s="298">
        <v>55295.547799999826</v>
      </c>
      <c r="D228" s="298">
        <v>2.9999999999999997E-4</v>
      </c>
      <c r="E228" s="10">
        <f>+(C228-C$7)/C$8</f>
        <v>29327.89687832995</v>
      </c>
      <c r="F228">
        <f>ROUND(2*E228,0)/2</f>
        <v>29328</v>
      </c>
      <c r="G228" s="9">
        <f>+C228-(C$7+F228*C$8)</f>
        <v>-3.6944160172424745E-2</v>
      </c>
      <c r="L228" s="9">
        <f>+G228</f>
        <v>-3.6944160172424745E-2</v>
      </c>
      <c r="O228" s="9">
        <f ca="1">+C$11+C$12*F228</f>
        <v>-3.4157685064477583E-2</v>
      </c>
      <c r="P228" s="9">
        <f>+D$11+D$12*F228+D$13*F228^2</f>
        <v>-3.3167295932002155E-2</v>
      </c>
      <c r="Q228" s="11">
        <f>+C228-15018.5</f>
        <v>40277.047799999826</v>
      </c>
      <c r="R228">
        <f>+(P228-G228)^2</f>
        <v>1.4264703490582903E-5</v>
      </c>
      <c r="S228">
        <v>1</v>
      </c>
      <c r="T228">
        <f>S228*R228</f>
        <v>1.4264703490582903E-5</v>
      </c>
    </row>
    <row r="229" spans="1:20">
      <c r="A229" s="296" t="s">
        <v>448</v>
      </c>
      <c r="B229" s="297" t="s">
        <v>39</v>
      </c>
      <c r="C229" s="298">
        <v>55297.518399999943</v>
      </c>
      <c r="D229" s="298">
        <v>2.9999999999999997E-4</v>
      </c>
      <c r="E229" s="10">
        <f>+(C229-C$7)/C$8</f>
        <v>29333.397384013373</v>
      </c>
      <c r="F229">
        <f>ROUND(2*E229,0)/2</f>
        <v>29333.5</v>
      </c>
      <c r="G229" s="9">
        <f>+C229-(C$7+F229*C$8)</f>
        <v>-3.6762995056051295E-2</v>
      </c>
      <c r="L229" s="9">
        <f>+G229</f>
        <v>-3.6762995056051295E-2</v>
      </c>
      <c r="O229" s="9">
        <f ca="1">+C$11+C$12*F229</f>
        <v>-3.4177663733178903E-2</v>
      </c>
      <c r="P229" s="9">
        <f>+D$11+D$12*F229+D$13*F229^2</f>
        <v>-3.3190502220626236E-2</v>
      </c>
      <c r="Q229" s="11">
        <f>+C229-15018.5</f>
        <v>40279.018399999943</v>
      </c>
      <c r="R229">
        <f>+(P229-G229)^2</f>
        <v>1.2762705059163377E-5</v>
      </c>
      <c r="S229">
        <v>1</v>
      </c>
      <c r="T229">
        <f>S229*R229</f>
        <v>1.2762705059163377E-5</v>
      </c>
    </row>
    <row r="230" spans="1:20">
      <c r="A230" s="296" t="s">
        <v>448</v>
      </c>
      <c r="B230" s="297" t="s">
        <v>41</v>
      </c>
      <c r="C230" s="298">
        <v>55299.489200000186</v>
      </c>
      <c r="D230" s="298">
        <v>2.9999999999999997E-4</v>
      </c>
      <c r="E230" s="10">
        <f>+(C230-C$7)/C$8</f>
        <v>29338.898447954096</v>
      </c>
      <c r="F230">
        <f>ROUND(2*E230,0)/2</f>
        <v>29339</v>
      </c>
      <c r="G230" s="9">
        <f>+C230-(C$7+F230*C$8)</f>
        <v>-3.6381829813763034E-2</v>
      </c>
      <c r="L230" s="9">
        <f>+G230</f>
        <v>-3.6381829813763034E-2</v>
      </c>
      <c r="O230" s="9">
        <f ca="1">+C$11+C$12*F230</f>
        <v>-3.419764240188021E-2</v>
      </c>
      <c r="P230" s="9">
        <f>+D$11+D$12*F230+D$13*F230^2</f>
        <v>-3.3213715346711956E-2</v>
      </c>
      <c r="Q230" s="11">
        <f>+C230-15018.5</f>
        <v>40280.989200000186</v>
      </c>
      <c r="R230">
        <f>+(P230-G230)^2</f>
        <v>1.0036949276338335E-5</v>
      </c>
      <c r="S230">
        <v>1</v>
      </c>
      <c r="T230">
        <f>S230*R230</f>
        <v>1.0036949276338335E-5</v>
      </c>
    </row>
    <row r="231" spans="1:20">
      <c r="A231" s="296" t="s">
        <v>448</v>
      </c>
      <c r="B231" s="297" t="s">
        <v>39</v>
      </c>
      <c r="C231" s="298">
        <v>55299.665399999823</v>
      </c>
      <c r="D231" s="298">
        <v>5.9999999999999995E-4</v>
      </c>
      <c r="E231" s="10">
        <f>+(C231-C$7)/C$8</f>
        <v>29339.390272321987</v>
      </c>
      <c r="F231">
        <f>ROUND(2*E231,0)/2</f>
        <v>29339.5</v>
      </c>
      <c r="G231" s="9">
        <f>+C231-(C$7+F231*C$8)</f>
        <v>-3.9310815176577307E-2</v>
      </c>
      <c r="L231" s="9">
        <f>+G231</f>
        <v>-3.9310815176577307E-2</v>
      </c>
      <c r="O231" s="9">
        <f ca="1">+C$11+C$12*F231</f>
        <v>-3.4199458644489422E-2</v>
      </c>
      <c r="P231" s="9">
        <f>+D$11+D$12*F231+D$13*F231^2</f>
        <v>-3.321582596994925E-2</v>
      </c>
      <c r="Q231" s="11">
        <f>+C231-15018.5</f>
        <v>40281.165399999823</v>
      </c>
      <c r="R231">
        <f>+(P231-G231)^2</f>
        <v>3.7148893428912514E-5</v>
      </c>
      <c r="S231">
        <v>1</v>
      </c>
      <c r="T231">
        <f>S231*R231</f>
        <v>3.7148893428912514E-5</v>
      </c>
    </row>
    <row r="232" spans="1:20">
      <c r="A232" s="296" t="s">
        <v>448</v>
      </c>
      <c r="B232" s="297" t="s">
        <v>39</v>
      </c>
      <c r="C232" s="298">
        <v>55300.384099999908</v>
      </c>
      <c r="D232" s="298">
        <v>1.1999999999999999E-3</v>
      </c>
      <c r="E232" s="10">
        <f>+(C232-C$7)/C$8</f>
        <v>29341.396368655547</v>
      </c>
      <c r="F232">
        <f>ROUND(2*E232,0)/2</f>
        <v>29341.5</v>
      </c>
      <c r="G232" s="9">
        <f>+C232-(C$7+F232*C$8)</f>
        <v>-3.7126755094504915E-2</v>
      </c>
      <c r="L232" s="9">
        <f>+G232</f>
        <v>-3.7126755094504915E-2</v>
      </c>
      <c r="O232" s="9">
        <f ca="1">+C$11+C$12*F232</f>
        <v>-3.4206723614926257E-2</v>
      </c>
      <c r="P232" s="9">
        <f>+D$11+D$12*F232+D$13*F232^2</f>
        <v>-3.3224269027977912E-2</v>
      </c>
      <c r="Q232" s="11">
        <f>+C232-15018.5</f>
        <v>40281.884099999908</v>
      </c>
      <c r="R232">
        <f>+(P232-G232)^2</f>
        <v>1.5229397499437399E-5</v>
      </c>
      <c r="S232">
        <v>1</v>
      </c>
      <c r="T232">
        <f>S232*R232</f>
        <v>1.5229397499437399E-5</v>
      </c>
    </row>
    <row r="233" spans="1:20">
      <c r="A233" s="296" t="s">
        <v>448</v>
      </c>
      <c r="B233" s="297" t="s">
        <v>41</v>
      </c>
      <c r="C233" s="298">
        <v>55300.564499999862</v>
      </c>
      <c r="D233" s="298">
        <v>1.1999999999999999E-3</v>
      </c>
      <c r="E233" s="10">
        <f>+(C233-C$7)/C$8</f>
        <v>29341.899916420174</v>
      </c>
      <c r="F233">
        <f>ROUND(2*E233,0)/2</f>
        <v>29342</v>
      </c>
      <c r="G233" s="9">
        <f>+C233-(C$7+F233*C$8)</f>
        <v>-3.5855740134138614E-2</v>
      </c>
      <c r="L233" s="9">
        <f>+G233</f>
        <v>-3.5855740134138614E-2</v>
      </c>
      <c r="O233" s="9">
        <f ca="1">+C$11+C$12*F233</f>
        <v>-3.4208539857535469E-2</v>
      </c>
      <c r="P233" s="9">
        <f>+D$11+D$12*F233+D$13*F233^2</f>
        <v>-3.3226379933754963E-2</v>
      </c>
      <c r="Q233" s="11">
        <f>+C233-15018.5</f>
        <v>40282.064499999862</v>
      </c>
      <c r="R233">
        <f>+(P233-G233)^2</f>
        <v>6.9135350633615549E-6</v>
      </c>
      <c r="S233">
        <v>1</v>
      </c>
      <c r="T233">
        <f>S233*R233</f>
        <v>6.9135350633615549E-6</v>
      </c>
    </row>
    <row r="234" spans="1:20">
      <c r="A234" s="296" t="s">
        <v>448</v>
      </c>
      <c r="B234" s="297" t="s">
        <v>41</v>
      </c>
      <c r="C234" s="298">
        <v>55308.445400000084</v>
      </c>
      <c r="D234" s="298">
        <v>4.0000000000000002E-4</v>
      </c>
      <c r="E234" s="10">
        <f>+(C234-C$7)/C$8</f>
        <v>29363.897752226094</v>
      </c>
      <c r="F234">
        <f>ROUND(2*E234,0)/2</f>
        <v>29364</v>
      </c>
      <c r="G234" s="9">
        <f>+C234-(C$7+F234*C$8)</f>
        <v>-3.6631079914513975E-2</v>
      </c>
      <c r="L234" s="9">
        <f>+G234</f>
        <v>-3.6631079914513975E-2</v>
      </c>
      <c r="O234" s="9">
        <f ca="1">+C$11+C$12*F234</f>
        <v>-3.4288454532340723E-2</v>
      </c>
      <c r="P234" s="9">
        <f>+D$11+D$12*F234+D$13*F234^2</f>
        <v>-3.3319315730812496E-2</v>
      </c>
      <c r="Q234" s="11">
        <f>+C234-15018.5</f>
        <v>40289.945400000084</v>
      </c>
      <c r="R234">
        <f>+(P234-G234)^2</f>
        <v>1.0967782008447926E-5</v>
      </c>
      <c r="S234">
        <v>1</v>
      </c>
      <c r="T234">
        <f>S234*R234</f>
        <v>1.0967782008447926E-5</v>
      </c>
    </row>
    <row r="235" spans="1:20">
      <c r="A235" s="296" t="s">
        <v>448</v>
      </c>
      <c r="B235" s="297" t="s">
        <v>39</v>
      </c>
      <c r="C235" s="298">
        <v>55310.415200000163</v>
      </c>
      <c r="D235" s="298">
        <v>4.0000000000000002E-4</v>
      </c>
      <c r="E235" s="10">
        <f>+(C235-C$7)/C$8</f>
        <v>29369.396024881629</v>
      </c>
      <c r="F235">
        <f>ROUND(2*E235,0)/2</f>
        <v>29369.5</v>
      </c>
      <c r="G235" s="9">
        <f>+C235-(C$7+F235*C$8)</f>
        <v>-3.7249914836138487E-2</v>
      </c>
      <c r="L235" s="9">
        <f>+G235</f>
        <v>-3.7249914836138487E-2</v>
      </c>
      <c r="O235" s="9">
        <f ca="1">+C$11+C$12*F235</f>
        <v>-3.430843320104203E-2</v>
      </c>
      <c r="P235" s="9">
        <f>+D$11+D$12*F235+D$13*F235^2</f>
        <v>-3.3342566773731014E-2</v>
      </c>
      <c r="Q235" s="11">
        <f>+C235-15018.5</f>
        <v>40291.915200000163</v>
      </c>
      <c r="R235">
        <f>+(P235-G235)^2</f>
        <v>1.5267368880799433E-5</v>
      </c>
      <c r="S235">
        <v>1</v>
      </c>
      <c r="T235">
        <f>S235*R235</f>
        <v>1.5267368880799433E-5</v>
      </c>
    </row>
    <row r="236" spans="1:20">
      <c r="A236" s="296" t="s">
        <v>448</v>
      </c>
      <c r="B236" s="297" t="s">
        <v>39</v>
      </c>
      <c r="C236" s="298">
        <v>55311.490100000054</v>
      </c>
      <c r="D236" s="298">
        <v>2.9999999999999997E-4</v>
      </c>
      <c r="E236" s="10">
        <f>+(C236-C$7)/C$8</f>
        <v>29372.396376834415</v>
      </c>
      <c r="F236">
        <f>ROUND(2*E236,0)/2</f>
        <v>29372.5</v>
      </c>
      <c r="G236" s="9">
        <f>+C236-(C$7+F236*C$8)</f>
        <v>-3.7123824949958362E-2</v>
      </c>
      <c r="L236" s="9">
        <f>+G236</f>
        <v>-3.7123824949958362E-2</v>
      </c>
      <c r="O236" s="9">
        <f ca="1">+C$11+C$12*F236</f>
        <v>-3.4319330656697289E-2</v>
      </c>
      <c r="P236" s="9">
        <f>+D$11+D$12*F236+D$13*F236^2</f>
        <v>-3.3355252042682804E-2</v>
      </c>
      <c r="Q236" s="11">
        <f>+C236-15018.5</f>
        <v>40292.990100000054</v>
      </c>
      <c r="R236">
        <f>+(P236-G236)^2</f>
        <v>1.4202141757451352E-5</v>
      </c>
      <c r="S236">
        <v>1</v>
      </c>
      <c r="T236">
        <f>S236*R236</f>
        <v>1.4202141757451352E-5</v>
      </c>
    </row>
    <row r="237" spans="1:20">
      <c r="A237" s="296" t="s">
        <v>448</v>
      </c>
      <c r="B237" s="297" t="s">
        <v>41</v>
      </c>
      <c r="C237" s="298">
        <v>55311.667100000195</v>
      </c>
      <c r="D237" s="298">
        <v>8.0000000000000004E-4</v>
      </c>
      <c r="E237" s="10">
        <f>+(C237-C$7)/C$8</f>
        <v>29372.890434231496</v>
      </c>
      <c r="F237">
        <f>ROUND(2*E237,0)/2</f>
        <v>29373</v>
      </c>
      <c r="G237" s="9">
        <f>+C237-(C$7+F237*C$8)</f>
        <v>-3.9252809801837429E-2</v>
      </c>
      <c r="L237" s="9">
        <f>+G237</f>
        <v>-3.9252809801837429E-2</v>
      </c>
      <c r="O237" s="9">
        <f ca="1">+C$11+C$12*F237</f>
        <v>-3.4321146899306501E-2</v>
      </c>
      <c r="P237" s="9">
        <f>+D$11+D$12*F237+D$13*F237^2</f>
        <v>-3.3357366451952586E-2</v>
      </c>
      <c r="Q237" s="11">
        <f>+C237-15018.5</f>
        <v>40293.167100000195</v>
      </c>
      <c r="R237">
        <f>+(P237-G237)^2</f>
        <v>3.4756252291701423E-5</v>
      </c>
      <c r="S237">
        <v>1</v>
      </c>
      <c r="T237">
        <f>S237*R237</f>
        <v>3.4756252291701423E-5</v>
      </c>
    </row>
    <row r="238" spans="1:20">
      <c r="A238" s="296" t="s">
        <v>448</v>
      </c>
      <c r="B238" s="297" t="s">
        <v>41</v>
      </c>
      <c r="C238" s="298">
        <v>55312.38599999994</v>
      </c>
      <c r="D238" s="298">
        <v>2.0000000000000001E-4</v>
      </c>
      <c r="E238" s="10">
        <f>+(C238-C$7)/C$8</f>
        <v>29374.897088821053</v>
      </c>
      <c r="F238">
        <f>ROUND(2*E238,0)/2</f>
        <v>29375</v>
      </c>
      <c r="G238" s="9">
        <f>+C238-(C$7+F238*C$8)</f>
        <v>-3.6868750059511513E-2</v>
      </c>
      <c r="L238" s="9">
        <f>+G238</f>
        <v>-3.6868750059511513E-2</v>
      </c>
      <c r="O238" s="9">
        <f ca="1">+C$11+C$12*F238</f>
        <v>-3.432841186974335E-2</v>
      </c>
      <c r="P238" s="9">
        <f>+D$11+D$12*F238+D$13*F238^2</f>
        <v>-3.336582465411117E-2</v>
      </c>
      <c r="Q238" s="11">
        <f>+C238-15018.5</f>
        <v>40293.88599999994</v>
      </c>
      <c r="R238">
        <f>+(P238-G238)^2</f>
        <v>1.2270486395799152E-5</v>
      </c>
      <c r="S238">
        <v>1</v>
      </c>
      <c r="T238">
        <f>S238*R238</f>
        <v>1.2270486395799152E-5</v>
      </c>
    </row>
    <row r="239" spans="1:20">
      <c r="A239" s="296" t="s">
        <v>448</v>
      </c>
      <c r="B239" s="297" t="s">
        <v>39</v>
      </c>
      <c r="C239" s="298">
        <v>55312.564600000158</v>
      </c>
      <c r="D239" s="298">
        <v>4.0000000000000002E-4</v>
      </c>
      <c r="E239" s="10">
        <f>+(C239-C$7)/C$8</f>
        <v>29375.395612273907</v>
      </c>
      <c r="F239">
        <f>ROUND(2*E239,0)/2</f>
        <v>29375.5</v>
      </c>
      <c r="G239" s="9">
        <f>+C239-(C$7+F239*C$8)</f>
        <v>-3.7397734842670616E-2</v>
      </c>
      <c r="L239" s="9">
        <f>+G239</f>
        <v>-3.7397734842670616E-2</v>
      </c>
      <c r="O239" s="9">
        <f ca="1">+C$11+C$12*F239</f>
        <v>-3.4330228112352548E-2</v>
      </c>
      <c r="P239" s="9">
        <f>+D$11+D$12*F239+D$13*F239^2</f>
        <v>-3.3367939345920708E-2</v>
      </c>
      <c r="Q239" s="11">
        <f>+C239-15018.5</f>
        <v>40294.064600000158</v>
      </c>
      <c r="R239">
        <f>+(P239-G239)^2</f>
        <v>1.6239251745625836E-5</v>
      </c>
      <c r="S239">
        <v>1</v>
      </c>
      <c r="T239">
        <f>S239*R239</f>
        <v>1.6239251745625836E-5</v>
      </c>
    </row>
    <row r="240" spans="1:20">
      <c r="A240" s="140" t="s">
        <v>393</v>
      </c>
      <c r="B240" s="141" t="s">
        <v>41</v>
      </c>
      <c r="C240" s="142">
        <v>55318.118300000002</v>
      </c>
      <c r="D240" s="196" t="s">
        <v>181</v>
      </c>
      <c r="E240" s="10">
        <f>+(C240-C$7)/C$8</f>
        <v>29390.897570262012</v>
      </c>
      <c r="F240">
        <f>ROUND(2*E240,0)/2</f>
        <v>29391</v>
      </c>
      <c r="G240" s="9">
        <f>+C240-(C$7+F240*C$8)</f>
        <v>-3.6696269999083597E-2</v>
      </c>
      <c r="K240" s="9">
        <f>+G240</f>
        <v>-3.6696269999083597E-2</v>
      </c>
      <c r="O240" s="9">
        <f ca="1">+C$11+C$12*F240</f>
        <v>-3.4386531633238071E-2</v>
      </c>
      <c r="P240" s="9">
        <f>+D$11+D$12*F240+D$13*F240^2</f>
        <v>-3.3433522819957734E-2</v>
      </c>
      <c r="Q240" s="11">
        <f>+C240-15018.5</f>
        <v>40299.618300000002</v>
      </c>
      <c r="R240">
        <f>+(P240-G240)^2</f>
        <v>1.0645519154893778E-5</v>
      </c>
      <c r="S240">
        <v>1</v>
      </c>
      <c r="T240">
        <f>S240*R240</f>
        <v>1.0645519154893778E-5</v>
      </c>
    </row>
    <row r="241" spans="1:20">
      <c r="A241" s="296" t="s">
        <v>448</v>
      </c>
      <c r="B241" s="297" t="s">
        <v>39</v>
      </c>
      <c r="C241" s="298">
        <v>55324.386799999978</v>
      </c>
      <c r="D241" s="298">
        <v>5.0000000000000001E-4</v>
      </c>
      <c r="E241" s="10">
        <f>+(C241-C$7)/C$8</f>
        <v>29408.394738573374</v>
      </c>
      <c r="F241">
        <f>ROUND(2*E241,0)/2</f>
        <v>29408.5</v>
      </c>
      <c r="G241" s="9">
        <f>+C241-(C$7+F241*C$8)</f>
        <v>-3.7710745018557645E-2</v>
      </c>
      <c r="L241" s="9">
        <f>+G241</f>
        <v>-3.7710745018557645E-2</v>
      </c>
      <c r="O241" s="9">
        <f ca="1">+C$11+C$12*F241</f>
        <v>-3.4450100124560429E-2</v>
      </c>
      <c r="P241" s="9">
        <f>+D$11+D$12*F241+D$13*F241^2</f>
        <v>-3.350763394442087E-2</v>
      </c>
      <c r="Q241" s="11">
        <f>+C241-15018.5</f>
        <v>40305.886799999978</v>
      </c>
      <c r="R241">
        <f>+(P241-G241)^2</f>
        <v>1.7666142701531198E-5</v>
      </c>
      <c r="S241">
        <v>1</v>
      </c>
      <c r="T241">
        <f>S241*R241</f>
        <v>1.7666142701531198E-5</v>
      </c>
    </row>
    <row r="242" spans="1:20">
      <c r="A242" s="296" t="s">
        <v>448</v>
      </c>
      <c r="B242" s="297" t="s">
        <v>41</v>
      </c>
      <c r="C242" s="298">
        <v>55324.567499999888</v>
      </c>
      <c r="D242" s="298">
        <v>5.9999999999999995E-4</v>
      </c>
      <c r="E242" s="10">
        <f>+(C242-C$7)/C$8</f>
        <v>29408.899123723299</v>
      </c>
      <c r="F242">
        <f>ROUND(2*E242,0)/2</f>
        <v>29409</v>
      </c>
      <c r="G242" s="9">
        <f>+C242-(C$7+F242*C$8)</f>
        <v>-3.6139730116701685E-2</v>
      </c>
      <c r="L242" s="9">
        <f>+G242</f>
        <v>-3.6139730116701685E-2</v>
      </c>
      <c r="O242" s="9">
        <f ca="1">+C$11+C$12*F242</f>
        <v>-3.4451916367169641E-2</v>
      </c>
      <c r="P242" s="9">
        <f>+D$11+D$12*F242+D$13*F242^2</f>
        <v>-3.3509752422262881E-2</v>
      </c>
      <c r="Q242" s="11">
        <f>+C242-15018.5</f>
        <v>40306.067499999888</v>
      </c>
      <c r="R242">
        <f>+(P242-G242)^2</f>
        <v>6.9167826732456452E-6</v>
      </c>
      <c r="S242">
        <v>1</v>
      </c>
      <c r="T242">
        <f>S242*R242</f>
        <v>6.9167826732456452E-6</v>
      </c>
    </row>
    <row r="243" spans="1:20">
      <c r="A243" s="296" t="s">
        <v>448</v>
      </c>
      <c r="B243" s="297" t="s">
        <v>41</v>
      </c>
      <c r="C243" s="298">
        <v>55332.44849999994</v>
      </c>
      <c r="D243" s="298">
        <v>2.9999999999999997E-4</v>
      </c>
      <c r="E243" s="10">
        <f>+(C243-C$7)/C$8</f>
        <v>29430.897238657217</v>
      </c>
      <c r="F243">
        <f>ROUND(2*E243,0)/2</f>
        <v>29431</v>
      </c>
      <c r="G243" s="9">
        <f>+C243-(C$7+F243*C$8)</f>
        <v>-3.6815070059674326E-2</v>
      </c>
      <c r="L243" s="9">
        <f>+G243</f>
        <v>-3.6815070059674326E-2</v>
      </c>
      <c r="O243" s="9">
        <f ca="1">+C$11+C$12*F243</f>
        <v>-3.4531831041974881E-2</v>
      </c>
      <c r="P243" s="9">
        <f>+D$11+D$12*F243+D$13*F243^2</f>
        <v>-3.3603021390178997E-2</v>
      </c>
      <c r="Q243" s="11">
        <f>+C243-15018.5</f>
        <v>40313.94849999994</v>
      </c>
      <c r="R243">
        <f>+(P243-G243)^2</f>
        <v>1.0317256655206715E-5</v>
      </c>
      <c r="S243">
        <v>1</v>
      </c>
      <c r="T243">
        <f>S243*R243</f>
        <v>1.0317256655206715E-5</v>
      </c>
    </row>
    <row r="244" spans="1:20">
      <c r="A244" s="296" t="s">
        <v>448</v>
      </c>
      <c r="B244" s="297" t="s">
        <v>39</v>
      </c>
      <c r="C244" s="298">
        <v>55336.56799999997</v>
      </c>
      <c r="D244" s="298">
        <v>4.0000000000000002E-4</v>
      </c>
      <c r="E244" s="10">
        <f>+(C244-C$7)/C$8</f>
        <v>29442.395936090325</v>
      </c>
      <c r="F244">
        <f>ROUND(2*E244,0)/2</f>
        <v>29442.5</v>
      </c>
      <c r="G244" s="9">
        <f>+C244-(C$7+F244*C$8)</f>
        <v>-3.7281725031789392E-2</v>
      </c>
      <c r="L244" s="9">
        <f>+G244</f>
        <v>-3.7281725031789392E-2</v>
      </c>
      <c r="O244" s="9">
        <f ca="1">+C$11+C$12*F244</f>
        <v>-3.457360462198672E-2</v>
      </c>
      <c r="P244" s="9">
        <f>+D$11+D$12*F244+D$13*F244^2</f>
        <v>-3.3651819162781468E-2</v>
      </c>
      <c r="Q244" s="11">
        <f>+C244-15018.5</f>
        <v>40318.06799999997</v>
      </c>
      <c r="R244">
        <f>+(P244-G244)^2</f>
        <v>1.3176216617858171E-5</v>
      </c>
      <c r="S244">
        <v>1</v>
      </c>
      <c r="T244">
        <f>S244*R244</f>
        <v>1.3176216617858171E-5</v>
      </c>
    </row>
    <row r="245" spans="1:20">
      <c r="A245" s="296" t="s">
        <v>448</v>
      </c>
      <c r="B245" s="297" t="s">
        <v>39</v>
      </c>
      <c r="C245" s="298">
        <v>55337.284099999815</v>
      </c>
      <c r="D245" s="298">
        <v>6.9999999999999999E-4</v>
      </c>
      <c r="E245" s="10">
        <f>+(C245-C$7)/C$8</f>
        <v>29444.394775082925</v>
      </c>
      <c r="F245">
        <f>ROUND(2*E245,0)/2</f>
        <v>29444.5</v>
      </c>
      <c r="G245" s="9">
        <f>+C245-(C$7+F245*C$8)</f>
        <v>-3.7697665189625695E-2</v>
      </c>
      <c r="L245" s="9">
        <f>+G245</f>
        <v>-3.7697665189625695E-2</v>
      </c>
      <c r="O245" s="9">
        <f ca="1">+C$11+C$12*F245</f>
        <v>-3.4580869592423555E-2</v>
      </c>
      <c r="P245" s="9">
        <f>+D$11+D$12*F245+D$13*F245^2</f>
        <v>-3.3660308783358892E-2</v>
      </c>
      <c r="Q245" s="11">
        <f>+C245-15018.5</f>
        <v>40318.784099999815</v>
      </c>
      <c r="R245">
        <f>+(P245-G245)^2</f>
        <v>1.63002467512236E-5</v>
      </c>
      <c r="S245">
        <v>1</v>
      </c>
      <c r="T245">
        <f>S245*R245</f>
        <v>1.63002467512236E-5</v>
      </c>
    </row>
    <row r="246" spans="1:20">
      <c r="A246" s="296" t="s">
        <v>448</v>
      </c>
      <c r="B246" s="297" t="s">
        <v>41</v>
      </c>
      <c r="C246" s="298">
        <v>55337.464199999813</v>
      </c>
      <c r="D246" s="298">
        <v>4.0000000000000002E-4</v>
      </c>
      <c r="E246" s="10">
        <f>+(C246-C$7)/C$8</f>
        <v>29444.897485462257</v>
      </c>
      <c r="F246">
        <f>ROUND(2*E246,0)/2</f>
        <v>29445</v>
      </c>
      <c r="G246" s="9">
        <f>+C246-(C$7+F246*C$8)</f>
        <v>-3.6726650185300969E-2</v>
      </c>
      <c r="L246" s="9">
        <f>+G246</f>
        <v>-3.6726650185300969E-2</v>
      </c>
      <c r="O246" s="9">
        <f ca="1">+C$11+C$12*F246</f>
        <v>-3.4582685835032767E-2</v>
      </c>
      <c r="P246" s="9">
        <f>+D$11+D$12*F246+D$13*F246^2</f>
        <v>-3.3662431329773104E-2</v>
      </c>
      <c r="Q246" s="11">
        <f>+C246-15018.5</f>
        <v>40318.964199999813</v>
      </c>
      <c r="R246">
        <f>+(P246-G246)^2</f>
        <v>9.3894371945724955E-6</v>
      </c>
      <c r="S246">
        <v>1</v>
      </c>
      <c r="T246">
        <f>S246*R246</f>
        <v>9.3894371945724955E-6</v>
      </c>
    </row>
    <row r="247" spans="1:20">
      <c r="A247" s="296" t="s">
        <v>448</v>
      </c>
      <c r="B247" s="297" t="s">
        <v>39</v>
      </c>
      <c r="C247" s="298">
        <v>55338.358299999963</v>
      </c>
      <c r="D247" s="298">
        <v>5.0000000000000001E-4</v>
      </c>
      <c r="E247" s="10">
        <f>+(C247-C$7)/C$8</f>
        <v>29447.393173137119</v>
      </c>
      <c r="F247">
        <f>ROUND(2*E247,0)/2</f>
        <v>29447.5</v>
      </c>
      <c r="G247" s="9">
        <f>+C247-(C$7+F247*C$8)</f>
        <v>-3.8271575038379524E-2</v>
      </c>
      <c r="L247" s="9">
        <f>+G247</f>
        <v>-3.8271575038379524E-2</v>
      </c>
      <c r="O247" s="9">
        <f ca="1">+C$11+C$12*F247</f>
        <v>-3.4591767048078814E-2</v>
      </c>
      <c r="P247" s="9">
        <f>+D$11+D$12*F247+D$13*F247^2</f>
        <v>-3.3673044909463434E-2</v>
      </c>
      <c r="Q247" s="11">
        <f>+C247-15018.5</f>
        <v>40319.858299999963</v>
      </c>
      <c r="R247">
        <f>+(P247-G247)^2</f>
        <v>2.1146479346549027E-5</v>
      </c>
      <c r="S247">
        <v>1</v>
      </c>
      <c r="T247">
        <f>S247*R247</f>
        <v>2.1146479346549027E-5</v>
      </c>
    </row>
    <row r="248" spans="1:20">
      <c r="A248" s="296" t="s">
        <v>448</v>
      </c>
      <c r="B248" s="297" t="s">
        <v>41</v>
      </c>
      <c r="C248" s="298">
        <v>55338.539299999829</v>
      </c>
      <c r="D248" s="298">
        <v>2.9999999999999997E-4</v>
      </c>
      <c r="E248" s="10">
        <f>+(C248-C$7)/C$8</f>
        <v>29447.898395672339</v>
      </c>
      <c r="F248">
        <f>ROUND(2*E248,0)/2</f>
        <v>29448</v>
      </c>
      <c r="G248" s="9">
        <f>+C248-(C$7+F248*C$8)</f>
        <v>-3.6400560173206031E-2</v>
      </c>
      <c r="L248" s="9">
        <f>+G248</f>
        <v>-3.6400560173206031E-2</v>
      </c>
      <c r="O248" s="9">
        <f ca="1">+C$11+C$12*F248</f>
        <v>-3.4593583290688026E-2</v>
      </c>
      <c r="P248" s="9">
        <f>+D$11+D$12*F248+D$13*F248^2</f>
        <v>-3.367516779492534E-2</v>
      </c>
      <c r="Q248" s="11">
        <f>+C248-15018.5</f>
        <v>40320.039299999829</v>
      </c>
      <c r="R248">
        <f>+(P248-G248)^2</f>
        <v>7.4277636155904846E-6</v>
      </c>
      <c r="S248">
        <v>1</v>
      </c>
      <c r="T248">
        <f>S248*R248</f>
        <v>7.4277636155904846E-6</v>
      </c>
    </row>
    <row r="249" spans="1:20">
      <c r="A249" s="296" t="s">
        <v>448</v>
      </c>
      <c r="B249" s="297" t="s">
        <v>41</v>
      </c>
      <c r="C249" s="298">
        <v>55339.25549999997</v>
      </c>
      <c r="D249" s="298">
        <v>2.3E-3</v>
      </c>
      <c r="E249" s="10">
        <f>+(C249-C$7)/C$8</f>
        <v>29449.897513794236</v>
      </c>
      <c r="F249">
        <f>ROUND(2*E249,0)/2</f>
        <v>29450</v>
      </c>
      <c r="G249" s="9">
        <f>+C249-(C$7+F249*C$8)</f>
        <v>-3.6716500027978327E-2</v>
      </c>
      <c r="L249" s="9">
        <f>+G249</f>
        <v>-3.6716500027978327E-2</v>
      </c>
      <c r="O249" s="9">
        <f ca="1">+C$11+C$12*F249</f>
        <v>-3.4600848261124875E-2</v>
      </c>
      <c r="P249" s="9">
        <f>+D$11+D$12*F249+D$13*F249^2</f>
        <v>-3.3683659901852459E-2</v>
      </c>
      <c r="Q249" s="11">
        <f>+C249-15018.5</f>
        <v>40320.75549999997</v>
      </c>
      <c r="R249">
        <f>+(P249-G249)^2</f>
        <v>9.198119230639175E-6</v>
      </c>
      <c r="S249">
        <v>1</v>
      </c>
      <c r="T249">
        <f>S249*R249</f>
        <v>9.198119230639175E-6</v>
      </c>
    </row>
    <row r="250" spans="1:20">
      <c r="A250" s="296" t="s">
        <v>448</v>
      </c>
      <c r="B250" s="297" t="s">
        <v>39</v>
      </c>
      <c r="C250" s="298">
        <v>55339.433699999936</v>
      </c>
      <c r="D250" s="298">
        <v>5.0000000000000001E-4</v>
      </c>
      <c r="E250" s="10">
        <f>+(C250-C$7)/C$8</f>
        <v>29450.394920732499</v>
      </c>
      <c r="F250">
        <f>ROUND(2*E250,0)/2</f>
        <v>29450.5</v>
      </c>
      <c r="G250" s="9">
        <f>+C250-(C$7+F250*C$8)</f>
        <v>-3.7645485062967055E-2</v>
      </c>
      <c r="L250" s="9">
        <f>+G250</f>
        <v>-3.7645485062967055E-2</v>
      </c>
      <c r="O250" s="9">
        <f ca="1">+C$11+C$12*F250</f>
        <v>-3.4602664503734074E-2</v>
      </c>
      <c r="P250" s="9">
        <f>+D$11+D$12*F250+D$13*F250^2</f>
        <v>-3.3685783069854106E-2</v>
      </c>
      <c r="Q250" s="11">
        <f>+C250-15018.5</f>
        <v>40320.933699999936</v>
      </c>
      <c r="R250">
        <f>+(P250-G250)^2</f>
        <v>1.5679239874262662E-5</v>
      </c>
      <c r="S250">
        <v>1</v>
      </c>
      <c r="T250">
        <f>S250*R250</f>
        <v>1.5679239874262662E-5</v>
      </c>
    </row>
    <row r="251" spans="1:20">
      <c r="A251" s="296" t="s">
        <v>448</v>
      </c>
      <c r="B251" s="297" t="s">
        <v>41</v>
      </c>
      <c r="C251" s="298">
        <v>55340.330599999987</v>
      </c>
      <c r="D251" s="298">
        <v>2.9999999999999997E-4</v>
      </c>
      <c r="E251" s="10">
        <f>+(C251-C$7)/C$8</f>
        <v>29452.898424004317</v>
      </c>
      <c r="F251">
        <f>ROUND(2*E251,0)/2</f>
        <v>29453</v>
      </c>
      <c r="G251" s="9">
        <f>+C251-(C$7+F251*C$8)</f>
        <v>-3.639041001588339E-2</v>
      </c>
      <c r="L251" s="9">
        <f>+G251</f>
        <v>-3.639041001588339E-2</v>
      </c>
      <c r="O251" s="9">
        <f ca="1">+C$11+C$12*F251</f>
        <v>-3.4611745716780135E-2</v>
      </c>
      <c r="P251" s="9">
        <f>+D$11+D$12*F251+D$13*F251^2</f>
        <v>-3.3696399757481538E-2</v>
      </c>
      <c r="Q251" s="11">
        <f>+C251-15018.5</f>
        <v>40321.830599999987</v>
      </c>
      <c r="R251">
        <f>+(P251-G251)^2</f>
        <v>7.2576912723744145E-6</v>
      </c>
      <c r="S251">
        <v>1</v>
      </c>
      <c r="T251">
        <f>S251*R251</f>
        <v>7.2576912723744145E-6</v>
      </c>
    </row>
    <row r="252" spans="1:20">
      <c r="A252" s="296" t="s">
        <v>448</v>
      </c>
      <c r="B252" s="297" t="s">
        <v>39</v>
      </c>
      <c r="C252" s="298">
        <v>55340.511400000192</v>
      </c>
      <c r="D252" s="298">
        <v>8.0000000000000004E-4</v>
      </c>
      <c r="E252" s="10">
        <f>+(C252-C$7)/C$8</f>
        <v>29453.40308828354</v>
      </c>
      <c r="F252">
        <f>ROUND(2*E252,0)/2</f>
        <v>29453.5</v>
      </c>
      <c r="G252" s="9">
        <f>+C252-(C$7+F252*C$8)</f>
        <v>-3.4719394810963422E-2</v>
      </c>
      <c r="L252" s="9">
        <f>+G252</f>
        <v>-3.4719394810963422E-2</v>
      </c>
      <c r="O252" s="9">
        <f ca="1">+C$11+C$12*F252</f>
        <v>-3.4613561959389333E-2</v>
      </c>
      <c r="P252" s="9">
        <f>+D$11+D$12*F252+D$13*F252^2</f>
        <v>-3.3698523264530877E-2</v>
      </c>
      <c r="Q252" s="11">
        <f>+C252-15018.5</f>
        <v>40322.011400000192</v>
      </c>
      <c r="R252">
        <f>+(P252-G252)^2</f>
        <v>1.0421787143155751E-6</v>
      </c>
      <c r="S252">
        <v>1</v>
      </c>
      <c r="T252">
        <f>S252*R252</f>
        <v>1.0421787143155751E-6</v>
      </c>
    </row>
    <row r="253" spans="1:20">
      <c r="A253" s="296" t="s">
        <v>448</v>
      </c>
      <c r="B253" s="297" t="s">
        <v>41</v>
      </c>
      <c r="C253" s="298">
        <v>55341.405499999877</v>
      </c>
      <c r="D253" s="298">
        <v>5.9999999999999995E-4</v>
      </c>
      <c r="E253" s="10">
        <f>+(C253-C$7)/C$8</f>
        <v>29455.898775957103</v>
      </c>
      <c r="F253">
        <f>ROUND(2*E253,0)/2</f>
        <v>29456</v>
      </c>
      <c r="G253" s="9">
        <f>+C253-(C$7+F253*C$8)</f>
        <v>-3.6264320122427307E-2</v>
      </c>
      <c r="L253" s="9">
        <f>+G253</f>
        <v>-3.6264320122427307E-2</v>
      </c>
      <c r="O253" s="9">
        <f ca="1">+C$11+C$12*F253</f>
        <v>-3.4622643172435394E-2</v>
      </c>
      <c r="P253" s="9">
        <f>+D$11+D$12*F253+D$13*F253^2</f>
        <v>-3.3709141647396745E-2</v>
      </c>
      <c r="Q253" s="11">
        <f>+C253-15018.5</f>
        <v>40322.905499999877</v>
      </c>
      <c r="R253">
        <f>+(P253-G253)^2</f>
        <v>6.5289370392595068E-6</v>
      </c>
      <c r="S253">
        <v>1</v>
      </c>
      <c r="T253">
        <f>S253*R253</f>
        <v>6.5289370392595068E-6</v>
      </c>
    </row>
    <row r="254" spans="1:20">
      <c r="A254" s="296" t="s">
        <v>448</v>
      </c>
      <c r="B254" s="297" t="s">
        <v>41</v>
      </c>
      <c r="C254" s="298">
        <v>55346.420200000051</v>
      </c>
      <c r="D254" s="298">
        <v>2.9999999999999997E-4</v>
      </c>
      <c r="E254" s="10">
        <f>+(C254-C$7)/C$8</f>
        <v>29469.896231478258</v>
      </c>
      <c r="F254">
        <f>ROUND(2*E254,0)/2</f>
        <v>29470</v>
      </c>
      <c r="G254" s="9">
        <f>+C254-(C$7+F254*C$8)</f>
        <v>-3.7175899953581393E-2</v>
      </c>
      <c r="L254" s="9">
        <f>+G254</f>
        <v>-3.7175899953581393E-2</v>
      </c>
      <c r="O254" s="9">
        <f ca="1">+C$11+C$12*F254</f>
        <v>-3.467349796549328E-2</v>
      </c>
      <c r="P254" s="9">
        <f>+D$11+D$12*F254+D$13*F254^2</f>
        <v>-3.3768630698117377E-2</v>
      </c>
      <c r="Q254" s="11">
        <f>+C254-15018.5</f>
        <v>40327.920200000051</v>
      </c>
      <c r="R254">
        <f>+(P254-G254)^2</f>
        <v>1.1609483779230306E-5</v>
      </c>
      <c r="S254">
        <v>1</v>
      </c>
      <c r="T254">
        <f>S254*R254</f>
        <v>1.1609483779230306E-5</v>
      </c>
    </row>
    <row r="255" spans="1:20">
      <c r="A255" s="296" t="s">
        <v>448</v>
      </c>
      <c r="B255" s="297" t="s">
        <v>39</v>
      </c>
      <c r="C255" s="298">
        <v>55347.315099999774</v>
      </c>
      <c r="D255" s="298">
        <v>5.9999999999999995E-4</v>
      </c>
      <c r="E255" s="10">
        <f>+(C255-C$7)/C$8</f>
        <v>29472.39415217971</v>
      </c>
      <c r="F255">
        <f>ROUND(2*E255,0)/2</f>
        <v>29472.5</v>
      </c>
      <c r="G255" s="9">
        <f>+C255-(C$7+F255*C$8)</f>
        <v>-3.7920825227047317E-2</v>
      </c>
      <c r="L255" s="9">
        <f>+G255</f>
        <v>-3.7920825227047317E-2</v>
      </c>
      <c r="O255" s="9">
        <f ca="1">+C$11+C$12*F255</f>
        <v>-3.4682579178539327E-2</v>
      </c>
      <c r="P255" s="9">
        <f>+D$11+D$12*F255+D$13*F255^2</f>
        <v>-3.3779258404794593E-2</v>
      </c>
      <c r="Q255" s="11">
        <f>+C255-15018.5</f>
        <v>40328.815099999774</v>
      </c>
      <c r="R255">
        <f>+(P255-G255)^2</f>
        <v>1.7152575743184523E-5</v>
      </c>
      <c r="S255">
        <v>1</v>
      </c>
      <c r="T255">
        <f>S255*R255</f>
        <v>1.7152575743184523E-5</v>
      </c>
    </row>
    <row r="256" spans="1:20">
      <c r="A256" s="296" t="s">
        <v>448</v>
      </c>
      <c r="B256" s="297" t="s">
        <v>41</v>
      </c>
      <c r="C256" s="298">
        <v>55347.495199999772</v>
      </c>
      <c r="D256" s="298">
        <v>5.0000000000000001E-4</v>
      </c>
      <c r="E256" s="10">
        <f>+(C256-C$7)/C$8</f>
        <v>29472.896862559042</v>
      </c>
      <c r="F256">
        <f>ROUND(2*E256,0)/2</f>
        <v>29473</v>
      </c>
      <c r="G256" s="9">
        <f>+C256-(C$7+F256*C$8)</f>
        <v>-3.6949810229998548E-2</v>
      </c>
      <c r="L256" s="9">
        <f>+G256</f>
        <v>-3.6949810229998548E-2</v>
      </c>
      <c r="O256" s="9">
        <f ca="1">+C$11+C$12*F256</f>
        <v>-3.4684395421148539E-2</v>
      </c>
      <c r="P256" s="9">
        <f>+D$11+D$12*F256+D$13*F256^2</f>
        <v>-3.3781384115653873E-2</v>
      </c>
      <c r="Q256" s="11">
        <f>+C256-15018.5</f>
        <v>40328.995199999772</v>
      </c>
      <c r="R256">
        <f>+(P256-G256)^2</f>
        <v>1.0038924042061293E-5</v>
      </c>
      <c r="S256">
        <v>1</v>
      </c>
      <c r="T256">
        <f>S256*R256</f>
        <v>1.0038924042061293E-5</v>
      </c>
    </row>
    <row r="257" spans="1:20">
      <c r="A257" s="296" t="s">
        <v>448</v>
      </c>
      <c r="B257" s="297" t="s">
        <v>39</v>
      </c>
      <c r="C257" s="298">
        <v>55348.389599999879</v>
      </c>
      <c r="D257" s="298">
        <v>5.9999999999999995E-4</v>
      </c>
      <c r="E257" s="10">
        <f>+(C257-C$7)/C$8</f>
        <v>29475.393387619202</v>
      </c>
      <c r="F257">
        <f>ROUND(2*E257,0)/2</f>
        <v>29475.5</v>
      </c>
      <c r="G257" s="9">
        <f>+C257-(C$7+F257*C$8)</f>
        <v>-3.8194735119759571E-2</v>
      </c>
      <c r="L257" s="9">
        <f>+G257</f>
        <v>-3.8194735119759571E-2</v>
      </c>
      <c r="O257" s="9">
        <f ca="1">+C$11+C$12*F257</f>
        <v>-3.4693476634194587E-2</v>
      </c>
      <c r="P257" s="9">
        <f>+D$11+D$12*F257+D$13*F257^2</f>
        <v>-3.3792013517569511E-2</v>
      </c>
      <c r="Q257" s="11">
        <f>+C257-15018.5</f>
        <v>40329.889599999879</v>
      </c>
      <c r="R257">
        <f>+(P257-G257)^2</f>
        <v>1.9383957506391009E-5</v>
      </c>
      <c r="S257">
        <v>1</v>
      </c>
      <c r="T257">
        <f>S257*R257</f>
        <v>1.9383957506391009E-5</v>
      </c>
    </row>
    <row r="258" spans="1:20">
      <c r="A258" s="140" t="s">
        <v>393</v>
      </c>
      <c r="B258" s="141" t="s">
        <v>41</v>
      </c>
      <c r="C258" s="142">
        <v>55350.003599999996</v>
      </c>
      <c r="D258" s="196" t="s">
        <v>181</v>
      </c>
      <c r="E258" s="10">
        <f>+(C258-C$7)/C$8</f>
        <v>29479.898521168965</v>
      </c>
      <c r="F258">
        <f>ROUND(2*E258,0)/2</f>
        <v>29480</v>
      </c>
      <c r="G258" s="9">
        <f>+C258-(C$7+F258*C$8)</f>
        <v>-3.6355600008391775E-2</v>
      </c>
      <c r="K258" s="9">
        <f>+G258</f>
        <v>-3.6355600008391775E-2</v>
      </c>
      <c r="O258" s="9">
        <f ca="1">+C$11+C$12*F258</f>
        <v>-3.4709822817677483E-2</v>
      </c>
      <c r="P258" s="9">
        <f>+D$11+D$12*F258+D$13*F258^2</f>
        <v>-3.381115000101835E-2</v>
      </c>
      <c r="Q258" s="11">
        <f>+C258-15018.5</f>
        <v>40331.503599999996</v>
      </c>
      <c r="R258">
        <f>+(P258-G258)^2</f>
        <v>6.474225840022622E-6</v>
      </c>
      <c r="S258">
        <v>1</v>
      </c>
      <c r="T258">
        <f>S258*R258</f>
        <v>6.474225840022622E-6</v>
      </c>
    </row>
    <row r="259" spans="1:20">
      <c r="A259" s="296" t="s">
        <v>448</v>
      </c>
      <c r="B259" s="297" t="s">
        <v>39</v>
      </c>
      <c r="C259" s="298">
        <v>55351.256500000134</v>
      </c>
      <c r="D259" s="298">
        <v>4.0000000000000002E-4</v>
      </c>
      <c r="E259" s="10">
        <f>+(C259-C$7)/C$8</f>
        <v>29483.395721803856</v>
      </c>
      <c r="F259">
        <f>ROUND(2*E259,0)/2</f>
        <v>29483.5</v>
      </c>
      <c r="G259" s="9">
        <f>+C259-(C$7+F259*C$8)</f>
        <v>-3.7358494868385606E-2</v>
      </c>
      <c r="L259" s="9">
        <f>+G259</f>
        <v>-3.7358494868385606E-2</v>
      </c>
      <c r="O259" s="9">
        <f ca="1">+C$11+C$12*F259</f>
        <v>-3.4722536515941954E-2</v>
      </c>
      <c r="P259" s="9">
        <f>+D$11+D$12*F259+D$13*F259^2</f>
        <v>-3.3826037097034731E-2</v>
      </c>
      <c r="Q259" s="11">
        <f>+C259-15018.5</f>
        <v>40332.756500000134</v>
      </c>
      <c r="R259">
        <f>+(P259-G259)^2</f>
        <v>1.247825790637719E-5</v>
      </c>
      <c r="S259">
        <v>1</v>
      </c>
      <c r="T259">
        <f>S259*R259</f>
        <v>1.247825790637719E-5</v>
      </c>
    </row>
    <row r="260" spans="1:20">
      <c r="A260" s="296" t="s">
        <v>448</v>
      </c>
      <c r="B260" s="297" t="s">
        <v>41</v>
      </c>
      <c r="C260" s="298">
        <v>55352.509899999946</v>
      </c>
      <c r="D260" s="298">
        <v>4.0000000000000002E-4</v>
      </c>
      <c r="E260" s="10">
        <f>+(C260-C$7)/C$8</f>
        <v>29486.894318080198</v>
      </c>
      <c r="F260">
        <f>ROUND(2*E260,0)/2</f>
        <v>29487</v>
      </c>
      <c r="G260" s="9">
        <f>+C260-(C$7+F260*C$8)</f>
        <v>-3.7861390053876676E-2</v>
      </c>
      <c r="L260" s="9">
        <f>+G260</f>
        <v>-3.7861390053876676E-2</v>
      </c>
      <c r="O260" s="9">
        <f ca="1">+C$11+C$12*F260</f>
        <v>-3.4735250214206426E-2</v>
      </c>
      <c r="P260" s="9">
        <f>+D$11+D$12*F260+D$13*F260^2</f>
        <v>-3.3840926961940535E-2</v>
      </c>
      <c r="Q260" s="11">
        <f>+C260-15018.5</f>
        <v>40334.009899999946</v>
      </c>
      <c r="R260">
        <f>+(P260-G260)^2</f>
        <v>1.6164123473620715E-5</v>
      </c>
      <c r="S260">
        <v>1</v>
      </c>
      <c r="T260">
        <f>S260*R260</f>
        <v>1.6164123473620715E-5</v>
      </c>
    </row>
    <row r="261" spans="1:20">
      <c r="A261" s="296" t="s">
        <v>448</v>
      </c>
      <c r="B261" s="297" t="s">
        <v>39</v>
      </c>
      <c r="C261" s="298">
        <v>55353.405100000091</v>
      </c>
      <c r="D261" s="298">
        <v>4.0000000000000002E-4</v>
      </c>
      <c r="E261" s="10">
        <f>+(C261-C$7)/C$8</f>
        <v>29489.393076168242</v>
      </c>
      <c r="F261">
        <f>ROUND(2*E261,0)/2</f>
        <v>29489.5</v>
      </c>
      <c r="G261" s="9">
        <f>+C261-(C$7+F261*C$8)</f>
        <v>-3.8306314905639738E-2</v>
      </c>
      <c r="L261" s="9">
        <f>+G261</f>
        <v>-3.8306314905639738E-2</v>
      </c>
      <c r="O261" s="9">
        <f ca="1">+C$11+C$12*F261</f>
        <v>-3.4744331427252473E-2</v>
      </c>
      <c r="P261" s="9">
        <f>+D$11+D$12*F261+D$13*F261^2</f>
        <v>-3.385156427496884E-2</v>
      </c>
      <c r="Q261" s="11">
        <f>+C261-15018.5</f>
        <v>40334.905100000091</v>
      </c>
      <c r="R261">
        <f>+(P261-G261)^2</f>
        <v>1.9844803181462763E-5</v>
      </c>
      <c r="S261">
        <v>1</v>
      </c>
      <c r="T261">
        <f>S261*R261</f>
        <v>1.9844803181462763E-5</v>
      </c>
    </row>
    <row r="262" spans="1:20">
      <c r="A262" s="296" t="s">
        <v>448</v>
      </c>
      <c r="B262" s="297" t="s">
        <v>39</v>
      </c>
      <c r="C262" s="298">
        <v>55359.495399999898</v>
      </c>
      <c r="D262" s="298">
        <v>4.0000000000000002E-4</v>
      </c>
      <c r="E262" s="10">
        <f>+(C262-C$7)/C$8</f>
        <v>29506.392837540774</v>
      </c>
      <c r="F262">
        <f>ROUND(2*E262,0)/2</f>
        <v>29506.5</v>
      </c>
      <c r="G262" s="9">
        <f>+C262-(C$7+F262*C$8)</f>
        <v>-3.8391805101127829E-2</v>
      </c>
      <c r="L262" s="9">
        <f>+G262</f>
        <v>-3.8391805101127829E-2</v>
      </c>
      <c r="O262" s="9">
        <f ca="1">+C$11+C$12*F262</f>
        <v>-3.4806083675965618E-2</v>
      </c>
      <c r="P262" s="9">
        <f>+D$11+D$12*F262+D$13*F262^2</f>
        <v>-3.3923935468330405E-2</v>
      </c>
      <c r="Q262" s="11">
        <f>+C262-15018.5</f>
        <v>40340.995399999898</v>
      </c>
      <c r="R262">
        <f>+(P262-G262)^2</f>
        <v>1.9961859055673396E-5</v>
      </c>
      <c r="S262">
        <v>1</v>
      </c>
      <c r="T262">
        <f>S262*R262</f>
        <v>1.9961859055673396E-5</v>
      </c>
    </row>
    <row r="263" spans="1:20">
      <c r="A263" s="296" t="s">
        <v>448</v>
      </c>
      <c r="B263" s="297" t="s">
        <v>39</v>
      </c>
      <c r="C263" s="298">
        <v>55365.228099999949</v>
      </c>
      <c r="D263" s="298">
        <v>2.9999999999999997E-4</v>
      </c>
      <c r="E263" s="10">
        <f>+(C263-C$7)/C$8</f>
        <v>29522.394435495597</v>
      </c>
      <c r="F263">
        <f>ROUND(2*E263,0)/2</f>
        <v>29522.5</v>
      </c>
      <c r="G263" s="9">
        <f>+C263-(C$7+F263*C$8)</f>
        <v>-3.7819325050804764E-2</v>
      </c>
      <c r="L263" s="9">
        <f>+G263</f>
        <v>-3.7819325050804764E-2</v>
      </c>
      <c r="O263" s="9">
        <f ca="1">+C$11+C$12*F263</f>
        <v>-3.486420343946034E-2</v>
      </c>
      <c r="P263" s="9">
        <f>+D$11+D$12*F263+D$13*F263^2</f>
        <v>-3.3992109205063306E-2</v>
      </c>
      <c r="Q263" s="11">
        <f>+C263-15018.5</f>
        <v>40346.728099999949</v>
      </c>
      <c r="R263">
        <f>+(P263-G263)^2</f>
        <v>1.4647581129894503E-5</v>
      </c>
      <c r="S263">
        <v>1</v>
      </c>
      <c r="T263">
        <f>S263*R263</f>
        <v>1.4647581129894503E-5</v>
      </c>
    </row>
    <row r="264" spans="1:20">
      <c r="A264" s="296" t="s">
        <v>448</v>
      </c>
      <c r="B264" s="297" t="s">
        <v>41</v>
      </c>
      <c r="C264" s="298">
        <v>55365.411299999803</v>
      </c>
      <c r="D264" s="298">
        <v>1.2999999999999999E-3</v>
      </c>
      <c r="E264" s="10">
        <f>+(C264-C$7)/C$8</f>
        <v>29522.905798857184</v>
      </c>
      <c r="F264">
        <f>ROUND(2*E264,0)/2</f>
        <v>29523</v>
      </c>
      <c r="G264" s="9">
        <f>+C264-(C$7+F264*C$8)</f>
        <v>-3.37483101975522E-2</v>
      </c>
      <c r="L264" s="9">
        <f>+G264</f>
        <v>-3.37483101975522E-2</v>
      </c>
      <c r="O264" s="9">
        <f ca="1">+C$11+C$12*F264</f>
        <v>-3.4866019682069552E-2</v>
      </c>
      <c r="P264" s="9">
        <f>+D$11+D$12*F264+D$13*F264^2</f>
        <v>-3.3994240566717335E-2</v>
      </c>
      <c r="Q264" s="11">
        <f>+C264-15018.5</f>
        <v>40346.911299999803</v>
      </c>
      <c r="R264">
        <f>+(P264-G264)^2</f>
        <v>6.0481746477699256E-8</v>
      </c>
      <c r="S264">
        <v>1</v>
      </c>
      <c r="T264">
        <f>S264*R264</f>
        <v>6.0481746477699256E-8</v>
      </c>
    </row>
    <row r="265" spans="1:20">
      <c r="A265" s="296" t="s">
        <v>448</v>
      </c>
      <c r="B265" s="297" t="s">
        <v>39</v>
      </c>
      <c r="C265" s="298">
        <v>55367.37770000007</v>
      </c>
      <c r="D265" s="298">
        <v>4.0000000000000002E-4</v>
      </c>
      <c r="E265" s="10">
        <f>+(C265-C$7)/C$8</f>
        <v>29528.39458114517</v>
      </c>
      <c r="F265">
        <f>ROUND(2*E265,0)/2</f>
        <v>29528.5</v>
      </c>
      <c r="G265" s="9">
        <f>+C265-(C$7+F265*C$8)</f>
        <v>-3.7767144931422081E-2</v>
      </c>
      <c r="L265" s="9">
        <f>+G265</f>
        <v>-3.7767144931422081E-2</v>
      </c>
      <c r="O265" s="9">
        <f ca="1">+C$11+C$12*F265</f>
        <v>-3.4885998350770858E-2</v>
      </c>
      <c r="P265" s="9">
        <f>+D$11+D$12*F265+D$13*F265^2</f>
        <v>-3.4017689274436283E-2</v>
      </c>
      <c r="Q265" s="11">
        <f>+C265-15018.5</f>
        <v>40348.87770000007</v>
      </c>
      <c r="R265">
        <f>+(P265-G265)^2</f>
        <v>1.4058417723702801E-5</v>
      </c>
      <c r="S265">
        <v>1</v>
      </c>
      <c r="T265">
        <f>S265*R265</f>
        <v>1.4058417723702801E-5</v>
      </c>
    </row>
    <row r="266" spans="1:20">
      <c r="A266" s="296" t="s">
        <v>448</v>
      </c>
      <c r="B266" s="297" t="s">
        <v>41</v>
      </c>
      <c r="C266" s="298">
        <v>55368.273899999913</v>
      </c>
      <c r="D266" s="298">
        <v>2.0000000000000001E-4</v>
      </c>
      <c r="E266" s="10">
        <f>+(C266-C$7)/C$8</f>
        <v>29530.896130517103</v>
      </c>
      <c r="F266">
        <f>ROUND(2*E266,0)/2</f>
        <v>29531</v>
      </c>
      <c r="G266" s="9">
        <f>+C266-(C$7+F266*C$8)</f>
        <v>-3.7212070092209615E-2</v>
      </c>
      <c r="L266" s="9">
        <f>+G266</f>
        <v>-3.7212070092209615E-2</v>
      </c>
      <c r="O266" s="9">
        <f ca="1">+C$11+C$12*F266</f>
        <v>-3.4895079563816919E-2</v>
      </c>
      <c r="P266" s="9">
        <f>+D$11+D$12*F266+D$13*F266^2</f>
        <v>-3.4028350038262781E-2</v>
      </c>
      <c r="Q266" s="11">
        <f>+C266-15018.5</f>
        <v>40349.773899999913</v>
      </c>
      <c r="R266">
        <f>+(P266-G266)^2</f>
        <v>1.0136073381903233E-5</v>
      </c>
      <c r="S266">
        <v>1</v>
      </c>
      <c r="T266">
        <f>S266*R266</f>
        <v>1.0136073381903233E-5</v>
      </c>
    </row>
    <row r="267" spans="1:20">
      <c r="A267" s="296" t="s">
        <v>448</v>
      </c>
      <c r="B267" s="297" t="s">
        <v>39</v>
      </c>
      <c r="C267" s="298">
        <v>55368.452599999961</v>
      </c>
      <c r="D267" s="298">
        <v>5.9999999999999995E-4</v>
      </c>
      <c r="E267" s="10">
        <f>+(C267-C$7)/C$8</f>
        <v>29531.394933097956</v>
      </c>
      <c r="F267">
        <f>ROUND(2*E267,0)/2</f>
        <v>29531.5</v>
      </c>
      <c r="G267" s="9">
        <f>+C267-(C$7+F267*C$8)</f>
        <v>-3.7641055037965998E-2</v>
      </c>
      <c r="L267" s="9">
        <f>+G267</f>
        <v>-3.7641055037965998E-2</v>
      </c>
      <c r="O267" s="9">
        <f ca="1">+C$11+C$12*F267</f>
        <v>-3.4896895806426131E-2</v>
      </c>
      <c r="P267" s="9">
        <f>+D$11+D$12*F267+D$13*F267^2</f>
        <v>-3.4030482360551936E-2</v>
      </c>
      <c r="Q267" s="11">
        <f>+C267-15018.5</f>
        <v>40349.952599999961</v>
      </c>
      <c r="R267">
        <f>+(P267-G267)^2</f>
        <v>1.3036235058888946E-5</v>
      </c>
      <c r="S267">
        <v>1</v>
      </c>
      <c r="T267">
        <f>S267*R267</f>
        <v>1.3036235058888946E-5</v>
      </c>
    </row>
    <row r="268" spans="1:20">
      <c r="A268" s="296" t="s">
        <v>448</v>
      </c>
      <c r="B268" s="297" t="s">
        <v>41</v>
      </c>
      <c r="C268" s="298">
        <v>55373.289900000207</v>
      </c>
      <c r="D268" s="298">
        <v>2.9999999999999997E-4</v>
      </c>
      <c r="E268" s="10">
        <f>+(C268-C$7)/C$8</f>
        <v>29544.897214708737</v>
      </c>
      <c r="F268">
        <f>ROUND(2*E268,0)/2</f>
        <v>29545</v>
      </c>
      <c r="G268" s="9">
        <f>+C268-(C$7+F268*C$8)</f>
        <v>-3.6823649796133395E-2</v>
      </c>
      <c r="L268" s="9">
        <f>+G268</f>
        <v>-3.6823649796133395E-2</v>
      </c>
      <c r="O268" s="9">
        <f ca="1">+C$11+C$12*F268</f>
        <v>-3.4945934356874805E-2</v>
      </c>
      <c r="P268" s="9">
        <f>+D$11+D$12*F268+D$13*F268^2</f>
        <v>-3.4088076422363014E-2</v>
      </c>
      <c r="Q268" s="11">
        <f>+C268-15018.5</f>
        <v>40354.789900000207</v>
      </c>
      <c r="R268">
        <f>+(P268-G268)^2</f>
        <v>7.4833616832814634E-6</v>
      </c>
      <c r="S268">
        <v>1</v>
      </c>
      <c r="T268">
        <f>S268*R268</f>
        <v>7.4833616832814634E-6</v>
      </c>
    </row>
    <row r="269" spans="1:20">
      <c r="A269" s="296" t="s">
        <v>448</v>
      </c>
      <c r="B269" s="297" t="s">
        <v>41</v>
      </c>
      <c r="C269" s="298">
        <v>55374.364300000016</v>
      </c>
      <c r="D269" s="298">
        <v>2.9999999999999997E-4</v>
      </c>
      <c r="E269" s="10">
        <f>+(C269-C$7)/C$8</f>
        <v>29547.896171018932</v>
      </c>
      <c r="F269">
        <f>ROUND(2*E269,0)/2</f>
        <v>29548</v>
      </c>
      <c r="G269" s="9">
        <f>+C269-(C$7+F269*C$8)</f>
        <v>-3.7197559984633699E-2</v>
      </c>
      <c r="L269" s="9">
        <f>+G269</f>
        <v>-3.7197559984633699E-2</v>
      </c>
      <c r="O269" s="9">
        <f ca="1">+C$11+C$12*F269</f>
        <v>-3.4956831812530065E-2</v>
      </c>
      <c r="P269" s="9">
        <f>+D$11+D$12*F269+D$13*F269^2</f>
        <v>-3.4100880697052263E-2</v>
      </c>
      <c r="Q269" s="11">
        <f>+C269-15018.5</f>
        <v>40355.864300000016</v>
      </c>
      <c r="R269">
        <f>+(P269-G269)^2</f>
        <v>9.5894226101358689E-6</v>
      </c>
      <c r="S269">
        <v>1</v>
      </c>
      <c r="T269">
        <f>S269*R269</f>
        <v>9.5894226101358689E-6</v>
      </c>
    </row>
    <row r="270" spans="1:20">
      <c r="A270" s="296" t="s">
        <v>448</v>
      </c>
      <c r="B270" s="297" t="s">
        <v>41</v>
      </c>
      <c r="C270" s="298">
        <v>55375.438699999824</v>
      </c>
      <c r="D270" s="298">
        <v>2.9999999999999997E-4</v>
      </c>
      <c r="E270" s="10">
        <f>+(C270-C$7)/C$8</f>
        <v>29550.895127329124</v>
      </c>
      <c r="F270">
        <f>ROUND(2*E270,0)/2</f>
        <v>29551</v>
      </c>
      <c r="G270" s="9">
        <f>+C270-(C$7+F270*C$8)</f>
        <v>-3.757147018040996E-2</v>
      </c>
      <c r="L270" s="9">
        <f>+G270</f>
        <v>-3.757147018040996E-2</v>
      </c>
      <c r="O270" s="9">
        <f ca="1">+C$11+C$12*F270</f>
        <v>-3.4967729268185324E-2</v>
      </c>
      <c r="P270" s="9">
        <f>+D$11+D$12*F270+D$13*F270^2</f>
        <v>-3.4113687006027654E-2</v>
      </c>
      <c r="Q270" s="11">
        <f>+C270-15018.5</f>
        <v>40356.938699999824</v>
      </c>
      <c r="R270">
        <f>+(P270-G270)^2</f>
        <v>1.1956264481041379E-5</v>
      </c>
      <c r="S270">
        <v>1</v>
      </c>
      <c r="T270">
        <f>S270*R270</f>
        <v>1.1956264481041379E-5</v>
      </c>
    </row>
    <row r="271" spans="1:20">
      <c r="A271" s="296" t="s">
        <v>448</v>
      </c>
      <c r="B271" s="297" t="s">
        <v>41</v>
      </c>
      <c r="C271" s="298">
        <v>55378.304599999916</v>
      </c>
      <c r="D271" s="298">
        <v>2.0000000000000001E-4</v>
      </c>
      <c r="E271" s="10">
        <f>+(C271-C$7)/C$8</f>
        <v>29558.894670228594</v>
      </c>
      <c r="F271">
        <f>ROUND(2*E271,0)/2</f>
        <v>29559</v>
      </c>
      <c r="G271" s="9">
        <f>+C271-(C$7+F271*C$8)</f>
        <v>-3.7735230085672811E-2</v>
      </c>
      <c r="L271" s="9">
        <f>+G271</f>
        <v>-3.7735230085672811E-2</v>
      </c>
      <c r="O271" s="9">
        <f ca="1">+C$11+C$12*F271</f>
        <v>-3.4996789149932678E-2</v>
      </c>
      <c r="P271" s="9">
        <f>+D$11+D$12*F271+D$13*F271^2</f>
        <v>-3.4147847108694077E-2</v>
      </c>
      <c r="Q271" s="11">
        <f>+C271-15018.5</f>
        <v>40359.804599999916</v>
      </c>
      <c r="R271">
        <f>+(P271-G271)^2</f>
        <v>1.2869316623516805E-5</v>
      </c>
      <c r="S271">
        <v>1</v>
      </c>
      <c r="T271">
        <f>S271*R271</f>
        <v>1.2869316623516805E-5</v>
      </c>
    </row>
    <row r="272" spans="1:20">
      <c r="A272" s="296" t="s">
        <v>448</v>
      </c>
      <c r="B272" s="297" t="s">
        <v>39</v>
      </c>
      <c r="C272" s="298">
        <v>55378.481699999887</v>
      </c>
      <c r="D272" s="298">
        <v>1.8E-3</v>
      </c>
      <c r="E272" s="10">
        <f>+(C272-C$7)/C$8</f>
        <v>29559.38900675367</v>
      </c>
      <c r="F272">
        <f>ROUND(2*E272,0)/2</f>
        <v>29559.5</v>
      </c>
      <c r="G272" s="9">
        <f>+C272-(C$7+F272*C$8)</f>
        <v>-3.9764215114701074E-2</v>
      </c>
      <c r="L272" s="9">
        <f>+G272</f>
        <v>-3.9764215114701074E-2</v>
      </c>
      <c r="O272" s="9">
        <f ca="1">+C$11+C$12*F272</f>
        <v>-3.499860539254189E-2</v>
      </c>
      <c r="P272" s="9">
        <f>+D$11+D$12*F272+D$13*F272^2</f>
        <v>-3.4149982595428285E-2</v>
      </c>
      <c r="Q272" s="11">
        <f>+C272-15018.5</f>
        <v>40359.981699999887</v>
      </c>
      <c r="R272">
        <f>+(P272-G272)^2</f>
        <v>3.151960678046008E-5</v>
      </c>
      <c r="S272">
        <v>1</v>
      </c>
      <c r="T272">
        <f>S272*R272</f>
        <v>3.151960678046008E-5</v>
      </c>
    </row>
    <row r="273" spans="1:20">
      <c r="A273" s="296" t="s">
        <v>448</v>
      </c>
      <c r="B273" s="297" t="s">
        <v>39</v>
      </c>
      <c r="C273" s="298">
        <v>55379.19849999994</v>
      </c>
      <c r="D273" s="298">
        <v>2.3E-3</v>
      </c>
      <c r="E273" s="10">
        <f>+(C273-C$7)/C$8</f>
        <v>29561.38979964616</v>
      </c>
      <c r="F273">
        <f>ROUND(2*E273,0)/2</f>
        <v>29561.5</v>
      </c>
      <c r="G273" s="9">
        <f>+C273-(C$7+F273*C$8)</f>
        <v>-3.948015505739022E-2</v>
      </c>
      <c r="L273" s="9">
        <f>+G273</f>
        <v>-3.948015505739022E-2</v>
      </c>
      <c r="O273" s="9">
        <f ca="1">+C$11+C$12*F273</f>
        <v>-3.5005870362978739E-2</v>
      </c>
      <c r="P273" s="9">
        <f>+D$11+D$12*F273+D$13*F273^2</f>
        <v>-3.415852510744459E-2</v>
      </c>
      <c r="Q273" s="11">
        <f>+C273-15018.5</f>
        <v>40360.69849999994</v>
      </c>
      <c r="R273">
        <f>+(P273-G273)^2</f>
        <v>2.8319745324158332E-5</v>
      </c>
      <c r="S273">
        <v>1</v>
      </c>
      <c r="T273">
        <f>S273*R273</f>
        <v>2.8319745324158332E-5</v>
      </c>
    </row>
    <row r="274" spans="1:20">
      <c r="A274" s="296" t="s">
        <v>448</v>
      </c>
      <c r="B274" s="297" t="s">
        <v>41</v>
      </c>
      <c r="C274" s="298">
        <v>55379.379600000102</v>
      </c>
      <c r="D274" s="298">
        <v>2.0000000000000001E-4</v>
      </c>
      <c r="E274" s="10">
        <f>+(C274-C$7)/C$8</f>
        <v>29561.895301310677</v>
      </c>
      <c r="F274">
        <f>ROUND(2*E274,0)/2</f>
        <v>29562</v>
      </c>
      <c r="G274" s="9">
        <f>+C274-(C$7+F274*C$8)</f>
        <v>-3.7509139896428678E-2</v>
      </c>
      <c r="L274" s="9">
        <f>+G274</f>
        <v>-3.7509139896428678E-2</v>
      </c>
      <c r="O274" s="9">
        <f ca="1">+C$11+C$12*F274</f>
        <v>-3.5007686605587951E-2</v>
      </c>
      <c r="P274" s="9">
        <f>+D$11+D$12*F274+D$13*F274^2</f>
        <v>-3.4160660876718527E-2</v>
      </c>
      <c r="Q274" s="11">
        <f>+C274-15018.5</f>
        <v>40360.879600000102</v>
      </c>
      <c r="R274">
        <f>+(P274-G274)^2</f>
        <v>1.1212311745439058E-5</v>
      </c>
      <c r="S274">
        <v>1</v>
      </c>
      <c r="T274">
        <f>S274*R274</f>
        <v>1.1212311745439058E-5</v>
      </c>
    </row>
    <row r="275" spans="1:20">
      <c r="A275" s="296" t="s">
        <v>448</v>
      </c>
      <c r="B275" s="297" t="s">
        <v>39</v>
      </c>
      <c r="C275" s="298">
        <v>55380.274600000121</v>
      </c>
      <c r="D275" s="298">
        <v>2.9999999999999997E-4</v>
      </c>
      <c r="E275" s="10">
        <f>+(C275-C$7)/C$8</f>
        <v>29564.393501141425</v>
      </c>
      <c r="F275">
        <f>ROUND(2*E275,0)/2</f>
        <v>29564.5</v>
      </c>
      <c r="G275" s="9">
        <f>+C275-(C$7+F275*C$8)</f>
        <v>-3.815406488138251E-2</v>
      </c>
      <c r="L275" s="9">
        <f>+G275</f>
        <v>-3.815406488138251E-2</v>
      </c>
      <c r="O275" s="9">
        <f ca="1">+C$11+C$12*F275</f>
        <v>-3.5016767818633998E-2</v>
      </c>
      <c r="P275" s="9">
        <f>+D$11+D$12*F275+D$13*F275^2</f>
        <v>-3.4171340570707462E-2</v>
      </c>
      <c r="Q275" s="11">
        <f>+C275-15018.5</f>
        <v>40361.774600000121</v>
      </c>
      <c r="R275">
        <f>+(P275-G275)^2</f>
        <v>1.5862092934842037E-5</v>
      </c>
      <c r="S275">
        <v>1</v>
      </c>
      <c r="T275">
        <f>S275*R275</f>
        <v>1.5862092934842037E-5</v>
      </c>
    </row>
    <row r="276" spans="1:20">
      <c r="A276" s="296" t="s">
        <v>448</v>
      </c>
      <c r="B276" s="297" t="s">
        <v>41</v>
      </c>
      <c r="C276" s="298">
        <v>55380.454599999823</v>
      </c>
      <c r="D276" s="298">
        <v>2.0000000000000001E-4</v>
      </c>
      <c r="E276" s="10">
        <f>+(C276-C$7)/C$8</f>
        <v>29564.895932391461</v>
      </c>
      <c r="F276">
        <f>ROUND(2*E276,0)/2</f>
        <v>29565</v>
      </c>
      <c r="G276" s="9">
        <f>+C276-(C$7+F276*C$8)</f>
        <v>-3.7283050180121791E-2</v>
      </c>
      <c r="L276" s="9">
        <f>+G276</f>
        <v>-3.7283050180121791E-2</v>
      </c>
      <c r="O276" s="9">
        <f ca="1">+C$11+C$12*F276</f>
        <v>-3.501858406124321E-2</v>
      </c>
      <c r="P276" s="9">
        <f>+D$11+D$12*F276+D$13*F276^2</f>
        <v>-3.4173476679029077E-2</v>
      </c>
      <c r="Q276" s="11">
        <f>+C276-15018.5</f>
        <v>40361.954599999823</v>
      </c>
      <c r="R276">
        <f>+(P276-G276)^2</f>
        <v>9.6694473586979951E-6</v>
      </c>
      <c r="S276">
        <v>1</v>
      </c>
      <c r="T276">
        <f>S276*R276</f>
        <v>9.6694473586979951E-6</v>
      </c>
    </row>
    <row r="277" spans="1:20">
      <c r="A277" s="296" t="s">
        <v>448</v>
      </c>
      <c r="B277" s="297" t="s">
        <v>39</v>
      </c>
      <c r="C277" s="298">
        <v>55384.214600000065</v>
      </c>
      <c r="D277" s="298">
        <v>6.9999999999999999E-4</v>
      </c>
      <c r="E277" s="10">
        <f>+(C277-C$7)/C$8</f>
        <v>29575.391162965792</v>
      </c>
      <c r="F277">
        <f>ROUND(2*E277,0)/2</f>
        <v>29575.5</v>
      </c>
      <c r="G277" s="9">
        <f>+C277-(C$7+F277*C$8)</f>
        <v>-3.8991734938463196E-2</v>
      </c>
      <c r="L277" s="9">
        <f>+G277</f>
        <v>-3.8991734938463196E-2</v>
      </c>
      <c r="O277" s="9">
        <f ca="1">+C$11+C$12*F277</f>
        <v>-3.5056725156036625E-2</v>
      </c>
      <c r="P277" s="9">
        <f>+D$11+D$12*F277+D$13*F277^2</f>
        <v>-3.4218348007119162E-2</v>
      </c>
      <c r="Q277" s="11">
        <f>+C277-15018.5</f>
        <v>40365.714600000065</v>
      </c>
      <c r="R277">
        <f>+(P277-G277)^2</f>
        <v>2.2785222796326015E-5</v>
      </c>
      <c r="S277">
        <v>1</v>
      </c>
      <c r="T277">
        <f>S277*R277</f>
        <v>2.2785222796326015E-5</v>
      </c>
    </row>
    <row r="278" spans="1:20">
      <c r="A278" s="296" t="s">
        <v>448</v>
      </c>
      <c r="B278" s="297" t="s">
        <v>39</v>
      </c>
      <c r="C278" s="298">
        <v>55385.291000000201</v>
      </c>
      <c r="D278" s="298">
        <v>8.0000000000000004E-4</v>
      </c>
      <c r="E278" s="10">
        <f>+(C278-C$7)/C$8</f>
        <v>29578.395701846355</v>
      </c>
      <c r="F278">
        <f>ROUND(2*E278,0)/2</f>
        <v>29578.5</v>
      </c>
      <c r="G278" s="9">
        <f>+C278-(C$7+F278*C$8)</f>
        <v>-3.7365644799137954E-2</v>
      </c>
      <c r="L278" s="9">
        <f>+G278</f>
        <v>-3.7365644799137954E-2</v>
      </c>
      <c r="O278" s="9">
        <f ca="1">+C$11+C$12*F278</f>
        <v>-3.5067622611691884E-2</v>
      </c>
      <c r="P278" s="9">
        <f>+D$11+D$12*F278+D$13*F278^2</f>
        <v>-3.4231172963717235E-2</v>
      </c>
      <c r="Q278" s="11">
        <f>+C278-15018.5</f>
        <v>40366.791000000201</v>
      </c>
      <c r="R278">
        <f>+(P278-G278)^2</f>
        <v>9.824913687045727E-6</v>
      </c>
      <c r="S278">
        <v>1</v>
      </c>
      <c r="T278">
        <f>S278*R278</f>
        <v>9.824913687045727E-6</v>
      </c>
    </row>
    <row r="279" spans="1:20">
      <c r="A279" s="296" t="s">
        <v>448</v>
      </c>
      <c r="B279" s="297" t="s">
        <v>39</v>
      </c>
      <c r="C279" s="298">
        <v>55390.305499999784</v>
      </c>
      <c r="D279" s="298">
        <v>2.0000000000000001E-4</v>
      </c>
      <c r="E279" s="10">
        <f>+(C279-C$7)/C$8</f>
        <v>29592.392599108913</v>
      </c>
      <c r="F279">
        <f>ROUND(2*E279,0)/2</f>
        <v>29592.5</v>
      </c>
      <c r="G279" s="9">
        <f>+C279-(C$7+F279*C$8)</f>
        <v>-3.8477225214592181E-2</v>
      </c>
      <c r="L279" s="9">
        <f>+G279</f>
        <v>-3.8477225214592181E-2</v>
      </c>
      <c r="O279" s="9">
        <f ca="1">+C$11+C$12*F279</f>
        <v>-3.5118477404749771E-2</v>
      </c>
      <c r="P279" s="9">
        <f>+D$11+D$12*F279+D$13*F279^2</f>
        <v>-3.4291049658957851E-2</v>
      </c>
      <c r="Q279" s="11">
        <f>+C279-15018.5</f>
        <v>40371.805499999784</v>
      </c>
      <c r="R279">
        <f>+(P279-G279)^2</f>
        <v>1.7524065782590397E-5</v>
      </c>
      <c r="S279">
        <v>1</v>
      </c>
      <c r="T279">
        <f>S279*R279</f>
        <v>1.7524065782590397E-5</v>
      </c>
    </row>
    <row r="280" spans="1:20">
      <c r="A280" s="296" t="s">
        <v>448</v>
      </c>
      <c r="B280" s="297" t="s">
        <v>41</v>
      </c>
      <c r="C280" s="298">
        <v>55391.2052000002</v>
      </c>
      <c r="D280" s="298">
        <v>1.1000000000000001E-3</v>
      </c>
      <c r="E280" s="10">
        <f>+(C280-C$7)/C$8</f>
        <v>29594.903917978991</v>
      </c>
      <c r="F280">
        <f>ROUND(2*E280,0)/2</f>
        <v>29595</v>
      </c>
      <c r="G280" s="9">
        <f>+C280-(C$7+F280*C$8)</f>
        <v>-3.4422149801685009E-2</v>
      </c>
      <c r="L280" s="9">
        <f>+G280</f>
        <v>-3.4422149801685009E-2</v>
      </c>
      <c r="O280" s="9">
        <f ca="1">+C$11+C$12*F280</f>
        <v>-3.5127558617795818E-2</v>
      </c>
      <c r="P280" s="9">
        <f>+D$11+D$12*F280+D$13*F280^2</f>
        <v>-3.4301746587870774E-2</v>
      </c>
      <c r="Q280" s="11">
        <f>+C280-15018.5</f>
        <v>40372.7052000002</v>
      </c>
      <c r="R280">
        <f>+(P280-G280)^2</f>
        <v>1.4496933896796448E-8</v>
      </c>
      <c r="S280">
        <v>1</v>
      </c>
      <c r="T280">
        <f>S280*R280</f>
        <v>1.4496933896796448E-8</v>
      </c>
    </row>
    <row r="281" spans="1:20">
      <c r="A281" s="296" t="s">
        <v>448</v>
      </c>
      <c r="B281" s="297" t="s">
        <v>39</v>
      </c>
      <c r="C281" s="298">
        <v>55391.379699999932</v>
      </c>
      <c r="D281" s="298">
        <v>5.0000000000000001E-4</v>
      </c>
      <c r="E281" s="10">
        <f>+(C281-C$7)/C$8</f>
        <v>29595.390997163111</v>
      </c>
      <c r="F281">
        <f>ROUND(2*E281,0)/2</f>
        <v>29595.5</v>
      </c>
      <c r="G281" s="9">
        <f>+C281-(C$7+F281*C$8)</f>
        <v>-3.9051135070621967E-2</v>
      </c>
      <c r="L281" s="9">
        <f>+G281</f>
        <v>-3.9051135070621967E-2</v>
      </c>
      <c r="O281" s="9">
        <f ca="1">+C$11+C$12*F281</f>
        <v>-3.512937486040503E-2</v>
      </c>
      <c r="P281" s="9">
        <f>+D$11+D$12*F281+D$13*F281^2</f>
        <v>-3.4303886143177212E-2</v>
      </c>
      <c r="Q281" s="11">
        <f>+C281-15018.5</f>
        <v>40372.879699999932</v>
      </c>
      <c r="R281">
        <f>+(P281-G281)^2</f>
        <v>2.2536372379125381E-5</v>
      </c>
      <c r="S281">
        <v>1</v>
      </c>
      <c r="T281">
        <f>S281*R281</f>
        <v>2.2536372379125381E-5</v>
      </c>
    </row>
    <row r="282" spans="1:20">
      <c r="A282" s="296" t="s">
        <v>448</v>
      </c>
      <c r="B282" s="297" t="s">
        <v>39</v>
      </c>
      <c r="C282" s="298">
        <v>55394.246300000232</v>
      </c>
      <c r="D282" s="298">
        <v>2.9999999999999997E-4</v>
      </c>
      <c r="E282" s="10">
        <f>+(C282-C$7)/C$8</f>
        <v>29603.392493962467</v>
      </c>
      <c r="F282">
        <f>ROUND(2*E282,0)/2</f>
        <v>29603.5</v>
      </c>
      <c r="G282" s="9">
        <f>+C282-(C$7+F282*C$8)</f>
        <v>-3.8514894768013619E-2</v>
      </c>
      <c r="L282" s="9">
        <f>+G282</f>
        <v>-3.8514894768013619E-2</v>
      </c>
      <c r="O282" s="9">
        <f ca="1">+C$11+C$12*F282</f>
        <v>-3.5158434742152384E-2</v>
      </c>
      <c r="P282" s="9">
        <f>+D$11+D$12*F282+D$13*F282^2</f>
        <v>-3.4338126713160902E-2</v>
      </c>
      <c r="Q282" s="11">
        <f>+C282-15018.5</f>
        <v>40375.746300000232</v>
      </c>
      <c r="R282">
        <f>+(P282-G282)^2</f>
        <v>1.7445391384038148E-5</v>
      </c>
      <c r="S282">
        <v>1</v>
      </c>
      <c r="T282">
        <f>S282*R282</f>
        <v>1.7445391384038148E-5</v>
      </c>
    </row>
    <row r="283" spans="1:20">
      <c r="A283" s="296" t="s">
        <v>448</v>
      </c>
      <c r="B283" s="297" t="s">
        <v>41</v>
      </c>
      <c r="C283" s="298">
        <v>55394.426200000104</v>
      </c>
      <c r="D283" s="298">
        <v>5.0000000000000001E-4</v>
      </c>
      <c r="E283" s="10">
        <f>+(C283-C$7)/C$8</f>
        <v>29603.894646084504</v>
      </c>
      <c r="F283">
        <f>ROUND(2*E283,0)/2</f>
        <v>29604</v>
      </c>
      <c r="G283" s="9">
        <f>+C283-(C$7+F283*C$8)</f>
        <v>-3.7743879896879662E-2</v>
      </c>
      <c r="L283" s="9">
        <f>+G283</f>
        <v>-3.7743879896879662E-2</v>
      </c>
      <c r="O283" s="9">
        <f ca="1">+C$11+C$12*F283</f>
        <v>-3.5160250984761596E-2</v>
      </c>
      <c r="P283" s="9">
        <f>+D$11+D$12*F283+D$13*F283^2</f>
        <v>-3.4340267229102439E-2</v>
      </c>
      <c r="Q283" s="11">
        <f>+C283-15018.5</f>
        <v>40375.926200000104</v>
      </c>
      <c r="R283">
        <f>+(P283-G283)^2</f>
        <v>1.1584579192253584E-5</v>
      </c>
      <c r="S283">
        <v>1</v>
      </c>
      <c r="T283">
        <f>S283*R283</f>
        <v>1.1584579192253584E-5</v>
      </c>
    </row>
    <row r="284" spans="1:20">
      <c r="A284" s="296" t="s">
        <v>448</v>
      </c>
      <c r="B284" s="297" t="s">
        <v>39</v>
      </c>
      <c r="C284" s="298">
        <v>55396.395000000019</v>
      </c>
      <c r="D284" s="298">
        <v>5.9999999999999995E-4</v>
      </c>
      <c r="E284" s="10">
        <f>+(C284-C$7)/C$8</f>
        <v>29609.390127454855</v>
      </c>
      <c r="F284">
        <f>ROUND(2*E284,0)/2</f>
        <v>29609.5</v>
      </c>
      <c r="G284" s="9">
        <f>+C284-(C$7+F284*C$8)</f>
        <v>-3.9362714982416946E-2</v>
      </c>
      <c r="L284" s="9">
        <f>+G284</f>
        <v>-3.9362714982416946E-2</v>
      </c>
      <c r="O284" s="9">
        <f ca="1">+C$11+C$12*F284</f>
        <v>-3.5180229653462916E-2</v>
      </c>
      <c r="P284" s="9">
        <f>+D$11+D$12*F284+D$13*F284^2</f>
        <v>-3.4363816633983857E-2</v>
      </c>
      <c r="Q284" s="11">
        <f>+C284-15018.5</f>
        <v>40377.895000000019</v>
      </c>
      <c r="R284">
        <f>+(P284-G284)^2</f>
        <v>2.4988984697967072E-5</v>
      </c>
      <c r="S284">
        <v>1</v>
      </c>
      <c r="T284">
        <f>S284*R284</f>
        <v>2.4988984697967072E-5</v>
      </c>
    </row>
    <row r="285" spans="1:20">
      <c r="A285" s="296" t="s">
        <v>448</v>
      </c>
      <c r="B285" s="297" t="s">
        <v>41</v>
      </c>
      <c r="C285" s="298">
        <v>55401.232799999882</v>
      </c>
      <c r="D285" s="298">
        <v>2.0000000000000001E-4</v>
      </c>
      <c r="E285" s="10">
        <f>+(C285-C$7)/C$8</f>
        <v>29622.893804706928</v>
      </c>
      <c r="F285">
        <f>ROUND(2*E285,0)/2</f>
        <v>29623</v>
      </c>
      <c r="G285" s="9">
        <f>+C285-(C$7+F285*C$8)</f>
        <v>-3.8045310117013287E-2</v>
      </c>
      <c r="L285" s="9">
        <f>+G285</f>
        <v>-3.8045310117013287E-2</v>
      </c>
      <c r="O285" s="9">
        <f ca="1">+C$11+C$12*F285</f>
        <v>-3.522926820391159E-2</v>
      </c>
      <c r="P285" s="9">
        <f>+D$11+D$12*F285+D$13*F285^2</f>
        <v>-3.4421648707269908E-2</v>
      </c>
      <c r="Q285" s="11">
        <f>+C285-15018.5</f>
        <v>40382.732799999882</v>
      </c>
      <c r="R285">
        <f>+(P285-G285)^2</f>
        <v>1.3130922012463368E-5</v>
      </c>
      <c r="S285">
        <v>1</v>
      </c>
      <c r="T285">
        <f>S285*R285</f>
        <v>1.3130922012463368E-5</v>
      </c>
    </row>
    <row r="286" spans="1:20">
      <c r="A286" s="296" t="s">
        <v>448</v>
      </c>
      <c r="B286" s="297" t="s">
        <v>39</v>
      </c>
      <c r="C286" s="298">
        <v>55401.413000000175</v>
      </c>
      <c r="D286" s="298">
        <v>1.8E-3</v>
      </c>
      <c r="E286" s="10">
        <f>+(C286-C$7)/C$8</f>
        <v>29623.396794215561</v>
      </c>
      <c r="F286">
        <f>ROUND(2*E286,0)/2</f>
        <v>29623.5</v>
      </c>
      <c r="G286" s="9">
        <f>+C286-(C$7+F286*C$8)</f>
        <v>-3.6974294824176468E-2</v>
      </c>
      <c r="L286" s="9">
        <f>+G286</f>
        <v>-3.6974294824176468E-2</v>
      </c>
      <c r="O286" s="9">
        <f ca="1">+C$11+C$12*F286</f>
        <v>-3.5231084446520788E-2</v>
      </c>
      <c r="P286" s="9">
        <f>+D$11+D$12*F286+D$13*F286^2</f>
        <v>-3.4423791427021386E-2</v>
      </c>
      <c r="Q286" s="11">
        <f>+C286-15018.5</f>
        <v>40382.913000000175</v>
      </c>
      <c r="R286">
        <f>+(P286-G286)^2</f>
        <v>6.5050675788996147E-6</v>
      </c>
      <c r="S286">
        <v>1</v>
      </c>
      <c r="T286">
        <f>S286*R286</f>
        <v>6.5050675788996147E-6</v>
      </c>
    </row>
    <row r="287" spans="1:20">
      <c r="A287" s="296" t="s">
        <v>448</v>
      </c>
      <c r="B287" s="297" t="s">
        <v>41</v>
      </c>
      <c r="C287" s="298">
        <v>55403.380900000222</v>
      </c>
      <c r="D287" s="298">
        <v>5.9999999999999995E-4</v>
      </c>
      <c r="E287" s="10">
        <f>+(C287-C$7)/C$8</f>
        <v>29628.889763430027</v>
      </c>
      <c r="F287">
        <f>ROUND(2*E287,0)/2</f>
        <v>29629</v>
      </c>
      <c r="G287" s="9">
        <f>+C287-(C$7+F287*C$8)</f>
        <v>-3.9493129777838476E-2</v>
      </c>
      <c r="L287" s="9">
        <f>+G287</f>
        <v>-3.9493129777838476E-2</v>
      </c>
      <c r="O287" s="9">
        <f ca="1">+C$11+C$12*F287</f>
        <v>-3.5251063115222109E-2</v>
      </c>
      <c r="P287" s="9">
        <f>+D$11+D$12*F287+D$13*F287^2</f>
        <v>-3.4447365073812297E-2</v>
      </c>
      <c r="Q287" s="11">
        <f>+C287-15018.5</f>
        <v>40384.880900000222</v>
      </c>
      <c r="R287">
        <f>+(P287-G287)^2</f>
        <v>2.5459741448396391E-5</v>
      </c>
      <c r="S287">
        <v>1</v>
      </c>
      <c r="T287">
        <f>S287*R287</f>
        <v>2.5459741448396391E-5</v>
      </c>
    </row>
    <row r="288" spans="1:20">
      <c r="A288" s="296" t="s">
        <v>448</v>
      </c>
      <c r="B288" s="297" t="s">
        <v>39</v>
      </c>
      <c r="C288" s="298">
        <v>55405.351900000125</v>
      </c>
      <c r="D288" s="298">
        <v>8.0000000000000004E-4</v>
      </c>
      <c r="E288" s="10">
        <f>+(C288-C$7)/C$8</f>
        <v>29634.391385626743</v>
      </c>
      <c r="F288">
        <f>ROUND(2*E288,0)/2</f>
        <v>29634.5</v>
      </c>
      <c r="G288" s="9">
        <f>+C288-(C$7+F288*C$8)</f>
        <v>-3.891196487529669E-2</v>
      </c>
      <c r="L288" s="9">
        <f>+G288</f>
        <v>-3.891196487529669E-2</v>
      </c>
      <c r="O288" s="9">
        <f ca="1">+C$11+C$12*F288</f>
        <v>-3.5271041783923415E-2</v>
      </c>
      <c r="P288" s="9">
        <f>+D$11+D$12*F288+D$13*F288^2</f>
        <v>-3.4470945558064861E-2</v>
      </c>
      <c r="Q288" s="11">
        <f>+C288-15018.5</f>
        <v>40386.851900000125</v>
      </c>
      <c r="R288">
        <f>+(P288-G288)^2</f>
        <v>1.9722652576026255E-5</v>
      </c>
      <c r="S288">
        <v>1</v>
      </c>
      <c r="T288">
        <f>S288*R288</f>
        <v>1.9722652576026255E-5</v>
      </c>
    </row>
    <row r="289" spans="1:20">
      <c r="A289" s="296" t="s">
        <v>448</v>
      </c>
      <c r="B289" s="297" t="s">
        <v>41</v>
      </c>
      <c r="C289" s="298">
        <v>55406.248399999924</v>
      </c>
      <c r="D289" s="298">
        <v>2.0000000000000001E-4</v>
      </c>
      <c r="E289" s="10">
        <f>+(C289-C$7)/C$8</f>
        <v>29636.89377238397</v>
      </c>
      <c r="F289">
        <f>ROUND(2*E289,0)/2</f>
        <v>29637</v>
      </c>
      <c r="G289" s="9">
        <f>+C289-(C$7+F289*C$8)</f>
        <v>-3.8056890072766691E-2</v>
      </c>
      <c r="L289" s="9">
        <f>+G289</f>
        <v>-3.8056890072766691E-2</v>
      </c>
      <c r="O289" s="9">
        <f ca="1">+C$11+C$12*F289</f>
        <v>-3.5280122996969462E-2</v>
      </c>
      <c r="P289" s="9">
        <f>+D$11+D$12*F289+D$13*F289^2</f>
        <v>-3.4481666220315746E-2</v>
      </c>
      <c r="Q289" s="11">
        <f>+C289-15018.5</f>
        <v>40387.748399999924</v>
      </c>
      <c r="R289">
        <f>+(P289-G289)^2</f>
        <v>1.2782225595134181E-5</v>
      </c>
      <c r="S289">
        <v>1</v>
      </c>
      <c r="T289">
        <f>S289*R289</f>
        <v>1.2782225595134181E-5</v>
      </c>
    </row>
    <row r="290" spans="1:20">
      <c r="A290" s="296" t="s">
        <v>448</v>
      </c>
      <c r="B290" s="297" t="s">
        <v>39</v>
      </c>
      <c r="C290" s="298">
        <v>55408.219800000079</v>
      </c>
      <c r="D290" s="298">
        <v>5.9999999999999995E-4</v>
      </c>
      <c r="E290" s="10">
        <f>+(C290-C$7)/C$8</f>
        <v>29642.396511095281</v>
      </c>
      <c r="F290">
        <f>ROUND(2*E290,0)/2</f>
        <v>29642.5</v>
      </c>
      <c r="G290" s="9">
        <f>+C290-(C$7+F290*C$8)</f>
        <v>-3.7075724918395281E-2</v>
      </c>
      <c r="L290" s="9">
        <f>+G290</f>
        <v>-3.7075724918395281E-2</v>
      </c>
      <c r="O290" s="9">
        <f ca="1">+C$11+C$12*F290</f>
        <v>-3.5300101665670783E-2</v>
      </c>
      <c r="P290" s="9">
        <f>+D$11+D$12*F290+D$13*F290^2</f>
        <v>-3.4505256649967064E-2</v>
      </c>
      <c r="Q290" s="11">
        <f>+C290-15018.5</f>
        <v>40389.719800000079</v>
      </c>
      <c r="R290">
        <f>+(P290-G290)^2</f>
        <v>6.6073071189963539E-6</v>
      </c>
      <c r="S290">
        <v>1</v>
      </c>
      <c r="T290">
        <f>S290*R290</f>
        <v>6.6073071189963539E-6</v>
      </c>
    </row>
    <row r="291" spans="1:20">
      <c r="A291" s="296" t="s">
        <v>448</v>
      </c>
      <c r="B291" s="297" t="s">
        <v>39</v>
      </c>
      <c r="C291" s="298">
        <v>55409.292799999937</v>
      </c>
      <c r="D291" s="298">
        <v>4.0000000000000002E-4</v>
      </c>
      <c r="E291" s="10">
        <f>+(C291-C$7)/C$8</f>
        <v>29645.391559606996</v>
      </c>
      <c r="F291">
        <f>ROUND(2*E291,0)/2</f>
        <v>29645.5</v>
      </c>
      <c r="G291" s="9">
        <f>+C291-(C$7+F291*C$8)</f>
        <v>-3.8849635064252652E-2</v>
      </c>
      <c r="L291" s="9">
        <f>+G291</f>
        <v>-3.8849635064252652E-2</v>
      </c>
      <c r="O291" s="9">
        <f ca="1">+C$11+C$12*F291</f>
        <v>-3.5310999121326042E-2</v>
      </c>
      <c r="P291" s="9">
        <f>+D$11+D$12*F291+D$13*F291^2</f>
        <v>-3.4518127038954946E-2</v>
      </c>
      <c r="Q291" s="11">
        <f>+C291-15018.5</f>
        <v>40390.792799999937</v>
      </c>
      <c r="R291">
        <f>+(P291-G291)^2</f>
        <v>1.8761961773218435E-5</v>
      </c>
      <c r="S291">
        <v>1</v>
      </c>
      <c r="T291">
        <f>S291*R291</f>
        <v>1.8761961773218435E-5</v>
      </c>
    </row>
    <row r="292" spans="1:20">
      <c r="A292" s="296" t="s">
        <v>448</v>
      </c>
      <c r="B292" s="297" t="s">
        <v>39</v>
      </c>
      <c r="C292" s="298">
        <v>55410.367999999784</v>
      </c>
      <c r="D292" s="298">
        <v>6.9999999999999999E-4</v>
      </c>
      <c r="E292" s="10">
        <f>+(C292-C$7)/C$8</f>
        <v>29648.39274894508</v>
      </c>
      <c r="F292">
        <f>ROUND(2*E292,0)/2</f>
        <v>29648.5</v>
      </c>
      <c r="G292" s="9">
        <f>+C292-(C$7+F292*C$8)</f>
        <v>-3.8423545214754995E-2</v>
      </c>
      <c r="L292" s="9">
        <f>+G292</f>
        <v>-3.8423545214754995E-2</v>
      </c>
      <c r="O292" s="9">
        <f ca="1">+C$11+C$12*F292</f>
        <v>-3.5321896576981301E-2</v>
      </c>
      <c r="P292" s="9">
        <f>+D$11+D$12*F292+D$13*F292^2</f>
        <v>-3.4530999462228915E-2</v>
      </c>
      <c r="Q292" s="11">
        <f>+C292-15018.5</f>
        <v>40391.867999999784</v>
      </c>
      <c r="R292">
        <f>+(P292-G292)^2</f>
        <v>1.515191243550883E-5</v>
      </c>
      <c r="S292">
        <v>1</v>
      </c>
      <c r="T292">
        <f>S292*R292</f>
        <v>1.515191243550883E-5</v>
      </c>
    </row>
    <row r="293" spans="1:20">
      <c r="A293" s="296" t="s">
        <v>448</v>
      </c>
      <c r="B293" s="297" t="s">
        <v>41</v>
      </c>
      <c r="C293" s="298">
        <v>55411.264299999923</v>
      </c>
      <c r="D293" s="298">
        <v>2.0000000000000001E-4</v>
      </c>
      <c r="E293" s="10">
        <f>+(C293-C$7)/C$8</f>
        <v>29650.894577446306</v>
      </c>
      <c r="F293">
        <f>ROUND(2*E293,0)/2</f>
        <v>29651</v>
      </c>
      <c r="G293" s="9">
        <f>+C293-(C$7+F293*C$8)</f>
        <v>-3.7768470079754479E-2</v>
      </c>
      <c r="L293" s="9">
        <f>+G293</f>
        <v>-3.7768470079754479E-2</v>
      </c>
      <c r="O293" s="9">
        <f ca="1">+C$11+C$12*F293</f>
        <v>-3.5330977790027349E-2</v>
      </c>
      <c r="P293" s="9">
        <f>+D$11+D$12*F293+D$13*F293^2</f>
        <v>-3.4541728035592453E-2</v>
      </c>
      <c r="Q293" s="11">
        <f>+C293-15018.5</f>
        <v>40392.764299999923</v>
      </c>
      <c r="R293">
        <f>+(P293-G293)^2</f>
        <v>1.041186421956293E-5</v>
      </c>
      <c r="S293">
        <v>1</v>
      </c>
      <c r="T293">
        <f>S293*R293</f>
        <v>1.041186421956293E-5</v>
      </c>
    </row>
    <row r="294" spans="1:20">
      <c r="A294" s="296" t="s">
        <v>448</v>
      </c>
      <c r="B294" s="297" t="s">
        <v>41</v>
      </c>
      <c r="C294" s="298">
        <v>55412.339300000109</v>
      </c>
      <c r="D294" s="298">
        <v>2.9999999999999997E-4</v>
      </c>
      <c r="E294" s="10">
        <f>+(C294-C$7)/C$8</f>
        <v>29653.895208528393</v>
      </c>
      <c r="F294">
        <f>ROUND(2*E294,0)/2</f>
        <v>29654</v>
      </c>
      <c r="G294" s="9">
        <f>+C294-(C$7+F294*C$8)</f>
        <v>-3.7542379890510347E-2</v>
      </c>
      <c r="L294" s="9">
        <f>+G294</f>
        <v>-3.7542379890510347E-2</v>
      </c>
      <c r="O294" s="9">
        <f ca="1">+C$11+C$12*F294</f>
        <v>-3.5341875245682608E-2</v>
      </c>
      <c r="P294" s="9">
        <f>+D$11+D$12*F294+D$13*F294^2</f>
        <v>-3.4554604188390958E-2</v>
      </c>
      <c r="Q294" s="11">
        <f>+C294-15018.5</f>
        <v>40393.839300000109</v>
      </c>
      <c r="R294">
        <f>+(P294-G294)^2</f>
        <v>8.9268036461750052E-6</v>
      </c>
      <c r="S294">
        <v>1</v>
      </c>
      <c r="T294">
        <f>S294*R294</f>
        <v>8.9268036461750052E-6</v>
      </c>
    </row>
    <row r="295" spans="1:20">
      <c r="A295" s="296" t="s">
        <v>448</v>
      </c>
      <c r="B295" s="297" t="s">
        <v>39</v>
      </c>
      <c r="C295" s="298">
        <v>55413.233800000045</v>
      </c>
      <c r="D295" s="298">
        <v>2.9999999999999997E-4</v>
      </c>
      <c r="E295" s="10">
        <f>+(C295-C$7)/C$8</f>
        <v>29656.392012716547</v>
      </c>
      <c r="F295">
        <f>ROUND(2*E295,0)/2</f>
        <v>29656.5</v>
      </c>
      <c r="G295" s="9">
        <f>+C295-(C$7+F295*C$8)</f>
        <v>-3.8687304957420565E-2</v>
      </c>
      <c r="L295" s="9">
        <f>+G295</f>
        <v>-3.8687304957420565E-2</v>
      </c>
      <c r="O295" s="9">
        <f ca="1">+C$11+C$12*F295</f>
        <v>-3.5350956458728669E-2</v>
      </c>
      <c r="P295" s="9">
        <f>+D$11+D$12*F295+D$13*F295^2</f>
        <v>-3.4565335869691613E-2</v>
      </c>
      <c r="Q295" s="11">
        <f>+C295-15018.5</f>
        <v>40394.733800000045</v>
      </c>
      <c r="R295">
        <f>+(P295-G295)^2</f>
        <v>1.6990629160193052E-5</v>
      </c>
      <c r="S295">
        <v>1</v>
      </c>
      <c r="T295">
        <f>S295*R295</f>
        <v>1.6990629160193052E-5</v>
      </c>
    </row>
    <row r="296" spans="1:20">
      <c r="A296" s="296" t="s">
        <v>448</v>
      </c>
      <c r="B296" s="297" t="s">
        <v>41</v>
      </c>
      <c r="C296" s="298">
        <v>55416.280100000091</v>
      </c>
      <c r="D296" s="298">
        <v>2.0000000000000001E-4</v>
      </c>
      <c r="E296" s="10">
        <f>+(C296-C$7)/C$8</f>
        <v>29664.895103380644</v>
      </c>
      <c r="F296">
        <f>ROUND(2*E296,0)/2</f>
        <v>29665</v>
      </c>
      <c r="G296" s="9">
        <f>+C296-(C$7+F296*C$8)</f>
        <v>-3.7580049909593072E-2</v>
      </c>
      <c r="L296" s="9">
        <f>+G296</f>
        <v>-3.7580049909593072E-2</v>
      </c>
      <c r="O296" s="9">
        <f ca="1">+C$11+C$12*F296</f>
        <v>-3.5381832583085235E-2</v>
      </c>
      <c r="P296" s="9">
        <f>+D$11+D$12*F296+D$13*F296^2</f>
        <v>-3.4601834153100003E-2</v>
      </c>
      <c r="Q296" s="11">
        <f>+C296-15018.5</f>
        <v>40397.780100000091</v>
      </c>
      <c r="R296">
        <f>+(P296-G296)^2</f>
        <v>8.8697690922235831E-6</v>
      </c>
      <c r="S296">
        <v>1</v>
      </c>
      <c r="T296">
        <f>S296*R296</f>
        <v>8.8697690922235831E-6</v>
      </c>
    </row>
    <row r="297" spans="1:20">
      <c r="A297" s="296" t="s">
        <v>448</v>
      </c>
      <c r="B297" s="297" t="s">
        <v>41</v>
      </c>
      <c r="C297" s="298">
        <v>55626.577200000174</v>
      </c>
      <c r="D297" s="298">
        <v>5.9999999999999995E-4</v>
      </c>
      <c r="E297" s="10">
        <f>+(C297-C$7)/C$8</f>
        <v>30251.894186750887</v>
      </c>
      <c r="F297">
        <f>ROUND(2*E297,0)/2</f>
        <v>30252</v>
      </c>
      <c r="G297" s="9">
        <f>+C297-(C$7+F297*C$8)</f>
        <v>-3.790843983006198E-2</v>
      </c>
      <c r="L297" s="9">
        <f>+G297</f>
        <v>-3.790843983006198E-2</v>
      </c>
      <c r="O297" s="9">
        <f ca="1">+C$11+C$12*F297</f>
        <v>-3.7514101406297962E-2</v>
      </c>
      <c r="P297" s="9">
        <f>+D$11+D$12*F297+D$13*F297^2</f>
        <v>-3.7161868332874187E-2</v>
      </c>
      <c r="Q297" s="11">
        <f>+C297-15018.5</f>
        <v>40608.077200000174</v>
      </c>
      <c r="R297">
        <f>+(P297-G297)^2</f>
        <v>5.5736900041322189E-7</v>
      </c>
      <c r="S297">
        <v>1</v>
      </c>
      <c r="T297">
        <f>S297*R297</f>
        <v>5.5736900041322189E-7</v>
      </c>
    </row>
    <row r="298" spans="1:20">
      <c r="A298" s="296" t="s">
        <v>448</v>
      </c>
      <c r="B298" s="297" t="s">
        <v>39</v>
      </c>
      <c r="C298" s="298">
        <v>55629.621900000144</v>
      </c>
      <c r="D298" s="298">
        <v>8.0000000000000004E-4</v>
      </c>
      <c r="E298" s="10">
        <f>+(C298-C$7)/C$8</f>
        <v>30260.392811359208</v>
      </c>
      <c r="F298">
        <f>ROUND(2*E298,0)/2</f>
        <v>30260.5</v>
      </c>
      <c r="G298" s="9">
        <f>+C298-(C$7+F298*C$8)</f>
        <v>-3.8401184858230408E-2</v>
      </c>
      <c r="L298" s="9">
        <f>+G298</f>
        <v>-3.8401184858230408E-2</v>
      </c>
      <c r="O298" s="9">
        <f ca="1">+C$11+C$12*F298</f>
        <v>-3.7544977530654541E-2</v>
      </c>
      <c r="P298" s="9">
        <f>+D$11+D$12*F298+D$13*F298^2</f>
        <v>-3.7199510732696048E-2</v>
      </c>
      <c r="Q298" s="11">
        <f>+C298-15018.5</f>
        <v>40611.121900000144</v>
      </c>
      <c r="R298">
        <f>+(P298-G298)^2</f>
        <v>1.44402070397877E-6</v>
      </c>
      <c r="S298">
        <v>1</v>
      </c>
      <c r="T298">
        <f>S298*R298</f>
        <v>1.44402070397877E-6</v>
      </c>
    </row>
    <row r="299" spans="1:20">
      <c r="A299" s="296" t="s">
        <v>448</v>
      </c>
      <c r="B299" s="297" t="s">
        <v>39</v>
      </c>
      <c r="C299" s="298">
        <v>55632.490199999884</v>
      </c>
      <c r="D299" s="298">
        <v>8.0000000000000004E-4</v>
      </c>
      <c r="E299" s="10">
        <f>+(C299-C$7)/C$8</f>
        <v>30268.39905334104</v>
      </c>
      <c r="F299">
        <f>ROUND(2*E299,0)/2</f>
        <v>30268.5</v>
      </c>
      <c r="G299" s="9">
        <f>+C299-(C$7+F299*C$8)</f>
        <v>-3.6164945115160663E-2</v>
      </c>
      <c r="L299" s="9">
        <f>+G299</f>
        <v>-3.6164945115160663E-2</v>
      </c>
      <c r="O299" s="9">
        <f ca="1">+C$11+C$12*F299</f>
        <v>-3.7574037412401909E-2</v>
      </c>
      <c r="P299" s="9">
        <f>+D$11+D$12*F299+D$13*F299^2</f>
        <v>-3.7234953791803013E-2</v>
      </c>
      <c r="Q299" s="11">
        <f>+C299-15018.5</f>
        <v>40613.990199999884</v>
      </c>
      <c r="R299">
        <f>+(P299-G299)^2</f>
        <v>1.1449185680899143E-6</v>
      </c>
      <c r="S299">
        <v>1</v>
      </c>
      <c r="T299">
        <f>S299*R299</f>
        <v>1.1449185680899143E-6</v>
      </c>
    </row>
    <row r="300" spans="1:20">
      <c r="A300" s="296" t="s">
        <v>448</v>
      </c>
      <c r="B300" s="297" t="s">
        <v>41</v>
      </c>
      <c r="C300" s="298">
        <v>55634.459499999881</v>
      </c>
      <c r="D300" s="298">
        <v>6.9999999999999999E-4</v>
      </c>
      <c r="E300" s="10">
        <f>+(C300-C$7)/C$8</f>
        <v>30273.895930353985</v>
      </c>
      <c r="F300">
        <f>ROUND(2*E300,0)/2</f>
        <v>30274</v>
      </c>
      <c r="G300" s="9">
        <f>+C300-(C$7+F300*C$8)</f>
        <v>-3.7283780118741561E-2</v>
      </c>
      <c r="L300" s="9">
        <f>+G300</f>
        <v>-3.7283780118741561E-2</v>
      </c>
      <c r="O300" s="9">
        <f ca="1">+C$11+C$12*F300</f>
        <v>-3.7594016081103215E-2</v>
      </c>
      <c r="P300" s="9">
        <f>+D$11+D$12*F300+D$13*F300^2</f>
        <v>-3.7259329286369242E-2</v>
      </c>
      <c r="Q300" s="11">
        <f>+C300-15018.5</f>
        <v>40615.959499999881</v>
      </c>
      <c r="R300">
        <f>+(P300-G300)^2</f>
        <v>5.978432036992503E-10</v>
      </c>
      <c r="S300">
        <v>1</v>
      </c>
      <c r="T300">
        <f>S300*R300</f>
        <v>5.978432036992503E-10</v>
      </c>
    </row>
    <row r="301" spans="1:20">
      <c r="A301" s="296" t="s">
        <v>448</v>
      </c>
      <c r="B301" s="297" t="s">
        <v>39</v>
      </c>
      <c r="C301" s="298">
        <v>55634.63590000011</v>
      </c>
      <c r="D301" s="298">
        <v>1.2999999999999999E-3</v>
      </c>
      <c r="E301" s="10">
        <f>+(C301-C$7)/C$8</f>
        <v>30274.388312980474</v>
      </c>
      <c r="F301">
        <f>ROUND(2*E301,0)/2</f>
        <v>30274.5</v>
      </c>
      <c r="G301" s="9">
        <f>+C301-(C$7+F301*C$8)</f>
        <v>-4.0012764889979735E-2</v>
      </c>
      <c r="L301" s="9">
        <f>+G301</f>
        <v>-4.0012764889979735E-2</v>
      </c>
      <c r="O301" s="9">
        <f ca="1">+C$11+C$12*F301</f>
        <v>-3.7595832323712428E-2</v>
      </c>
      <c r="P301" s="9">
        <f>+D$11+D$12*F301+D$13*F301^2</f>
        <v>-3.7261545579468411E-2</v>
      </c>
      <c r="Q301" s="11">
        <f>+C301-15018.5</f>
        <v>40616.13590000011</v>
      </c>
      <c r="R301">
        <f>+(P301-G301)^2</f>
        <v>7.5692076945304057E-6</v>
      </c>
      <c r="S301">
        <v>1</v>
      </c>
      <c r="T301">
        <f>S301*R301</f>
        <v>7.5692076945304057E-6</v>
      </c>
    </row>
    <row r="302" spans="1:20">
      <c r="A302" s="296" t="s">
        <v>448</v>
      </c>
      <c r="B302" s="297" t="s">
        <v>41</v>
      </c>
      <c r="C302" s="298">
        <v>55636.608200000133</v>
      </c>
      <c r="D302" s="298">
        <v>2.9999999999999997E-4</v>
      </c>
      <c r="E302" s="10">
        <f>+(C302-C$7)/C$8</f>
        <v>30279.893563847672</v>
      </c>
      <c r="F302">
        <f>ROUND(2*E302,0)/2</f>
        <v>30280</v>
      </c>
      <c r="G302" s="9">
        <f>+C302-(C$7+F302*C$8)</f>
        <v>-3.8131599867483601E-2</v>
      </c>
      <c r="L302" s="9">
        <f>+G302</f>
        <v>-3.8131599867483601E-2</v>
      </c>
      <c r="O302" s="9">
        <f ca="1">+C$11+C$12*F302</f>
        <v>-3.7615810992413734E-2</v>
      </c>
      <c r="P302" s="9">
        <f>+D$11+D$12*F302+D$13*F302^2</f>
        <v>-3.7285928533083726E-2</v>
      </c>
      <c r="Q302" s="11">
        <f>+C302-15018.5</f>
        <v>40618.108200000133</v>
      </c>
      <c r="R302">
        <f>+(P302-G302)^2</f>
        <v>7.1516000582566529E-7</v>
      </c>
      <c r="S302">
        <v>1</v>
      </c>
      <c r="T302">
        <f>S302*R302</f>
        <v>7.1516000582566529E-7</v>
      </c>
    </row>
    <row r="303" spans="1:20">
      <c r="A303" s="296" t="s">
        <v>448</v>
      </c>
      <c r="B303" s="297" t="s">
        <v>39</v>
      </c>
      <c r="C303" s="298">
        <v>55646.459999999963</v>
      </c>
      <c r="D303" s="298">
        <v>8.9999999999999998E-4</v>
      </c>
      <c r="E303" s="10">
        <f>+(C303-C$7)/C$8</f>
        <v>30307.392742721011</v>
      </c>
      <c r="F303">
        <f>ROUND(2*E303,0)/2</f>
        <v>30307.5</v>
      </c>
      <c r="G303" s="9">
        <f>+C303-(C$7+F303*C$8)</f>
        <v>-3.8425775041105226E-2</v>
      </c>
      <c r="L303" s="9">
        <f>+G303</f>
        <v>-3.8425775041105226E-2</v>
      </c>
      <c r="O303" s="9">
        <f ca="1">+C$11+C$12*F303</f>
        <v>-3.7715704335920294E-2</v>
      </c>
      <c r="P303" s="9">
        <f>+D$11+D$12*F303+D$13*F303^2</f>
        <v>-3.7407945863085032E-2</v>
      </c>
      <c r="Q303" s="11">
        <f>+C303-15018.5</f>
        <v>40627.959999999963</v>
      </c>
      <c r="R303">
        <f>+(P303-G303)^2</f>
        <v>1.0359762356292631E-6</v>
      </c>
      <c r="S303">
        <v>1</v>
      </c>
      <c r="T303">
        <f>S303*R303</f>
        <v>1.0359762356292631E-6</v>
      </c>
    </row>
    <row r="304" spans="1:20">
      <c r="A304" s="296" t="s">
        <v>448</v>
      </c>
      <c r="B304" s="297" t="s">
        <v>41</v>
      </c>
      <c r="C304" s="298">
        <v>55646.639700000174</v>
      </c>
      <c r="D304" s="298">
        <v>2.9999999999999997E-4</v>
      </c>
      <c r="E304" s="10">
        <f>+(C304-C$7)/C$8</f>
        <v>30307.894336587051</v>
      </c>
      <c r="F304">
        <f>ROUND(2*E304,0)/2</f>
        <v>30308</v>
      </c>
      <c r="G304" s="9">
        <f>+C304-(C$7+F304*C$8)</f>
        <v>-3.7854759822948836E-2</v>
      </c>
      <c r="L304" s="9">
        <f>+G304</f>
        <v>-3.7854759822948836E-2</v>
      </c>
      <c r="O304" s="9">
        <f ca="1">+C$11+C$12*F304</f>
        <v>-3.7717520578529506E-2</v>
      </c>
      <c r="P304" s="9">
        <f>+D$11+D$12*F304+D$13*F304^2</f>
        <v>-3.7410165942216675E-2</v>
      </c>
      <c r="Q304" s="11">
        <f>+C304-15018.5</f>
        <v>40628.139700000174</v>
      </c>
      <c r="R304">
        <f>+(P304-G304)^2</f>
        <v>1.976637187844829E-7</v>
      </c>
      <c r="S304">
        <v>1</v>
      </c>
      <c r="T304">
        <f>S304*R304</f>
        <v>1.976637187844829E-7</v>
      </c>
    </row>
    <row r="305" spans="1:20">
      <c r="A305" s="296" t="s">
        <v>448</v>
      </c>
      <c r="B305" s="297" t="s">
        <v>39</v>
      </c>
      <c r="C305" s="298">
        <v>55647.535199999809</v>
      </c>
      <c r="D305" s="298">
        <v>1.1000000000000001E-3</v>
      </c>
      <c r="E305" s="10">
        <f>+(C305-C$7)/C$8</f>
        <v>30310.393932059094</v>
      </c>
      <c r="F305">
        <f>ROUND(2*E305,0)/2</f>
        <v>30310.5</v>
      </c>
      <c r="G305" s="9">
        <f>+C305-(C$7+F305*C$8)</f>
        <v>-3.7999685191607568E-2</v>
      </c>
      <c r="L305" s="9">
        <f>+G305</f>
        <v>-3.7999685191607568E-2</v>
      </c>
      <c r="O305" s="9">
        <f ca="1">+C$11+C$12*F305</f>
        <v>-3.7726601791575554E-2</v>
      </c>
      <c r="P305" s="9">
        <f>+D$11+D$12*F305+D$13*F305^2</f>
        <v>-3.74212671854941E-2</v>
      </c>
      <c r="Q305" s="11">
        <f>+C305-15018.5</f>
        <v>40629.035199999809</v>
      </c>
      <c r="R305">
        <f>+(P305-G305)^2</f>
        <v>3.3456738979627997E-7</v>
      </c>
      <c r="S305">
        <v>1</v>
      </c>
      <c r="T305">
        <f>S305*R305</f>
        <v>3.3456738979627997E-7</v>
      </c>
    </row>
    <row r="306" spans="1:20">
      <c r="A306" s="296" t="s">
        <v>448</v>
      </c>
      <c r="B306" s="297" t="s">
        <v>41</v>
      </c>
      <c r="C306" s="298">
        <v>55648.43060000008</v>
      </c>
      <c r="D306" s="298">
        <v>2.9999999999999997E-4</v>
      </c>
      <c r="E306" s="10">
        <f>+(C306-C$7)/C$8</f>
        <v>30312.893248404438</v>
      </c>
      <c r="F306">
        <f>ROUND(2*E306,0)/2</f>
        <v>30313</v>
      </c>
      <c r="G306" s="9">
        <f>+C306-(C$7+F306*C$8)</f>
        <v>-3.8244609924731776E-2</v>
      </c>
      <c r="L306" s="9">
        <f>+G306</f>
        <v>-3.8244609924731776E-2</v>
      </c>
      <c r="O306" s="9">
        <f ca="1">+C$11+C$12*F306</f>
        <v>-3.7735683004621615E-2</v>
      </c>
      <c r="P306" s="9">
        <f>+D$11+D$12*F306+D$13*F306^2</f>
        <v>-3.7432369841470234E-2</v>
      </c>
      <c r="Q306" s="11">
        <f>+C306-15018.5</f>
        <v>40629.93060000008</v>
      </c>
      <c r="R306">
        <f>+(P306-G306)^2</f>
        <v>6.5973395285671711E-7</v>
      </c>
      <c r="S306">
        <v>1</v>
      </c>
      <c r="T306">
        <f>S306*R306</f>
        <v>6.5973395285671711E-7</v>
      </c>
    </row>
    <row r="307" spans="1:20">
      <c r="A307" s="296" t="s">
        <v>448</v>
      </c>
      <c r="B307" s="297" t="s">
        <v>39</v>
      </c>
      <c r="C307" s="298">
        <v>55648.610799999908</v>
      </c>
      <c r="D307" s="298">
        <v>1.1000000000000001E-3</v>
      </c>
      <c r="E307" s="10">
        <f>+(C307-C$7)/C$8</f>
        <v>30313.396237911769</v>
      </c>
      <c r="F307">
        <f>ROUND(2*E307,0)/2</f>
        <v>30313.5</v>
      </c>
      <c r="G307" s="9">
        <f>+C307-(C$7+F307*C$8)</f>
        <v>-3.7173595090280287E-2</v>
      </c>
      <c r="L307" s="9">
        <f>+G307</f>
        <v>-3.7173595090280287E-2</v>
      </c>
      <c r="O307" s="9">
        <f ca="1">+C$11+C$12*F307</f>
        <v>-3.7737499247230813E-2</v>
      </c>
      <c r="P307" s="9">
        <f>+D$11+D$12*F307+D$13*F307^2</f>
        <v>-3.7434590542189311E-2</v>
      </c>
      <c r="Q307" s="11">
        <f>+C307-15018.5</f>
        <v>40630.110799999908</v>
      </c>
      <c r="R307">
        <f>+(P307-G307)^2</f>
        <v>6.8118625917195696E-8</v>
      </c>
      <c r="S307">
        <v>1</v>
      </c>
      <c r="T307">
        <f>S307*R307</f>
        <v>6.8118625917195696E-8</v>
      </c>
    </row>
    <row r="308" spans="1:20">
      <c r="A308" s="296" t="s">
        <v>448</v>
      </c>
      <c r="B308" s="297" t="s">
        <v>41</v>
      </c>
      <c r="C308" s="298">
        <v>55649.505900000222</v>
      </c>
      <c r="D308" s="298">
        <v>4.0000000000000002E-4</v>
      </c>
      <c r="E308" s="10">
        <f>+(C308-C$7)/C$8</f>
        <v>30315.894716871815</v>
      </c>
      <c r="F308">
        <f>ROUND(2*E308,0)/2</f>
        <v>30316</v>
      </c>
      <c r="G308" s="9">
        <f>+C308-(C$7+F308*C$8)</f>
        <v>-3.7718519779446069E-2</v>
      </c>
      <c r="L308" s="9">
        <f>+G308</f>
        <v>-3.7718519779446069E-2</v>
      </c>
      <c r="O308" s="9">
        <f ca="1">+C$11+C$12*F308</f>
        <v>-3.7746580460276874E-2</v>
      </c>
      <c r="P308" s="9">
        <f>+D$11+D$12*F308+D$13*F308^2</f>
        <v>-3.7445694893403852E-2</v>
      </c>
      <c r="Q308" s="11">
        <f>+C308-15018.5</f>
        <v>40631.005900000222</v>
      </c>
      <c r="R308">
        <f>+(P308-G308)^2</f>
        <v>7.4433418443948506E-8</v>
      </c>
      <c r="S308">
        <v>1</v>
      </c>
      <c r="T308">
        <f>S308*R308</f>
        <v>7.4433418443948506E-8</v>
      </c>
    </row>
    <row r="309" spans="1:20">
      <c r="A309" s="296" t="s">
        <v>448</v>
      </c>
      <c r="B309" s="297" t="s">
        <v>41</v>
      </c>
      <c r="C309" s="298">
        <v>55650.582299999893</v>
      </c>
      <c r="D309" s="298">
        <v>3.0000000000000001E-3</v>
      </c>
      <c r="E309" s="10">
        <f>+(C309-C$7)/C$8</f>
        <v>30318.899255751079</v>
      </c>
      <c r="F309">
        <f>ROUND(2*E309,0)/2</f>
        <v>30319</v>
      </c>
      <c r="G309" s="9">
        <f>+C309-(C$7+F309*C$8)</f>
        <v>-3.6092430105782114E-2</v>
      </c>
      <c r="L309" s="9">
        <f>+G309</f>
        <v>-3.6092430105782114E-2</v>
      </c>
      <c r="O309" s="9">
        <f ca="1">+C$11+C$12*F309</f>
        <v>-3.7757477915932133E-2</v>
      </c>
      <c r="P309" s="9">
        <f>+D$11+D$12*F309+D$13*F309^2</f>
        <v>-3.7459021979623586E-2</v>
      </c>
      <c r="Q309" s="11">
        <f>+C309-15018.5</f>
        <v>40632.082299999893</v>
      </c>
      <c r="R309">
        <f>+(P309-G309)^2</f>
        <v>1.867573349649545E-6</v>
      </c>
      <c r="S309">
        <v>1</v>
      </c>
      <c r="T309">
        <f>S309*R309</f>
        <v>1.867573349649545E-6</v>
      </c>
    </row>
    <row r="310" spans="1:20">
      <c r="A310" s="123" t="s">
        <v>180</v>
      </c>
      <c r="B310" s="124" t="s">
        <v>41</v>
      </c>
      <c r="C310" s="123">
        <v>55652.909099999997</v>
      </c>
      <c r="D310" s="123">
        <v>5.9999999999999995E-4</v>
      </c>
      <c r="E310" s="10">
        <f>+(C310-C$7)/C$8</f>
        <v>30325.394017054237</v>
      </c>
      <c r="F310">
        <f>ROUND(2*E310,0)/2</f>
        <v>30325.5</v>
      </c>
      <c r="G310" s="9">
        <f>+C310-(C$7+F310*C$8)</f>
        <v>-3.7969235003401991E-2</v>
      </c>
      <c r="K310" s="9">
        <f>+G310</f>
        <v>-3.7969235003401991E-2</v>
      </c>
      <c r="O310" s="9">
        <f ca="1">+C$11+C$12*F310</f>
        <v>-3.7781089069851864E-2</v>
      </c>
      <c r="P310" s="9">
        <f>+D$11+D$12*F310+D$13*F310^2</f>
        <v>-3.7487904311831188E-2</v>
      </c>
      <c r="Q310" s="11">
        <f>+C310-15018.5</f>
        <v>40634.409099999997</v>
      </c>
      <c r="R310">
        <f>+(P310-G310)^2</f>
        <v>2.3167923464802716E-7</v>
      </c>
      <c r="S310">
        <v>1</v>
      </c>
      <c r="T310">
        <f>S310*R310</f>
        <v>2.3167923464802716E-7</v>
      </c>
    </row>
    <row r="311" spans="1:20">
      <c r="A311" s="296" t="s">
        <v>448</v>
      </c>
      <c r="B311" s="297" t="s">
        <v>39</v>
      </c>
      <c r="C311" s="298">
        <v>55655.416499999817</v>
      </c>
      <c r="D311" s="298">
        <v>6.9999999999999999E-4</v>
      </c>
      <c r="E311" s="10">
        <f>+(C311-C$7)/C$8</f>
        <v>30332.392884378307</v>
      </c>
      <c r="F311">
        <f>ROUND(2*E311,0)/2</f>
        <v>30332.5</v>
      </c>
      <c r="G311" s="9">
        <f>+C311-(C$7+F311*C$8)</f>
        <v>-3.8375025185814593E-2</v>
      </c>
      <c r="L311" s="9">
        <f>+G311</f>
        <v>-3.8375025185814593E-2</v>
      </c>
      <c r="O311" s="9">
        <f ca="1">+C$11+C$12*F311</f>
        <v>-3.7806516466380807E-2</v>
      </c>
      <c r="P311" s="9">
        <f>+D$11+D$12*F311+D$13*F311^2</f>
        <v>-3.7519019041902996E-2</v>
      </c>
      <c r="Q311" s="11">
        <f>+C311-15018.5</f>
        <v>40636.916499999817</v>
      </c>
      <c r="R311">
        <f>+(P311-G311)^2</f>
        <v>7.3274651841440236E-7</v>
      </c>
      <c r="S311">
        <v>1</v>
      </c>
      <c r="T311">
        <f>S311*R311</f>
        <v>7.3274651841440236E-7</v>
      </c>
    </row>
    <row r="312" spans="1:20">
      <c r="A312" s="296" t="s">
        <v>448</v>
      </c>
      <c r="B312" s="297" t="s">
        <v>39</v>
      </c>
      <c r="C312" s="298">
        <v>55656.490999999922</v>
      </c>
      <c r="D312" s="298">
        <v>5.9999999999999995E-4</v>
      </c>
      <c r="E312" s="10">
        <f>+(C312-C$7)/C$8</f>
        <v>30335.3921198178</v>
      </c>
      <c r="F312">
        <f>ROUND(2*E312,0)/2</f>
        <v>30335.5</v>
      </c>
      <c r="G312" s="9">
        <f>+C312-(C$7+F312*C$8)</f>
        <v>-3.8648935078526847E-2</v>
      </c>
      <c r="L312" s="9">
        <f>+G312</f>
        <v>-3.8648935078526847E-2</v>
      </c>
      <c r="O312" s="9">
        <f ca="1">+C$11+C$12*F312</f>
        <v>-3.7817413922036067E-2</v>
      </c>
      <c r="P312" s="9">
        <f>+D$11+D$12*F312+D$13*F312^2</f>
        <v>-3.7532357316696352E-2</v>
      </c>
      <c r="Q312" s="11">
        <f>+C312-15018.5</f>
        <v>40637.990999999922</v>
      </c>
      <c r="R312">
        <f>+(P312-G312)^2</f>
        <v>1.2467458982143977E-6</v>
      </c>
      <c r="S312">
        <v>1</v>
      </c>
      <c r="T312">
        <f>S312*R312</f>
        <v>1.2467458982143977E-6</v>
      </c>
    </row>
    <row r="313" spans="1:20">
      <c r="A313" s="296" t="s">
        <v>448</v>
      </c>
      <c r="B313" s="297" t="s">
        <v>39</v>
      </c>
      <c r="C313" s="298">
        <v>55657.566399999894</v>
      </c>
      <c r="D313" s="298">
        <v>5.0000000000000001E-4</v>
      </c>
      <c r="E313" s="10">
        <f>+(C313-C$7)/C$8</f>
        <v>30338.393867413175</v>
      </c>
      <c r="F313">
        <f>ROUND(2*E313,0)/2</f>
        <v>30338.5</v>
      </c>
      <c r="G313" s="9">
        <f>+C313-(C$7+F313*C$8)</f>
        <v>-3.8022845110390335E-2</v>
      </c>
      <c r="L313" s="9">
        <f>+G313</f>
        <v>-3.8022845110390335E-2</v>
      </c>
      <c r="O313" s="9">
        <f ca="1">+C$11+C$12*F313</f>
        <v>-3.7828311377691326E-2</v>
      </c>
      <c r="P313" s="9">
        <f>+D$11+D$12*F313+D$13*F313^2</f>
        <v>-3.7545697625775795E-2</v>
      </c>
      <c r="Q313" s="11">
        <f>+C313-15018.5</f>
        <v>40639.066399999894</v>
      </c>
      <c r="R313">
        <f>+(P313-G313)^2</f>
        <v>2.2766972207398282E-7</v>
      </c>
      <c r="S313">
        <v>1</v>
      </c>
      <c r="T313">
        <f>S313*R313</f>
        <v>2.2766972207398282E-7</v>
      </c>
    </row>
    <row r="314" spans="1:20">
      <c r="A314" s="296" t="s">
        <v>448</v>
      </c>
      <c r="B314" s="297" t="s">
        <v>39</v>
      </c>
      <c r="C314" s="298">
        <v>55660.43200000003</v>
      </c>
      <c r="D314" s="298">
        <v>8.9999999999999998E-4</v>
      </c>
      <c r="E314" s="10">
        <f>+(C314-C$7)/C$8</f>
        <v>30346.392572927351</v>
      </c>
      <c r="F314">
        <f>ROUND(2*E314,0)/2</f>
        <v>30346.5</v>
      </c>
      <c r="G314" s="9">
        <f>+C314-(C$7+F314*C$8)</f>
        <v>-3.848660497169476E-2</v>
      </c>
      <c r="L314" s="9">
        <f>+G314</f>
        <v>-3.848660497169476E-2</v>
      </c>
      <c r="O314" s="9">
        <f ca="1">+C$11+C$12*F314</f>
        <v>-3.7857371259438694E-2</v>
      </c>
      <c r="P314" s="9">
        <f>+D$11+D$12*F314+D$13*F314^2</f>
        <v>-3.7581281728719773E-2</v>
      </c>
      <c r="Q314" s="11">
        <f>+C314-15018.5</f>
        <v>40641.93200000003</v>
      </c>
      <c r="R314">
        <f>+(P314-G314)^2</f>
        <v>8.1961017427074721E-7</v>
      </c>
      <c r="S314">
        <v>1</v>
      </c>
      <c r="T314">
        <f>S314*R314</f>
        <v>8.1961017427074721E-7</v>
      </c>
    </row>
    <row r="315" spans="1:20">
      <c r="A315" s="296" t="s">
        <v>448</v>
      </c>
      <c r="B315" s="297" t="s">
        <v>39</v>
      </c>
      <c r="C315" s="298">
        <v>55661.507900000084</v>
      </c>
      <c r="D315" s="298">
        <v>5.9999999999999995E-4</v>
      </c>
      <c r="E315" s="10">
        <f>+(C315-C$7)/C$8</f>
        <v>30349.39571616532</v>
      </c>
      <c r="F315">
        <f>ROUND(2*E315,0)/2</f>
        <v>30349.5</v>
      </c>
      <c r="G315" s="9">
        <f>+C315-(C$7+F315*C$8)</f>
        <v>-3.7360514914325904E-2</v>
      </c>
      <c r="L315" s="9">
        <f>+G315</f>
        <v>-3.7360514914325904E-2</v>
      </c>
      <c r="O315" s="9">
        <f ca="1">+C$11+C$12*F315</f>
        <v>-3.7868268715093953E-2</v>
      </c>
      <c r="P315" s="9">
        <f>+D$11+D$12*F315+D$13*F315^2</f>
        <v>-3.7594629496848289E-2</v>
      </c>
      <c r="Q315" s="11">
        <f>+C315-15018.5</f>
        <v>40643.007900000084</v>
      </c>
      <c r="R315">
        <f>+(P315-G315)^2</f>
        <v>5.4809637749630636E-8</v>
      </c>
      <c r="S315">
        <v>1</v>
      </c>
      <c r="T315">
        <f>S315*R315</f>
        <v>5.4809637749630636E-8</v>
      </c>
    </row>
    <row r="316" spans="1:20">
      <c r="A316" s="296" t="s">
        <v>448</v>
      </c>
      <c r="B316" s="297" t="s">
        <v>41</v>
      </c>
      <c r="C316" s="298">
        <v>55673.510300000198</v>
      </c>
      <c r="D316" s="298">
        <v>4.0000000000000002E-4</v>
      </c>
      <c r="E316" s="10">
        <f>+(C316-C$7)/C$8</f>
        <v>30382.897831973416</v>
      </c>
      <c r="F316">
        <f>ROUND(2*E316,0)/2</f>
        <v>30383</v>
      </c>
      <c r="G316" s="9">
        <f>+C316-(C$7+F316*C$8)</f>
        <v>-3.6602509804652072E-2</v>
      </c>
      <c r="L316" s="9">
        <f>+G316</f>
        <v>-3.6602509804652072E-2</v>
      </c>
      <c r="O316" s="9">
        <f ca="1">+C$11+C$12*F316</f>
        <v>-3.7989956969911032E-2</v>
      </c>
      <c r="P316" s="9">
        <f>+D$11+D$12*F316+D$13*F316^2</f>
        <v>-3.774381776446914E-2</v>
      </c>
      <c r="Q316" s="11">
        <f>+C316-15018.5</f>
        <v>40655.010300000198</v>
      </c>
      <c r="R316">
        <f>+(P316-G316)^2</f>
        <v>1.3025838591417963E-6</v>
      </c>
      <c r="S316">
        <v>1</v>
      </c>
      <c r="T316">
        <f>S316*R316</f>
        <v>1.3025838591417963E-6</v>
      </c>
    </row>
    <row r="317" spans="1:20">
      <c r="A317" s="296" t="s">
        <v>448</v>
      </c>
      <c r="B317" s="297" t="s">
        <v>39</v>
      </c>
      <c r="C317" s="298">
        <v>55674.405100000091</v>
      </c>
      <c r="D317" s="298">
        <v>5.9999999999999995E-4</v>
      </c>
      <c r="E317" s="10">
        <f>+(C317-C$7)/C$8</f>
        <v>30385.395473546869</v>
      </c>
      <c r="F317">
        <f>ROUND(2*E317,0)/2</f>
        <v>30385.5</v>
      </c>
      <c r="G317" s="9">
        <f>+C317-(C$7+F317*C$8)</f>
        <v>-3.7447434908244759E-2</v>
      </c>
      <c r="L317" s="9">
        <f>+G317</f>
        <v>-3.7447434908244759E-2</v>
      </c>
      <c r="O317" s="9">
        <f ca="1">+C$11+C$12*F317</f>
        <v>-3.7999038182957079E-2</v>
      </c>
      <c r="P317" s="9">
        <f>+D$11+D$12*F317+D$13*F317^2</f>
        <v>-3.7754961388707223E-2</v>
      </c>
      <c r="Q317" s="11">
        <f>+C317-15018.5</f>
        <v>40655.905100000091</v>
      </c>
      <c r="R317">
        <f>+(P317-G317)^2</f>
        <v>9.4572536185630189E-8</v>
      </c>
      <c r="S317">
        <v>1</v>
      </c>
      <c r="T317">
        <f>S317*R317</f>
        <v>9.4572536185630189E-8</v>
      </c>
    </row>
    <row r="318" spans="1:20">
      <c r="A318" s="296" t="s">
        <v>448</v>
      </c>
      <c r="B318" s="297" t="s">
        <v>41</v>
      </c>
      <c r="C318" s="298">
        <v>55674.585200000089</v>
      </c>
      <c r="D318" s="298">
        <v>2.0000000000000001E-4</v>
      </c>
      <c r="E318" s="10">
        <f>+(C318-C$7)/C$8</f>
        <v>30385.898183926201</v>
      </c>
      <c r="F318">
        <f>ROUND(2*E318,0)/2</f>
        <v>30386</v>
      </c>
      <c r="G318" s="9">
        <f>+C318-(C$7+F318*C$8)</f>
        <v>-3.647641991119599E-2</v>
      </c>
      <c r="L318" s="9">
        <f>+G318</f>
        <v>-3.647641991119599E-2</v>
      </c>
      <c r="O318" s="9">
        <f ca="1">+C$11+C$12*F318</f>
        <v>-3.8000854425566291E-2</v>
      </c>
      <c r="P318" s="9">
        <f>+D$11+D$12*F318+D$13*F318^2</f>
        <v>-3.7757190283078682E-2</v>
      </c>
      <c r="Q318" s="11">
        <f>+C318-15018.5</f>
        <v>40656.085200000089</v>
      </c>
      <c r="R318">
        <f>+(P318-G318)^2</f>
        <v>1.6403727454925288E-6</v>
      </c>
      <c r="S318">
        <v>1</v>
      </c>
      <c r="T318">
        <f>S318*R318</f>
        <v>1.6403727454925288E-6</v>
      </c>
    </row>
    <row r="319" spans="1:20">
      <c r="A319" s="296" t="s">
        <v>448</v>
      </c>
      <c r="B319" s="297" t="s">
        <v>39</v>
      </c>
      <c r="C319" s="298">
        <v>55675.479400000069</v>
      </c>
      <c r="D319" s="298">
        <v>5.0000000000000001E-4</v>
      </c>
      <c r="E319" s="10">
        <f>+(C319-C$7)/C$8</f>
        <v>30388.394150729066</v>
      </c>
      <c r="F319">
        <f>ROUND(2*E319,0)/2</f>
        <v>30388.5</v>
      </c>
      <c r="G319" s="9">
        <f>+C319-(C$7+F319*C$8)</f>
        <v>-3.7921344934147783E-2</v>
      </c>
      <c r="L319" s="9">
        <f>+G319</f>
        <v>-3.7921344934147783E-2</v>
      </c>
      <c r="O319" s="9">
        <f ca="1">+C$11+C$12*F319</f>
        <v>-3.8009935638612338E-2</v>
      </c>
      <c r="P319" s="9">
        <f>+D$11+D$12*F319+D$13*F319^2</f>
        <v>-3.7768335602555186E-2</v>
      </c>
      <c r="Q319" s="11">
        <f>+C319-15018.5</f>
        <v>40656.979400000069</v>
      </c>
      <c r="R319">
        <f>+(P319-G319)^2</f>
        <v>2.3411855554413062E-8</v>
      </c>
      <c r="S319">
        <v>1</v>
      </c>
      <c r="T319">
        <f>S319*R319</f>
        <v>2.3411855554413062E-8</v>
      </c>
    </row>
    <row r="320" spans="1:20">
      <c r="A320" s="296" t="s">
        <v>448</v>
      </c>
      <c r="B320" s="297" t="s">
        <v>41</v>
      </c>
      <c r="C320" s="298">
        <v>55675.659399999771</v>
      </c>
      <c r="D320" s="298">
        <v>1E-3</v>
      </c>
      <c r="E320" s="10">
        <f>+(C320-C$7)/C$8</f>
        <v>30388.896581979101</v>
      </c>
      <c r="F320">
        <f>ROUND(2*E320,0)/2</f>
        <v>30389</v>
      </c>
      <c r="G320" s="9">
        <f>+C320-(C$7+F320*C$8)</f>
        <v>-3.7050330225611106E-2</v>
      </c>
      <c r="L320" s="9">
        <f>+G320</f>
        <v>-3.7050330225611106E-2</v>
      </c>
      <c r="O320" s="9">
        <f ca="1">+C$11+C$12*F320</f>
        <v>-3.801175188122155E-2</v>
      </c>
      <c r="P320" s="9">
        <f>+D$11+D$12*F320+D$13*F320^2</f>
        <v>-3.7770564835974324E-2</v>
      </c>
      <c r="Q320" s="11">
        <f>+C320-15018.5</f>
        <v>40657.159399999771</v>
      </c>
      <c r="R320">
        <f>+(P320-G320)^2</f>
        <v>5.1873789396505707E-7</v>
      </c>
      <c r="S320">
        <v>1</v>
      </c>
      <c r="T320">
        <f>S320*R320</f>
        <v>5.1873789396505707E-7</v>
      </c>
    </row>
    <row r="321" spans="1:20">
      <c r="A321" s="296" t="s">
        <v>448</v>
      </c>
      <c r="B321" s="297" t="s">
        <v>41</v>
      </c>
      <c r="C321" s="298">
        <v>55676.37649999978</v>
      </c>
      <c r="D321" s="298">
        <v>1E-4</v>
      </c>
      <c r="E321" s="10">
        <f>+(C321-C$7)/C$8</f>
        <v>30390.898212256881</v>
      </c>
      <c r="F321">
        <f>ROUND(2*E321,0)/2</f>
        <v>30391</v>
      </c>
      <c r="G321" s="9">
        <f>+C321-(C$7+F321*C$8)</f>
        <v>-3.6466270219534636E-2</v>
      </c>
      <c r="L321" s="9">
        <f>+G321</f>
        <v>-3.6466270219534636E-2</v>
      </c>
      <c r="O321" s="9">
        <f ca="1">+C$11+C$12*F321</f>
        <v>-3.8019016851658399E-2</v>
      </c>
      <c r="P321" s="9">
        <f>+D$11+D$12*F321+D$13*F321^2</f>
        <v>-3.7779482334730385E-2</v>
      </c>
      <c r="Q321" s="11">
        <f>+C321-15018.5</f>
        <v>40657.87649999978</v>
      </c>
      <c r="R321">
        <f>+(P321-G321)^2</f>
        <v>1.7245260594968955E-6</v>
      </c>
      <c r="S321">
        <v>1</v>
      </c>
      <c r="T321">
        <f>S321*R321</f>
        <v>1.7245260594968955E-6</v>
      </c>
    </row>
    <row r="322" spans="1:20">
      <c r="A322" s="296" t="s">
        <v>448</v>
      </c>
      <c r="B322" s="297" t="s">
        <v>39</v>
      </c>
      <c r="C322" s="298">
        <v>55679.419699999969</v>
      </c>
      <c r="D322" s="298">
        <v>5.9999999999999995E-4</v>
      </c>
      <c r="E322" s="10">
        <f>+(C322-C$7)/C$8</f>
        <v>30399.392649938727</v>
      </c>
      <c r="F322">
        <f>ROUND(2*E322,0)/2</f>
        <v>30399.5</v>
      </c>
      <c r="G322" s="9">
        <f>+C322-(C$7+F322*C$8)</f>
        <v>-3.8459015035186894E-2</v>
      </c>
      <c r="L322" s="9">
        <f>+G322</f>
        <v>-3.8459015035186894E-2</v>
      </c>
      <c r="O322" s="9">
        <f ca="1">+C$11+C$12*F322</f>
        <v>-3.8049892976014965E-2</v>
      </c>
      <c r="P322" s="9">
        <f>+D$11+D$12*F322+D$13*F322^2</f>
        <v>-3.7817391791112223E-2</v>
      </c>
      <c r="Q322" s="11">
        <f>+C322-15018.5</f>
        <v>40660.919699999969</v>
      </c>
      <c r="R322">
        <f>+(P322-G322)^2</f>
        <v>4.1168038733690494E-7</v>
      </c>
      <c r="S322">
        <v>1</v>
      </c>
      <c r="T322">
        <f>S322*R322</f>
        <v>4.1168038733690494E-7</v>
      </c>
    </row>
    <row r="323" spans="1:20">
      <c r="A323" s="296" t="s">
        <v>448</v>
      </c>
      <c r="B323" s="297" t="s">
        <v>41</v>
      </c>
      <c r="C323" s="298">
        <v>55680.319600000046</v>
      </c>
      <c r="D323" s="298">
        <v>1.2999999999999999E-3</v>
      </c>
      <c r="E323" s="10">
        <f>+(C323-C$7)/C$8</f>
        <v>30401.904527064802</v>
      </c>
      <c r="F323">
        <f>ROUND(2*E323,0)/2</f>
        <v>30402</v>
      </c>
      <c r="G323" s="9">
        <f>+C323-(C$7+F323*C$8)</f>
        <v>-3.420393995475024E-2</v>
      </c>
      <c r="L323" s="9">
        <f>+G323</f>
        <v>-3.420393995475024E-2</v>
      </c>
      <c r="O323" s="9">
        <f ca="1">+C$11+C$12*F323</f>
        <v>-3.8058974189061012E-2</v>
      </c>
      <c r="P323" s="9">
        <f>+D$11+D$12*F323+D$13*F323^2</f>
        <v>-3.7828544739161654E-2</v>
      </c>
      <c r="Q323" s="11">
        <f>+C323-15018.5</f>
        <v>40661.819600000046</v>
      </c>
      <c r="R323">
        <f>+(P323-G323)^2</f>
        <v>1.3137759843178115E-5</v>
      </c>
      <c r="S323">
        <v>1</v>
      </c>
      <c r="T323">
        <f>S323*R323</f>
        <v>1.3137759843178115E-5</v>
      </c>
    </row>
    <row r="324" spans="1:20">
      <c r="A324" s="296" t="s">
        <v>448</v>
      </c>
      <c r="B324" s="297" t="s">
        <v>39</v>
      </c>
      <c r="C324" s="298">
        <v>55680.495000000112</v>
      </c>
      <c r="D324" s="298">
        <v>5.9999999999999995E-4</v>
      </c>
      <c r="E324" s="10">
        <f>+(C324-C$7)/C$8</f>
        <v>30402.394118406108</v>
      </c>
      <c r="F324">
        <f>ROUND(2*E324,0)/2</f>
        <v>30402.5</v>
      </c>
      <c r="G324" s="9">
        <f>+C324-(C$7+F324*C$8)</f>
        <v>-3.7932924889901187E-2</v>
      </c>
      <c r="L324" s="9">
        <f>+G324</f>
        <v>-3.7932924889901187E-2</v>
      </c>
      <c r="O324" s="9">
        <f ca="1">+C$11+C$12*F324</f>
        <v>-3.8060790431670224E-2</v>
      </c>
      <c r="P324" s="9">
        <f>+D$11+D$12*F324+D$13*F324^2</f>
        <v>-3.7830775498295374E-2</v>
      </c>
      <c r="Q324" s="11">
        <f>+C324-15018.5</f>
        <v>40661.995000000112</v>
      </c>
      <c r="R324">
        <f>+(P324-G324)^2</f>
        <v>1.0434498205437749E-8</v>
      </c>
      <c r="S324">
        <v>1</v>
      </c>
      <c r="T324">
        <f>S324*R324</f>
        <v>1.0434498205437749E-8</v>
      </c>
    </row>
    <row r="325" spans="1:20">
      <c r="A325" s="296" t="s">
        <v>448</v>
      </c>
      <c r="B325" s="297" t="s">
        <v>41</v>
      </c>
      <c r="C325" s="298">
        <v>55682.466899999883</v>
      </c>
      <c r="D325" s="298">
        <v>2.9999999999999997E-4</v>
      </c>
      <c r="E325" s="10">
        <f>+(C325-C$7)/C$8</f>
        <v>30407.89825275871</v>
      </c>
      <c r="F325">
        <f>ROUND(2*E325,0)/2</f>
        <v>30408</v>
      </c>
      <c r="G325" s="9">
        <f>+C325-(C$7+F325*C$8)</f>
        <v>-3.6451760119234677E-2</v>
      </c>
      <c r="L325" s="9">
        <f>+G325</f>
        <v>-3.6451760119234677E-2</v>
      </c>
      <c r="O325" s="9">
        <f ca="1">+C$11+C$12*F325</f>
        <v>-3.8080769100371545E-2</v>
      </c>
      <c r="P325" s="9">
        <f>+D$11+D$12*F325+D$13*F325^2</f>
        <v>-3.7855317578290901E-2</v>
      </c>
      <c r="Q325" s="11">
        <f>+C325-15018.5</f>
        <v>40663.966899999883</v>
      </c>
      <c r="R325">
        <f>+(P325-G325)^2</f>
        <v>1.9699735408723621E-6</v>
      </c>
      <c r="S325">
        <v>1</v>
      </c>
      <c r="T325">
        <f>S325*R325</f>
        <v>1.9699735408723621E-6</v>
      </c>
    </row>
    <row r="326" spans="1:20">
      <c r="A326" s="296" t="s">
        <v>448</v>
      </c>
      <c r="B326" s="297" t="s">
        <v>39</v>
      </c>
      <c r="C326" s="298">
        <v>55682.640899999999</v>
      </c>
      <c r="D326" s="298">
        <v>1.1999999999999999E-3</v>
      </c>
      <c r="E326" s="10">
        <f>+(C326-C$7)/C$8</f>
        <v>30408.383936301536</v>
      </c>
      <c r="F326">
        <f>ROUND(2*E326,0)/2</f>
        <v>30408.5</v>
      </c>
      <c r="G326" s="9">
        <f>+C326-(C$7+F326*C$8)</f>
        <v>-4.1580745004466735E-2</v>
      </c>
      <c r="L326" s="9">
        <f>+G326</f>
        <v>-4.1580745004466735E-2</v>
      </c>
      <c r="O326" s="9">
        <f ca="1">+C$11+C$12*F326</f>
        <v>-3.8082585342980743E-2</v>
      </c>
      <c r="P326" s="9">
        <f>+D$11+D$12*F326+D$13*F326^2</f>
        <v>-3.7857549015520006E-2</v>
      </c>
      <c r="Q326" s="11">
        <f>+C326-15018.5</f>
        <v>40664.140899999999</v>
      </c>
      <c r="R326">
        <f>+(P326-G326)^2</f>
        <v>1.3862188372109009E-5</v>
      </c>
      <c r="S326">
        <v>1</v>
      </c>
      <c r="T326">
        <f>S326*R326</f>
        <v>1.3862188372109009E-5</v>
      </c>
    </row>
    <row r="327" spans="1:20">
      <c r="A327" s="296" t="s">
        <v>448</v>
      </c>
      <c r="B327" s="297" t="s">
        <v>41</v>
      </c>
      <c r="C327" s="298">
        <v>55691.423400000203</v>
      </c>
      <c r="D327" s="298">
        <v>4.0000000000000002E-4</v>
      </c>
      <c r="E327" s="10">
        <f>+(C327-C$7)/C$8</f>
        <v>30432.898394417305</v>
      </c>
      <c r="F327">
        <f>ROUND(2*E327,0)/2</f>
        <v>30433</v>
      </c>
      <c r="G327" s="9">
        <f>+C327-(C$7+F327*C$8)</f>
        <v>-3.6401009798282757E-2</v>
      </c>
      <c r="L327" s="9">
        <f>+G327</f>
        <v>-3.6401009798282757E-2</v>
      </c>
      <c r="O327" s="9">
        <f ca="1">+C$11+C$12*F327</f>
        <v>-3.8171581230832044E-2</v>
      </c>
      <c r="P327" s="9">
        <f>+D$11+D$12*F327+D$13*F327^2</f>
        <v>-3.7966958661981465E-2</v>
      </c>
      <c r="Q327" s="11">
        <f>+C327-15018.5</f>
        <v>40672.923400000203</v>
      </c>
      <c r="R327">
        <f>+(P327-G327)^2</f>
        <v>2.4521958437192727E-6</v>
      </c>
      <c r="S327">
        <v>1</v>
      </c>
      <c r="T327">
        <f>S327*R327</f>
        <v>2.4521958437192727E-6</v>
      </c>
    </row>
    <row r="328" spans="1:20">
      <c r="A328" s="296" t="s">
        <v>448</v>
      </c>
      <c r="B328" s="297" t="s">
        <v>39</v>
      </c>
      <c r="C328" s="298">
        <v>55691.601499999873</v>
      </c>
      <c r="D328" s="298">
        <v>5.0000000000000001E-4</v>
      </c>
      <c r="E328" s="10">
        <f>+(C328-C$7)/C$8</f>
        <v>30433.395522226267</v>
      </c>
      <c r="F328">
        <f>ROUND(2*E328,0)/2</f>
        <v>30433.5</v>
      </c>
      <c r="G328" s="9">
        <f>+C328-(C$7+F328*C$8)</f>
        <v>-3.7429995129059535E-2</v>
      </c>
      <c r="L328" s="9">
        <f>+G328</f>
        <v>-3.7429995129059535E-2</v>
      </c>
      <c r="O328" s="9">
        <f ca="1">+C$11+C$12*F328</f>
        <v>-3.8173397473441256E-2</v>
      </c>
      <c r="P328" s="9">
        <f>+D$11+D$12*F328+D$13*F328^2</f>
        <v>-3.7969192924607945E-2</v>
      </c>
      <c r="Q328" s="11">
        <f>+C328-15018.5</f>
        <v>40673.101499999873</v>
      </c>
      <c r="R328">
        <f>+(P328-G328)^2</f>
        <v>2.9073426272426501E-7</v>
      </c>
      <c r="S328">
        <v>1</v>
      </c>
      <c r="T328">
        <f>S328*R328</f>
        <v>2.9073426272426501E-7</v>
      </c>
    </row>
    <row r="329" spans="1:20">
      <c r="A329" s="296" t="s">
        <v>448</v>
      </c>
      <c r="B329" s="297" t="s">
        <v>39</v>
      </c>
      <c r="C329" s="298">
        <v>55692.318299999926</v>
      </c>
      <c r="D329" s="298">
        <v>5.9999999999999995E-4</v>
      </c>
      <c r="E329" s="10">
        <f>+(C329-C$7)/C$8</f>
        <v>30435.396315118756</v>
      </c>
      <c r="F329">
        <f>ROUND(2*E329,0)/2</f>
        <v>30435.5</v>
      </c>
      <c r="G329" s="9">
        <f>+C329-(C$7+F329*C$8)</f>
        <v>-3.7145935071748681E-2</v>
      </c>
      <c r="L329" s="9">
        <f>+G329</f>
        <v>-3.7145935071748681E-2</v>
      </c>
      <c r="O329" s="9">
        <f ca="1">+C$11+C$12*F329</f>
        <v>-3.8180662443878091E-2</v>
      </c>
      <c r="P329" s="9">
        <f>+D$11+D$12*F329+D$13*F329^2</f>
        <v>-3.7978130540193319E-2</v>
      </c>
      <c r="Q329" s="11">
        <f>+C329-15018.5</f>
        <v>40673.818299999926</v>
      </c>
      <c r="R329">
        <f>+(P329-G329)^2</f>
        <v>6.925492976997906E-7</v>
      </c>
      <c r="S329">
        <v>1</v>
      </c>
      <c r="T329">
        <f>S329*R329</f>
        <v>6.925492976997906E-7</v>
      </c>
    </row>
    <row r="330" spans="1:20">
      <c r="A330" s="296" t="s">
        <v>448</v>
      </c>
      <c r="B330" s="297" t="s">
        <v>41</v>
      </c>
      <c r="C330" s="298">
        <v>55692.497899999842</v>
      </c>
      <c r="D330" s="298">
        <v>2.0000000000000001E-4</v>
      </c>
      <c r="E330" s="10">
        <f>+(C330-C$7)/C$8</f>
        <v>30435.897629855495</v>
      </c>
      <c r="F330">
        <f>ROUND(2*E330,0)/2</f>
        <v>30436</v>
      </c>
      <c r="G330" s="9">
        <f>+C330-(C$7+F330*C$8)</f>
        <v>-3.6674920156656299E-2</v>
      </c>
      <c r="L330" s="9">
        <f>+G330</f>
        <v>-3.6674920156656299E-2</v>
      </c>
      <c r="O330" s="9">
        <f ca="1">+C$11+C$12*F330</f>
        <v>-3.8182478686487303E-2</v>
      </c>
      <c r="P330" s="9">
        <f>+D$11+D$12*F330+D$13*F330^2</f>
        <v>-3.7980365085359527E-2</v>
      </c>
      <c r="Q330" s="11">
        <f>+C330-15018.5</f>
        <v>40673.997899999842</v>
      </c>
      <c r="R330">
        <f>+(P330-G330)^2</f>
        <v>1.7041864618769767E-6</v>
      </c>
      <c r="S330">
        <v>1</v>
      </c>
      <c r="T330">
        <f>S330*R330</f>
        <v>1.7041864618769767E-6</v>
      </c>
    </row>
    <row r="331" spans="1:20">
      <c r="A331" s="296" t="s">
        <v>448</v>
      </c>
      <c r="B331" s="297" t="s">
        <v>39</v>
      </c>
      <c r="C331" s="298">
        <v>55693.393499999773</v>
      </c>
      <c r="D331" s="298">
        <v>5.0000000000000001E-4</v>
      </c>
      <c r="E331" s="10">
        <f>+(C331-C$7)/C$8</f>
        <v>30438.397504456836</v>
      </c>
      <c r="F331">
        <f>ROUND(2*E331,0)/2</f>
        <v>30438.5</v>
      </c>
      <c r="G331" s="9">
        <f>+C331-(C$7+F331*C$8)</f>
        <v>-3.6719845229526982E-2</v>
      </c>
      <c r="L331" s="9">
        <f>+G331</f>
        <v>-3.6719845229526982E-2</v>
      </c>
      <c r="O331" s="9">
        <f ca="1">+C$11+C$12*F331</f>
        <v>-3.8191559899533364E-2</v>
      </c>
      <c r="P331" s="9">
        <f>+D$11+D$12*F331+D$13*F331^2</f>
        <v>-3.799153865880979E-2</v>
      </c>
      <c r="Q331" s="11">
        <f>+C331-15018.5</f>
        <v>40674.893499999773</v>
      </c>
      <c r="R331">
        <f>+(P331-G331)^2</f>
        <v>1.6172041780810683E-6</v>
      </c>
      <c r="S331">
        <v>1</v>
      </c>
      <c r="T331">
        <f>S331*R331</f>
        <v>1.6172041780810683E-6</v>
      </c>
    </row>
    <row r="332" spans="1:20">
      <c r="A332" s="296" t="s">
        <v>448</v>
      </c>
      <c r="B332" s="297" t="s">
        <v>41</v>
      </c>
      <c r="C332" s="298">
        <v>55693.573100000154</v>
      </c>
      <c r="D332" s="298">
        <v>5.0000000000000001E-4</v>
      </c>
      <c r="E332" s="10">
        <f>+(C332-C$7)/C$8</f>
        <v>30438.898819194877</v>
      </c>
      <c r="F332">
        <f>ROUND(2*E332,0)/2</f>
        <v>30439</v>
      </c>
      <c r="G332" s="9">
        <f>+C332-(C$7+F332*C$8)</f>
        <v>-3.6248829848773312E-2</v>
      </c>
      <c r="L332" s="9">
        <f>+G332</f>
        <v>-3.6248829848773312E-2</v>
      </c>
      <c r="O332" s="9">
        <f ca="1">+C$11+C$12*F332</f>
        <v>-3.8193376142142563E-2</v>
      </c>
      <c r="P332" s="9">
        <f>+D$11+D$12*F332+D$13*F332^2</f>
        <v>-3.7993773543023676E-2</v>
      </c>
      <c r="Q332" s="11">
        <f>+C332-15018.5</f>
        <v>40675.073100000154</v>
      </c>
      <c r="R332">
        <f>+(P332-G332)^2</f>
        <v>3.0448284961041089E-6</v>
      </c>
      <c r="S332">
        <v>1</v>
      </c>
      <c r="T332">
        <f>S332*R332</f>
        <v>3.0448284961041089E-6</v>
      </c>
    </row>
    <row r="333" spans="1:20">
      <c r="A333" s="296" t="s">
        <v>448</v>
      </c>
      <c r="B333" s="297" t="s">
        <v>39</v>
      </c>
      <c r="C333" s="298">
        <v>55694.467499999795</v>
      </c>
      <c r="D333" s="298">
        <v>5.0000000000000001E-4</v>
      </c>
      <c r="E333" s="10">
        <f>+(C333-C$7)/C$8</f>
        <v>30441.395344253735</v>
      </c>
      <c r="F333">
        <f>ROUND(2*E333,0)/2</f>
        <v>30441.5</v>
      </c>
      <c r="G333" s="9">
        <f>+C333-(C$7+F333*C$8)</f>
        <v>-3.7493755204195622E-2</v>
      </c>
      <c r="L333" s="9">
        <f>+G333</f>
        <v>-3.7493755204195622E-2</v>
      </c>
      <c r="O333" s="9">
        <f ca="1">+C$11+C$12*F333</f>
        <v>-3.8202457355188624E-2</v>
      </c>
      <c r="P333" s="9">
        <f>+D$11+D$12*F333+D$13*F333^2</f>
        <v>-3.8004948811712375E-2</v>
      </c>
      <c r="Q333" s="11">
        <f>+C333-15018.5</f>
        <v>40675.967499999795</v>
      </c>
      <c r="R333">
        <f>+(P333-G333)^2</f>
        <v>2.6131890436599135E-7</v>
      </c>
      <c r="S333">
        <v>1</v>
      </c>
      <c r="T333">
        <f>S333*R333</f>
        <v>2.6131890436599135E-7</v>
      </c>
    </row>
    <row r="334" spans="1:20">
      <c r="A334" s="296" t="s">
        <v>448</v>
      </c>
      <c r="B334" s="297" t="s">
        <v>41</v>
      </c>
      <c r="C334" s="298">
        <v>55695.364599999972</v>
      </c>
      <c r="D334" s="298">
        <v>4.0000000000000002E-4</v>
      </c>
      <c r="E334" s="10">
        <f>+(C334-C$7)/C$8</f>
        <v>30443.899405782853</v>
      </c>
      <c r="F334">
        <f>ROUND(2*E334,0)/2</f>
        <v>30444</v>
      </c>
      <c r="G334" s="9">
        <f>+C334-(C$7+F334*C$8)</f>
        <v>-3.6038680031197146E-2</v>
      </c>
      <c r="L334" s="9">
        <f>+G334</f>
        <v>-3.6038680031197146E-2</v>
      </c>
      <c r="O334" s="9">
        <f ca="1">+C$11+C$12*F334</f>
        <v>-3.8211538568234671E-2</v>
      </c>
      <c r="P334" s="9">
        <f>+D$11+D$12*F334+D$13*F334^2</f>
        <v>-3.8016125493099753E-2</v>
      </c>
      <c r="Q334" s="11">
        <f>+C334-15018.5</f>
        <v>40676.864599999972</v>
      </c>
      <c r="R334">
        <f>+(P334-G334)^2</f>
        <v>3.9102905547992178E-6</v>
      </c>
      <c r="S334">
        <v>1</v>
      </c>
      <c r="T334">
        <f>S334*R334</f>
        <v>3.9102905547992178E-6</v>
      </c>
    </row>
    <row r="335" spans="1:20">
      <c r="A335" s="296" t="s">
        <v>448</v>
      </c>
      <c r="B335" s="297" t="s">
        <v>39</v>
      </c>
      <c r="C335" s="298">
        <v>55695.542599999812</v>
      </c>
      <c r="D335" s="298">
        <v>6.9999999999999999E-4</v>
      </c>
      <c r="E335" s="10">
        <f>+(C335-C$7)/C$8</f>
        <v>30444.39625446382</v>
      </c>
      <c r="F335">
        <f>ROUND(2*E335,0)/2</f>
        <v>30444.5</v>
      </c>
      <c r="G335" s="9">
        <f>+C335-(C$7+F335*C$8)</f>
        <v>-3.7167665184824727E-2</v>
      </c>
      <c r="L335" s="9">
        <f>+G335</f>
        <v>-3.7167665184824727E-2</v>
      </c>
      <c r="O335" s="9">
        <f ca="1">+C$11+C$12*F335</f>
        <v>-3.8213354810843883E-2</v>
      </c>
      <c r="P335" s="9">
        <f>+D$11+D$12*F335+D$13*F335^2</f>
        <v>-3.8018360998901074E-2</v>
      </c>
      <c r="Q335" s="11">
        <f>+C335-15018.5</f>
        <v>40677.042599999812</v>
      </c>
      <c r="R335">
        <f>+(P335-G335)^2</f>
        <v>7.2368336808701799E-7</v>
      </c>
      <c r="S335">
        <v>1</v>
      </c>
      <c r="T335">
        <f>S335*R335</f>
        <v>7.2368336808701799E-7</v>
      </c>
    </row>
    <row r="336" spans="1:20">
      <c r="A336" s="296" t="s">
        <v>448</v>
      </c>
      <c r="B336" s="297" t="s">
        <v>39</v>
      </c>
      <c r="C336" s="298">
        <v>55701.273899999913</v>
      </c>
      <c r="D336" s="298">
        <v>5.9999999999999995E-4</v>
      </c>
      <c r="E336" s="10">
        <f>+(C336-C$7)/C$8</f>
        <v>30460.393944620162</v>
      </c>
      <c r="F336">
        <f>ROUND(2*E336,0)/2</f>
        <v>30460.5</v>
      </c>
      <c r="G336" s="9">
        <f>+C336-(C$7+F336*C$8)</f>
        <v>-3.799518509185873E-2</v>
      </c>
      <c r="L336" s="9">
        <f>+G336</f>
        <v>-3.799518509185873E-2</v>
      </c>
      <c r="O336" s="9">
        <f ca="1">+C$11+C$12*F336</f>
        <v>-3.8271474574338604E-2</v>
      </c>
      <c r="P336" s="9">
        <f>+D$11+D$12*F336+D$13*F336^2</f>
        <v>-3.8089927020739558E-2</v>
      </c>
      <c r="Q336" s="11">
        <f>+C336-15018.5</f>
        <v>40682.773899999913</v>
      </c>
      <c r="R336">
        <f>+(P336-G336)^2</f>
        <v>8.9760330880600178E-9</v>
      </c>
      <c r="S336">
        <v>1</v>
      </c>
      <c r="T336">
        <f>S336*R336</f>
        <v>8.9760330880600178E-9</v>
      </c>
    </row>
    <row r="337" spans="1:20">
      <c r="A337" s="296" t="s">
        <v>448</v>
      </c>
      <c r="B337" s="297" t="s">
        <v>41</v>
      </c>
      <c r="C337" s="298">
        <v>55701.453600000124</v>
      </c>
      <c r="D337" s="298">
        <v>6.9999999999999999E-4</v>
      </c>
      <c r="E337" s="10">
        <f>+(C337-C$7)/C$8</f>
        <v>30460.895538486202</v>
      </c>
      <c r="F337">
        <f>ROUND(2*E337,0)/2</f>
        <v>30461</v>
      </c>
      <c r="G337" s="9">
        <f>+C337-(C$7+F337*C$8)</f>
        <v>-3.742416987370234E-2</v>
      </c>
      <c r="L337" s="9">
        <f>+G337</f>
        <v>-3.742416987370234E-2</v>
      </c>
      <c r="O337" s="9">
        <f ca="1">+C$11+C$12*F337</f>
        <v>-3.8273290816947816E-2</v>
      </c>
      <c r="P337" s="9">
        <f>+D$11+D$12*F337+D$13*F337^2</f>
        <v>-3.809216439130314E-2</v>
      </c>
      <c r="Q337" s="11">
        <f>+C337-15018.5</f>
        <v>40682.953600000124</v>
      </c>
      <c r="R337">
        <f>+(P337-G337)^2</f>
        <v>4.4621667554472635E-7</v>
      </c>
      <c r="S337">
        <v>1</v>
      </c>
      <c r="T337">
        <f>S337*R337</f>
        <v>4.4621667554472635E-7</v>
      </c>
    </row>
    <row r="338" spans="1:20">
      <c r="A338" s="296" t="s">
        <v>448</v>
      </c>
      <c r="B338" s="297" t="s">
        <v>41</v>
      </c>
      <c r="C338" s="298">
        <v>55714.351199999917</v>
      </c>
      <c r="D338" s="298">
        <v>2.0000000000000001E-4</v>
      </c>
      <c r="E338" s="10">
        <f>+(C338-C$7)/C$8</f>
        <v>30496.896412381047</v>
      </c>
      <c r="F338">
        <f>ROUND(2*E338,0)/2</f>
        <v>30497</v>
      </c>
      <c r="G338" s="9">
        <f>+C338-(C$7+F338*C$8)</f>
        <v>-3.7111090081452858E-2</v>
      </c>
      <c r="L338" s="9">
        <f>+G338</f>
        <v>-3.7111090081452858E-2</v>
      </c>
      <c r="O338" s="9">
        <f ca="1">+C$11+C$12*F338</f>
        <v>-3.8404060284810942E-2</v>
      </c>
      <c r="P338" s="9">
        <f>+D$11+D$12*F338+D$13*F338^2</f>
        <v>-3.8253403574767489E-2</v>
      </c>
      <c r="Q338" s="11">
        <f>+C338-15018.5</f>
        <v>40695.851199999917</v>
      </c>
      <c r="R338">
        <f>+(P338-G338)^2</f>
        <v>1.3048801170086759E-6</v>
      </c>
      <c r="S338">
        <v>1</v>
      </c>
      <c r="T338">
        <f>S338*R338</f>
        <v>1.3048801170086759E-6</v>
      </c>
    </row>
    <row r="339" spans="1:20">
      <c r="A339" s="296" t="s">
        <v>448</v>
      </c>
      <c r="B339" s="297" t="s">
        <v>39</v>
      </c>
      <c r="C339" s="298">
        <v>55714.531700000167</v>
      </c>
      <c r="D339" s="298">
        <v>5.9999999999999995E-4</v>
      </c>
      <c r="E339" s="10">
        <f>+(C339-C$7)/C$8</f>
        <v>30497.400239274975</v>
      </c>
      <c r="F339">
        <f>ROUND(2*E339,0)/2</f>
        <v>30497.5</v>
      </c>
      <c r="G339" s="9">
        <f>+C339-(C$7+F339*C$8)</f>
        <v>-3.5740074832574464E-2</v>
      </c>
      <c r="L339" s="9">
        <f>+G339</f>
        <v>-3.5740074832574464E-2</v>
      </c>
      <c r="O339" s="9">
        <f ca="1">+C$11+C$12*F339</f>
        <v>-3.8405876527420155E-2</v>
      </c>
      <c r="P339" s="9">
        <f>+D$11+D$12*F339+D$13*F339^2</f>
        <v>-3.8255645070411237E-2</v>
      </c>
      <c r="Q339" s="11">
        <f>+C339-15018.5</f>
        <v>40696.031700000167</v>
      </c>
      <c r="R339">
        <f>+(P339-G339)^2</f>
        <v>6.3280936214901577E-6</v>
      </c>
      <c r="S339">
        <v>1</v>
      </c>
      <c r="T339">
        <f>S339*R339</f>
        <v>6.3280936214901577E-6</v>
      </c>
    </row>
    <row r="340" spans="1:20">
      <c r="A340" s="296" t="s">
        <v>448</v>
      </c>
      <c r="B340" s="297" t="s">
        <v>39</v>
      </c>
      <c r="C340" s="298">
        <v>55715.246999999974</v>
      </c>
      <c r="D340" s="298">
        <v>5.0000000000000001E-4</v>
      </c>
      <c r="E340" s="10">
        <f>+(C340-C$7)/C$8</f>
        <v>30499.396845239684</v>
      </c>
      <c r="F340">
        <f>ROUND(2*E340,0)/2</f>
        <v>30499.5</v>
      </c>
      <c r="G340" s="9">
        <f>+C340-(C$7+F340*C$8)</f>
        <v>-3.6956015028408729E-2</v>
      </c>
      <c r="L340" s="9">
        <f>+G340</f>
        <v>-3.6956015028408729E-2</v>
      </c>
      <c r="O340" s="9">
        <f ca="1">+C$11+C$12*F340</f>
        <v>-3.8413141497857003E-2</v>
      </c>
      <c r="P340" s="9">
        <f>+D$11+D$12*F340+D$13*F340^2</f>
        <v>-3.8264611618065728E-2</v>
      </c>
      <c r="Q340" s="11">
        <f>+C340-15018.5</f>
        <v>40696.746999999974</v>
      </c>
      <c r="R340">
        <f>+(P340-G340)^2</f>
        <v>1.7124250344619282E-6</v>
      </c>
      <c r="S340">
        <v>1</v>
      </c>
      <c r="T340">
        <f>S340*R340</f>
        <v>1.7124250344619282E-6</v>
      </c>
    </row>
    <row r="341" spans="1:20">
      <c r="A341" s="296" t="s">
        <v>448</v>
      </c>
      <c r="B341" s="297" t="s">
        <v>41</v>
      </c>
      <c r="C341" s="298">
        <v>55715.425600000191</v>
      </c>
      <c r="D341" s="298">
        <v>5.9999999999999995E-4</v>
      </c>
      <c r="E341" s="10">
        <f>+(C341-C$7)/C$8</f>
        <v>30499.895368692542</v>
      </c>
      <c r="F341">
        <f>ROUND(2*E341,0)/2</f>
        <v>30500</v>
      </c>
      <c r="G341" s="9">
        <f>+C341-(C$7+F341*C$8)</f>
        <v>-3.7484999811567832E-2</v>
      </c>
      <c r="L341" s="9">
        <f>+G341</f>
        <v>-3.7484999811567832E-2</v>
      </c>
      <c r="O341" s="9">
        <f ca="1">+C$11+C$12*F341</f>
        <v>-3.8414957740466202E-2</v>
      </c>
      <c r="P341" s="9">
        <f>+D$11+D$12*F341+D$13*F341^2</f>
        <v>-3.8266853396249231E-2</v>
      </c>
      <c r="Q341" s="11">
        <f>+C341-15018.5</f>
        <v>40696.925600000191</v>
      </c>
      <c r="R341">
        <f>+(P341-G341)^2</f>
        <v>6.1129502787915438E-7</v>
      </c>
      <c r="S341">
        <v>1</v>
      </c>
      <c r="T341">
        <f>S341*R341</f>
        <v>6.1129502787915438E-7</v>
      </c>
    </row>
    <row r="342" spans="1:20">
      <c r="A342" s="296" t="s">
        <v>448</v>
      </c>
      <c r="B342" s="297" t="s">
        <v>41</v>
      </c>
      <c r="C342" s="298">
        <v>55717.215700000059</v>
      </c>
      <c r="D342" s="298">
        <v>2.0999999999999999E-3</v>
      </c>
      <c r="E342" s="10">
        <f>+(C342-C$7)/C$8</f>
        <v>30504.892047482037</v>
      </c>
      <c r="F342">
        <f>ROUND(2*E342,0)/2</f>
        <v>30505</v>
      </c>
      <c r="G342" s="9">
        <f>+C342-(C$7+F342*C$8)</f>
        <v>-3.8674849944072776E-2</v>
      </c>
      <c r="L342" s="9">
        <f>+G342</f>
        <v>-3.8674849944072776E-2</v>
      </c>
      <c r="O342" s="9">
        <f ca="1">+C$11+C$12*F342</f>
        <v>-3.843312016655831E-2</v>
      </c>
      <c r="P342" s="9">
        <f>+D$11+D$12*F342+D$13*F342^2</f>
        <v>-3.8289274286021274E-2</v>
      </c>
      <c r="Q342" s="11">
        <f>+C342-15018.5</f>
        <v>40698.715700000059</v>
      </c>
      <c r="R342">
        <f>+(P342-G342)^2</f>
        <v>1.4866858808184824E-7</v>
      </c>
      <c r="S342">
        <v>1</v>
      </c>
      <c r="T342">
        <f>S342*R342</f>
        <v>1.4866858808184824E-7</v>
      </c>
    </row>
    <row r="343" spans="1:20">
      <c r="A343" s="296" t="s">
        <v>448</v>
      </c>
      <c r="B343" s="297" t="s">
        <v>39</v>
      </c>
      <c r="C343" s="298">
        <v>55717.398699999787</v>
      </c>
      <c r="D343" s="298">
        <v>1.1000000000000001E-3</v>
      </c>
      <c r="E343" s="10">
        <f>+(C343-C$7)/C$8</f>
        <v>30505.402852586325</v>
      </c>
      <c r="F343">
        <f>ROUND(2*E343,0)/2</f>
        <v>30505.5</v>
      </c>
      <c r="G343" s="9">
        <f>+C343-(C$7+F343*C$8)</f>
        <v>-3.4803835209459066E-2</v>
      </c>
      <c r="L343" s="9">
        <f>+G343</f>
        <v>-3.4803835209459066E-2</v>
      </c>
      <c r="O343" s="9">
        <f ca="1">+C$11+C$12*F343</f>
        <v>-3.8434936409167522E-2</v>
      </c>
      <c r="P343" s="9">
        <f>+D$11+D$12*F343+D$13*F343^2</f>
        <v>-3.8291516685792185E-2</v>
      </c>
      <c r="Q343" s="11">
        <f>+C343-15018.5</f>
        <v>40698.898699999787</v>
      </c>
      <c r="R343">
        <f>+(P343-G343)^2</f>
        <v>1.2163922080357159E-5</v>
      </c>
      <c r="S343">
        <v>1</v>
      </c>
      <c r="T343">
        <f>S343*R343</f>
        <v>1.2163922080357159E-5</v>
      </c>
    </row>
    <row r="344" spans="1:20">
      <c r="A344" s="296" t="s">
        <v>448</v>
      </c>
      <c r="B344" s="297" t="s">
        <v>41</v>
      </c>
      <c r="C344" s="298">
        <v>55718.291699999943</v>
      </c>
      <c r="D344" s="298">
        <v>5.9999999999999995E-4</v>
      </c>
      <c r="E344" s="10">
        <f>+(C344-C$7)/C$8</f>
        <v>30507.895469848005</v>
      </c>
      <c r="F344">
        <f>ROUND(2*E344,0)/2</f>
        <v>30508</v>
      </c>
      <c r="G344" s="9">
        <f>+C344-(C$7+F344*C$8)</f>
        <v>-3.7448760056577157E-2</v>
      </c>
      <c r="L344" s="9">
        <f>+G344</f>
        <v>-3.7448760056577157E-2</v>
      </c>
      <c r="O344" s="9">
        <f ca="1">+C$11+C$12*F344</f>
        <v>-3.8444017622213569E-2</v>
      </c>
      <c r="P344" s="9">
        <f>+D$11+D$12*F344+D$13*F344^2</f>
        <v>-3.8302729532265989E-2</v>
      </c>
      <c r="Q344" s="11">
        <f>+C344-15018.5</f>
        <v>40699.791699999943</v>
      </c>
      <c r="R344">
        <f>+(P344-G344)^2</f>
        <v>7.2926386540825797E-7</v>
      </c>
      <c r="S344">
        <v>1</v>
      </c>
      <c r="T344">
        <f>S344*R344</f>
        <v>7.2926386540825797E-7</v>
      </c>
    </row>
    <row r="345" spans="1:20">
      <c r="A345" s="296" t="s">
        <v>448</v>
      </c>
      <c r="B345" s="297" t="s">
        <v>39</v>
      </c>
      <c r="C345" s="298">
        <v>55730.293500000145</v>
      </c>
      <c r="D345" s="298">
        <v>5.9999999999999995E-4</v>
      </c>
      <c r="E345" s="10">
        <f>+(C345-C$7)/C$8</f>
        <v>30541.395910885512</v>
      </c>
      <c r="F345">
        <f>ROUND(2*E345,0)/2</f>
        <v>30541.5</v>
      </c>
      <c r="G345" s="9">
        <f>+C345-(C$7+F345*C$8)</f>
        <v>-3.7290754858986475E-2</v>
      </c>
      <c r="L345" s="9">
        <f>+G345</f>
        <v>-3.7290754858986475E-2</v>
      </c>
      <c r="O345" s="9">
        <f ca="1">+C$11+C$12*F345</f>
        <v>-3.8565705877030648E-2</v>
      </c>
      <c r="P345" s="9">
        <f>+D$11+D$12*F345+D$13*F345^2</f>
        <v>-3.8453117972184245E-2</v>
      </c>
      <c r="Q345" s="11">
        <f>+C345-15018.5</f>
        <v>40711.793500000145</v>
      </c>
      <c r="R345">
        <f>+(P345-G345)^2</f>
        <v>1.3510880069228123E-6</v>
      </c>
      <c r="S345">
        <v>1</v>
      </c>
      <c r="T345">
        <f>S345*R345</f>
        <v>1.3510880069228123E-6</v>
      </c>
    </row>
    <row r="346" spans="1:20">
      <c r="A346" s="296" t="s">
        <v>448</v>
      </c>
      <c r="B346" s="297" t="s">
        <v>41</v>
      </c>
      <c r="C346" s="298">
        <v>55733.338599999901</v>
      </c>
      <c r="D346" s="298">
        <v>2.9999999999999997E-4</v>
      </c>
      <c r="E346" s="10">
        <f>+(C346-C$7)/C$8</f>
        <v>30549.89565200713</v>
      </c>
      <c r="F346">
        <f>ROUND(2*E346,0)/2</f>
        <v>30550</v>
      </c>
      <c r="G346" s="9">
        <f>+C346-(C$7+F346*C$8)</f>
        <v>-3.7383500100986566E-2</v>
      </c>
      <c r="L346" s="9">
        <f>+G346</f>
        <v>-3.7383500100986566E-2</v>
      </c>
      <c r="O346" s="9">
        <f ca="1">+C$11+C$12*F346</f>
        <v>-3.8596582001387228E-2</v>
      </c>
      <c r="P346" s="9">
        <f>+D$11+D$12*F346+D$13*F346^2</f>
        <v>-3.849131657973355E-2</v>
      </c>
      <c r="Q346" s="11">
        <f>+C346-15018.5</f>
        <v>40714.838599999901</v>
      </c>
      <c r="R346">
        <f>+(P346-G346)^2</f>
        <v>1.227257350583367E-6</v>
      </c>
      <c r="S346">
        <v>1</v>
      </c>
      <c r="T346">
        <f>S346*R346</f>
        <v>1.227257350583367E-6</v>
      </c>
    </row>
    <row r="347" spans="1:20">
      <c r="A347" s="296" t="s">
        <v>448</v>
      </c>
      <c r="B347" s="297" t="s">
        <v>41</v>
      </c>
      <c r="C347" s="298">
        <v>55734.413399999961</v>
      </c>
      <c r="D347" s="298">
        <v>2.9999999999999997E-4</v>
      </c>
      <c r="E347" s="10">
        <f>+(C347-C$7)/C$8</f>
        <v>30552.895724831917</v>
      </c>
      <c r="F347">
        <f>ROUND(2*E347,0)/2</f>
        <v>30553</v>
      </c>
      <c r="G347" s="9">
        <f>+C347-(C$7+F347*C$8)</f>
        <v>-3.7357410037657246E-2</v>
      </c>
      <c r="L347" s="9">
        <f>+G347</f>
        <v>-3.7357410037657246E-2</v>
      </c>
      <c r="O347" s="9">
        <f ca="1">+C$11+C$12*F347</f>
        <v>-3.8607479457042487E-2</v>
      </c>
      <c r="P347" s="9">
        <f>+D$11+D$12*F347+D$13*F347^2</f>
        <v>-3.8504802340269928E-2</v>
      </c>
      <c r="Q347" s="11">
        <f>+C347-15018.5</f>
        <v>40715.913399999961</v>
      </c>
      <c r="R347">
        <f>+(P347-G347)^2</f>
        <v>1.3165090960948323E-6</v>
      </c>
      <c r="S347">
        <v>1</v>
      </c>
      <c r="T347">
        <f>S347*R347</f>
        <v>1.3165090960948323E-6</v>
      </c>
    </row>
    <row r="348" spans="1:20">
      <c r="A348" s="296" t="s">
        <v>448</v>
      </c>
      <c r="B348" s="297" t="s">
        <v>39</v>
      </c>
      <c r="C348" s="298">
        <v>55740.32489999989</v>
      </c>
      <c r="D348" s="298">
        <v>8.0000000000000004E-4</v>
      </c>
      <c r="E348" s="10">
        <f>+(C348-C$7)/C$8</f>
        <v>30569.396404495594</v>
      </c>
      <c r="F348">
        <f>ROUND(2*E348,0)/2</f>
        <v>30569.5</v>
      </c>
      <c r="G348" s="9">
        <f>+C348-(C$7+F348*C$8)</f>
        <v>-3.7113915110239759E-2</v>
      </c>
      <c r="L348" s="9">
        <f>+G348</f>
        <v>-3.7113915110239759E-2</v>
      </c>
      <c r="O348" s="9">
        <f ca="1">+C$11+C$12*F348</f>
        <v>-3.8667415463146421E-2</v>
      </c>
      <c r="P348" s="9">
        <f>+D$11+D$12*F348+D$13*F348^2</f>
        <v>-3.8579010386084203E-2</v>
      </c>
      <c r="Q348" s="11">
        <f>+C348-15018.5</f>
        <v>40721.82489999989</v>
      </c>
      <c r="R348">
        <f>+(P348-G348)^2</f>
        <v>2.1465041673017077E-6</v>
      </c>
      <c r="S348">
        <v>1</v>
      </c>
      <c r="T348">
        <f>S348*R348</f>
        <v>2.1465041673017077E-6</v>
      </c>
    </row>
    <row r="349" spans="1:20">
      <c r="A349" s="296" t="s">
        <v>448</v>
      </c>
      <c r="B349" s="297" t="s">
        <v>39</v>
      </c>
      <c r="C349" s="298">
        <v>55744.267899999861</v>
      </c>
      <c r="D349" s="298">
        <v>5.0000000000000001E-4</v>
      </c>
      <c r="E349" s="10">
        <f>+(C349-C$7)/C$8</f>
        <v>30580.402440174214</v>
      </c>
      <c r="F349">
        <f>ROUND(2*E349,0)/2</f>
        <v>30580.5</v>
      </c>
      <c r="G349" s="9">
        <f>+C349-(C$7+F349*C$8)</f>
        <v>-3.4951585141243413E-2</v>
      </c>
      <c r="L349" s="9">
        <f>+G349</f>
        <v>-3.4951585141243413E-2</v>
      </c>
      <c r="O349" s="9">
        <f ca="1">+C$11+C$12*F349</f>
        <v>-3.8707372800549047E-2</v>
      </c>
      <c r="P349" s="9">
        <f>+D$11+D$12*F349+D$13*F349^2</f>
        <v>-3.8628516603935306E-2</v>
      </c>
      <c r="Q349" s="11">
        <f>+C349-15018.5</f>
        <v>40725.767899999861</v>
      </c>
      <c r="R349">
        <f>+(P349-G349)^2</f>
        <v>1.3519824981333544E-5</v>
      </c>
      <c r="S349">
        <v>1</v>
      </c>
      <c r="T349">
        <f>S349*R349</f>
        <v>1.3519824981333544E-5</v>
      </c>
    </row>
    <row r="350" spans="1:20">
      <c r="A350" s="296" t="s">
        <v>448</v>
      </c>
      <c r="B350" s="297" t="s">
        <v>41</v>
      </c>
      <c r="C350" s="298">
        <v>55744.445299999788</v>
      </c>
      <c r="D350" s="298">
        <v>2.0000000000000001E-4</v>
      </c>
      <c r="E350" s="10">
        <f>+(C350-C$7)/C$8</f>
        <v>30580.897614084588</v>
      </c>
      <c r="F350">
        <f>ROUND(2*E350,0)/2</f>
        <v>30581</v>
      </c>
      <c r="G350" s="9">
        <f>+C350-(C$7+F350*C$8)</f>
        <v>-3.6680570214230102E-2</v>
      </c>
      <c r="L350" s="9">
        <f>+G350</f>
        <v>-3.6680570214230102E-2</v>
      </c>
      <c r="O350" s="9">
        <f ca="1">+C$11+C$12*F350</f>
        <v>-3.870918904315826E-2</v>
      </c>
      <c r="P350" s="9">
        <f>+D$11+D$12*F350+D$13*F350^2</f>
        <v>-3.8630767536406291E-2</v>
      </c>
      <c r="Q350" s="11">
        <f>+C350-15018.5</f>
        <v>40725.945299999788</v>
      </c>
      <c r="R350">
        <f>+(P350-G350)^2</f>
        <v>3.8032695954231794E-6</v>
      </c>
      <c r="S350">
        <v>1</v>
      </c>
      <c r="T350">
        <f>S350*R350</f>
        <v>3.8032695954231794E-6</v>
      </c>
    </row>
    <row r="351" spans="1:20">
      <c r="A351" s="296" t="s">
        <v>448</v>
      </c>
      <c r="B351" s="297" t="s">
        <v>39</v>
      </c>
      <c r="C351" s="298">
        <v>55750.357199999969</v>
      </c>
      <c r="D351" s="298">
        <v>5.9999999999999995E-4</v>
      </c>
      <c r="E351" s="10">
        <f>+(C351-C$7)/C$8</f>
        <v>30597.39941026286</v>
      </c>
      <c r="F351">
        <f>ROUND(2*E351,0)/2</f>
        <v>30597.5</v>
      </c>
      <c r="G351" s="9">
        <f>+C351-(C$7+F351*C$8)</f>
        <v>-3.6037075027707033E-2</v>
      </c>
      <c r="L351" s="9">
        <f>+G351</f>
        <v>-3.6037075027707033E-2</v>
      </c>
      <c r="O351" s="9">
        <f ca="1">+C$11+C$12*F351</f>
        <v>-3.8769125049262193E-2</v>
      </c>
      <c r="P351" s="9">
        <f>+D$11+D$12*F351+D$13*F351^2</f>
        <v>-3.8705080008907586E-2</v>
      </c>
      <c r="Q351" s="11">
        <f>+C351-15018.5</f>
        <v>40731.857199999969</v>
      </c>
      <c r="R351">
        <f>+(P351-G351)^2</f>
        <v>7.1182505797109627E-6</v>
      </c>
      <c r="S351">
        <v>1</v>
      </c>
      <c r="T351">
        <f>S351*R351</f>
        <v>7.1182505797109627E-6</v>
      </c>
    </row>
    <row r="352" spans="1:20">
      <c r="A352" s="296" t="s">
        <v>448</v>
      </c>
      <c r="B352" s="297" t="s">
        <v>39</v>
      </c>
      <c r="C352" s="298">
        <v>55751.431199999992</v>
      </c>
      <c r="D352" s="298">
        <v>1.1000000000000001E-3</v>
      </c>
      <c r="E352" s="10">
        <f>+(C352-C$7)/C$8</f>
        <v>30600.397250059759</v>
      </c>
      <c r="F352">
        <f>ROUND(2*E352,0)/2</f>
        <v>30600.5</v>
      </c>
      <c r="G352" s="9">
        <f>+C352-(C$7+F352*C$8)</f>
        <v>-3.6810985009651631E-2</v>
      </c>
      <c r="L352" s="9">
        <f>+G352</f>
        <v>-3.6810985009651631E-2</v>
      </c>
      <c r="O352" s="9">
        <f ca="1">+C$11+C$12*F352</f>
        <v>-3.8780022504917452E-2</v>
      </c>
      <c r="P352" s="9">
        <f>+D$11+D$12*F352+D$13*F352^2</f>
        <v>-3.8718597978974034E-2</v>
      </c>
      <c r="Q352" s="11">
        <f>+C352-15018.5</f>
        <v>40732.931199999992</v>
      </c>
      <c r="R352">
        <f>+(P352-G352)^2</f>
        <v>3.6389872407270356E-6</v>
      </c>
      <c r="S352">
        <v>1</v>
      </c>
      <c r="T352">
        <f>S352*R352</f>
        <v>3.6389872407270356E-6</v>
      </c>
    </row>
    <row r="353" spans="1:20">
      <c r="A353" s="296" t="s">
        <v>448</v>
      </c>
      <c r="B353" s="297" t="s">
        <v>41</v>
      </c>
      <c r="C353" s="298">
        <v>55756.267800000031</v>
      </c>
      <c r="D353" s="298">
        <v>4.0000000000000002E-4</v>
      </c>
      <c r="E353" s="10">
        <f>+(C353-C$7)/C$8</f>
        <v>30613.897577770651</v>
      </c>
      <c r="F353">
        <f>ROUND(2*E353,0)/2</f>
        <v>30614</v>
      </c>
      <c r="G353" s="9">
        <f>+C353-(C$7+F353*C$8)</f>
        <v>-3.6693579968414269E-2</v>
      </c>
      <c r="L353" s="9">
        <f>+G353</f>
        <v>-3.6693579968414269E-2</v>
      </c>
      <c r="O353" s="9">
        <f ca="1">+C$11+C$12*F353</f>
        <v>-3.8829061055366126E-2</v>
      </c>
      <c r="P353" s="9">
        <f>+D$11+D$12*F353+D$13*F353^2</f>
        <v>-3.8779454018563725E-2</v>
      </c>
      <c r="Q353" s="11">
        <f>+C353-15018.5</f>
        <v>40737.767800000031</v>
      </c>
      <c r="R353">
        <f>+(P353-G353)^2</f>
        <v>4.3508705530868932E-6</v>
      </c>
      <c r="S353">
        <v>1</v>
      </c>
      <c r="T353">
        <f>S353*R353</f>
        <v>4.3508705530868932E-6</v>
      </c>
    </row>
    <row r="354" spans="1:20">
      <c r="A354" s="296" t="s">
        <v>448</v>
      </c>
      <c r="B354" s="297" t="s">
        <v>41</v>
      </c>
      <c r="C354" s="298">
        <v>55757.342300000135</v>
      </c>
      <c r="D354" s="298">
        <v>5.0000000000000001E-4</v>
      </c>
      <c r="E354" s="10">
        <f>+(C354-C$7)/C$8</f>
        <v>30616.89681321014</v>
      </c>
      <c r="F354">
        <f>ROUND(2*E354,0)/2</f>
        <v>30617</v>
      </c>
      <c r="G354" s="9">
        <f>+C354-(C$7+F354*C$8)</f>
        <v>-3.6967489868402481E-2</v>
      </c>
      <c r="L354" s="9">
        <f>+G354</f>
        <v>-3.6967489868402481E-2</v>
      </c>
      <c r="O354" s="9">
        <f ca="1">+C$11+C$12*F354</f>
        <v>-3.8839958511021386E-2</v>
      </c>
      <c r="P354" s="9">
        <f>+D$11+D$12*F354+D$13*F354^2</f>
        <v>-3.8792983177203783E-2</v>
      </c>
      <c r="Q354" s="11">
        <f>+C354-15018.5</f>
        <v>40738.842300000135</v>
      </c>
      <c r="R354">
        <f>+(P354-G354)^2</f>
        <v>3.3324258204783239E-6</v>
      </c>
      <c r="S354">
        <v>1</v>
      </c>
      <c r="T354">
        <f>S354*R354</f>
        <v>3.3324258204783239E-6</v>
      </c>
    </row>
    <row r="355" spans="1:20">
      <c r="A355" s="296" t="s">
        <v>448</v>
      </c>
      <c r="B355" s="297" t="s">
        <v>39</v>
      </c>
      <c r="C355" s="298">
        <v>55760.387699999847</v>
      </c>
      <c r="D355" s="298">
        <v>5.9999999999999995E-4</v>
      </c>
      <c r="E355" s="10">
        <f>+(C355-C$7)/C$8</f>
        <v>30625.397391717052</v>
      </c>
      <c r="F355">
        <f>ROUND(2*E355,0)/2</f>
        <v>30625.5</v>
      </c>
      <c r="G355" s="9">
        <f>+C355-(C$7+F355*C$8)</f>
        <v>-3.6760235154360998E-2</v>
      </c>
      <c r="L355" s="9">
        <f>+G355</f>
        <v>-3.6760235154360998E-2</v>
      </c>
      <c r="O355" s="9">
        <f ca="1">+C$11+C$12*F355</f>
        <v>-3.8870834635377965E-2</v>
      </c>
      <c r="P355" s="9">
        <f>+D$11+D$12*F355+D$13*F355^2</f>
        <v>-3.8831326840654393E-2</v>
      </c>
      <c r="Q355" s="11">
        <f>+C355-15018.5</f>
        <v>40741.887699999847</v>
      </c>
      <c r="R355">
        <f>+(P355-G355)^2</f>
        <v>4.2894207730336152E-6</v>
      </c>
      <c r="S355">
        <v>1</v>
      </c>
      <c r="T355">
        <f>S355*R355</f>
        <v>4.2894207730336152E-6</v>
      </c>
    </row>
    <row r="356" spans="1:20">
      <c r="A356" s="296" t="s">
        <v>448</v>
      </c>
      <c r="B356" s="297" t="s">
        <v>41</v>
      </c>
      <c r="C356" s="298">
        <v>55762.358200000133</v>
      </c>
      <c r="D356" s="298">
        <v>5.0000000000000001E-4</v>
      </c>
      <c r="E356" s="10">
        <f>+(C356-C$7)/C$8</f>
        <v>30630.897618272476</v>
      </c>
      <c r="F356">
        <f>ROUND(2*E356,0)/2</f>
        <v>30631</v>
      </c>
      <c r="G356" s="9">
        <f>+C356-(C$7+F356*C$8)</f>
        <v>-3.6679069868114311E-2</v>
      </c>
      <c r="L356" s="9">
        <f>+G356</f>
        <v>-3.6679069868114311E-2</v>
      </c>
      <c r="O356" s="9">
        <f ca="1">+C$11+C$12*F356</f>
        <v>-3.8890813304079272E-2</v>
      </c>
      <c r="P356" s="9">
        <f>+D$11+D$12*F356+D$13*F356^2</f>
        <v>-3.8856146148640469E-2</v>
      </c>
      <c r="Q356" s="11">
        <f>+C356-15018.5</f>
        <v>40743.858200000133</v>
      </c>
      <c r="R356">
        <f>+(P356-G356)^2</f>
        <v>4.7396611312296097E-6</v>
      </c>
      <c r="S356">
        <v>1</v>
      </c>
      <c r="T356">
        <f>S356*R356</f>
        <v>4.7396611312296097E-6</v>
      </c>
    </row>
    <row r="357" spans="1:20">
      <c r="A357" s="296" t="s">
        <v>448</v>
      </c>
      <c r="B357" s="297" t="s">
        <v>39</v>
      </c>
      <c r="C357" s="298">
        <v>55763.253500000108</v>
      </c>
      <c r="D357" s="298">
        <v>4.0000000000000002E-4</v>
      </c>
      <c r="E357" s="10">
        <f>+(C357-C$7)/C$8</f>
        <v>30633.396655488523</v>
      </c>
      <c r="F357">
        <f>ROUND(2*E357,0)/2</f>
        <v>30633.5</v>
      </c>
      <c r="G357" s="9">
        <f>+C357-(C$7+F357*C$8)</f>
        <v>-3.7023994897026569E-2</v>
      </c>
      <c r="L357" s="9">
        <f>+G357</f>
        <v>-3.7023994897026569E-2</v>
      </c>
      <c r="O357" s="9">
        <f ca="1">+C$11+C$12*F357</f>
        <v>-3.8899894517125319E-2</v>
      </c>
      <c r="P357" s="9">
        <f>+D$11+D$12*F357+D$13*F357^2</f>
        <v>-3.8867429912588389E-2</v>
      </c>
      <c r="Q357" s="11">
        <f>+C357-15018.5</f>
        <v>40744.753500000108</v>
      </c>
      <c r="R357">
        <f>+(P357-G357)^2</f>
        <v>3.3982526565994079E-6</v>
      </c>
      <c r="S357">
        <v>1</v>
      </c>
      <c r="T357">
        <f>S357*R357</f>
        <v>3.3982526565994079E-6</v>
      </c>
    </row>
    <row r="358" spans="1:20">
      <c r="A358" s="296" t="s">
        <v>448</v>
      </c>
      <c r="B358" s="297" t="s">
        <v>39</v>
      </c>
      <c r="C358" s="298">
        <v>55764.328399999999</v>
      </c>
      <c r="D358" s="298">
        <v>6.9999999999999999E-4</v>
      </c>
      <c r="E358" s="10">
        <f>+(C358-C$7)/C$8</f>
        <v>30636.397007441308</v>
      </c>
      <c r="F358">
        <f>ROUND(2*E358,0)/2</f>
        <v>30636.5</v>
      </c>
      <c r="G358" s="9">
        <f>+C358-(C$7+F358*C$8)</f>
        <v>-3.6897905003570486E-2</v>
      </c>
      <c r="L358" s="9">
        <f>+G358</f>
        <v>-3.6897905003570486E-2</v>
      </c>
      <c r="O358" s="9">
        <f ca="1">+C$11+C$12*F358</f>
        <v>-3.8910791972780578E-2</v>
      </c>
      <c r="P358" s="9">
        <f>+D$11+D$12*F358+D$13*F358^2</f>
        <v>-3.8880972294088184E-2</v>
      </c>
      <c r="Q358" s="11">
        <f>+C358-15018.5</f>
        <v>40745.828399999999</v>
      </c>
      <c r="R358">
        <f>+(P358-G358)^2</f>
        <v>3.932555878721205E-6</v>
      </c>
      <c r="S358">
        <v>1</v>
      </c>
      <c r="T358">
        <f>S358*R358</f>
        <v>3.932555878721205E-6</v>
      </c>
    </row>
    <row r="359" spans="1:20">
      <c r="A359" s="296" t="s">
        <v>448</v>
      </c>
      <c r="B359" s="297" t="s">
        <v>41</v>
      </c>
      <c r="C359" s="298">
        <v>55765.224400000181</v>
      </c>
      <c r="D359" s="298">
        <v>2.9999999999999997E-4</v>
      </c>
      <c r="E359" s="10">
        <f>+(C359-C$7)/C$8</f>
        <v>30638.89799855724</v>
      </c>
      <c r="F359">
        <f>ROUND(2*E359,0)/2</f>
        <v>30639</v>
      </c>
      <c r="G359" s="9">
        <f>+C359-(C$7+F359*C$8)</f>
        <v>-3.6542829817335587E-2</v>
      </c>
      <c r="L359" s="9">
        <f>+G359</f>
        <v>-3.6542829817335587E-2</v>
      </c>
      <c r="O359" s="9">
        <f ca="1">+C$11+C$12*F359</f>
        <v>-3.8919873185826639E-2</v>
      </c>
      <c r="P359" s="9">
        <f>+D$11+D$12*F359+D$13*F359^2</f>
        <v>-3.889225916597322E-2</v>
      </c>
      <c r="Q359" s="11">
        <f>+C359-15018.5</f>
        <v>40746.724400000181</v>
      </c>
      <c r="R359">
        <f>+(P359-G359)^2</f>
        <v>5.5198182642398512E-6</v>
      </c>
      <c r="S359">
        <v>1</v>
      </c>
      <c r="T359">
        <f>S359*R359</f>
        <v>5.5198182642398512E-6</v>
      </c>
    </row>
    <row r="360" spans="1:20">
      <c r="A360" s="296" t="s">
        <v>448</v>
      </c>
      <c r="B360" s="297" t="s">
        <v>39</v>
      </c>
      <c r="C360" s="298">
        <v>55765.404699999839</v>
      </c>
      <c r="D360" s="298">
        <v>2.0000000000000001E-4</v>
      </c>
      <c r="E360" s="10">
        <f>+(C360-C$7)/C$8</f>
        <v>30639.401267192574</v>
      </c>
      <c r="F360">
        <f>ROUND(2*E360,0)/2</f>
        <v>30639.5</v>
      </c>
      <c r="G360" s="9">
        <f>+C360-(C$7+F360*C$8)</f>
        <v>-3.5371815160033293E-2</v>
      </c>
      <c r="L360" s="9">
        <f>+G360</f>
        <v>-3.5371815160033293E-2</v>
      </c>
      <c r="O360" s="9">
        <f ca="1">+C$11+C$12*F360</f>
        <v>-3.8921689428435838E-2</v>
      </c>
      <c r="P360" s="9">
        <f>+D$11+D$12*F360+D$13*F360^2</f>
        <v>-3.889451670987408E-2</v>
      </c>
      <c r="Q360" s="11">
        <f>+C360-15018.5</f>
        <v>40746.904699999839</v>
      </c>
      <c r="R360">
        <f>+(P360-G360)^2</f>
        <v>1.2409426209250683E-5</v>
      </c>
      <c r="S360">
        <v>1</v>
      </c>
      <c r="T360">
        <f>S360*R360</f>
        <v>1.2409426209250683E-5</v>
      </c>
    </row>
    <row r="361" spans="1:20">
      <c r="A361" s="296" t="s">
        <v>448</v>
      </c>
      <c r="B361" s="297" t="s">
        <v>41</v>
      </c>
      <c r="C361" s="298">
        <v>55770.240900000092</v>
      </c>
      <c r="D361" s="298">
        <v>5.0000000000000001E-4</v>
      </c>
      <c r="E361" s="10">
        <f>+(C361-C$7)/C$8</f>
        <v>30652.900478390169</v>
      </c>
      <c r="F361">
        <f>ROUND(2*E361,0)/2</f>
        <v>30653</v>
      </c>
      <c r="G361" s="9">
        <f>+C361-(C$7+F361*C$8)</f>
        <v>-3.5654409904964268E-2</v>
      </c>
      <c r="L361" s="9">
        <f>+G361</f>
        <v>-3.5654409904964268E-2</v>
      </c>
      <c r="O361" s="9">
        <f ca="1">+C$11+C$12*F361</f>
        <v>-3.8970727978884512E-2</v>
      </c>
      <c r="P361" s="9">
        <f>+D$11+D$12*F361+D$13*F361^2</f>
        <v>-3.8955491755201244E-2</v>
      </c>
      <c r="Q361" s="11">
        <f>+C361-15018.5</f>
        <v>40751.740900000092</v>
      </c>
      <c r="R361">
        <f>+(P361-G361)^2</f>
        <v>1.0897141381963973E-5</v>
      </c>
      <c r="S361">
        <v>1</v>
      </c>
      <c r="T361">
        <f>S361*R361</f>
        <v>1.0897141381963973E-5</v>
      </c>
    </row>
    <row r="362" spans="1:20">
      <c r="A362" s="296" t="s">
        <v>448</v>
      </c>
      <c r="B362" s="297" t="s">
        <v>39</v>
      </c>
      <c r="C362" s="298">
        <v>55772.214399999939</v>
      </c>
      <c r="D362" s="298">
        <v>6.9999999999999999E-4</v>
      </c>
      <c r="E362" s="10">
        <f>+(C362-C$7)/C$8</f>
        <v>30658.409078798548</v>
      </c>
      <c r="F362">
        <f>ROUND(2*E362,0)/2</f>
        <v>30658.5</v>
      </c>
      <c r="G362" s="9">
        <f>+C362-(C$7+F362*C$8)</f>
        <v>-3.2573245058301836E-2</v>
      </c>
      <c r="L362" s="9">
        <f>+G362</f>
        <v>-3.2573245058301836E-2</v>
      </c>
      <c r="O362" s="9">
        <f ca="1">+C$11+C$12*F362</f>
        <v>-3.8990706647585832E-2</v>
      </c>
      <c r="P362" s="9">
        <f>+D$11+D$12*F362+D$13*F362^2</f>
        <v>-3.8980345250495568E-2</v>
      </c>
      <c r="Q362" s="11">
        <f>+C362-15018.5</f>
        <v>40753.714399999939</v>
      </c>
      <c r="R362">
        <f>+(P362-G362)^2</f>
        <v>4.1050932872808957E-5</v>
      </c>
      <c r="S362">
        <v>1</v>
      </c>
      <c r="T362">
        <f>S362*R362</f>
        <v>4.1050932872808957E-5</v>
      </c>
    </row>
    <row r="363" spans="1:20">
      <c r="A363" s="296" t="s">
        <v>448</v>
      </c>
      <c r="B363" s="297" t="s">
        <v>41</v>
      </c>
      <c r="C363" s="298">
        <v>55772.38329999987</v>
      </c>
      <c r="D363" s="298">
        <v>2.9999999999999997E-4</v>
      </c>
      <c r="E363" s="10">
        <f>+(C363-C$7)/C$8</f>
        <v>30658.880526788755</v>
      </c>
      <c r="F363">
        <f>ROUND(2*E363,0)/2</f>
        <v>30659</v>
      </c>
      <c r="G363" s="9">
        <f>+C363-(C$7+F363*C$8)</f>
        <v>-4.2802230127563234E-2</v>
      </c>
      <c r="L363" s="9">
        <f>+G363</f>
        <v>-4.2802230127563234E-2</v>
      </c>
      <c r="O363" s="9">
        <f ca="1">+C$11+C$12*F363</f>
        <v>-3.8992522890195044E-2</v>
      </c>
      <c r="P363" s="9">
        <f>+D$11+D$12*F363+D$13*F363^2</f>
        <v>-3.8982604998206369E-2</v>
      </c>
      <c r="Q363" s="11">
        <f>+C363-15018.5</f>
        <v>40753.88329999987</v>
      </c>
      <c r="R363">
        <f>+(P363-G363)^2</f>
        <v>1.4589536128814453E-5</v>
      </c>
      <c r="S363">
        <v>1</v>
      </c>
      <c r="T363">
        <f>S363*R363</f>
        <v>1.4589536128814453E-5</v>
      </c>
    </row>
    <row r="364" spans="1:20">
      <c r="A364" s="296" t="s">
        <v>448</v>
      </c>
      <c r="B364" s="297" t="s">
        <v>39</v>
      </c>
      <c r="C364" s="298">
        <v>55773.284700000193</v>
      </c>
      <c r="D364" s="298">
        <v>8.9999999999999998E-4</v>
      </c>
      <c r="E364" s="10">
        <f>+(C364-C$7)/C$8</f>
        <v>30661.396590842607</v>
      </c>
      <c r="F364">
        <f>ROUND(2*E364,0)/2</f>
        <v>30661.5</v>
      </c>
      <c r="G364" s="9">
        <f>+C364-(C$7+F364*C$8)</f>
        <v>-3.7047154808533378E-2</v>
      </c>
      <c r="L364" s="9">
        <f>+G364</f>
        <v>-3.7047154808533378E-2</v>
      </c>
      <c r="O364" s="9">
        <f ca="1">+C$11+C$12*F364</f>
        <v>-3.9001604103241092E-2</v>
      </c>
      <c r="P364" s="9">
        <f>+D$11+D$12*F364+D$13*F364^2</f>
        <v>-3.899390458437961E-2</v>
      </c>
      <c r="Q364" s="11">
        <f>+C364-15018.5</f>
        <v>40754.784700000193</v>
      </c>
      <c r="R364">
        <f>+(P364-G364)^2</f>
        <v>3.7898346897573551E-6</v>
      </c>
      <c r="S364">
        <v>1</v>
      </c>
      <c r="T364">
        <f>S364*R364</f>
        <v>3.7898346897573551E-6</v>
      </c>
    </row>
    <row r="365" spans="1:20">
      <c r="A365" s="296" t="s">
        <v>448</v>
      </c>
      <c r="B365" s="297" t="s">
        <v>39</v>
      </c>
      <c r="C365" s="298">
        <v>55774.360199999996</v>
      </c>
      <c r="D365" s="298">
        <v>1.6000000000000001E-3</v>
      </c>
      <c r="E365" s="10">
        <f>+(C365-C$7)/C$8</f>
        <v>30664.398617565981</v>
      </c>
      <c r="F365">
        <f>ROUND(2*E365,0)/2</f>
        <v>30664.5</v>
      </c>
      <c r="G365" s="9">
        <f>+C365-(C$7+F365*C$8)</f>
        <v>-3.6321065002994146E-2</v>
      </c>
      <c r="L365" s="9">
        <f>+G365</f>
        <v>-3.6321065002994146E-2</v>
      </c>
      <c r="O365" s="9">
        <f ca="1">+C$11+C$12*F365</f>
        <v>-3.9012501558896351E-2</v>
      </c>
      <c r="P365" s="9">
        <f>+D$11+D$12*F365+D$13*F365^2</f>
        <v>-3.9007465952549766E-2</v>
      </c>
      <c r="Q365" s="11">
        <f>+C365-15018.5</f>
        <v>40755.860199999996</v>
      </c>
      <c r="R365">
        <f>+(P365-G365)^2</f>
        <v>7.2167500617733378E-6</v>
      </c>
      <c r="S365">
        <v>1</v>
      </c>
      <c r="T365">
        <f>S365*R365</f>
        <v>7.2167500617733378E-6</v>
      </c>
    </row>
    <row r="366" spans="1:20">
      <c r="A366" s="296" t="s">
        <v>448</v>
      </c>
      <c r="B366" s="297" t="s">
        <v>41</v>
      </c>
      <c r="C366" s="298">
        <v>55775.256699999794</v>
      </c>
      <c r="D366" s="298">
        <v>2.9999999999999997E-4</v>
      </c>
      <c r="E366" s="10">
        <f>+(C366-C$7)/C$8</f>
        <v>30666.901004323208</v>
      </c>
      <c r="F366">
        <f>ROUND(2*E366,0)/2</f>
        <v>30667</v>
      </c>
      <c r="G366" s="9">
        <f>+C366-(C$7+F366*C$8)</f>
        <v>-3.5465990207740106E-2</v>
      </c>
      <c r="L366" s="9">
        <f>+G366</f>
        <v>-3.5465990207740106E-2</v>
      </c>
      <c r="O366" s="9">
        <f ca="1">+C$11+C$12*F366</f>
        <v>-3.9021582771942398E-2</v>
      </c>
      <c r="P366" s="9">
        <f>+D$11+D$12*F366+D$13*F366^2</f>
        <v>-3.901876864666011E-2</v>
      </c>
      <c r="Q366" s="11">
        <f>+C366-15018.5</f>
        <v>40756.756699999794</v>
      </c>
      <c r="R366">
        <f>+(P366-G366)^2</f>
        <v>1.2622234636054861E-5</v>
      </c>
      <c r="S366">
        <v>1</v>
      </c>
      <c r="T366">
        <f>S366*R366</f>
        <v>1.2622234636054861E-5</v>
      </c>
    </row>
    <row r="367" spans="1:20">
      <c r="A367" s="296" t="s">
        <v>448</v>
      </c>
      <c r="B367" s="297" t="s">
        <v>39</v>
      </c>
      <c r="C367" s="298">
        <v>55988.599200000055</v>
      </c>
      <c r="D367" s="298">
        <v>4.0000000000000002E-4</v>
      </c>
      <c r="E367" s="10">
        <f>+(C367-C$7)/C$8</f>
        <v>31262.400666201662</v>
      </c>
      <c r="F367">
        <f>ROUND(2*E367,0)/2</f>
        <v>31262.5</v>
      </c>
      <c r="G367" s="9">
        <f>+C367-(C$7+F367*C$8)</f>
        <v>-3.5587124948506244E-2</v>
      </c>
      <c r="L367" s="9">
        <f>+G367</f>
        <v>-3.5587124948506244E-2</v>
      </c>
      <c r="O367" s="9">
        <f ca="1">+C$11+C$12*F367</f>
        <v>-4.1184727719511705E-2</v>
      </c>
      <c r="P367" s="9">
        <f>+D$11+D$12*F367+D$13*F367^2</f>
        <v>-4.1751316361113747E-2</v>
      </c>
      <c r="Q367" s="11">
        <f>+C367-15018.5</f>
        <v>40970.099200000055</v>
      </c>
      <c r="R367">
        <f>+(P367-G367)^2</f>
        <v>3.7997255771264088E-5</v>
      </c>
      <c r="S367">
        <v>1</v>
      </c>
      <c r="T367">
        <f>S367*R367</f>
        <v>3.7997255771264088E-5</v>
      </c>
    </row>
    <row r="368" spans="1:20">
      <c r="A368" s="296" t="s">
        <v>448</v>
      </c>
      <c r="B368" s="297" t="s">
        <v>41</v>
      </c>
      <c r="C368" s="298">
        <v>55989.495300000068</v>
      </c>
      <c r="D368" s="298">
        <v>5.9999999999999995E-4</v>
      </c>
      <c r="E368" s="10">
        <f>+(C368-C$7)/C$8</f>
        <v>31264.901936445593</v>
      </c>
      <c r="F368">
        <f>ROUND(2*E368,0)/2</f>
        <v>31265</v>
      </c>
      <c r="G368" s="9">
        <f>+C368-(C$7+F368*C$8)</f>
        <v>-3.5132049932144582E-2</v>
      </c>
      <c r="L368" s="9">
        <f>+G368</f>
        <v>-3.5132049932144582E-2</v>
      </c>
      <c r="O368" s="9">
        <f ca="1">+C$11+C$12*F368</f>
        <v>-4.1193808932557752E-2</v>
      </c>
      <c r="P368" s="9">
        <f>+D$11+D$12*F368+D$13*F368^2</f>
        <v>-4.1762956972750273E-2</v>
      </c>
      <c r="Q368" s="11">
        <f>+C368-15018.5</f>
        <v>40970.995300000068</v>
      </c>
      <c r="R368">
        <f>+(P368-G368)^2</f>
        <v>4.3968928181154118E-5</v>
      </c>
      <c r="S368">
        <v>1</v>
      </c>
      <c r="T368">
        <f>S368*R368</f>
        <v>4.3968928181154118E-5</v>
      </c>
    </row>
    <row r="369" spans="1:20">
      <c r="A369" s="296" t="s">
        <v>448</v>
      </c>
      <c r="B369" s="297" t="s">
        <v>41</v>
      </c>
      <c r="C369" s="298">
        <v>55990.57070000004</v>
      </c>
      <c r="D369" s="298">
        <v>2.9999999999999997E-4</v>
      </c>
      <c r="E369" s="10">
        <f>+(C369-C$7)/C$8</f>
        <v>31267.903684040972</v>
      </c>
      <c r="F369">
        <f>ROUND(2*E369,0)/2</f>
        <v>31268</v>
      </c>
      <c r="G369" s="9">
        <f>+C369-(C$7+F369*C$8)</f>
        <v>-3.4505959964008071E-2</v>
      </c>
      <c r="L369" s="9">
        <f>+G369</f>
        <v>-3.4505959964008071E-2</v>
      </c>
      <c r="O369" s="9">
        <f ca="1">+C$11+C$12*F369</f>
        <v>-4.1204706388213011E-2</v>
      </c>
      <c r="P369" s="9">
        <f>+D$11+D$12*F369+D$13*F369^2</f>
        <v>-4.1776927571476372E-2</v>
      </c>
      <c r="Q369" s="11">
        <f>+C369-15018.5</f>
        <v>40972.07070000004</v>
      </c>
      <c r="R369">
        <f>+(P369-G369)^2</f>
        <v>5.286696994885331E-5</v>
      </c>
      <c r="S369">
        <v>1</v>
      </c>
      <c r="T369">
        <f>S369*R369</f>
        <v>5.286696994885331E-5</v>
      </c>
    </row>
    <row r="370" spans="1:20">
      <c r="A370" s="296" t="s">
        <v>448</v>
      </c>
      <c r="B370" s="297" t="s">
        <v>39</v>
      </c>
      <c r="C370" s="298">
        <v>55993.614200000186</v>
      </c>
      <c r="D370" s="298">
        <v>5.9999999999999995E-4</v>
      </c>
      <c r="E370" s="10">
        <f>+(C370-C$7)/C$8</f>
        <v>31276.398959108112</v>
      </c>
      <c r="F370">
        <f>ROUND(2*E370,0)/2</f>
        <v>31276.5</v>
      </c>
      <c r="G370" s="9">
        <f>+C370-(C$7+F370*C$8)</f>
        <v>-3.6198704816342797E-2</v>
      </c>
      <c r="L370" s="9">
        <f>+G370</f>
        <v>-3.6198704816342797E-2</v>
      </c>
      <c r="O370" s="9">
        <f ca="1">+C$11+C$12*F370</f>
        <v>-4.1235582512569591E-2</v>
      </c>
      <c r="P370" s="9">
        <f>+D$11+D$12*F370+D$13*F370^2</f>
        <v>-4.1816521981837412E-2</v>
      </c>
      <c r="Q370" s="11">
        <f>+C370-15018.5</f>
        <v>40975.114200000186</v>
      </c>
      <c r="R370">
        <f>+(P370-G370)^2</f>
        <v>3.155986970492595E-5</v>
      </c>
      <c r="S370">
        <v>1</v>
      </c>
      <c r="T370">
        <f>S370*R370</f>
        <v>3.155986970492595E-5</v>
      </c>
    </row>
    <row r="371" spans="1:20">
      <c r="A371" s="296" t="s">
        <v>448</v>
      </c>
      <c r="B371" s="297" t="s">
        <v>41</v>
      </c>
      <c r="C371" s="298">
        <v>55994.511500000022</v>
      </c>
      <c r="D371" s="298">
        <v>2.9999999999999997E-4</v>
      </c>
      <c r="E371" s="10">
        <f>+(C371-C$7)/C$8</f>
        <v>31278.903578893227</v>
      </c>
      <c r="F371">
        <f>ROUND(2*E371,0)/2</f>
        <v>31279</v>
      </c>
      <c r="G371" s="9">
        <f>+C371-(C$7+F371*C$8)</f>
        <v>-3.4543629975814838E-2</v>
      </c>
      <c r="L371" s="9">
        <f>+G371</f>
        <v>-3.4543629975814838E-2</v>
      </c>
      <c r="O371" s="9">
        <f ca="1">+C$11+C$12*F371</f>
        <v>-4.1244663725615638E-2</v>
      </c>
      <c r="P371" s="9">
        <f>+D$11+D$12*F371+D$13*F371^2</f>
        <v>-4.1828170504586593E-2</v>
      </c>
      <c r="Q371" s="11">
        <f>+C371-15018.5</f>
        <v>40976.011500000022</v>
      </c>
      <c r="R371">
        <f>+(P371-G371)^2</f>
        <v>5.3064530715318276E-5</v>
      </c>
      <c r="S371">
        <v>1</v>
      </c>
      <c r="T371">
        <f>S371*R371</f>
        <v>5.3064530715318276E-5</v>
      </c>
    </row>
    <row r="372" spans="1:20">
      <c r="A372" s="296" t="s">
        <v>448</v>
      </c>
      <c r="B372" s="297" t="s">
        <v>41</v>
      </c>
      <c r="C372" s="298">
        <v>56004.543699999806</v>
      </c>
      <c r="D372" s="298">
        <v>5.9999999999999995E-4</v>
      </c>
      <c r="E372" s="10">
        <f>+(C372-C$7)/C$8</f>
        <v>31306.906305531193</v>
      </c>
      <c r="F372">
        <f>ROUND(2*E372,0)/2</f>
        <v>31307</v>
      </c>
      <c r="G372" s="9">
        <f>+C372-(C$7+F372*C$8)</f>
        <v>-3.3566790196346119E-2</v>
      </c>
      <c r="L372" s="9">
        <f>+G372</f>
        <v>-3.3566790196346119E-2</v>
      </c>
      <c r="O372" s="9">
        <f ca="1">+C$11+C$12*F372</f>
        <v>-4.134637331173141E-2</v>
      </c>
      <c r="P372" s="9">
        <f>+D$11+D$12*F372+D$13*F372^2</f>
        <v>-4.19587304749518E-2</v>
      </c>
      <c r="Q372" s="11">
        <f>+C372-15018.5</f>
        <v>40986.043699999806</v>
      </c>
      <c r="R372">
        <f>+(P372-G372)^2</f>
        <v>7.0424661639684395E-5</v>
      </c>
      <c r="S372">
        <v>1</v>
      </c>
      <c r="T372">
        <f>S372*R372</f>
        <v>7.0424661639684395E-5</v>
      </c>
    </row>
    <row r="373" spans="1:20">
      <c r="A373" s="296" t="s">
        <v>448</v>
      </c>
      <c r="B373" s="297" t="s">
        <v>39</v>
      </c>
      <c r="C373" s="298">
        <v>56005.435200000182</v>
      </c>
      <c r="D373" s="298">
        <v>1.5E-3</v>
      </c>
      <c r="E373" s="10">
        <f>+(C373-C$7)/C$8</f>
        <v>31309.394735866397</v>
      </c>
      <c r="F373">
        <f>ROUND(2*E373,0)/2</f>
        <v>31309.5</v>
      </c>
      <c r="G373" s="9">
        <f>+C373-(C$7+F373*C$8)</f>
        <v>-3.7711714816396125E-2</v>
      </c>
      <c r="L373" s="9">
        <f>+G373</f>
        <v>-3.7711714816396125E-2</v>
      </c>
      <c r="O373" s="9">
        <f ca="1">+C$11+C$12*F373</f>
        <v>-4.1355454524777457E-2</v>
      </c>
      <c r="P373" s="9">
        <f>+D$11+D$12*F373+D$13*F373^2</f>
        <v>-4.1970396232624982E-2</v>
      </c>
      <c r="Q373" s="11">
        <f>+C373-15018.5</f>
        <v>40986.935200000182</v>
      </c>
      <c r="R373">
        <f>+(P373-G373)^2</f>
        <v>1.8136367404933026E-5</v>
      </c>
      <c r="S373">
        <v>1</v>
      </c>
      <c r="T373">
        <f>S373*R373</f>
        <v>1.8136367404933026E-5</v>
      </c>
    </row>
    <row r="374" spans="1:20">
      <c r="A374" s="296" t="s">
        <v>448</v>
      </c>
      <c r="B374" s="297" t="s">
        <v>41</v>
      </c>
      <c r="C374" s="298">
        <v>56005.617099999916</v>
      </c>
      <c r="D374" s="298">
        <v>2.9999999999999997E-4</v>
      </c>
      <c r="E374" s="10">
        <f>+(C374-C$7)/C$8</f>
        <v>31309.902470557503</v>
      </c>
      <c r="F374">
        <f>ROUND(2*E374,0)/2</f>
        <v>31310</v>
      </c>
      <c r="G374" s="9">
        <f>+C374-(C$7+F374*C$8)</f>
        <v>-3.4940700083097909E-2</v>
      </c>
      <c r="L374" s="9">
        <f>+G374</f>
        <v>-3.4940700083097909E-2</v>
      </c>
      <c r="O374" s="9">
        <f ca="1">+C$11+C$12*F374</f>
        <v>-4.135727076738667E-2</v>
      </c>
      <c r="P374" s="9">
        <f>+D$11+D$12*F374+D$13*F374^2</f>
        <v>-4.197272955368346E-2</v>
      </c>
      <c r="Q374" s="11">
        <f>+C374-15018.5</f>
        <v>40987.117099999916</v>
      </c>
      <c r="R374">
        <f>+(P374-G374)^2</f>
        <v>4.9449438475183713E-5</v>
      </c>
      <c r="S374">
        <v>1</v>
      </c>
      <c r="T374">
        <f>S374*R374</f>
        <v>4.9449438475183713E-5</v>
      </c>
    </row>
    <row r="375" spans="1:20">
      <c r="A375" s="296" t="s">
        <v>448</v>
      </c>
      <c r="B375" s="297" t="s">
        <v>39</v>
      </c>
      <c r="C375" s="298">
        <v>56006.51090000011</v>
      </c>
      <c r="D375" s="298">
        <v>8.0000000000000004E-4</v>
      </c>
      <c r="E375" s="10">
        <f>+(C375-C$7)/C$8</f>
        <v>31312.397320847071</v>
      </c>
      <c r="F375">
        <f>ROUND(2*E375,0)/2</f>
        <v>31312.5</v>
      </c>
      <c r="G375" s="9">
        <f>+C375-(C$7+F375*C$8)</f>
        <v>-3.6785624892218038E-2</v>
      </c>
      <c r="L375" s="9">
        <f>+G375</f>
        <v>-3.6785624892218038E-2</v>
      </c>
      <c r="O375" s="9">
        <f ca="1">+C$11+C$12*F375</f>
        <v>-4.1366351980432717E-2</v>
      </c>
      <c r="P375" s="9">
        <f>+D$11+D$12*F375+D$13*F375^2</f>
        <v>-4.1984397006595064E-2</v>
      </c>
      <c r="Q375" s="11">
        <f>+C375-15018.5</f>
        <v>40988.01090000011</v>
      </c>
      <c r="R375">
        <f>+(P375-G375)^2</f>
        <v>2.7027231497224175E-5</v>
      </c>
      <c r="S375">
        <v>1</v>
      </c>
      <c r="T375">
        <f>S375*R375</f>
        <v>2.7027231497224175E-5</v>
      </c>
    </row>
    <row r="376" spans="1:20">
      <c r="A376" s="296" t="s">
        <v>448</v>
      </c>
      <c r="B376" s="297" t="s">
        <v>39</v>
      </c>
      <c r="C376" s="298">
        <v>56007.585800000001</v>
      </c>
      <c r="D376" s="298">
        <v>5.9999999999999995E-4</v>
      </c>
      <c r="E376" s="10">
        <f>+(C376-C$7)/C$8</f>
        <v>31315.397672799856</v>
      </c>
      <c r="F376">
        <f>ROUND(2*E376,0)/2</f>
        <v>31315.5</v>
      </c>
      <c r="G376" s="9">
        <f>+C376-(C$7+F376*C$8)</f>
        <v>-3.6659534998761956E-2</v>
      </c>
      <c r="L376" s="9">
        <f>+G376</f>
        <v>-3.6659534998761956E-2</v>
      </c>
      <c r="O376" s="9">
        <f ca="1">+C$11+C$12*F376</f>
        <v>-4.1377249436087976E-2</v>
      </c>
      <c r="P376" s="9">
        <f>+D$11+D$12*F376+D$13*F376^2</f>
        <v>-4.1998399814851262E-2</v>
      </c>
      <c r="Q376" s="11">
        <f>+C376-15018.5</f>
        <v>40989.085800000001</v>
      </c>
      <c r="R376">
        <f>+(P376-G376)^2</f>
        <v>2.8503477524476299E-5</v>
      </c>
      <c r="S376">
        <v>1</v>
      </c>
      <c r="T376">
        <f>S376*R376</f>
        <v>2.8503477524476299E-5</v>
      </c>
    </row>
    <row r="377" spans="1:20">
      <c r="A377" s="296" t="s">
        <v>448</v>
      </c>
      <c r="B377" s="297" t="s">
        <v>39</v>
      </c>
      <c r="C377" s="298">
        <v>56012.601999999955</v>
      </c>
      <c r="D377" s="298">
        <v>5.9999999999999995E-4</v>
      </c>
      <c r="E377" s="10">
        <f>+(C377-C$7)/C$8</f>
        <v>31329.399315247487</v>
      </c>
      <c r="F377">
        <f>ROUND(2*E377,0)/2</f>
        <v>31329.5</v>
      </c>
      <c r="G377" s="9">
        <f>+C377-(C$7+F377*C$8)</f>
        <v>-3.6071115042432211E-2</v>
      </c>
      <c r="L377" s="9">
        <f>+G377</f>
        <v>-3.6071115042432211E-2</v>
      </c>
      <c r="O377" s="9">
        <f ca="1">+C$11+C$12*F377</f>
        <v>-4.1428104229145862E-2</v>
      </c>
      <c r="P377" s="9">
        <f>+D$11+D$12*F377+D$13*F377^2</f>
        <v>-4.2063773151163164E-2</v>
      </c>
      <c r="Q377" s="11">
        <f>+C377-15018.5</f>
        <v>40994.101999999955</v>
      </c>
      <c r="R377">
        <f>+(P377-G377)^2</f>
        <v>3.5911951208138842E-5</v>
      </c>
      <c r="S377">
        <v>1</v>
      </c>
      <c r="T377">
        <f>S377*R377</f>
        <v>3.5911951208138842E-5</v>
      </c>
    </row>
    <row r="378" spans="1:20">
      <c r="A378" s="296" t="s">
        <v>448</v>
      </c>
      <c r="B378" s="297" t="s">
        <v>41</v>
      </c>
      <c r="C378" s="298">
        <v>56013.498000000138</v>
      </c>
      <c r="D378" s="298">
        <v>1.5E-3</v>
      </c>
      <c r="E378" s="10">
        <f>+(C378-C$7)/C$8</f>
        <v>31331.900306363423</v>
      </c>
      <c r="F378">
        <f>ROUND(2*E378,0)/2</f>
        <v>31332</v>
      </c>
      <c r="G378" s="9">
        <f>+C378-(C$7+F378*C$8)</f>
        <v>-3.571603986347327E-2</v>
      </c>
      <c r="L378" s="9">
        <f>+G378</f>
        <v>-3.571603986347327E-2</v>
      </c>
      <c r="O378" s="9">
        <f ca="1">+C$11+C$12*F378</f>
        <v>-4.1437185442191923E-2</v>
      </c>
      <c r="P378" s="9">
        <f>+D$11+D$12*F378+D$13*F378^2</f>
        <v>-4.2075451623124538E-2</v>
      </c>
      <c r="Q378" s="11">
        <f>+C378-15018.5</f>
        <v>40994.998000000138</v>
      </c>
      <c r="R378">
        <f>+(P378-G378)^2</f>
        <v>4.0442117928790834E-5</v>
      </c>
      <c r="S378">
        <v>1</v>
      </c>
      <c r="T378">
        <f>S378*R378</f>
        <v>4.0442117928790834E-5</v>
      </c>
    </row>
    <row r="379" spans="1:20">
      <c r="A379" s="296" t="s">
        <v>448</v>
      </c>
      <c r="B379" s="297" t="s">
        <v>41</v>
      </c>
      <c r="C379" s="298">
        <v>56015.648500000127</v>
      </c>
      <c r="D379" s="298">
        <v>2.9999999999999997E-4</v>
      </c>
      <c r="E379" s="10">
        <f>+(C379-C$7)/C$8</f>
        <v>31337.902964168879</v>
      </c>
      <c r="F379">
        <f>ROUND(2*E379,0)/2</f>
        <v>31338</v>
      </c>
      <c r="G379" s="9">
        <f>+C379-(C$7+F379*C$8)</f>
        <v>-3.4763859875965863E-2</v>
      </c>
      <c r="L379" s="9">
        <f>+G379</f>
        <v>-3.4763859875965863E-2</v>
      </c>
      <c r="O379" s="9">
        <f ca="1">+C$11+C$12*F379</f>
        <v>-4.1458980353502442E-2</v>
      </c>
      <c r="P379" s="9">
        <f>+D$11+D$12*F379+D$13*F379^2</f>
        <v>-4.2103485719642467E-2</v>
      </c>
      <c r="Q379" s="11">
        <f>+C379-15018.5</f>
        <v>40997.148500000127</v>
      </c>
      <c r="R379">
        <f>+(P379-G379)^2</f>
        <v>5.3870107525165486E-5</v>
      </c>
      <c r="S379">
        <v>1</v>
      </c>
      <c r="T379">
        <f>S379*R379</f>
        <v>5.3870107525165486E-5</v>
      </c>
    </row>
    <row r="380" spans="1:20">
      <c r="A380" s="140" t="s">
        <v>408</v>
      </c>
      <c r="B380" s="141" t="s">
        <v>39</v>
      </c>
      <c r="C380" s="142">
        <v>56016.900699999998</v>
      </c>
      <c r="D380" s="142" t="s">
        <v>213</v>
      </c>
      <c r="E380" s="10">
        <f>+(C380-C$7)/C$8</f>
        <v>31341.398210903717</v>
      </c>
      <c r="F380">
        <f>ROUND(2*E380,0)/2</f>
        <v>31341.5</v>
      </c>
      <c r="G380" s="9">
        <f>+C380-(C$7+F380*C$8)</f>
        <v>-3.6466755002038553E-2</v>
      </c>
      <c r="K380" s="9">
        <f>+G380</f>
        <v>-3.6466755002038553E-2</v>
      </c>
      <c r="O380" s="9">
        <f ca="1">+C$11+C$12*F380</f>
        <v>-4.1471694051766914E-2</v>
      </c>
      <c r="P380" s="9">
        <f>+D$11+D$12*F380+D$13*F380^2</f>
        <v>-4.2119842700389765E-2</v>
      </c>
      <c r="Q380" s="11">
        <f>+C380-15018.5</f>
        <v>40998.400699999998</v>
      </c>
      <c r="R380">
        <f>+(P380-G380)^2</f>
        <v>3.1957400525249793E-5</v>
      </c>
      <c r="S380">
        <v>1</v>
      </c>
      <c r="T380">
        <f>S380*R380</f>
        <v>3.1957400525249793E-5</v>
      </c>
    </row>
    <row r="381" spans="1:20">
      <c r="A381" s="296" t="s">
        <v>448</v>
      </c>
      <c r="B381" s="297" t="s">
        <v>39</v>
      </c>
      <c r="C381" s="298">
        <v>56019.409700000193</v>
      </c>
      <c r="D381" s="298">
        <v>1E-3</v>
      </c>
      <c r="E381" s="10">
        <f>+(C381-C$7)/C$8</f>
        <v>31348.401544284396</v>
      </c>
      <c r="F381">
        <f>ROUND(2*E381,0)/2</f>
        <v>31348.5</v>
      </c>
      <c r="G381" s="9">
        <f>+C381-(C$7+F381*C$8)</f>
        <v>-3.5272544810140971E-2</v>
      </c>
      <c r="L381" s="9">
        <f>+G381</f>
        <v>-3.5272544810140971E-2</v>
      </c>
      <c r="O381" s="9">
        <f ca="1">+C$11+C$12*F381</f>
        <v>-4.1497121448295857E-2</v>
      </c>
      <c r="P381" s="9">
        <f>+D$11+D$12*F381+D$13*F381^2</f>
        <v>-4.2152564968552658E-2</v>
      </c>
      <c r="Q381" s="11">
        <f>+C381-15018.5</f>
        <v>41000.909700000193</v>
      </c>
      <c r="R381">
        <f>+(P381-G381)^2</f>
        <v>4.7334677380151175E-5</v>
      </c>
      <c r="S381">
        <v>1</v>
      </c>
      <c r="T381">
        <f>S381*R381</f>
        <v>4.7334677380151175E-5</v>
      </c>
    </row>
    <row r="382" spans="1:20">
      <c r="A382" s="296" t="s">
        <v>448</v>
      </c>
      <c r="B382" s="297" t="s">
        <v>41</v>
      </c>
      <c r="C382" s="298">
        <v>56019.588500000071</v>
      </c>
      <c r="D382" s="298">
        <v>2.0000000000000001E-4</v>
      </c>
      <c r="E382" s="10">
        <f>+(C382-C$7)/C$8</f>
        <v>31348.900625993247</v>
      </c>
      <c r="F382">
        <f>ROUND(2*E382,0)/2</f>
        <v>31349</v>
      </c>
      <c r="G382" s="9">
        <f>+C382-(C$7+F382*C$8)</f>
        <v>-3.560152993304655E-2</v>
      </c>
      <c r="L382" s="9">
        <f>+G382</f>
        <v>-3.560152993304655E-2</v>
      </c>
      <c r="O382" s="9">
        <f ca="1">+C$11+C$12*F382</f>
        <v>-4.1498937690905069E-2</v>
      </c>
      <c r="P382" s="9">
        <f>+D$11+D$12*F382+D$13*F382^2</f>
        <v>-4.2154902697231045E-2</v>
      </c>
      <c r="Q382" s="11">
        <f>+C382-15018.5</f>
        <v>41001.088500000071</v>
      </c>
      <c r="R382">
        <f>+(P382-G382)^2</f>
        <v>4.2946694586355133E-5</v>
      </c>
      <c r="S382">
        <v>1</v>
      </c>
      <c r="T382">
        <f>S382*R382</f>
        <v>4.2946694586355133E-5</v>
      </c>
    </row>
    <row r="383" spans="1:20">
      <c r="A383" s="296" t="s">
        <v>448</v>
      </c>
      <c r="B383" s="297" t="s">
        <v>39</v>
      </c>
      <c r="C383" s="298">
        <v>56020.483200000133</v>
      </c>
      <c r="D383" s="298">
        <v>4.0000000000000002E-4</v>
      </c>
      <c r="E383" s="10">
        <f>+(C383-C$7)/C$8</f>
        <v>31351.397988438701</v>
      </c>
      <c r="F383">
        <f>ROUND(2*E383,0)/2</f>
        <v>31351.5</v>
      </c>
      <c r="G383" s="9">
        <f>+C383-(C$7+F383*C$8)</f>
        <v>-3.6546454866765998E-2</v>
      </c>
      <c r="L383" s="9">
        <f>+G383</f>
        <v>-3.6546454866765998E-2</v>
      </c>
      <c r="O383" s="9">
        <f ca="1">+C$11+C$12*F383</f>
        <v>-4.1508018903951116E-2</v>
      </c>
      <c r="P383" s="9">
        <f>+D$11+D$12*F383+D$13*F383^2</f>
        <v>-4.2166592188242175E-2</v>
      </c>
      <c r="Q383" s="11">
        <f>+C383-15018.5</f>
        <v>41001.983200000133</v>
      </c>
      <c r="R383">
        <f>+(P383-G383)^2</f>
        <v>3.1585943512249412E-5</v>
      </c>
      <c r="S383">
        <v>1</v>
      </c>
      <c r="T383">
        <f>S383*R383</f>
        <v>3.1585943512249412E-5</v>
      </c>
    </row>
    <row r="384" spans="1:20">
      <c r="A384" s="296" t="s">
        <v>448</v>
      </c>
      <c r="B384" s="297" t="s">
        <v>41</v>
      </c>
      <c r="C384" s="298">
        <v>56020.663199999835</v>
      </c>
      <c r="D384" s="298">
        <v>8.0000000000000004E-4</v>
      </c>
      <c r="E384" s="10">
        <f>+(C384-C$7)/C$8</f>
        <v>31351.900419688736</v>
      </c>
      <c r="F384">
        <f>ROUND(2*E384,0)/2</f>
        <v>31352</v>
      </c>
      <c r="G384" s="9">
        <f>+C384-(C$7+F384*C$8)</f>
        <v>-3.5675440165505279E-2</v>
      </c>
      <c r="L384" s="9">
        <f>+G384</f>
        <v>-3.5675440165505279E-2</v>
      </c>
      <c r="O384" s="9">
        <f ca="1">+C$11+C$12*F384</f>
        <v>-4.1509835146560328E-2</v>
      </c>
      <c r="P384" s="9">
        <f>+D$11+D$12*F384+D$13*F384^2</f>
        <v>-4.216893025596824E-2</v>
      </c>
      <c r="Q384" s="11">
        <f>+C384-15018.5</f>
        <v>41002.163199999835</v>
      </c>
      <c r="R384">
        <f>+(P384-G384)^2</f>
        <v>4.2165413554940673E-5</v>
      </c>
      <c r="S384">
        <v>1</v>
      </c>
      <c r="T384">
        <f>S384*R384</f>
        <v>4.2165413554940673E-5</v>
      </c>
    </row>
    <row r="385" spans="1:20">
      <c r="A385" s="296" t="s">
        <v>448</v>
      </c>
      <c r="B385" s="297" t="s">
        <v>39</v>
      </c>
      <c r="C385" s="298">
        <v>56021.558000000194</v>
      </c>
      <c r="D385" s="298">
        <v>5.9999999999999995E-4</v>
      </c>
      <c r="E385" s="10">
        <f>+(C385-C$7)/C$8</f>
        <v>31354.398061263488</v>
      </c>
      <c r="F385">
        <f>ROUND(2*E385,0)/2</f>
        <v>31354.5</v>
      </c>
      <c r="G385" s="9">
        <f>+C385-(C$7+F385*C$8)</f>
        <v>-3.6520364810712636E-2</v>
      </c>
      <c r="L385" s="9">
        <f>+G385</f>
        <v>-3.6520364810712636E-2</v>
      </c>
      <c r="O385" s="9">
        <f ca="1">+C$11+C$12*F385</f>
        <v>-4.1518916359606375E-2</v>
      </c>
      <c r="P385" s="9">
        <f>+D$11+D$12*F385+D$13*F385^2</f>
        <v>-4.2180621442217819E-2</v>
      </c>
      <c r="Q385" s="11">
        <f>+C385-15018.5</f>
        <v>41003.058000000194</v>
      </c>
      <c r="R385">
        <f>+(P385-G385)^2</f>
        <v>3.2038505134498412E-5</v>
      </c>
      <c r="S385">
        <v>1</v>
      </c>
      <c r="T385">
        <f>S385*R385</f>
        <v>3.2038505134498412E-5</v>
      </c>
    </row>
    <row r="386" spans="1:20">
      <c r="A386" s="296" t="s">
        <v>448</v>
      </c>
      <c r="B386" s="297" t="s">
        <v>41</v>
      </c>
      <c r="C386" s="298">
        <v>56022.454799999949</v>
      </c>
      <c r="D386" s="298">
        <v>4.0000000000000002E-4</v>
      </c>
      <c r="E386" s="10">
        <f>+(C386-C$7)/C$8</f>
        <v>31356.901285406009</v>
      </c>
      <c r="F386">
        <f>ROUND(2*E386,0)/2</f>
        <v>31357</v>
      </c>
      <c r="G386" s="9">
        <f>+C386-(C$7+F386*C$8)</f>
        <v>-3.5365290052141063E-2</v>
      </c>
      <c r="L386" s="9">
        <f>+G386</f>
        <v>-3.5365290052141063E-2</v>
      </c>
      <c r="O386" s="9">
        <f ca="1">+C$11+C$12*F386</f>
        <v>-4.1527997572652423E-2</v>
      </c>
      <c r="P386" s="9">
        <f>+D$11+D$12*F386+D$13*F386^2</f>
        <v>-4.2192314041166051E-2</v>
      </c>
      <c r="Q386" s="11">
        <f>+C386-15018.5</f>
        <v>41003.954799999949</v>
      </c>
      <c r="R386">
        <f>+(P386-G386)^2</f>
        <v>4.6608256546722666E-5</v>
      </c>
      <c r="S386">
        <v>1</v>
      </c>
      <c r="T386">
        <f>S386*R386</f>
        <v>4.6608256546722666E-5</v>
      </c>
    </row>
    <row r="387" spans="1:20">
      <c r="A387" s="296" t="s">
        <v>448</v>
      </c>
      <c r="B387" s="297" t="s">
        <v>41</v>
      </c>
      <c r="C387" s="298">
        <v>56023.529300000053</v>
      </c>
      <c r="D387" s="298">
        <v>5.0000000000000001E-4</v>
      </c>
      <c r="E387" s="10">
        <f>+(C387-C$7)/C$8</f>
        <v>31359.900520845502</v>
      </c>
      <c r="F387">
        <f>ROUND(2*E387,0)/2</f>
        <v>31360</v>
      </c>
      <c r="G387" s="9">
        <f>+C387-(C$7+F387*C$8)</f>
        <v>-3.5639199952129275E-2</v>
      </c>
      <c r="L387" s="9">
        <f>+G387</f>
        <v>-3.5639199952129275E-2</v>
      </c>
      <c r="O387" s="9">
        <f ca="1">+C$11+C$12*F387</f>
        <v>-4.1538895028307682E-2</v>
      </c>
      <c r="P387" s="9">
        <f>+D$11+D$12*F387+D$13*F387^2</f>
        <v>-4.2206347024666233E-2</v>
      </c>
      <c r="Q387" s="11">
        <f>+C387-15018.5</f>
        <v>41005.029300000053</v>
      </c>
      <c r="R387">
        <f>+(P387-G387)^2</f>
        <v>4.312742067233074E-5</v>
      </c>
      <c r="S387">
        <v>1</v>
      </c>
      <c r="T387">
        <f>S387*R387</f>
        <v>4.312742067233074E-5</v>
      </c>
    </row>
    <row r="388" spans="1:20">
      <c r="A388" s="296" t="s">
        <v>448</v>
      </c>
      <c r="B388" s="297" t="s">
        <v>39</v>
      </c>
      <c r="C388" s="298">
        <v>56029.439600000158</v>
      </c>
      <c r="D388" s="298">
        <v>8.9999999999999998E-4</v>
      </c>
      <c r="E388" s="10">
        <f>+(C388-C$7)/C$8</f>
        <v>31376.397850967998</v>
      </c>
      <c r="F388">
        <f>ROUND(2*E388,0)/2</f>
        <v>31376.5</v>
      </c>
      <c r="G388" s="9">
        <f>+C388-(C$7+F388*C$8)</f>
        <v>-3.6595704841602128E-2</v>
      </c>
      <c r="L388" s="9">
        <f>+G388</f>
        <v>-3.6595704841602128E-2</v>
      </c>
      <c r="O388" s="9">
        <f ca="1">+C$11+C$12*F388</f>
        <v>-4.1598831034411629E-2</v>
      </c>
      <c r="P388" s="9">
        <f>+D$11+D$12*F388+D$13*F388^2</f>
        <v>-4.2283564796781387E-2</v>
      </c>
      <c r="Q388" s="11">
        <f>+C388-15018.5</f>
        <v>41010.939600000158</v>
      </c>
      <c r="R388">
        <f>+(P388-G388)^2</f>
        <v>3.2351750869731798E-5</v>
      </c>
      <c r="S388">
        <v>1</v>
      </c>
      <c r="T388">
        <f>S388*R388</f>
        <v>3.2351750869731798E-5</v>
      </c>
    </row>
    <row r="389" spans="1:20">
      <c r="A389" s="296" t="s">
        <v>448</v>
      </c>
      <c r="B389" s="297" t="s">
        <v>41</v>
      </c>
      <c r="C389" s="298">
        <v>56029.61950000003</v>
      </c>
      <c r="D389" s="298">
        <v>2.9999999999999997E-4</v>
      </c>
      <c r="E389" s="10">
        <f>+(C389-C$7)/C$8</f>
        <v>31376.900003090035</v>
      </c>
      <c r="F389">
        <f>ROUND(2*E389,0)/2</f>
        <v>31377</v>
      </c>
      <c r="G389" s="9">
        <f>+C389-(C$7+F389*C$8)</f>
        <v>-3.5824689970468171E-2</v>
      </c>
      <c r="L389" s="9">
        <f>+G389</f>
        <v>-3.5824689970468171E-2</v>
      </c>
      <c r="O389" s="9">
        <f ca="1">+C$11+C$12*F389</f>
        <v>-4.1600647277020827E-2</v>
      </c>
      <c r="P389" s="9">
        <f>+D$11+D$12*F389+D$13*F389^2</f>
        <v>-4.2285905689904826E-2</v>
      </c>
      <c r="Q389" s="11">
        <f>+C389-15018.5</f>
        <v>41011.11950000003</v>
      </c>
      <c r="R389">
        <f>+(P389-G389)^2</f>
        <v>4.1747308573095338E-5</v>
      </c>
      <c r="S389">
        <v>1</v>
      </c>
      <c r="T389">
        <f>S389*R389</f>
        <v>4.1747308573095338E-5</v>
      </c>
    </row>
    <row r="390" spans="1:20">
      <c r="A390" s="296" t="s">
        <v>448</v>
      </c>
      <c r="B390" s="297" t="s">
        <v>39</v>
      </c>
      <c r="C390" s="298">
        <v>56030.51370000001</v>
      </c>
      <c r="D390" s="298">
        <v>6.9999999999999999E-4</v>
      </c>
      <c r="E390" s="10">
        <f>+(C390-C$7)/C$8</f>
        <v>31379.395969892896</v>
      </c>
      <c r="F390">
        <f>ROUND(2*E390,0)/2</f>
        <v>31379.5</v>
      </c>
      <c r="G390" s="9">
        <f>+C390-(C$7+F390*C$8)</f>
        <v>-3.7269614986144006E-2</v>
      </c>
      <c r="L390" s="9">
        <f>+G390</f>
        <v>-3.7269614986144006E-2</v>
      </c>
      <c r="O390" s="9">
        <f ca="1">+C$11+C$12*F390</f>
        <v>-4.1609728490066888E-2</v>
      </c>
      <c r="P390" s="9">
        <f>+D$11+D$12*F390+D$13*F390^2</f>
        <v>-4.2297611003141264E-2</v>
      </c>
      <c r="Q390" s="11">
        <f>+C390-15018.5</f>
        <v>41012.01370000001</v>
      </c>
      <c r="R390">
        <f>+(P390-G390)^2</f>
        <v>2.5280743946940288E-5</v>
      </c>
      <c r="S390">
        <v>1</v>
      </c>
      <c r="T390">
        <f>S390*R390</f>
        <v>2.5280743946940288E-5</v>
      </c>
    </row>
    <row r="391" spans="1:20">
      <c r="A391" s="296" t="s">
        <v>448</v>
      </c>
      <c r="B391" s="297" t="s">
        <v>39</v>
      </c>
      <c r="C391" s="298">
        <v>56033.379499999806</v>
      </c>
      <c r="D391" s="298">
        <v>5.0000000000000001E-4</v>
      </c>
      <c r="E391" s="10">
        <f>+(C391-C$7)/C$8</f>
        <v>31387.395233663065</v>
      </c>
      <c r="F391">
        <f>ROUND(2*E391,0)/2</f>
        <v>31387.5</v>
      </c>
      <c r="G391" s="9">
        <f>+C391-(C$7+F391*C$8)</f>
        <v>-3.7533375194470864E-2</v>
      </c>
      <c r="L391" s="9">
        <f>+G391</f>
        <v>-3.7533375194470864E-2</v>
      </c>
      <c r="O391" s="9">
        <f ca="1">+C$11+C$12*F391</f>
        <v>-4.1638788371814242E-2</v>
      </c>
      <c r="P391" s="9">
        <f>+D$11+D$12*F391+D$13*F391^2</f>
        <v>-4.2335077498833057E-2</v>
      </c>
      <c r="Q391" s="11">
        <f>+C391-15018.5</f>
        <v>41014.879499999806</v>
      </c>
      <c r="R391">
        <f>+(P391-G391)^2</f>
        <v>2.3056345019717197E-5</v>
      </c>
      <c r="S391">
        <v>1</v>
      </c>
      <c r="T391">
        <f>S391*R391</f>
        <v>2.3056345019717197E-5</v>
      </c>
    </row>
    <row r="392" spans="1:20">
      <c r="A392" s="296" t="s">
        <v>448</v>
      </c>
      <c r="B392" s="297" t="s">
        <v>41</v>
      </c>
      <c r="C392" s="298">
        <v>56033.560300000012</v>
      </c>
      <c r="D392" s="298">
        <v>2.9999999999999997E-4</v>
      </c>
      <c r="E392" s="10">
        <f>+(C392-C$7)/C$8</f>
        <v>31387.899897942287</v>
      </c>
      <c r="F392">
        <f>ROUND(2*E392,0)/2</f>
        <v>31388</v>
      </c>
      <c r="G392" s="9">
        <f>+C392-(C$7+F392*C$8)</f>
        <v>-3.5862359989550896E-2</v>
      </c>
      <c r="L392" s="9">
        <f>+G392</f>
        <v>-3.5862359989550896E-2</v>
      </c>
      <c r="O392" s="9">
        <f ca="1">+C$11+C$12*F392</f>
        <v>-4.1640604614423454E-2</v>
      </c>
      <c r="P392" s="9">
        <f>+D$11+D$12*F392+D$13*F392^2</f>
        <v>-4.2337419635131351E-2</v>
      </c>
      <c r="Q392" s="11">
        <f>+C392-15018.5</f>
        <v>41015.060300000012</v>
      </c>
      <c r="R392">
        <f>+(P392-G392)^2</f>
        <v>4.1926397413824496E-5</v>
      </c>
      <c r="S392">
        <v>1</v>
      </c>
      <c r="T392">
        <f>S392*R392</f>
        <v>4.1926397413824496E-5</v>
      </c>
    </row>
    <row r="393" spans="1:20">
      <c r="A393" s="296" t="s">
        <v>448</v>
      </c>
      <c r="B393" s="297" t="s">
        <v>41</v>
      </c>
      <c r="C393" s="298">
        <v>56041.44169999985</v>
      </c>
      <c r="D393" s="298">
        <v>6.9999999999999999E-4</v>
      </c>
      <c r="E393" s="10">
        <f>+(C393-C$7)/C$8</f>
        <v>31409.899129389501</v>
      </c>
      <c r="F393">
        <f>ROUND(2*E393,0)/2</f>
        <v>31410</v>
      </c>
      <c r="G393" s="9">
        <f>+C393-(C$7+F393*C$8)</f>
        <v>-3.6137700153631158E-2</v>
      </c>
      <c r="L393" s="9">
        <f>+G393</f>
        <v>-3.6137700153631158E-2</v>
      </c>
      <c r="O393" s="9">
        <f ca="1">+C$11+C$12*F393</f>
        <v>-4.1720519289228708E-2</v>
      </c>
      <c r="P393" s="9">
        <f>+D$11+D$12*F393+D$13*F393^2</f>
        <v>-4.2440529575124217E-2</v>
      </c>
      <c r="Q393" s="11">
        <f>+C393-15018.5</f>
        <v>41022.94169999985</v>
      </c>
      <c r="R393">
        <f>+(P393-G393)^2</f>
        <v>3.9725658716438522E-5</v>
      </c>
      <c r="S393">
        <v>1</v>
      </c>
      <c r="T393">
        <f>S393*R393</f>
        <v>3.9725658716438522E-5</v>
      </c>
    </row>
    <row r="394" spans="1:20">
      <c r="A394" s="296" t="s">
        <v>448</v>
      </c>
      <c r="B394" s="297" t="s">
        <v>41</v>
      </c>
      <c r="C394" s="298">
        <v>56042.515500000212</v>
      </c>
      <c r="D394" s="298">
        <v>4.0000000000000002E-4</v>
      </c>
      <c r="E394" s="10">
        <f>+(C394-C$7)/C$8</f>
        <v>31412.896410930403</v>
      </c>
      <c r="F394">
        <f>ROUND(2*E394,0)/2</f>
        <v>31413</v>
      </c>
      <c r="G394" s="9">
        <f>+C394-(C$7+F394*C$8)</f>
        <v>-3.7111609788553324E-2</v>
      </c>
      <c r="L394" s="9">
        <f>+G394</f>
        <v>-3.7111609788553324E-2</v>
      </c>
      <c r="O394" s="9">
        <f ca="1">+C$11+C$12*F394</f>
        <v>-4.1731416744883967E-2</v>
      </c>
      <c r="P394" s="9">
        <f>+D$11+D$12*F394+D$13*F394^2</f>
        <v>-4.2454598497678991E-2</v>
      </c>
      <c r="Q394" s="11">
        <f>+C394-15018.5</f>
        <v>41024.015500000212</v>
      </c>
      <c r="R394">
        <f>+(P394-G394)^2</f>
        <v>2.854752834584437E-5</v>
      </c>
      <c r="S394">
        <v>1</v>
      </c>
      <c r="T394">
        <f>S394*R394</f>
        <v>2.854752834584437E-5</v>
      </c>
    </row>
    <row r="395" spans="1:20">
      <c r="A395" s="296" t="s">
        <v>448</v>
      </c>
      <c r="B395" s="297" t="s">
        <v>41</v>
      </c>
      <c r="C395" s="298">
        <v>56047.531299999915</v>
      </c>
      <c r="D395" s="298">
        <v>5.0000000000000001E-4</v>
      </c>
      <c r="E395" s="10">
        <f>+(C395-C$7)/C$8</f>
        <v>31426.896936863443</v>
      </c>
      <c r="F395">
        <f>ROUND(2*E395,0)/2</f>
        <v>31427</v>
      </c>
      <c r="G395" s="9">
        <f>+C395-(C$7+F395*C$8)</f>
        <v>-3.6923190084053203E-2</v>
      </c>
      <c r="L395" s="9">
        <f>+G395</f>
        <v>-3.6923190084053203E-2</v>
      </c>
      <c r="O395" s="9">
        <f ca="1">+C$11+C$12*F395</f>
        <v>-4.1782271537941854E-2</v>
      </c>
      <c r="P395" s="9">
        <f>+D$11+D$12*F395+D$13*F395^2</f>
        <v>-4.252028036738438E-2</v>
      </c>
      <c r="Q395" s="11">
        <f>+C395-15018.5</f>
        <v>41029.031299999915</v>
      </c>
      <c r="R395">
        <f>+(P395-G395)^2</f>
        <v>3.1327419639760278E-5</v>
      </c>
      <c r="S395">
        <v>1</v>
      </c>
      <c r="T395">
        <f>S395*R395</f>
        <v>3.1327419639760278E-5</v>
      </c>
    </row>
    <row r="396" spans="1:20">
      <c r="A396" s="296" t="s">
        <v>448</v>
      </c>
      <c r="B396" s="297" t="s">
        <v>41</v>
      </c>
      <c r="C396" s="298">
        <v>56050.397599999793</v>
      </c>
      <c r="D396" s="298">
        <v>1E-3</v>
      </c>
      <c r="E396" s="10">
        <f>+(C396-C$7)/C$8</f>
        <v>31434.897596276205</v>
      </c>
      <c r="F396">
        <f>ROUND(2*E396,0)/2</f>
        <v>31435</v>
      </c>
      <c r="G396" s="9">
        <f>+C396-(C$7+F396*C$8)</f>
        <v>-3.6686950210423674E-2</v>
      </c>
      <c r="L396" s="9">
        <f>+G396</f>
        <v>-3.6686950210423674E-2</v>
      </c>
      <c r="O396" s="9">
        <f ca="1">+C$11+C$12*F396</f>
        <v>-4.1811331419689207E-2</v>
      </c>
      <c r="P396" s="9">
        <f>+D$11+D$12*F396+D$13*F396^2</f>
        <v>-4.25578327551564E-2</v>
      </c>
      <c r="Q396" s="11">
        <f>+C396-15018.5</f>
        <v>41031.897599999793</v>
      </c>
      <c r="R396">
        <f>+(P396-G396)^2</f>
        <v>3.4467261854047398E-5</v>
      </c>
      <c r="S396">
        <v>1</v>
      </c>
      <c r="T396">
        <f>S396*R396</f>
        <v>3.4467261854047398E-5</v>
      </c>
    </row>
    <row r="397" spans="1:20">
      <c r="A397" s="296" t="s">
        <v>448</v>
      </c>
      <c r="B397" s="297" t="s">
        <v>39</v>
      </c>
      <c r="C397" s="298">
        <v>56050.57620000001</v>
      </c>
      <c r="D397" s="298">
        <v>5.9999999999999995E-4</v>
      </c>
      <c r="E397" s="10">
        <f>+(C397-C$7)/C$8</f>
        <v>31435.396119729059</v>
      </c>
      <c r="F397">
        <f>ROUND(2*E397,0)/2</f>
        <v>31435.5</v>
      </c>
      <c r="G397" s="9">
        <f>+C397-(C$7+F397*C$8)</f>
        <v>-3.7215934993582778E-2</v>
      </c>
      <c r="L397" s="9">
        <f>+G397</f>
        <v>-3.7215934993582778E-2</v>
      </c>
      <c r="O397" s="9">
        <f ca="1">+C$11+C$12*F397</f>
        <v>-4.1813147662298419E-2</v>
      </c>
      <c r="P397" s="9">
        <f>+D$11+D$12*F397+D$13*F397^2</f>
        <v>-4.2560180259709701E-2</v>
      </c>
      <c r="Q397" s="11">
        <f>+C397-15018.5</f>
        <v>41032.07620000001</v>
      </c>
      <c r="R397">
        <f>+(P397-G397)^2</f>
        <v>2.8560957464520033E-5</v>
      </c>
      <c r="S397">
        <v>1</v>
      </c>
      <c r="T397">
        <f>S397*R397</f>
        <v>2.8560957464520033E-5</v>
      </c>
    </row>
    <row r="398" spans="1:20">
      <c r="A398" s="140" t="s">
        <v>413</v>
      </c>
      <c r="B398" s="141" t="s">
        <v>39</v>
      </c>
      <c r="C398" s="142">
        <v>56053.082900000001</v>
      </c>
      <c r="D398" s="197" t="s">
        <v>181</v>
      </c>
      <c r="E398" s="10">
        <f>+(C398-C$7)/C$8</f>
        <v>31442.393033154294</v>
      </c>
      <c r="F398">
        <f>ROUND(2*E398,0)/2</f>
        <v>31442.5</v>
      </c>
      <c r="G398" s="9">
        <f>+C398-(C$7+F398*C$8)</f>
        <v>-3.8321724998240825E-2</v>
      </c>
      <c r="K398" s="9">
        <f>+G398</f>
        <v>-3.8321724998240825E-2</v>
      </c>
      <c r="O398" s="9">
        <f ca="1">+C$11+C$12*F398</f>
        <v>-4.1838575058827362E-2</v>
      </c>
      <c r="P398" s="9">
        <f>+D$11+D$12*F398+D$13*F398^2</f>
        <v>-4.2593051256790471E-2</v>
      </c>
      <c r="Q398" s="11">
        <f>+C398-15018.5</f>
        <v>41034.582900000001</v>
      </c>
      <c r="R398">
        <f>+(P398-G398)^2</f>
        <v>1.8244228006975717E-5</v>
      </c>
      <c r="S398">
        <v>1</v>
      </c>
      <c r="T398">
        <f>S398*R398</f>
        <v>1.8244228006975717E-5</v>
      </c>
    </row>
    <row r="399" spans="1:20">
      <c r="A399" s="296" t="s">
        <v>448</v>
      </c>
      <c r="B399" s="297" t="s">
        <v>41</v>
      </c>
      <c r="C399" s="298">
        <v>56056.48909999989</v>
      </c>
      <c r="D399" s="298">
        <v>6.9999999999999999E-4</v>
      </c>
      <c r="E399" s="10">
        <f>+(C399-C$7)/C$8</f>
        <v>31451.900707191216</v>
      </c>
      <c r="F399">
        <f>ROUND(2*E399,0)/2</f>
        <v>31452</v>
      </c>
      <c r="G399" s="9">
        <f>+C399-(C$7+F399*C$8)</f>
        <v>-3.5572440108808223E-2</v>
      </c>
      <c r="L399" s="9">
        <f>+G399</f>
        <v>-3.5572440108808223E-2</v>
      </c>
      <c r="O399" s="9">
        <f ca="1">+C$11+C$12*F399</f>
        <v>-4.1873083668402353E-2</v>
      </c>
      <c r="P399" s="9">
        <f>+D$11+D$12*F399+D$13*F399^2</f>
        <v>-4.2637679610927348E-2</v>
      </c>
      <c r="Q399" s="11">
        <f>+C399-15018.5</f>
        <v>41037.98909999989</v>
      </c>
      <c r="R399">
        <f>+(P399-G399)^2</f>
        <v>4.9917609222304504E-5</v>
      </c>
      <c r="S399">
        <v>1</v>
      </c>
      <c r="T399">
        <f>S399*R399</f>
        <v>4.9917609222304504E-5</v>
      </c>
    </row>
    <row r="400" spans="1:20">
      <c r="A400" s="296" t="s">
        <v>448</v>
      </c>
      <c r="B400" s="297" t="s">
        <v>39</v>
      </c>
      <c r="C400" s="298">
        <v>56058.458099999931</v>
      </c>
      <c r="D400" s="298">
        <v>2.9999999999999997E-4</v>
      </c>
      <c r="E400" s="10">
        <f>+(C400-C$7)/C$8</f>
        <v>31457.396746818864</v>
      </c>
      <c r="F400">
        <f>ROUND(2*E400,0)/2</f>
        <v>31457.5</v>
      </c>
      <c r="G400" s="9">
        <f>+C400-(C$7+F400*C$8)</f>
        <v>-3.6991275068430696E-2</v>
      </c>
      <c r="L400" s="9">
        <f>+G400</f>
        <v>-3.6991275068430696E-2</v>
      </c>
      <c r="O400" s="9">
        <f ca="1">+C$11+C$12*F400</f>
        <v>-4.1893062337103673E-2</v>
      </c>
      <c r="P400" s="9">
        <f>+D$11+D$12*F400+D$13*F400^2</f>
        <v>-4.2663526402923202E-2</v>
      </c>
      <c r="Q400" s="11">
        <f>+C400-15018.5</f>
        <v>41039.958099999931</v>
      </c>
      <c r="R400">
        <f>+(P400-G400)^2</f>
        <v>3.217443520165202E-5</v>
      </c>
      <c r="S400">
        <v>1</v>
      </c>
      <c r="T400">
        <f>S400*R400</f>
        <v>3.217443520165202E-5</v>
      </c>
    </row>
    <row r="401" spans="1:20">
      <c r="A401" s="296" t="s">
        <v>448</v>
      </c>
      <c r="B401" s="297" t="s">
        <v>41</v>
      </c>
      <c r="C401" s="298">
        <v>56059.353199999779</v>
      </c>
      <c r="D401" s="298">
        <v>2.9999999999999997E-4</v>
      </c>
      <c r="E401" s="10">
        <f>+(C401-C$7)/C$8</f>
        <v>31459.895225777611</v>
      </c>
      <c r="F401">
        <f>ROUND(2*E401,0)/2</f>
        <v>31460</v>
      </c>
      <c r="G401" s="9">
        <f>+C401-(C$7+F401*C$8)</f>
        <v>-3.7536200223257765E-2</v>
      </c>
      <c r="L401" s="9">
        <f>+G401</f>
        <v>-3.7536200223257765E-2</v>
      </c>
      <c r="O401" s="9">
        <f ca="1">+C$11+C$12*F401</f>
        <v>-4.190214355014972E-2</v>
      </c>
      <c r="P401" s="9">
        <f>+D$11+D$12*F401+D$13*F401^2</f>
        <v>-4.2675277205057399E-2</v>
      </c>
      <c r="Q401" s="11">
        <f>+C401-15018.5</f>
        <v>41040.853199999779</v>
      </c>
      <c r="R401">
        <f>+(P401-G401)^2</f>
        <v>2.6410112224862835E-5</v>
      </c>
      <c r="S401">
        <v>1</v>
      </c>
      <c r="T401">
        <f>S401*R401</f>
        <v>2.6410112224862835E-5</v>
      </c>
    </row>
    <row r="402" spans="1:20">
      <c r="A402" s="296" t="s">
        <v>448</v>
      </c>
      <c r="B402" s="297" t="s">
        <v>39</v>
      </c>
      <c r="C402" s="298">
        <v>56059.533100000117</v>
      </c>
      <c r="D402" s="298">
        <v>8.0000000000000004E-4</v>
      </c>
      <c r="E402" s="10">
        <f>+(C402-C$7)/C$8</f>
        <v>31460.397377900947</v>
      </c>
      <c r="F402">
        <f>ROUND(2*E402,0)/2</f>
        <v>31460.5</v>
      </c>
      <c r="G402" s="9">
        <f>+C402-(C$7+F402*C$8)</f>
        <v>-3.6765184879186563E-2</v>
      </c>
      <c r="L402" s="9">
        <f>+G402</f>
        <v>-3.6765184879186563E-2</v>
      </c>
      <c r="O402" s="9">
        <f ca="1">+C$11+C$12*F402</f>
        <v>-4.1903959792758932E-2</v>
      </c>
      <c r="P402" s="9">
        <f>+D$11+D$12*F402+D$13*F402^2</f>
        <v>-4.2677627535008089E-2</v>
      </c>
      <c r="Q402" s="11">
        <f>+C402-15018.5</f>
        <v>41041.033100000117</v>
      </c>
      <c r="R402">
        <f>+(P402-G402)^2</f>
        <v>3.4956978158377899E-5</v>
      </c>
      <c r="S402">
        <v>1</v>
      </c>
      <c r="T402">
        <f>S402*R402</f>
        <v>3.4956978158377899E-5</v>
      </c>
    </row>
    <row r="403" spans="1:20">
      <c r="A403" s="296" t="s">
        <v>448</v>
      </c>
      <c r="B403" s="297" t="s">
        <v>41</v>
      </c>
      <c r="C403" s="298">
        <v>56063.294000000227</v>
      </c>
      <c r="D403" s="298">
        <v>5.0000000000000001E-4</v>
      </c>
      <c r="E403" s="10">
        <f>+(C403-C$7)/C$8</f>
        <v>31470.895120631165</v>
      </c>
      <c r="F403">
        <f>ROUND(2*E403,0)/2</f>
        <v>31471</v>
      </c>
      <c r="G403" s="9">
        <f>+C403-(C$7+F403*C$8)</f>
        <v>-3.7573869776679203E-2</v>
      </c>
      <c r="L403" s="9">
        <f>+G403</f>
        <v>-3.7573869776679203E-2</v>
      </c>
      <c r="O403" s="9">
        <f ca="1">+C$11+C$12*F403</f>
        <v>-4.1942100887552347E-2</v>
      </c>
      <c r="P403" s="9">
        <f>+D$11+D$12*F403+D$13*F403^2</f>
        <v>-4.2726997517308282E-2</v>
      </c>
      <c r="Q403" s="11">
        <f>+C403-15018.5</f>
        <v>41044.794000000227</v>
      </c>
      <c r="R403">
        <f>+(P403-G403)^2</f>
        <v>2.6554725511240959E-5</v>
      </c>
      <c r="S403">
        <v>1</v>
      </c>
      <c r="T403">
        <f>S403*R403</f>
        <v>2.6554725511240959E-5</v>
      </c>
    </row>
    <row r="404" spans="1:20">
      <c r="A404" s="296" t="s">
        <v>448</v>
      </c>
      <c r="B404" s="297" t="s">
        <v>39</v>
      </c>
      <c r="C404" s="298">
        <v>56063.472399999853</v>
      </c>
      <c r="D404" s="298">
        <v>1.1000000000000001E-3</v>
      </c>
      <c r="E404" s="10">
        <f>+(C404-C$7)/C$8</f>
        <v>31471.393085825424</v>
      </c>
      <c r="F404">
        <f>ROUND(2*E404,0)/2</f>
        <v>31471.5</v>
      </c>
      <c r="G404" s="9">
        <f>+C404-(C$7+F404*C$8)</f>
        <v>-3.8302855144138448E-2</v>
      </c>
      <c r="L404" s="9">
        <f>+G404</f>
        <v>-3.8302855144138448E-2</v>
      </c>
      <c r="O404" s="9">
        <f ca="1">+C$11+C$12*F404</f>
        <v>-4.1943917130161559E-2</v>
      </c>
      <c r="P404" s="9">
        <f>+D$11+D$12*F404+D$13*F404^2</f>
        <v>-4.2729349090433813E-2</v>
      </c>
      <c r="Q404" s="11">
        <f>+C404-15018.5</f>
        <v>41044.972399999853</v>
      </c>
      <c r="R404">
        <f>+(P404-G404)^2</f>
        <v>1.9593848656589515E-5</v>
      </c>
      <c r="S404">
        <v>1</v>
      </c>
      <c r="T404">
        <f>S404*R404</f>
        <v>1.9593848656589515E-5</v>
      </c>
    </row>
    <row r="405" spans="1:20">
      <c r="A405" s="296" t="s">
        <v>448</v>
      </c>
      <c r="B405" s="297" t="s">
        <v>41</v>
      </c>
      <c r="C405" s="298">
        <v>56064.368900000118</v>
      </c>
      <c r="D405" s="298">
        <v>4.0000000000000002E-4</v>
      </c>
      <c r="E405" s="10">
        <f>+(C405-C$7)/C$8</f>
        <v>31473.89547258395</v>
      </c>
      <c r="F405">
        <f>ROUND(2*E405,0)/2</f>
        <v>31474</v>
      </c>
      <c r="G405" s="9">
        <f>+C405-(C$7+F405*C$8)</f>
        <v>-3.744777988322312E-2</v>
      </c>
      <c r="L405" s="9">
        <f>+G405</f>
        <v>-3.744777988322312E-2</v>
      </c>
      <c r="O405" s="9">
        <f ca="1">+C$11+C$12*F405</f>
        <v>-4.1952998343207606E-2</v>
      </c>
      <c r="P405" s="9">
        <f>+D$11+D$12*F405+D$13*F405^2</f>
        <v>-4.274110780368065E-2</v>
      </c>
      <c r="Q405" s="11">
        <f>+C405-15018.5</f>
        <v>41045.868900000118</v>
      </c>
      <c r="R405">
        <f>+(P405-G405)^2</f>
        <v>2.8019320473495239E-5</v>
      </c>
      <c r="S405">
        <v>1</v>
      </c>
      <c r="T405">
        <f>S405*R405</f>
        <v>2.8019320473495239E-5</v>
      </c>
    </row>
    <row r="406" spans="1:20">
      <c r="A406" s="296" t="s">
        <v>448</v>
      </c>
      <c r="B406" s="297" t="s">
        <v>39</v>
      </c>
      <c r="C406" s="298">
        <v>56064.547300000209</v>
      </c>
      <c r="D406" s="298">
        <v>6.9999999999999999E-4</v>
      </c>
      <c r="E406" s="10">
        <f>+(C406-C$7)/C$8</f>
        <v>31474.393437779512</v>
      </c>
      <c r="F406">
        <f>ROUND(2*E406,0)/2</f>
        <v>31474.5</v>
      </c>
      <c r="G406" s="9">
        <f>+C406-(C$7+F406*C$8)</f>
        <v>-3.8176764792297035E-2</v>
      </c>
      <c r="L406" s="9">
        <f>+G406</f>
        <v>-3.8176764792297035E-2</v>
      </c>
      <c r="O406" s="9">
        <f ca="1">+C$11+C$12*F406</f>
        <v>-4.1954814585816819E-2</v>
      </c>
      <c r="P406" s="9">
        <f>+D$11+D$12*F406+D$13*F406^2</f>
        <v>-4.274345971585386E-2</v>
      </c>
      <c r="Q406" s="11">
        <f>+C406-15018.5</f>
        <v>41046.047300000209</v>
      </c>
      <c r="R406">
        <f>+(P406-G406)^2</f>
        <v>2.085470252483967E-5</v>
      </c>
      <c r="S406">
        <v>1</v>
      </c>
      <c r="T406">
        <f>S406*R406</f>
        <v>2.085470252483967E-5</v>
      </c>
    </row>
    <row r="407" spans="1:20">
      <c r="A407" s="296" t="s">
        <v>448</v>
      </c>
      <c r="B407" s="297" t="s">
        <v>41</v>
      </c>
      <c r="C407" s="298">
        <v>56065.44290000014</v>
      </c>
      <c r="D407" s="298">
        <v>8.0000000000000004E-4</v>
      </c>
      <c r="E407" s="10">
        <f>+(C407-C$7)/C$8</f>
        <v>31476.893312380849</v>
      </c>
      <c r="F407">
        <f>ROUND(2*E407,0)/2</f>
        <v>31477</v>
      </c>
      <c r="G407" s="9">
        <f>+C407-(C$7+F407*C$8)</f>
        <v>-3.8221689857891761E-2</v>
      </c>
      <c r="L407" s="9">
        <f>+G407</f>
        <v>-3.8221689857891761E-2</v>
      </c>
      <c r="O407" s="9">
        <f ca="1">+C$11+C$12*F407</f>
        <v>-4.1963895798862866E-2</v>
      </c>
      <c r="P407" s="9">
        <f>+D$11+D$12*F407+D$13*F407^2</f>
        <v>-4.2755220124339147E-2</v>
      </c>
      <c r="Q407" s="11">
        <f>+C407-15018.5</f>
        <v>41046.94290000014</v>
      </c>
      <c r="R407">
        <f>+(P407-G407)^2</f>
        <v>2.0552896676794507E-5</v>
      </c>
      <c r="S407">
        <v>1</v>
      </c>
      <c r="T407">
        <f>S407*R407</f>
        <v>2.0552896676794507E-5</v>
      </c>
    </row>
    <row r="408" spans="1:20">
      <c r="A408" s="296" t="s">
        <v>448</v>
      </c>
      <c r="B408" s="297" t="s">
        <v>39</v>
      </c>
      <c r="C408" s="298">
        <v>56067.412099999841</v>
      </c>
      <c r="D408" s="298">
        <v>1.1000000000000001E-3</v>
      </c>
      <c r="E408" s="10">
        <f>+(C408-C$7)/C$8</f>
        <v>31482.389910264497</v>
      </c>
      <c r="F408">
        <f>ROUND(2*E408,0)/2</f>
        <v>31482.5</v>
      </c>
      <c r="G408" s="9">
        <f>+C408-(C$7+F408*C$8)</f>
        <v>-3.9440525157260709E-2</v>
      </c>
      <c r="L408" s="9">
        <f>+G408</f>
        <v>-3.9440525157260709E-2</v>
      </c>
      <c r="O408" s="9">
        <f ca="1">+C$11+C$12*F408</f>
        <v>-4.1983874467564172E-2</v>
      </c>
      <c r="P408" s="9">
        <f>+D$11+D$12*F408+D$13*F408^2</f>
        <v>-4.2781097995706133E-2</v>
      </c>
      <c r="Q408" s="11">
        <f>+C408-15018.5</f>
        <v>41048.912099999841</v>
      </c>
      <c r="R408">
        <f>+(P408-G408)^2</f>
        <v>1.1159426888959318E-5</v>
      </c>
      <c r="S408">
        <v>1</v>
      </c>
      <c r="T408">
        <f>S408*R408</f>
        <v>1.1159426888959318E-5</v>
      </c>
    </row>
    <row r="409" spans="1:20">
      <c r="A409" s="99" t="s">
        <v>192</v>
      </c>
      <c r="B409" s="97" t="s">
        <v>41</v>
      </c>
      <c r="C409" s="100">
        <v>56067.413800000002</v>
      </c>
      <c r="D409" s="100">
        <v>2.9999999999999997E-4</v>
      </c>
      <c r="E409" s="10">
        <f>+(C409-C$7)/C$8</f>
        <v>31482.394655448981</v>
      </c>
      <c r="F409">
        <f>ROUND(2*E409,0)/2</f>
        <v>31482.5</v>
      </c>
      <c r="G409" s="9">
        <f>+C409-(C$7+F409*C$8)</f>
        <v>-3.7740524996479508E-2</v>
      </c>
      <c r="K409" s="9">
        <f>+G409</f>
        <v>-3.7740524996479508E-2</v>
      </c>
      <c r="O409" s="9">
        <f ca="1">+C$11+C$12*F409</f>
        <v>-4.1983874467564172E-2</v>
      </c>
      <c r="P409" s="9">
        <f>+D$11+D$12*F409+D$13*F409^2</f>
        <v>-4.2781097995706133E-2</v>
      </c>
      <c r="Q409" s="11">
        <f>+C409-15018.5</f>
        <v>41048.913800000002</v>
      </c>
      <c r="R409">
        <f>+(P409-G409)^2</f>
        <v>2.5407376160532494E-5</v>
      </c>
      <c r="S409">
        <v>1</v>
      </c>
      <c r="T409">
        <f>S409*R409</f>
        <v>2.5407376160532494E-5</v>
      </c>
    </row>
    <row r="410" spans="1:20">
      <c r="A410" s="144" t="s">
        <v>192</v>
      </c>
      <c r="B410" s="145" t="s">
        <v>41</v>
      </c>
      <c r="C410" s="146">
        <v>56067.413800000002</v>
      </c>
      <c r="D410" s="146">
        <v>2.9999999999999997E-4</v>
      </c>
      <c r="E410" s="10">
        <f>+(C410-C$7)/C$8</f>
        <v>31482.394655448981</v>
      </c>
      <c r="F410">
        <f>ROUND(2*E410,0)/2</f>
        <v>31482.5</v>
      </c>
      <c r="G410" s="9">
        <f>+C410-(C$7+F410*C$8)</f>
        <v>-3.7740524996479508E-2</v>
      </c>
      <c r="K410" s="9">
        <f>+G410</f>
        <v>-3.7740524996479508E-2</v>
      </c>
      <c r="O410" s="9">
        <f ca="1">+C$11+C$12*F410</f>
        <v>-4.1983874467564172E-2</v>
      </c>
      <c r="P410" s="9">
        <f>+D$11+D$12*F410+D$13*F410^2</f>
        <v>-4.2781097995706133E-2</v>
      </c>
      <c r="Q410" s="11">
        <f>+C410-15018.5</f>
        <v>41048.913800000002</v>
      </c>
      <c r="R410">
        <f>+(P410-G410)^2</f>
        <v>2.5407376160532494E-5</v>
      </c>
      <c r="S410">
        <v>1</v>
      </c>
      <c r="T410">
        <f>S410*R410</f>
        <v>2.5407376160532494E-5</v>
      </c>
    </row>
    <row r="411" spans="1:20">
      <c r="A411" s="99" t="s">
        <v>192</v>
      </c>
      <c r="B411" s="97" t="s">
        <v>41</v>
      </c>
      <c r="C411" s="100">
        <v>56067.413860000001</v>
      </c>
      <c r="D411" s="100">
        <v>2.0000000000000001E-4</v>
      </c>
      <c r="E411" s="10">
        <f>+(C411-C$7)/C$8</f>
        <v>31482.39482292606</v>
      </c>
      <c r="F411">
        <f>ROUND(2*E411,0)/2</f>
        <v>31482.5</v>
      </c>
      <c r="G411" s="9">
        <f>+C411-(C$7+F411*C$8)</f>
        <v>-3.7680524997995235E-2</v>
      </c>
      <c r="K411" s="9">
        <f>+G411</f>
        <v>-3.7680524997995235E-2</v>
      </c>
      <c r="O411" s="9">
        <f ca="1">+C$11+C$12*F411</f>
        <v>-4.1983874467564172E-2</v>
      </c>
      <c r="P411" s="9">
        <f>+D$11+D$12*F411+D$13*F411^2</f>
        <v>-4.2781097995706133E-2</v>
      </c>
      <c r="Q411" s="11">
        <f>+C411-15018.5</f>
        <v>41048.913860000001</v>
      </c>
      <c r="R411">
        <f>+(P411-G411)^2</f>
        <v>2.6015844904977532E-5</v>
      </c>
      <c r="S411">
        <v>1</v>
      </c>
      <c r="T411">
        <f>S411*R411</f>
        <v>2.6015844904977532E-5</v>
      </c>
    </row>
    <row r="412" spans="1:20">
      <c r="A412" s="144" t="s">
        <v>192</v>
      </c>
      <c r="B412" s="145" t="s">
        <v>41</v>
      </c>
      <c r="C412" s="146">
        <v>56067.413860000001</v>
      </c>
      <c r="D412" s="146">
        <v>2.0000000000000001E-4</v>
      </c>
      <c r="E412" s="10">
        <f>+(C412-C$7)/C$8</f>
        <v>31482.39482292606</v>
      </c>
      <c r="F412">
        <f>ROUND(2*E412,0)/2</f>
        <v>31482.5</v>
      </c>
      <c r="G412" s="9">
        <f>+C412-(C$7+F412*C$8)</f>
        <v>-3.7680524997995235E-2</v>
      </c>
      <c r="K412" s="9">
        <f>+G412</f>
        <v>-3.7680524997995235E-2</v>
      </c>
      <c r="O412" s="9">
        <f ca="1">+C$11+C$12*F412</f>
        <v>-4.1983874467564172E-2</v>
      </c>
      <c r="P412" s="9">
        <f>+D$11+D$12*F412+D$13*F412^2</f>
        <v>-4.2781097995706133E-2</v>
      </c>
      <c r="Q412" s="11">
        <f>+C412-15018.5</f>
        <v>41048.913860000001</v>
      </c>
      <c r="R412">
        <f>+(P412-G412)^2</f>
        <v>2.6015844904977532E-5</v>
      </c>
      <c r="S412">
        <v>1</v>
      </c>
      <c r="T412">
        <f>S412*R412</f>
        <v>2.6015844904977532E-5</v>
      </c>
    </row>
    <row r="413" spans="1:20">
      <c r="A413" s="99" t="s">
        <v>192</v>
      </c>
      <c r="B413" s="97" t="s">
        <v>41</v>
      </c>
      <c r="C413" s="100">
        <v>56067.414049999999</v>
      </c>
      <c r="D413" s="100">
        <v>2.9999999999999997E-4</v>
      </c>
      <c r="E413" s="10">
        <f>+(C413-C$7)/C$8</f>
        <v>31482.395353270156</v>
      </c>
      <c r="F413">
        <f>ROUND(2*E413,0)/2</f>
        <v>31482.5</v>
      </c>
      <c r="G413" s="9">
        <f>+C413-(C$7+F413*C$8)</f>
        <v>-3.749052499915706E-2</v>
      </c>
      <c r="K413" s="9">
        <f>+G413</f>
        <v>-3.749052499915706E-2</v>
      </c>
      <c r="O413" s="9">
        <f ca="1">+C$11+C$12*F413</f>
        <v>-4.1983874467564172E-2</v>
      </c>
      <c r="P413" s="9">
        <f>+D$11+D$12*F413+D$13*F413^2</f>
        <v>-4.2781097995706133E-2</v>
      </c>
      <c r="Q413" s="11">
        <f>+C413-15018.5</f>
        <v>41048.914049999999</v>
      </c>
      <c r="R413">
        <f>+(P413-G413)^2</f>
        <v>2.7990162631814236E-5</v>
      </c>
      <c r="S413">
        <v>1</v>
      </c>
      <c r="T413">
        <f>S413*R413</f>
        <v>2.7990162631814236E-5</v>
      </c>
    </row>
    <row r="414" spans="1:20">
      <c r="A414" s="144" t="s">
        <v>192</v>
      </c>
      <c r="B414" s="145" t="s">
        <v>41</v>
      </c>
      <c r="C414" s="146">
        <v>56067.414049999999</v>
      </c>
      <c r="D414" s="146">
        <v>2.9999999999999997E-4</v>
      </c>
      <c r="E414" s="10">
        <f>+(C414-C$7)/C$8</f>
        <v>31482.395353270156</v>
      </c>
      <c r="F414">
        <f>ROUND(2*E414,0)/2</f>
        <v>31482.5</v>
      </c>
      <c r="G414" s="9">
        <f>+C414-(C$7+F414*C$8)</f>
        <v>-3.749052499915706E-2</v>
      </c>
      <c r="K414" s="9">
        <f>+G414</f>
        <v>-3.749052499915706E-2</v>
      </c>
      <c r="O414" s="9">
        <f ca="1">+C$11+C$12*F414</f>
        <v>-4.1983874467564172E-2</v>
      </c>
      <c r="P414" s="9">
        <f>+D$11+D$12*F414+D$13*F414^2</f>
        <v>-4.2781097995706133E-2</v>
      </c>
      <c r="Q414" s="11">
        <f>+C414-15018.5</f>
        <v>41048.914049999999</v>
      </c>
      <c r="R414">
        <f>+(P414-G414)^2</f>
        <v>2.7990162631814236E-5</v>
      </c>
      <c r="S414">
        <v>1</v>
      </c>
      <c r="T414">
        <f>S414*R414</f>
        <v>2.7990162631814236E-5</v>
      </c>
    </row>
    <row r="415" spans="1:20">
      <c r="A415" s="99" t="s">
        <v>192</v>
      </c>
      <c r="B415" s="97" t="s">
        <v>41</v>
      </c>
      <c r="C415" s="100">
        <v>56067.414640000003</v>
      </c>
      <c r="D415" s="100">
        <v>2.0000000000000001E-4</v>
      </c>
      <c r="E415" s="10">
        <f>+(C415-C$7)/C$8</f>
        <v>31482.397000128152</v>
      </c>
      <c r="F415">
        <f>ROUND(2*E415,0)/2</f>
        <v>31482.5</v>
      </c>
      <c r="G415" s="9">
        <f>+C415-(C$7+F415*C$8)</f>
        <v>-3.690052499587182E-2</v>
      </c>
      <c r="K415" s="9">
        <f>+G415</f>
        <v>-3.690052499587182E-2</v>
      </c>
      <c r="O415" s="9">
        <f ca="1">+C$11+C$12*F415</f>
        <v>-4.1983874467564172E-2</v>
      </c>
      <c r="P415" s="9">
        <f>+D$11+D$12*F415+D$13*F415^2</f>
        <v>-4.2781097995706133E-2</v>
      </c>
      <c r="Q415" s="11">
        <f>+C415-15018.5</f>
        <v>41048.914640000003</v>
      </c>
      <c r="R415">
        <f>+(P415-G415)^2</f>
        <v>3.458113880638033E-5</v>
      </c>
      <c r="S415">
        <v>1</v>
      </c>
      <c r="T415">
        <f>S415*R415</f>
        <v>3.458113880638033E-5</v>
      </c>
    </row>
    <row r="416" spans="1:20">
      <c r="A416" s="144" t="s">
        <v>192</v>
      </c>
      <c r="B416" s="145" t="s">
        <v>41</v>
      </c>
      <c r="C416" s="146">
        <v>56067.414640000003</v>
      </c>
      <c r="D416" s="146">
        <v>2.0000000000000001E-4</v>
      </c>
      <c r="E416" s="10">
        <f>+(C416-C$7)/C$8</f>
        <v>31482.397000128152</v>
      </c>
      <c r="F416">
        <f>ROUND(2*E416,0)/2</f>
        <v>31482.5</v>
      </c>
      <c r="G416" s="9">
        <f>+C416-(C$7+F416*C$8)</f>
        <v>-3.690052499587182E-2</v>
      </c>
      <c r="K416" s="9">
        <f>+G416</f>
        <v>-3.690052499587182E-2</v>
      </c>
      <c r="O416" s="9">
        <f ca="1">+C$11+C$12*F416</f>
        <v>-4.1983874467564172E-2</v>
      </c>
      <c r="P416" s="9">
        <f>+D$11+D$12*F416+D$13*F416^2</f>
        <v>-4.2781097995706133E-2</v>
      </c>
      <c r="Q416" s="11">
        <f>+C416-15018.5</f>
        <v>41048.914640000003</v>
      </c>
      <c r="R416">
        <f>+(P416-G416)^2</f>
        <v>3.458113880638033E-5</v>
      </c>
      <c r="S416">
        <v>1</v>
      </c>
      <c r="T416">
        <f>S416*R416</f>
        <v>3.458113880638033E-5</v>
      </c>
    </row>
    <row r="417" spans="1:20">
      <c r="A417" s="296" t="s">
        <v>448</v>
      </c>
      <c r="B417" s="297" t="s">
        <v>39</v>
      </c>
      <c r="C417" s="298">
        <v>56071.354199999943</v>
      </c>
      <c r="D417" s="298">
        <v>5.0000000000000001E-4</v>
      </c>
      <c r="E417" s="10">
        <f>+(C417-C$7)/C$8</f>
        <v>31493.393433787231</v>
      </c>
      <c r="F417">
        <f>ROUND(2*E417,0)/2</f>
        <v>31493.5</v>
      </c>
      <c r="G417" s="9">
        <f>+C417-(C$7+F417*C$8)</f>
        <v>-3.8178195056389086E-2</v>
      </c>
      <c r="L417" s="9">
        <f>+G417</f>
        <v>-3.8178195056389086E-2</v>
      </c>
      <c r="O417" s="9">
        <f ca="1">+C$11+C$12*F417</f>
        <v>-4.2023831804966799E-2</v>
      </c>
      <c r="P417" s="9">
        <f>+D$11+D$12*F417+D$13*F417^2</f>
        <v>-4.2832874250825048E-2</v>
      </c>
      <c r="Q417" s="11">
        <f>+C417-15018.5</f>
        <v>41052.854199999943</v>
      </c>
      <c r="R417">
        <f>+(P417-G417)^2</f>
        <v>2.1666038403115017E-5</v>
      </c>
      <c r="S417">
        <v>1</v>
      </c>
      <c r="T417">
        <f>S417*R417</f>
        <v>2.1666038403115017E-5</v>
      </c>
    </row>
    <row r="418" spans="1:20">
      <c r="A418" s="296" t="s">
        <v>448</v>
      </c>
      <c r="B418" s="297" t="s">
        <v>41</v>
      </c>
      <c r="C418" s="298">
        <v>56071.533799999859</v>
      </c>
      <c r="D418" s="298">
        <v>8.9999999999999998E-4</v>
      </c>
      <c r="E418" s="10">
        <f>+(C418-C$7)/C$8</f>
        <v>31493.894748523973</v>
      </c>
      <c r="F418">
        <f>ROUND(2*E418,0)/2</f>
        <v>31494</v>
      </c>
      <c r="G418" s="9">
        <f>+C418-(C$7+F418*C$8)</f>
        <v>-3.7707180141296703E-2</v>
      </c>
      <c r="L418" s="9">
        <f>+G418</f>
        <v>-3.7707180141296703E-2</v>
      </c>
      <c r="O418" s="9">
        <f ca="1">+C$11+C$12*F418</f>
        <v>-4.2025648047576011E-2</v>
      </c>
      <c r="P418" s="9">
        <f>+D$11+D$12*F418+D$13*F418^2</f>
        <v>-4.2835228366808212E-2</v>
      </c>
      <c r="Q418" s="11">
        <f>+C418-15018.5</f>
        <v>41053.033799999859</v>
      </c>
      <c r="R418">
        <f>+(P418-G418)^2</f>
        <v>2.629687860317173E-5</v>
      </c>
      <c r="S418">
        <v>1</v>
      </c>
      <c r="T418">
        <f>S418*R418</f>
        <v>2.629687860317173E-5</v>
      </c>
    </row>
    <row r="419" spans="1:20">
      <c r="A419" s="296" t="s">
        <v>448</v>
      </c>
      <c r="B419" s="297" t="s">
        <v>41</v>
      </c>
      <c r="C419" s="298">
        <v>56074.399600000121</v>
      </c>
      <c r="D419" s="298">
        <v>2.9999999999999997E-4</v>
      </c>
      <c r="E419" s="10">
        <f>+(C419-C$7)/C$8</f>
        <v>31501.894012295441</v>
      </c>
      <c r="F419">
        <f>ROUND(2*E419,0)/2</f>
        <v>31502</v>
      </c>
      <c r="G419" s="9">
        <f>+C419-(C$7+F419*C$8)</f>
        <v>-3.7970939883962274E-2</v>
      </c>
      <c r="L419" s="9">
        <f>+G419</f>
        <v>-3.7970939883962274E-2</v>
      </c>
      <c r="O419" s="9">
        <f ca="1">+C$11+C$12*F419</f>
        <v>-4.2054707929323379E-2</v>
      </c>
      <c r="P419" s="9">
        <f>+D$11+D$12*F419+D$13*F419^2</f>
        <v>-4.287290190761972E-2</v>
      </c>
      <c r="Q419" s="11">
        <f>+C419-15018.5</f>
        <v>41055.899600000121</v>
      </c>
      <c r="R419">
        <f>+(P419-G419)^2</f>
        <v>2.402923168137981E-5</v>
      </c>
      <c r="S419">
        <v>1</v>
      </c>
      <c r="T419">
        <f>S419*R419</f>
        <v>2.402923168137981E-5</v>
      </c>
    </row>
    <row r="420" spans="1:20">
      <c r="A420" s="296" t="s">
        <v>448</v>
      </c>
      <c r="B420" s="297" t="s">
        <v>39</v>
      </c>
      <c r="C420" s="298">
        <v>56076.368699999992</v>
      </c>
      <c r="D420" s="298">
        <v>6.9999999999999999E-4</v>
      </c>
      <c r="E420" s="10">
        <f>+(C420-C$7)/C$8</f>
        <v>31507.39033105109</v>
      </c>
      <c r="F420">
        <f>ROUND(2*E420,0)/2</f>
        <v>31507.5</v>
      </c>
      <c r="G420" s="9">
        <f>+C420-(C$7+F420*C$8)</f>
        <v>-3.9289775006182026E-2</v>
      </c>
      <c r="L420" s="9">
        <f>+G420</f>
        <v>-3.9289775006182026E-2</v>
      </c>
      <c r="O420" s="9">
        <f ca="1">+C$11+C$12*F420</f>
        <v>-4.2074686598024685E-2</v>
      </c>
      <c r="P420" s="9">
        <f>+D$11+D$12*F420+D$13*F420^2</f>
        <v>-4.2898810858357839E-2</v>
      </c>
      <c r="Q420" s="11">
        <f>+C420-15018.5</f>
        <v>41057.868699999992</v>
      </c>
      <c r="R420">
        <f>+(P420-G420)^2</f>
        <v>1.3025139782290394E-5</v>
      </c>
      <c r="S420">
        <v>1</v>
      </c>
      <c r="T420">
        <f>S420*R420</f>
        <v>1.3025139782290394E-5</v>
      </c>
    </row>
    <row r="421" spans="1:20">
      <c r="A421" s="296" t="s">
        <v>448</v>
      </c>
      <c r="B421" s="297" t="s">
        <v>41</v>
      </c>
      <c r="C421" s="298">
        <v>56076.549000000115</v>
      </c>
      <c r="D421" s="298">
        <v>5.0000000000000001E-4</v>
      </c>
      <c r="E421" s="10">
        <f>+(C421-C$7)/C$8</f>
        <v>31507.893599687719</v>
      </c>
      <c r="F421">
        <f>ROUND(2*E421,0)/2</f>
        <v>31508</v>
      </c>
      <c r="G421" s="9">
        <f>+C421-(C$7+F421*C$8)</f>
        <v>-3.8118759883218445E-2</v>
      </c>
      <c r="L421" s="9">
        <f>+G421</f>
        <v>-3.8118759883218445E-2</v>
      </c>
      <c r="O421" s="9">
        <f ca="1">+C$11+C$12*F421</f>
        <v>-4.2076502840633898E-2</v>
      </c>
      <c r="P421" s="9">
        <f>+D$11+D$12*F421+D$13*F421^2</f>
        <v>-4.2901166556563536E-2</v>
      </c>
      <c r="Q421" s="11">
        <f>+C421-15018.5</f>
        <v>41058.049000000115</v>
      </c>
      <c r="R421">
        <f>+(P421-G421)^2</f>
        <v>2.2871413589255659E-5</v>
      </c>
      <c r="S421">
        <v>1</v>
      </c>
      <c r="T421">
        <f>S421*R421</f>
        <v>2.2871413589255659E-5</v>
      </c>
    </row>
    <row r="422" spans="1:20">
      <c r="A422" s="296" t="s">
        <v>448</v>
      </c>
      <c r="B422" s="297" t="s">
        <v>41</v>
      </c>
      <c r="C422" s="298">
        <v>56078.340400000103</v>
      </c>
      <c r="D422" s="298">
        <v>2.9999999999999997E-4</v>
      </c>
      <c r="E422" s="10">
        <f>+(C422-C$7)/C$8</f>
        <v>31512.893907147696</v>
      </c>
      <c r="F422">
        <f>ROUND(2*E422,0)/2</f>
        <v>31513</v>
      </c>
      <c r="G422" s="9">
        <f>+C422-(C$7+F422*C$8)</f>
        <v>-3.8008609895769041E-2</v>
      </c>
      <c r="L422" s="9">
        <f>+G422</f>
        <v>-3.8008609895769041E-2</v>
      </c>
      <c r="O422" s="9">
        <f ca="1">+C$11+C$12*F422</f>
        <v>-4.2094665266725992E-2</v>
      </c>
      <c r="P422" s="9">
        <f>+D$11+D$12*F422+D$13*F422^2</f>
        <v>-4.2924726646557623E-2</v>
      </c>
      <c r="Q422" s="11">
        <f>+C422-15018.5</f>
        <v>41059.840400000103</v>
      </c>
      <c r="R422">
        <f>+(P422-G422)^2</f>
        <v>2.4168203907384087E-5</v>
      </c>
      <c r="S422">
        <v>1</v>
      </c>
      <c r="T422">
        <f>S422*R422</f>
        <v>2.4168203907384087E-5</v>
      </c>
    </row>
    <row r="423" spans="1:20">
      <c r="A423" s="296" t="s">
        <v>448</v>
      </c>
      <c r="B423" s="297" t="s">
        <v>39</v>
      </c>
      <c r="C423" s="298">
        <v>56078.517899999861</v>
      </c>
      <c r="D423" s="298">
        <v>1E-3</v>
      </c>
      <c r="E423" s="10">
        <f>+(C423-C$7)/C$8</f>
        <v>31513.389360186069</v>
      </c>
      <c r="F423">
        <f>ROUND(2*E423,0)/2</f>
        <v>31513.5</v>
      </c>
      <c r="G423" s="9">
        <f>+C423-(C$7+F423*C$8)</f>
        <v>-3.9637595138628967E-2</v>
      </c>
      <c r="L423" s="9">
        <f>+G423</f>
        <v>-3.9637595138628967E-2</v>
      </c>
      <c r="O423" s="9">
        <f ca="1">+C$11+C$12*F423</f>
        <v>-4.2096481509335204E-2</v>
      </c>
      <c r="P423" s="9">
        <f>+D$11+D$12*F423+D$13*F423^2</f>
        <v>-4.2927082966350741E-2</v>
      </c>
      <c r="Q423" s="11">
        <f>+C423-15018.5</f>
        <v>41060.017899999861</v>
      </c>
      <c r="R423">
        <f>+(P423-G423)^2</f>
        <v>1.0820730168729714E-5</v>
      </c>
      <c r="S423">
        <v>1</v>
      </c>
      <c r="T423">
        <f>S423*R423</f>
        <v>1.0820730168729714E-5</v>
      </c>
    </row>
    <row r="424" spans="1:20">
      <c r="A424" s="296" t="s">
        <v>448</v>
      </c>
      <c r="B424" s="297" t="s">
        <v>39</v>
      </c>
      <c r="C424" s="298">
        <v>56084.251099999994</v>
      </c>
      <c r="D424" s="298">
        <v>1.1000000000000001E-3</v>
      </c>
      <c r="E424" s="10">
        <f>+(C424-C$7)/C$8</f>
        <v>31529.392353783485</v>
      </c>
      <c r="F424">
        <f>ROUND(2*E424,0)/2</f>
        <v>31529.5</v>
      </c>
      <c r="G424" s="9">
        <f>+C424-(C$7+F424*C$8)</f>
        <v>-3.8565115006349515E-2</v>
      </c>
      <c r="L424" s="9">
        <f>+G424</f>
        <v>-3.8565115006349515E-2</v>
      </c>
      <c r="O424" s="9">
        <f ca="1">+C$11+C$12*F424</f>
        <v>-4.2154601272829939E-2</v>
      </c>
      <c r="P424" s="9">
        <f>+D$11+D$12*F424+D$13*F424^2</f>
        <v>-4.3002515035926836E-2</v>
      </c>
      <c r="Q424" s="11">
        <f>+C424-15018.5</f>
        <v>41065.751099999994</v>
      </c>
      <c r="R424">
        <f>+(P424-G424)^2</f>
        <v>1.9690519022492807E-5</v>
      </c>
      <c r="S424">
        <v>1</v>
      </c>
      <c r="T424">
        <f>S424*R424</f>
        <v>1.9690519022492807E-5</v>
      </c>
    </row>
    <row r="425" spans="1:20">
      <c r="A425" s="296" t="s">
        <v>448</v>
      </c>
      <c r="B425" s="297" t="s">
        <v>39</v>
      </c>
      <c r="C425" s="298">
        <v>56085.32480000006</v>
      </c>
      <c r="D425" s="298">
        <v>5.0000000000000001E-4</v>
      </c>
      <c r="E425" s="10">
        <f>+(C425-C$7)/C$8</f>
        <v>31532.38935619509</v>
      </c>
      <c r="F425">
        <f>ROUND(2*E425,0)/2</f>
        <v>31532.5</v>
      </c>
      <c r="G425" s="9">
        <f>+C425-(C$7+F425*C$8)</f>
        <v>-3.963902493705973E-2</v>
      </c>
      <c r="L425" s="9">
        <f>+G425</f>
        <v>-3.963902493705973E-2</v>
      </c>
      <c r="O425" s="9">
        <f ca="1">+C$11+C$12*F425</f>
        <v>-4.2165498728485198E-2</v>
      </c>
      <c r="P425" s="9">
        <f>+D$11+D$12*F425+D$13*F425^2</f>
        <v>-4.3016664990878375E-2</v>
      </c>
      <c r="Q425" s="11">
        <f>+C425-15018.5</f>
        <v>41066.82480000006</v>
      </c>
      <c r="R425">
        <f>+(P425-G425)^2</f>
        <v>1.140845233316002E-5</v>
      </c>
      <c r="S425">
        <v>1</v>
      </c>
      <c r="T425">
        <f>S425*R425</f>
        <v>1.140845233316002E-5</v>
      </c>
    </row>
    <row r="426" spans="1:20">
      <c r="A426" s="296" t="s">
        <v>448</v>
      </c>
      <c r="B426" s="297" t="s">
        <v>39</v>
      </c>
      <c r="C426" s="298">
        <v>56089.265800000168</v>
      </c>
      <c r="D426" s="298">
        <v>4.0000000000000002E-4</v>
      </c>
      <c r="E426" s="10">
        <f>+(C426-C$7)/C$8</f>
        <v>31543.389809304641</v>
      </c>
      <c r="F426">
        <f>ROUND(2*E426,0)/2</f>
        <v>31543.5</v>
      </c>
      <c r="G426" s="9">
        <f>+C426-(C$7+F426*C$8)</f>
        <v>-3.9476694830227643E-2</v>
      </c>
      <c r="L426" s="9">
        <f>+G426</f>
        <v>-3.9476694830227643E-2</v>
      </c>
      <c r="O426" s="9">
        <f ca="1">+C$11+C$12*F426</f>
        <v>-4.2205456065887811E-2</v>
      </c>
      <c r="P426" s="9">
        <f>+D$11+D$12*F426+D$13*F426^2</f>
        <v>-4.3068565563481834E-2</v>
      </c>
      <c r="Q426" s="11">
        <f>+C426-15018.5</f>
        <v>41070.765800000168</v>
      </c>
      <c r="R426">
        <f>+(P426-G426)^2</f>
        <v>1.2901535364407996E-5</v>
      </c>
      <c r="S426">
        <v>1</v>
      </c>
      <c r="T426">
        <f>S426*R426</f>
        <v>1.2901535364407996E-5</v>
      </c>
    </row>
    <row r="427" spans="1:20">
      <c r="A427" s="296" t="s">
        <v>448</v>
      </c>
      <c r="B427" s="297" t="s">
        <v>41</v>
      </c>
      <c r="C427" s="298">
        <v>56089.445400000084</v>
      </c>
      <c r="D427" s="298">
        <v>5.9999999999999995E-4</v>
      </c>
      <c r="E427" s="10">
        <f>+(C427-C$7)/C$8</f>
        <v>31543.89112404138</v>
      </c>
      <c r="F427">
        <f>ROUND(2*E427,0)/2</f>
        <v>31544</v>
      </c>
      <c r="G427" s="9">
        <f>+C427-(C$7+F427*C$8)</f>
        <v>-3.9005679915135261E-2</v>
      </c>
      <c r="L427" s="9">
        <f>+G427</f>
        <v>-3.9005679915135261E-2</v>
      </c>
      <c r="O427" s="9">
        <f ca="1">+C$11+C$12*F427</f>
        <v>-4.2207272308497024E-2</v>
      </c>
      <c r="P427" s="9">
        <f>+D$11+D$12*F427+D$13*F427^2</f>
        <v>-4.307092533025976E-2</v>
      </c>
      <c r="Q427" s="11">
        <f>+C427-15018.5</f>
        <v>41070.945400000084</v>
      </c>
      <c r="R427">
        <f>+(P427-G427)^2</f>
        <v>1.6526220285190761E-5</v>
      </c>
      <c r="S427">
        <v>1</v>
      </c>
      <c r="T427">
        <f>S427*R427</f>
        <v>1.6526220285190761E-5</v>
      </c>
    </row>
    <row r="428" spans="1:20">
      <c r="A428" s="296" t="s">
        <v>448</v>
      </c>
      <c r="B428" s="297" t="s">
        <v>39</v>
      </c>
      <c r="C428" s="298">
        <v>56090.340400000103</v>
      </c>
      <c r="D428" s="298">
        <v>5.9999999999999995E-4</v>
      </c>
      <c r="E428" s="10">
        <f>+(C428-C$7)/C$8</f>
        <v>31546.389323872132</v>
      </c>
      <c r="F428">
        <f>ROUND(2*E428,0)/2</f>
        <v>31546.5</v>
      </c>
      <c r="G428" s="9">
        <f>+C428-(C$7+F428*C$8)</f>
        <v>-3.9650604900089093E-2</v>
      </c>
      <c r="L428" s="9">
        <f>+G428</f>
        <v>-3.9650604900089093E-2</v>
      </c>
      <c r="O428" s="9">
        <f ca="1">+C$11+C$12*F428</f>
        <v>-4.2216353521543085E-2</v>
      </c>
      <c r="P428" s="9">
        <f>+D$11+D$12*F428+D$13*F428^2</f>
        <v>-4.3082725011768561E-2</v>
      </c>
      <c r="Q428" s="11">
        <f>+C428-15018.5</f>
        <v>41071.840400000103</v>
      </c>
      <c r="R428">
        <f>+(P428-G428)^2</f>
        <v>1.1779448460994684E-5</v>
      </c>
      <c r="S428">
        <v>1</v>
      </c>
      <c r="T428">
        <f>S428*R428</f>
        <v>1.1779448460994684E-5</v>
      </c>
    </row>
    <row r="429" spans="1:20">
      <c r="A429" s="296" t="s">
        <v>448</v>
      </c>
      <c r="B429" s="297" t="s">
        <v>41</v>
      </c>
      <c r="C429" s="298">
        <v>56090.519400000107</v>
      </c>
      <c r="D429" s="298">
        <v>1.2999999999999999E-3</v>
      </c>
      <c r="E429" s="10">
        <f>+(C429-C$7)/C$8</f>
        <v>31546.888963838283</v>
      </c>
      <c r="F429">
        <f>ROUND(2*E429,0)/2</f>
        <v>31547</v>
      </c>
      <c r="G429" s="9">
        <f>+C429-(C$7+F429*C$8)</f>
        <v>-3.9779589889803901E-2</v>
      </c>
      <c r="L429" s="9">
        <f>+G429</f>
        <v>-3.9779589889803901E-2</v>
      </c>
      <c r="O429" s="9">
        <f ca="1">+C$11+C$12*F429</f>
        <v>-4.2218169764152283E-2</v>
      </c>
      <c r="P429" s="9">
        <f>+D$11+D$12*F429+D$13*F429^2</f>
        <v>-4.3085085117594166E-2</v>
      </c>
      <c r="Q429" s="11">
        <f>+C429-15018.5</f>
        <v>41072.019400000107</v>
      </c>
      <c r="R429">
        <f>+(P429-G429)^2</f>
        <v>1.0926298700944211E-5</v>
      </c>
      <c r="S429">
        <v>1</v>
      </c>
      <c r="T429">
        <f>S429*R429</f>
        <v>1.0926298700944211E-5</v>
      </c>
    </row>
    <row r="430" spans="1:20">
      <c r="A430" s="296" t="s">
        <v>448</v>
      </c>
      <c r="B430" s="297" t="s">
        <v>41</v>
      </c>
      <c r="C430" s="298">
        <v>56091.237499999814</v>
      </c>
      <c r="D430" s="298">
        <v>2.9999999999999997E-4</v>
      </c>
      <c r="E430" s="10">
        <f>+(C430-C$7)/C$8</f>
        <v>31548.893385399948</v>
      </c>
      <c r="F430">
        <f>ROUND(2*E430,0)/2</f>
        <v>31549</v>
      </c>
      <c r="G430" s="9">
        <f>+C430-(C$7+F430*C$8)</f>
        <v>-3.8195530185475945E-2</v>
      </c>
      <c r="L430" s="9">
        <f>+G430</f>
        <v>-3.8195530185475945E-2</v>
      </c>
      <c r="O430" s="9">
        <f ca="1">+C$11+C$12*F430</f>
        <v>-4.2225434734589132E-2</v>
      </c>
      <c r="P430" s="9">
        <f>+D$11+D$12*F430+D$13*F430^2</f>
        <v>-4.3094526105976041E-2</v>
      </c>
      <c r="Q430" s="11">
        <f>+C430-15018.5</f>
        <v>41072.737499999814</v>
      </c>
      <c r="R430">
        <f>+(P430-G430)^2</f>
        <v>2.4000161029076582E-5</v>
      </c>
      <c r="S430">
        <v>1</v>
      </c>
      <c r="T430">
        <f>S430*R430</f>
        <v>2.4000161029076582E-5</v>
      </c>
    </row>
    <row r="431" spans="1:20">
      <c r="A431" s="296" t="s">
        <v>448</v>
      </c>
      <c r="B431" s="297" t="s">
        <v>39</v>
      </c>
      <c r="C431" s="298">
        <v>56091.415299999993</v>
      </c>
      <c r="D431" s="298">
        <v>5.9999999999999995E-4</v>
      </c>
      <c r="E431" s="10">
        <f>+(C431-C$7)/C$8</f>
        <v>31549.389675824918</v>
      </c>
      <c r="F431">
        <f>ROUND(2*E431,0)/2</f>
        <v>31549.5</v>
      </c>
      <c r="G431" s="9">
        <f>+C431-(C$7+F431*C$8)</f>
        <v>-3.952451500663301E-2</v>
      </c>
      <c r="L431" s="9">
        <f>+G431</f>
        <v>-3.952451500663301E-2</v>
      </c>
      <c r="O431" s="9">
        <f ca="1">+C$11+C$12*F431</f>
        <v>-4.2227250977198344E-2</v>
      </c>
      <c r="P431" s="9">
        <f>+D$11+D$12*F431+D$13*F431^2</f>
        <v>-4.3096886494341402E-2</v>
      </c>
      <c r="Q431" s="11">
        <f>+C431-15018.5</f>
        <v>41072.915299999993</v>
      </c>
      <c r="R431">
        <f>+(P431-G431)^2</f>
        <v>1.2761838046191872E-5</v>
      </c>
      <c r="S431">
        <v>1</v>
      </c>
      <c r="T431">
        <f>S431*R431</f>
        <v>1.2761838046191872E-5</v>
      </c>
    </row>
    <row r="432" spans="1:20">
      <c r="A432" s="296" t="s">
        <v>448</v>
      </c>
      <c r="B432" s="297" t="s">
        <v>39</v>
      </c>
      <c r="C432" s="298">
        <v>56092.488499999978</v>
      </c>
      <c r="D432" s="298">
        <v>1E-3</v>
      </c>
      <c r="E432" s="10">
        <f>+(C432-C$7)/C$8</f>
        <v>31552.385282593928</v>
      </c>
      <c r="F432">
        <f>ROUND(2*E432,0)/2</f>
        <v>31552.5</v>
      </c>
      <c r="G432" s="9">
        <f>+C432-(C$7+F432*C$8)</f>
        <v>-4.1098425019299611E-2</v>
      </c>
      <c r="L432" s="9">
        <f>+G432</f>
        <v>-4.1098425019299611E-2</v>
      </c>
      <c r="O432" s="9">
        <f ca="1">+C$11+C$12*F432</f>
        <v>-4.2238148432853603E-2</v>
      </c>
      <c r="P432" s="9">
        <f>+D$11+D$12*F432+D$13*F432^2</f>
        <v>-4.311105001120033E-2</v>
      </c>
      <c r="Q432" s="11">
        <f>+C432-15018.5</f>
        <v>41073.988499999978</v>
      </c>
      <c r="R432">
        <f>+(P432-G432)^2</f>
        <v>4.050659358023369E-6</v>
      </c>
      <c r="S432">
        <v>1</v>
      </c>
      <c r="T432">
        <f>S432*R432</f>
        <v>4.050659358023369E-6</v>
      </c>
    </row>
    <row r="433" spans="1:20">
      <c r="A433" s="296" t="s">
        <v>448</v>
      </c>
      <c r="B433" s="297" t="s">
        <v>39</v>
      </c>
      <c r="C433" s="298">
        <v>56093.205800000113</v>
      </c>
      <c r="D433" s="298">
        <v>1.1999999999999999E-3</v>
      </c>
      <c r="E433" s="10">
        <f>+(C433-C$7)/C$8</f>
        <v>31554.387471129008</v>
      </c>
      <c r="F433">
        <f>ROUND(2*E433,0)/2</f>
        <v>31554.5</v>
      </c>
      <c r="G433" s="9">
        <f>+C433-(C$7+F433*C$8)</f>
        <v>-4.0314364887308329E-2</v>
      </c>
      <c r="L433" s="9">
        <f>+G433</f>
        <v>-4.0314364887308329E-2</v>
      </c>
      <c r="O433" s="9">
        <f ca="1">+C$11+C$12*F433</f>
        <v>-4.2245413403290438E-2</v>
      </c>
      <c r="P433" s="9">
        <f>+D$11+D$12*F433+D$13*F433^2</f>
        <v>-4.3120493485931902E-2</v>
      </c>
      <c r="Q433" s="11">
        <f>+C433-15018.5</f>
        <v>41074.705800000113</v>
      </c>
      <c r="R433">
        <f>+(P433-G433)^2</f>
        <v>7.8743577120130946E-6</v>
      </c>
      <c r="S433">
        <v>1</v>
      </c>
      <c r="T433">
        <f>S433*R433</f>
        <v>7.8743577120130946E-6</v>
      </c>
    </row>
    <row r="434" spans="1:20">
      <c r="A434" s="296" t="s">
        <v>448</v>
      </c>
      <c r="B434" s="297" t="s">
        <v>41</v>
      </c>
      <c r="C434" s="298">
        <v>56093.387000000104</v>
      </c>
      <c r="D434" s="298">
        <v>4.0000000000000002E-4</v>
      </c>
      <c r="E434" s="10">
        <f>+(C434-C$7)/C$8</f>
        <v>31554.893251921523</v>
      </c>
      <c r="F434">
        <f>ROUND(2*E434,0)/2</f>
        <v>31555</v>
      </c>
      <c r="G434" s="9">
        <f>+C434-(C$7+F434*C$8)</f>
        <v>-3.8243349896220025E-2</v>
      </c>
      <c r="L434" s="9">
        <f>+G434</f>
        <v>-3.8243349896220025E-2</v>
      </c>
      <c r="O434" s="9">
        <f ca="1">+C$11+C$12*F434</f>
        <v>-4.224722964589965E-2</v>
      </c>
      <c r="P434" s="9">
        <f>+D$11+D$12*F434+D$13*F434^2</f>
        <v>-4.3122854495884683E-2</v>
      </c>
      <c r="Q434" s="11">
        <f>+C434-15018.5</f>
        <v>41074.887000000104</v>
      </c>
      <c r="R434">
        <f>+(P434-G434)^2</f>
        <v>2.3809565138148554E-5</v>
      </c>
      <c r="S434">
        <v>1</v>
      </c>
      <c r="T434">
        <f>S434*R434</f>
        <v>2.3809565138148554E-5</v>
      </c>
    </row>
    <row r="435" spans="1:20">
      <c r="A435" s="140" t="s">
        <v>408</v>
      </c>
      <c r="B435" s="141" t="s">
        <v>41</v>
      </c>
      <c r="C435" s="142">
        <v>56093.743999999999</v>
      </c>
      <c r="D435" s="142" t="s">
        <v>213</v>
      </c>
      <c r="E435" s="10">
        <f>+(C435-C$7)/C$8</f>
        <v>31555.889740568782</v>
      </c>
      <c r="F435">
        <f>ROUND(2*E435,0)/2</f>
        <v>31556</v>
      </c>
      <c r="G435" s="9">
        <f>+C435-(C$7+F435*C$8)</f>
        <v>-3.9501320003182627E-2</v>
      </c>
      <c r="K435" s="9">
        <f>+G435</f>
        <v>-3.9501320003182627E-2</v>
      </c>
      <c r="O435" s="9">
        <f ca="1">+C$11+C$12*F435</f>
        <v>-4.2250862131118075E-2</v>
      </c>
      <c r="P435" s="9">
        <f>+D$11+D$12*F435+D$13*F435^2</f>
        <v>-4.3127576685314042E-2</v>
      </c>
      <c r="Q435" s="11">
        <f>+C435-15018.5</f>
        <v>41075.243999999999</v>
      </c>
      <c r="R435">
        <f>+(P435-G435)^2</f>
        <v>1.314973752470274E-5</v>
      </c>
      <c r="S435">
        <v>1</v>
      </c>
      <c r="T435">
        <f>S435*R435</f>
        <v>1.314973752470274E-5</v>
      </c>
    </row>
    <row r="436" spans="1:20">
      <c r="A436" s="140" t="s">
        <v>408</v>
      </c>
      <c r="B436" s="141" t="s">
        <v>41</v>
      </c>
      <c r="C436" s="142">
        <v>56093.743999999999</v>
      </c>
      <c r="D436" s="142" t="s">
        <v>213</v>
      </c>
      <c r="E436" s="10">
        <f>+(C436-C$7)/C$8</f>
        <v>31555.889740568782</v>
      </c>
      <c r="F436">
        <f>ROUND(2*E436,0)/2</f>
        <v>31556</v>
      </c>
      <c r="G436" s="9">
        <f>+C436-(C$7+F436*C$8)</f>
        <v>-3.9501320003182627E-2</v>
      </c>
      <c r="K436" s="9">
        <f>+G436</f>
        <v>-3.9501320003182627E-2</v>
      </c>
      <c r="O436" s="9">
        <f ca="1">+C$11+C$12*F436</f>
        <v>-4.2250862131118075E-2</v>
      </c>
      <c r="P436" s="9">
        <f>+D$11+D$12*F436+D$13*F436^2</f>
        <v>-4.3127576685314042E-2</v>
      </c>
      <c r="Q436" s="11">
        <f>+C436-15018.5</f>
        <v>41075.243999999999</v>
      </c>
      <c r="R436">
        <f>+(P436-G436)^2</f>
        <v>1.314973752470274E-5</v>
      </c>
      <c r="S436">
        <v>1</v>
      </c>
      <c r="T436">
        <f>S436*R436</f>
        <v>1.314973752470274E-5</v>
      </c>
    </row>
    <row r="437" spans="1:20">
      <c r="A437" s="296" t="s">
        <v>448</v>
      </c>
      <c r="B437" s="297" t="s">
        <v>39</v>
      </c>
      <c r="C437" s="298">
        <v>56094.280700000003</v>
      </c>
      <c r="D437" s="298">
        <v>8.9999999999999998E-4</v>
      </c>
      <c r="E437" s="10">
        <f>+(C437-C$7)/C$8</f>
        <v>31557.387823081794</v>
      </c>
      <c r="F437">
        <f>ROUND(2*E437,0)/2</f>
        <v>31557.5</v>
      </c>
      <c r="G437" s="9">
        <f>+C437-(C$7+F437*C$8)</f>
        <v>-4.0188275001128204E-2</v>
      </c>
      <c r="L437" s="9">
        <f>+G437</f>
        <v>-4.0188275001128204E-2</v>
      </c>
      <c r="O437" s="9">
        <f ca="1">+C$11+C$12*F437</f>
        <v>-4.2256310858945698E-2</v>
      </c>
      <c r="P437" s="9">
        <f>+D$11+D$12*F437+D$13*F437^2</f>
        <v>-4.3134660393267701E-2</v>
      </c>
      <c r="Q437" s="11">
        <f>+C437-15018.5</f>
        <v>41075.780700000003</v>
      </c>
      <c r="R437">
        <f>+(P437-G437)^2</f>
        <v>8.6811868790130193E-6</v>
      </c>
      <c r="S437">
        <v>1</v>
      </c>
      <c r="T437">
        <f>S437*R437</f>
        <v>8.6811868790130193E-6</v>
      </c>
    </row>
    <row r="438" spans="1:20">
      <c r="A438" s="296" t="s">
        <v>448</v>
      </c>
      <c r="B438" s="297" t="s">
        <v>41</v>
      </c>
      <c r="C438" s="298">
        <v>56094.461600000039</v>
      </c>
      <c r="D438" s="298">
        <v>1.1000000000000001E-3</v>
      </c>
      <c r="E438" s="10">
        <f>+(C438-C$7)/C$8</f>
        <v>31557.892766489014</v>
      </c>
      <c r="F438">
        <f>ROUND(2*E438,0)/2</f>
        <v>31558</v>
      </c>
      <c r="G438" s="9">
        <f>+C438-(C$7+F438*C$8)</f>
        <v>-3.8417259958805516E-2</v>
      </c>
      <c r="L438" s="9">
        <f>+G438</f>
        <v>-3.8417259958805516E-2</v>
      </c>
      <c r="O438" s="9">
        <f ca="1">+C$11+C$12*F438</f>
        <v>-4.225812710155491E-2</v>
      </c>
      <c r="P438" s="9">
        <f>+D$11+D$12*F438+D$13*F438^2</f>
        <v>-4.3137021742268147E-2</v>
      </c>
      <c r="Q438" s="11">
        <f>+C438-15018.5</f>
        <v>41075.961600000039</v>
      </c>
      <c r="R438">
        <f>+(P438-G438)^2</f>
        <v>2.2276151292634357E-5</v>
      </c>
      <c r="S438">
        <v>1</v>
      </c>
      <c r="T438">
        <f>S438*R438</f>
        <v>2.2276151292634357E-5</v>
      </c>
    </row>
    <row r="439" spans="1:20">
      <c r="A439" s="296" t="s">
        <v>448</v>
      </c>
      <c r="B439" s="297" t="s">
        <v>39</v>
      </c>
      <c r="C439" s="298">
        <v>56095.355899999849</v>
      </c>
      <c r="D439" s="298">
        <v>5.0000000000000001E-4</v>
      </c>
      <c r="E439" s="10">
        <f>+(C439-C$7)/C$8</f>
        <v>31560.389012419873</v>
      </c>
      <c r="F439">
        <f>ROUND(2*E439,0)/2</f>
        <v>31560.5</v>
      </c>
      <c r="G439" s="9">
        <f>+C439-(C$7+F439*C$8)</f>
        <v>-3.9762185151630547E-2</v>
      </c>
      <c r="L439" s="9">
        <f>+G439</f>
        <v>-3.9762185151630547E-2</v>
      </c>
      <c r="O439" s="9">
        <f ca="1">+C$11+C$12*F439</f>
        <v>-4.2267208314600957E-2</v>
      </c>
      <c r="P439" s="9">
        <f>+D$11+D$12*F439+D$13*F439^2</f>
        <v>-4.3148829334889616E-2</v>
      </c>
      <c r="Q439" s="11">
        <f>+C439-15018.5</f>
        <v>41076.855899999849</v>
      </c>
      <c r="R439">
        <f>+(P439-G439)^2</f>
        <v>1.1469358824002485E-5</v>
      </c>
      <c r="S439">
        <v>1</v>
      </c>
      <c r="T439">
        <f>S439*R439</f>
        <v>1.1469358824002485E-5</v>
      </c>
    </row>
    <row r="440" spans="1:20">
      <c r="A440" s="296" t="s">
        <v>448</v>
      </c>
      <c r="B440" s="297" t="s">
        <v>41</v>
      </c>
      <c r="C440" s="298">
        <v>56106.283700000029</v>
      </c>
      <c r="D440" s="298">
        <v>2.9999999999999997E-4</v>
      </c>
      <c r="E440" s="10">
        <f>+(C440-C$7)/C$8</f>
        <v>31590.891613660482</v>
      </c>
      <c r="F440">
        <f>ROUND(2*E440,0)/2</f>
        <v>31591</v>
      </c>
      <c r="G440" s="9">
        <f>+C440-(C$7+F440*C$8)</f>
        <v>-3.8830269972095266E-2</v>
      </c>
      <c r="L440" s="9">
        <f>+G440</f>
        <v>-3.8830269972095266E-2</v>
      </c>
      <c r="O440" s="9">
        <f ca="1">+C$11+C$12*F440</f>
        <v>-4.2377999113762777E-2</v>
      </c>
      <c r="P440" s="9">
        <f>+D$11+D$12*F440+D$13*F440^2</f>
        <v>-4.3292995715369709E-2</v>
      </c>
      <c r="Q440" s="11">
        <f>+C440-15018.5</f>
        <v>41087.783700000029</v>
      </c>
      <c r="R440">
        <f>+(P440-G440)^2</f>
        <v>1.9915921059684426E-5</v>
      </c>
      <c r="S440">
        <v>1</v>
      </c>
      <c r="T440">
        <f>S440*R440</f>
        <v>1.9915921059684426E-5</v>
      </c>
    </row>
    <row r="441" spans="1:20">
      <c r="A441" s="296" t="s">
        <v>448</v>
      </c>
      <c r="B441" s="297" t="s">
        <v>39</v>
      </c>
      <c r="C441" s="298">
        <v>56106.461999999825</v>
      </c>
      <c r="D441" s="298">
        <v>4.0000000000000002E-4</v>
      </c>
      <c r="E441" s="10">
        <f>+(C441-C$7)/C$8</f>
        <v>31591.389299726743</v>
      </c>
      <c r="F441">
        <f>ROUND(2*E441,0)/2</f>
        <v>31591.5</v>
      </c>
      <c r="G441" s="9">
        <f>+C441-(C$7+F441*C$8)</f>
        <v>-3.9659255176957231E-2</v>
      </c>
      <c r="L441" s="9">
        <f>+G441</f>
        <v>-3.9659255176957231E-2</v>
      </c>
      <c r="O441" s="9">
        <f ca="1">+C$11+C$12*F441</f>
        <v>-4.2379815356371989E-2</v>
      </c>
      <c r="P441" s="9">
        <f>+D$11+D$12*F441+D$13*F441^2</f>
        <v>-4.3295360850402642E-2</v>
      </c>
      <c r="Q441" s="11">
        <f>+C441-15018.5</f>
        <v>41087.961999999825</v>
      </c>
      <c r="R441">
        <f>+(P441-G441)^2</f>
        <v>1.3221264468461907E-5</v>
      </c>
      <c r="S441">
        <v>1</v>
      </c>
      <c r="T441">
        <f>S441*R441</f>
        <v>1.3221264468461907E-5</v>
      </c>
    </row>
    <row r="442" spans="1:20">
      <c r="A442" s="296" t="s">
        <v>448</v>
      </c>
      <c r="B442" s="297" t="s">
        <v>41</v>
      </c>
      <c r="C442" s="298">
        <v>56112.374199999962</v>
      </c>
      <c r="D442" s="298">
        <v>1.1000000000000001E-3</v>
      </c>
      <c r="E442" s="10">
        <f>+(C442-C$7)/C$8</f>
        <v>31607.89193329031</v>
      </c>
      <c r="F442">
        <f>ROUND(2*E442,0)/2</f>
        <v>31608</v>
      </c>
      <c r="G442" s="9">
        <f>+C442-(C$7+F442*C$8)</f>
        <v>-3.8715760034392588E-2</v>
      </c>
      <c r="L442" s="9">
        <f>+G442</f>
        <v>-3.8715760034392588E-2</v>
      </c>
      <c r="O442" s="9">
        <f ca="1">+C$11+C$12*F442</f>
        <v>-4.2439751362475922E-2</v>
      </c>
      <c r="P442" s="9">
        <f>+D$11+D$12*F442+D$13*F442^2</f>
        <v>-4.3373442007447971E-2</v>
      </c>
      <c r="Q442" s="11">
        <f>+C442-15018.5</f>
        <v>41093.874199999962</v>
      </c>
      <c r="R442">
        <f>+(P442-G442)^2</f>
        <v>2.1694001362125086E-5</v>
      </c>
      <c r="S442">
        <v>1</v>
      </c>
      <c r="T442">
        <f>S442*R442</f>
        <v>2.1694001362125086E-5</v>
      </c>
    </row>
    <row r="443" spans="1:20">
      <c r="A443" s="296" t="s">
        <v>448</v>
      </c>
      <c r="B443" s="297" t="s">
        <v>39</v>
      </c>
      <c r="C443" s="298">
        <v>56113.268600000069</v>
      </c>
      <c r="D443" s="298">
        <v>5.9999999999999995E-4</v>
      </c>
      <c r="E443" s="10">
        <f>+(C443-C$7)/C$8</f>
        <v>31610.388458350466</v>
      </c>
      <c r="F443">
        <f>ROUND(2*E443,0)/2</f>
        <v>31610.5</v>
      </c>
      <c r="G443" s="9">
        <f>+C443-(C$7+F443*C$8)</f>
        <v>-3.9960684931429569E-2</v>
      </c>
      <c r="L443" s="9">
        <f>+G443</f>
        <v>-3.9960684931429569E-2</v>
      </c>
      <c r="O443" s="9">
        <f ca="1">+C$11+C$12*F443</f>
        <v>-4.2448832575521983E-2</v>
      </c>
      <c r="P443" s="9">
        <f>+D$11+D$12*F443+D$13*F443^2</f>
        <v>-4.3385277854043183E-2</v>
      </c>
      <c r="Q443" s="11">
        <f>+C443-15018.5</f>
        <v>41094.768600000069</v>
      </c>
      <c r="R443">
        <f>+(P443-G443)^2</f>
        <v>1.1727836685615259E-5</v>
      </c>
      <c r="S443">
        <v>1</v>
      </c>
      <c r="T443">
        <f>S443*R443</f>
        <v>1.1727836685615259E-5</v>
      </c>
    </row>
    <row r="444" spans="1:20">
      <c r="A444" s="296" t="s">
        <v>448</v>
      </c>
      <c r="B444" s="297" t="s">
        <v>41</v>
      </c>
      <c r="C444" s="298">
        <v>56113.45120000001</v>
      </c>
      <c r="D444" s="298">
        <v>3.5999999999999999E-3</v>
      </c>
      <c r="E444" s="10">
        <f>+(C444-C$7)/C$8</f>
        <v>31610.898146941461</v>
      </c>
      <c r="F444">
        <f>ROUND(2*E444,0)/2</f>
        <v>31611</v>
      </c>
      <c r="G444" s="9">
        <f>+C444-(C$7+F444*C$8)</f>
        <v>-3.6489669990260154E-2</v>
      </c>
      <c r="L444" s="9">
        <f>+G444</f>
        <v>-3.6489669990260154E-2</v>
      </c>
      <c r="O444" s="9">
        <f ca="1">+C$11+C$12*F444</f>
        <v>-4.2450648818131195E-2</v>
      </c>
      <c r="P444" s="9">
        <f>+D$11+D$12*F444+D$13*F444^2</f>
        <v>-4.3387645192886085E-2</v>
      </c>
      <c r="Q444" s="11">
        <f>+C444-15018.5</f>
        <v>41094.95120000001</v>
      </c>
      <c r="R444">
        <f>+(P444-G444)^2</f>
        <v>4.7582061896042246E-5</v>
      </c>
      <c r="S444">
        <v>1</v>
      </c>
      <c r="T444">
        <f>S444*R444</f>
        <v>4.7582061896042246E-5</v>
      </c>
    </row>
    <row r="445" spans="1:20">
      <c r="A445" s="296" t="s">
        <v>448</v>
      </c>
      <c r="B445" s="297" t="s">
        <v>39</v>
      </c>
      <c r="C445" s="298">
        <v>56114.342199999839</v>
      </c>
      <c r="D445" s="298">
        <v>5.9999999999999995E-4</v>
      </c>
      <c r="E445" s="10">
        <f>+(C445-C$7)/C$8</f>
        <v>31613.385181632773</v>
      </c>
      <c r="F445">
        <f>ROUND(2*E445,0)/2</f>
        <v>31613.5</v>
      </c>
      <c r="G445" s="9">
        <f>+C445-(C$7+F445*C$8)</f>
        <v>-4.1134595157927833E-2</v>
      </c>
      <c r="L445" s="9">
        <f>+G445</f>
        <v>-4.1134595157927833E-2</v>
      </c>
      <c r="O445" s="9">
        <f ca="1">+C$11+C$12*F445</f>
        <v>-4.2459730031177242E-2</v>
      </c>
      <c r="P445" s="9">
        <f>+D$11+D$12*F445+D$13*F445^2</f>
        <v>-4.3399482734719719E-2</v>
      </c>
      <c r="Q445" s="11">
        <f>+C445-15018.5</f>
        <v>41095.842199999839</v>
      </c>
      <c r="R445">
        <f>+(P445-G445)^2</f>
        <v>5.1297157355062176E-6</v>
      </c>
      <c r="S445">
        <v>1</v>
      </c>
      <c r="T445">
        <f>S445*R445</f>
        <v>5.1297157355062176E-6</v>
      </c>
    </row>
    <row r="446" spans="1:20">
      <c r="A446" s="296" t="s">
        <v>448</v>
      </c>
      <c r="B446" s="297" t="s">
        <v>39</v>
      </c>
      <c r="C446" s="298">
        <v>56119.358800000045</v>
      </c>
      <c r="D446" s="298">
        <v>2.9999999999999997E-4</v>
      </c>
      <c r="E446" s="10">
        <f>+(C446-C$7)/C$8</f>
        <v>31627.387940594999</v>
      </c>
      <c r="F446">
        <f>ROUND(2*E446,0)/2</f>
        <v>31627.5</v>
      </c>
      <c r="G446" s="9">
        <f>+C446-(C$7+F446*C$8)</f>
        <v>-4.0146174957044423E-2</v>
      </c>
      <c r="L446" s="9">
        <f>+G446</f>
        <v>-4.0146174957044423E-2</v>
      </c>
      <c r="O446" s="9">
        <f ca="1">+C$11+C$12*F446</f>
        <v>-4.2510584824235129E-2</v>
      </c>
      <c r="P446" s="9">
        <f>+D$11+D$12*F446+D$13*F446^2</f>
        <v>-4.3465799075659853E-2</v>
      </c>
      <c r="Q446" s="11">
        <f>+C446-15018.5</f>
        <v>41100.858800000045</v>
      </c>
      <c r="R446">
        <f>+(P446-G446)^2</f>
        <v>1.1019904288893272E-5</v>
      </c>
      <c r="S446">
        <v>1</v>
      </c>
      <c r="T446">
        <f>S446*R446</f>
        <v>1.1019904288893272E-5</v>
      </c>
    </row>
    <row r="447" spans="1:20">
      <c r="A447" s="296" t="s">
        <v>448</v>
      </c>
      <c r="B447" s="297" t="s">
        <v>41</v>
      </c>
      <c r="C447" s="298">
        <v>56120.258799999952</v>
      </c>
      <c r="D447" s="298">
        <v>8.9999999999999998E-4</v>
      </c>
      <c r="E447" s="10">
        <f>+(C447-C$7)/C$8</f>
        <v>31629.900096849073</v>
      </c>
      <c r="F447">
        <f>ROUND(2*E447,0)/2</f>
        <v>31630</v>
      </c>
      <c r="G447" s="9">
        <f>+C447-(C$7+F447*C$8)</f>
        <v>-3.5791100046481006E-2</v>
      </c>
      <c r="L447" s="9">
        <f>+G447</f>
        <v>-3.5791100046481006E-2</v>
      </c>
      <c r="O447" s="9">
        <f ca="1">+C$11+C$12*F447</f>
        <v>-4.2519666037281176E-2</v>
      </c>
      <c r="P447" s="9">
        <f>+D$11+D$12*F447+D$13*F447^2</f>
        <v>-4.3477645941304835E-2</v>
      </c>
      <c r="Q447" s="11">
        <f>+C447-15018.5</f>
        <v>41101.758799999952</v>
      </c>
      <c r="R447">
        <f>+(P447-G447)^2</f>
        <v>5.9082987793233061E-5</v>
      </c>
      <c r="S447">
        <v>1</v>
      </c>
      <c r="T447">
        <f>S447*R447</f>
        <v>5.9082987793233061E-5</v>
      </c>
    </row>
    <row r="448" spans="1:20">
      <c r="A448" s="296" t="s">
        <v>448</v>
      </c>
      <c r="B448" s="297" t="s">
        <v>41</v>
      </c>
      <c r="C448" s="298">
        <v>56126.345699999947</v>
      </c>
      <c r="D448" s="298">
        <v>2.9999999999999997E-4</v>
      </c>
      <c r="E448" s="10">
        <f>+(C448-C$7)/C$8</f>
        <v>31646.890367854056</v>
      </c>
      <c r="F448">
        <f>ROUND(2*E448,0)/2</f>
        <v>31647</v>
      </c>
      <c r="G448" s="9">
        <f>+C448-(C$7+F448*C$8)</f>
        <v>-3.9276590054214466E-2</v>
      </c>
      <c r="L448" s="9">
        <f>+G448</f>
        <v>-3.9276590054214466E-2</v>
      </c>
      <c r="O448" s="9">
        <f ca="1">+C$11+C$12*F448</f>
        <v>-4.2581418285994321E-2</v>
      </c>
      <c r="P448" s="9">
        <f>+D$11+D$12*F448+D$13*F448^2</f>
        <v>-4.3558242092459926E-2</v>
      </c>
      <c r="Q448" s="11">
        <f>+C448-15018.5</f>
        <v>41107.845699999947</v>
      </c>
      <c r="R448">
        <f>+(P448-G448)^2</f>
        <v>1.8332544176611497E-5</v>
      </c>
      <c r="S448">
        <v>1</v>
      </c>
      <c r="T448">
        <f>S448*R448</f>
        <v>1.8332544176611497E-5</v>
      </c>
    </row>
    <row r="449" spans="1:20">
      <c r="A449" s="296" t="s">
        <v>448</v>
      </c>
      <c r="B449" s="297" t="s">
        <v>39</v>
      </c>
      <c r="C449" s="298">
        <v>56127.239599999972</v>
      </c>
      <c r="D449" s="298">
        <v>2.9999999999999997E-4</v>
      </c>
      <c r="E449" s="10">
        <f>+(C449-C$7)/C$8</f>
        <v>31649.385497271622</v>
      </c>
      <c r="F449">
        <f>ROUND(2*E449,0)/2</f>
        <v>31649.5</v>
      </c>
      <c r="G449" s="9">
        <f>+C449-(C$7+F449*C$8)</f>
        <v>-4.1021515033207834E-2</v>
      </c>
      <c r="L449" s="9">
        <f>+G449</f>
        <v>-4.1021515033207834E-2</v>
      </c>
      <c r="O449" s="9">
        <f ca="1">+C$11+C$12*F449</f>
        <v>-4.2590499499040368E-2</v>
      </c>
      <c r="P449" s="9">
        <f>+D$11+D$12*F449+D$13*F449^2</f>
        <v>-4.3570099977154664E-2</v>
      </c>
      <c r="Q449" s="11">
        <f>+C449-15018.5</f>
        <v>41108.739599999972</v>
      </c>
      <c r="R449">
        <f>+(P449-G449)^2</f>
        <v>6.4952852165124668E-6</v>
      </c>
      <c r="S449">
        <v>1</v>
      </c>
      <c r="T449">
        <f>S449*R449</f>
        <v>6.4952852165124668E-6</v>
      </c>
    </row>
    <row r="450" spans="1:20">
      <c r="A450" s="296" t="s">
        <v>448</v>
      </c>
      <c r="B450" s="297" t="s">
        <v>39</v>
      </c>
      <c r="C450" s="298">
        <v>56128.314199999906</v>
      </c>
      <c r="D450" s="298">
        <v>4.0000000000000002E-4</v>
      </c>
      <c r="E450" s="10">
        <f>+(C450-C$7)/C$8</f>
        <v>31652.385011839109</v>
      </c>
      <c r="F450">
        <f>ROUND(2*E450,0)/2</f>
        <v>31652.5</v>
      </c>
      <c r="G450" s="9">
        <f>+C450-(C$7+F450*C$8)</f>
        <v>-4.1195425095793325E-2</v>
      </c>
      <c r="L450" s="9">
        <f>+G450</f>
        <v>-4.1195425095793325E-2</v>
      </c>
      <c r="O450" s="9">
        <f ca="1">+C$11+C$12*F450</f>
        <v>-4.2601396954695628E-2</v>
      </c>
      <c r="P450" s="9">
        <f>+D$11+D$12*F450+D$13*F450^2</f>
        <v>-4.3584331303550647E-2</v>
      </c>
      <c r="Q450" s="11">
        <f>+C450-15018.5</f>
        <v>41109.814199999906</v>
      </c>
      <c r="R450">
        <f>+(P450-G450)^2</f>
        <v>5.7068728694614662E-6</v>
      </c>
      <c r="S450">
        <v>1</v>
      </c>
      <c r="T450">
        <f>S450*R450</f>
        <v>5.7068728694614662E-6</v>
      </c>
    </row>
    <row r="451" spans="1:20">
      <c r="A451" s="296" t="s">
        <v>448</v>
      </c>
      <c r="B451" s="297" t="s">
        <v>39</v>
      </c>
      <c r="C451" s="298">
        <v>56132.255700000096</v>
      </c>
      <c r="D451" s="298">
        <v>2.9999999999999997E-4</v>
      </c>
      <c r="E451" s="10">
        <f>+(C451-C$7)/C$8</f>
        <v>31663.386860591254</v>
      </c>
      <c r="F451">
        <f>ROUND(2*E451,0)/2</f>
        <v>31663.5</v>
      </c>
      <c r="G451" s="9">
        <f>+C451-(C$7+F451*C$8)</f>
        <v>-4.0533094907004852E-2</v>
      </c>
      <c r="L451" s="9">
        <f>+G451</f>
        <v>-4.0533094907004852E-2</v>
      </c>
      <c r="O451" s="9">
        <f ca="1">+C$11+C$12*F451</f>
        <v>-4.2641354292098255E-2</v>
      </c>
      <c r="P451" s="9">
        <f>+D$11+D$12*F451+D$13*F451^2</f>
        <v>-4.3636530238117019E-2</v>
      </c>
      <c r="Q451" s="11">
        <f>+C451-15018.5</f>
        <v>41113.755700000096</v>
      </c>
      <c r="R451">
        <f>+(P451-G451)^2</f>
        <v>9.6313108543952859E-6</v>
      </c>
      <c r="S451">
        <v>1</v>
      </c>
      <c r="T451">
        <f>S451*R451</f>
        <v>9.6313108543952859E-6</v>
      </c>
    </row>
    <row r="452" spans="1:20">
      <c r="A452" s="296" t="s">
        <v>448</v>
      </c>
      <c r="B452" s="297" t="s">
        <v>39</v>
      </c>
      <c r="C452" s="298">
        <v>56133.328399999999</v>
      </c>
      <c r="D452" s="298">
        <v>6.9999999999999999E-4</v>
      </c>
      <c r="E452" s="10">
        <f>+(C452-C$7)/C$8</f>
        <v>31666.381071717675</v>
      </c>
      <c r="F452">
        <f>ROUND(2*E452,0)/2</f>
        <v>31666.5</v>
      </c>
      <c r="G452" s="9">
        <f>+C452-(C$7+F452*C$8)</f>
        <v>-4.260700500162784E-2</v>
      </c>
      <c r="L452" s="9">
        <f>+G452</f>
        <v>-4.260700500162784E-2</v>
      </c>
      <c r="O452" s="9">
        <f ca="1">+C$11+C$12*F452</f>
        <v>-4.2652251747753514E-2</v>
      </c>
      <c r="P452" s="9">
        <f>+D$11+D$12*F452+D$13*F452^2</f>
        <v>-4.3650771057848162E-2</v>
      </c>
      <c r="Q452" s="11">
        <f>+C452-15018.5</f>
        <v>41114.828399999999</v>
      </c>
      <c r="R452">
        <f>+(P452-G452)^2</f>
        <v>1.0894475801177235E-6</v>
      </c>
      <c r="S452">
        <v>1</v>
      </c>
      <c r="T452">
        <f>S452*R452</f>
        <v>1.0894475801177235E-6</v>
      </c>
    </row>
    <row r="453" spans="1:20">
      <c r="A453" s="296" t="s">
        <v>448</v>
      </c>
      <c r="B453" s="297" t="s">
        <v>41</v>
      </c>
      <c r="C453" s="298">
        <v>56134.227099999785</v>
      </c>
      <c r="D453" s="298">
        <v>4.0000000000000002E-4</v>
      </c>
      <c r="E453" s="10">
        <f>+(C453-C$7)/C$8</f>
        <v>31668.889599301267</v>
      </c>
      <c r="F453">
        <f>ROUND(2*E453,0)/2</f>
        <v>31669</v>
      </c>
      <c r="G453" s="9">
        <f>+C453-(C$7+F453*C$8)</f>
        <v>-3.9551930211018771E-2</v>
      </c>
      <c r="L453" s="9">
        <f>+G453</f>
        <v>-3.9551930211018771E-2</v>
      </c>
      <c r="O453" s="9">
        <f ca="1">+C$11+C$12*F453</f>
        <v>-4.2661332960799561E-2</v>
      </c>
      <c r="P453" s="9">
        <f>+D$11+D$12*F453+D$13*F453^2</f>
        <v>-4.3662639961592684E-2</v>
      </c>
      <c r="Q453" s="11">
        <f>+C453-15018.5</f>
        <v>41115.727099999785</v>
      </c>
      <c r="R453">
        <f>+(P453-G453)^2</f>
        <v>1.6897934653463438E-5</v>
      </c>
      <c r="S453">
        <v>1</v>
      </c>
      <c r="T453">
        <f>S453*R453</f>
        <v>1.6897934653463438E-5</v>
      </c>
    </row>
    <row r="454" spans="1:20">
      <c r="A454" s="296" t="s">
        <v>448</v>
      </c>
      <c r="B454" s="297" t="s">
        <v>39</v>
      </c>
      <c r="C454" s="298">
        <v>56138.346599999815</v>
      </c>
      <c r="D454" s="298">
        <v>8.0000000000000004E-4</v>
      </c>
      <c r="E454" s="10">
        <f>+(C454-C$7)/C$8</f>
        <v>31680.388296734374</v>
      </c>
      <c r="F454">
        <f>ROUND(2*E454,0)/2</f>
        <v>31680.5</v>
      </c>
      <c r="G454" s="9">
        <f>+C454-(C$7+F454*C$8)</f>
        <v>-4.0018585183133837E-2</v>
      </c>
      <c r="L454" s="9">
        <f>+G454</f>
        <v>-4.0018585183133837E-2</v>
      </c>
      <c r="O454" s="9">
        <f ca="1">+C$11+C$12*F454</f>
        <v>-4.27031065408114E-2</v>
      </c>
      <c r="P454" s="9">
        <f>+D$11+D$12*F454+D$13*F454^2</f>
        <v>-4.371725511437656E-2</v>
      </c>
      <c r="Q454" s="11">
        <f>+C454-15018.5</f>
        <v>41119.846599999815</v>
      </c>
      <c r="R454">
        <f>+(P454-G454)^2</f>
        <v>1.3680159260279053E-5</v>
      </c>
      <c r="S454">
        <v>1</v>
      </c>
      <c r="T454">
        <f>S454*R454</f>
        <v>1.3680159260279053E-5</v>
      </c>
    </row>
    <row r="455" spans="1:20">
      <c r="A455" s="296" t="s">
        <v>448</v>
      </c>
      <c r="B455" s="297" t="s">
        <v>41</v>
      </c>
      <c r="C455" s="298">
        <v>56139.242099999916</v>
      </c>
      <c r="D455" s="298">
        <v>5.0000000000000001E-4</v>
      </c>
      <c r="E455" s="10">
        <f>+(C455-C$7)/C$8</f>
        <v>31682.887892207717</v>
      </c>
      <c r="F455">
        <f>ROUND(2*E455,0)/2</f>
        <v>31683</v>
      </c>
      <c r="G455" s="9">
        <f>+C455-(C$7+F455*C$8)</f>
        <v>-4.0163510086131282E-2</v>
      </c>
      <c r="L455" s="9">
        <f>+G455</f>
        <v>-4.0163510086131282E-2</v>
      </c>
      <c r="O455" s="9">
        <f ca="1">+C$11+C$12*F455</f>
        <v>-4.2712187753857447E-2</v>
      </c>
      <c r="P455" s="9">
        <f>+D$11+D$12*F455+D$13*F455^2</f>
        <v>-4.3729131929233722E-2</v>
      </c>
      <c r="Q455" s="11">
        <f>+C455-15018.5</f>
        <v>41120.742099999916</v>
      </c>
      <c r="R455">
        <f>+(P455-G455)^2</f>
        <v>1.2713659128009241E-5</v>
      </c>
      <c r="S455">
        <v>1</v>
      </c>
      <c r="T455">
        <f>S455*R455</f>
        <v>1.2713659128009241E-5</v>
      </c>
    </row>
    <row r="456" spans="1:20">
      <c r="A456" s="296" t="s">
        <v>448</v>
      </c>
      <c r="B456" s="297" t="s">
        <v>39</v>
      </c>
      <c r="C456" s="298">
        <v>56141.214600000065</v>
      </c>
      <c r="D456" s="298">
        <v>1.1000000000000001E-3</v>
      </c>
      <c r="E456" s="10">
        <f>+(C456-C$7)/C$8</f>
        <v>31688.39370133221</v>
      </c>
      <c r="F456">
        <f>ROUND(2*E456,0)/2</f>
        <v>31688.5</v>
      </c>
      <c r="G456" s="9">
        <f>+C456-(C$7+F456*C$8)</f>
        <v>-3.8082344937720336E-2</v>
      </c>
      <c r="L456" s="9">
        <f>+G456</f>
        <v>-3.8082344937720336E-2</v>
      </c>
      <c r="O456" s="9">
        <f ca="1">+C$11+C$12*F456</f>
        <v>-4.2732166422558768E-2</v>
      </c>
      <c r="P456" s="9">
        <f>+D$11+D$12*F456+D$13*F456^2</f>
        <v>-4.3755265894618867E-2</v>
      </c>
      <c r="Q456" s="11">
        <f>+C456-15018.5</f>
        <v>41122.714600000065</v>
      </c>
      <c r="R456">
        <f>+(P456-G456)^2</f>
        <v>3.2182032183218538E-5</v>
      </c>
      <c r="S456">
        <v>1</v>
      </c>
      <c r="T456">
        <f>S456*R456</f>
        <v>3.2182032183218538E-5</v>
      </c>
    </row>
    <row r="457" spans="1:20">
      <c r="A457" s="296" t="s">
        <v>448</v>
      </c>
      <c r="B457" s="297" t="s">
        <v>41</v>
      </c>
      <c r="C457" s="298">
        <v>56345.592499999795</v>
      </c>
      <c r="D457" s="298">
        <v>5.9999999999999995E-4</v>
      </c>
      <c r="E457" s="10">
        <f>+(C457-C$7)/C$8</f>
        <v>32258.870612145194</v>
      </c>
      <c r="F457">
        <f>ROUND(2*E457,0)/2</f>
        <v>32259</v>
      </c>
      <c r="G457" s="9">
        <f>+C457-(C$7+F457*C$8)</f>
        <v>-4.6354230202268809E-2</v>
      </c>
      <c r="L457" s="9">
        <f>+G457</f>
        <v>-4.6354230202268809E-2</v>
      </c>
      <c r="O457" s="9">
        <f ca="1">+C$11+C$12*F457</f>
        <v>-4.4804499239667561E-2</v>
      </c>
      <c r="P457" s="9">
        <f>+D$11+D$12*F457+D$13*F457^2</f>
        <v>-4.6503208776807761E-2</v>
      </c>
      <c r="Q457" s="11">
        <f>+C457-15018.5</f>
        <v>41327.092499999795</v>
      </c>
      <c r="R457">
        <f>+(P457-G457)^2</f>
        <v>2.2194615671658118E-8</v>
      </c>
      <c r="S457">
        <v>1</v>
      </c>
      <c r="T457">
        <f>S457*R457</f>
        <v>2.2194615671658118E-8</v>
      </c>
    </row>
    <row r="458" spans="1:20">
      <c r="A458" s="296" t="s">
        <v>448</v>
      </c>
      <c r="B458" s="297" t="s">
        <v>39</v>
      </c>
      <c r="C458" s="298">
        <v>56347.560599999968</v>
      </c>
      <c r="D458" s="298">
        <v>1E-3</v>
      </c>
      <c r="E458" s="10">
        <f>+(C458-C$7)/C$8</f>
        <v>32264.364139616955</v>
      </c>
      <c r="F458">
        <f>ROUND(2*E458,0)/2</f>
        <v>32264.5</v>
      </c>
      <c r="G458" s="9">
        <f>+C458-(C$7+F458*C$8)</f>
        <v>-4.8673065030016005E-2</v>
      </c>
      <c r="L458" s="9">
        <f>+G458</f>
        <v>-4.8673065030016005E-2</v>
      </c>
      <c r="O458" s="9">
        <f ca="1">+C$11+C$12*F458</f>
        <v>-4.4824477908368868E-2</v>
      </c>
      <c r="P458" s="9">
        <f>+D$11+D$12*F458+D$13*F458^2</f>
        <v>-4.6530058810903913E-2</v>
      </c>
      <c r="Q458" s="11">
        <f>+C458-15018.5</f>
        <v>41329.060599999968</v>
      </c>
      <c r="R458">
        <f>+(P458-G458)^2</f>
        <v>4.5924756551531054E-6</v>
      </c>
      <c r="S458">
        <v>1</v>
      </c>
      <c r="T458">
        <f>S458*R458</f>
        <v>4.5924756551531054E-6</v>
      </c>
    </row>
    <row r="459" spans="1:20">
      <c r="A459" s="296" t="s">
        <v>448</v>
      </c>
      <c r="B459" s="297" t="s">
        <v>39</v>
      </c>
      <c r="C459" s="298">
        <v>56348.636500000022</v>
      </c>
      <c r="D459" s="298">
        <v>1.6999999999999999E-3</v>
      </c>
      <c r="E459" s="10">
        <f>+(C459-C$7)/C$8</f>
        <v>32267.367282854928</v>
      </c>
      <c r="F459">
        <f>ROUND(2*E459,0)/2</f>
        <v>32267.5</v>
      </c>
      <c r="G459" s="9">
        <f>+C459-(C$7+F459*C$8)</f>
        <v>-4.7546974979923107E-2</v>
      </c>
      <c r="L459" s="9">
        <f>+G459</f>
        <v>-4.7546974979923107E-2</v>
      </c>
      <c r="O459" s="9">
        <f ca="1">+C$11+C$12*F459</f>
        <v>-4.4835375364024127E-2</v>
      </c>
      <c r="P459" s="9">
        <f>+D$11+D$12*F459+D$13*F459^2</f>
        <v>-4.654470716595259E-2</v>
      </c>
      <c r="Q459" s="11">
        <f>+C459-15018.5</f>
        <v>41330.136500000022</v>
      </c>
      <c r="R459">
        <f>+(P459-G459)^2</f>
        <v>1.0045407709212391E-6</v>
      </c>
      <c r="S459">
        <v>1</v>
      </c>
      <c r="T459">
        <f>S459*R459</f>
        <v>1.0045407709212391E-6</v>
      </c>
    </row>
    <row r="460" spans="1:20">
      <c r="A460" s="296" t="s">
        <v>448</v>
      </c>
      <c r="B460" s="297" t="s">
        <v>41</v>
      </c>
      <c r="C460" s="298">
        <v>56350.608099999838</v>
      </c>
      <c r="D460" s="298">
        <v>5.0000000000000001E-4</v>
      </c>
      <c r="E460" s="10">
        <f>+(C460-C$7)/C$8</f>
        <v>32272.870579822236</v>
      </c>
      <c r="F460">
        <f>ROUND(2*E460,0)/2</f>
        <v>32273</v>
      </c>
      <c r="G460" s="9">
        <f>+C460-(C$7+F460*C$8)</f>
        <v>-4.6365810165298171E-2</v>
      </c>
      <c r="L460" s="9">
        <f>+G460</f>
        <v>-4.6365810165298171E-2</v>
      </c>
      <c r="O460" s="9">
        <f ca="1">+C$11+C$12*F460</f>
        <v>-4.4855354032725447E-2</v>
      </c>
      <c r="P460" s="9">
        <f>+D$11+D$12*F460+D$13*F460^2</f>
        <v>-4.6571567767034916E-2</v>
      </c>
      <c r="Q460" s="11">
        <f>+C460-15018.5</f>
        <v>41332.108099999838</v>
      </c>
      <c r="R460">
        <f>+(P460-G460)^2</f>
        <v>4.2336190672456814E-8</v>
      </c>
      <c r="S460">
        <v>1</v>
      </c>
      <c r="T460">
        <f>S460*R460</f>
        <v>4.2336190672456814E-8</v>
      </c>
    </row>
    <row r="461" spans="1:20">
      <c r="A461" s="296" t="s">
        <v>448</v>
      </c>
      <c r="B461" s="297" t="s">
        <v>39</v>
      </c>
      <c r="C461" s="298">
        <v>56356.517599999905</v>
      </c>
      <c r="D461" s="298">
        <v>8.0000000000000004E-4</v>
      </c>
      <c r="E461" s="10">
        <f>+(C461-C$7)/C$8</f>
        <v>32289.365676916845</v>
      </c>
      <c r="F461">
        <f>ROUND(2*E461,0)/2</f>
        <v>32289.5</v>
      </c>
      <c r="G461" s="9">
        <f>+C461-(C$7+F461*C$8)</f>
        <v>-4.8122315100044943E-2</v>
      </c>
      <c r="L461" s="9">
        <f>+G461</f>
        <v>-4.8122315100044943E-2</v>
      </c>
      <c r="O461" s="9">
        <f ca="1">+C$11+C$12*F461</f>
        <v>-4.4915290038829381E-2</v>
      </c>
      <c r="P461" s="9">
        <f>+D$11+D$12*F461+D$13*F461^2</f>
        <v>-4.6652190595051796E-2</v>
      </c>
      <c r="Q461" s="11">
        <f>+C461-15018.5</f>
        <v>41338.017599999905</v>
      </c>
      <c r="R461">
        <f>+(P461-G461)^2</f>
        <v>2.1612660601813477E-6</v>
      </c>
      <c r="S461">
        <v>1</v>
      </c>
      <c r="T461">
        <f>S461*R461</f>
        <v>2.1612660601813477E-6</v>
      </c>
    </row>
    <row r="462" spans="1:20">
      <c r="A462" s="296" t="s">
        <v>448</v>
      </c>
      <c r="B462" s="297" t="s">
        <v>39</v>
      </c>
      <c r="C462" s="298">
        <v>56357.591800000053</v>
      </c>
      <c r="D462" s="298">
        <v>6.9999999999999999E-4</v>
      </c>
      <c r="E462" s="10">
        <f>+(C462-C$7)/C$8</f>
        <v>32292.364074971039</v>
      </c>
      <c r="F462">
        <f>ROUND(2*E462,0)/2</f>
        <v>32292.5</v>
      </c>
      <c r="G462" s="9">
        <f>+C462-(C$7+F462*C$8)</f>
        <v>-4.8696224948798772E-2</v>
      </c>
      <c r="L462" s="9">
        <f>+G462</f>
        <v>-4.8696224948798772E-2</v>
      </c>
      <c r="O462" s="9">
        <f ca="1">+C$11+C$12*F462</f>
        <v>-4.492618749448464E-2</v>
      </c>
      <c r="P462" s="9">
        <f>+D$11+D$12*F462+D$13*F462^2</f>
        <v>-4.6666855902484719E-2</v>
      </c>
      <c r="Q462" s="11">
        <f>+C462-15018.5</f>
        <v>41339.091800000053</v>
      </c>
      <c r="R462">
        <f>+(P462-G462)^2</f>
        <v>4.1183387261376082E-6</v>
      </c>
      <c r="S462">
        <v>1</v>
      </c>
      <c r="T462">
        <f>S462*R462</f>
        <v>4.1183387261376082E-6</v>
      </c>
    </row>
    <row r="463" spans="1:20">
      <c r="A463" s="296" t="s">
        <v>448</v>
      </c>
      <c r="B463" s="297" t="s">
        <v>41</v>
      </c>
      <c r="C463" s="298">
        <v>56358.488599999808</v>
      </c>
      <c r="D463" s="298">
        <v>5.0000000000000001E-4</v>
      </c>
      <c r="E463" s="10">
        <f>+(C463-C$7)/C$8</f>
        <v>32294.867299113561</v>
      </c>
      <c r="F463">
        <f>ROUND(2*E463,0)/2</f>
        <v>32295</v>
      </c>
      <c r="G463" s="9">
        <f>+C463-(C$7+F463*C$8)</f>
        <v>-4.7541150190227199E-2</v>
      </c>
      <c r="L463" s="9">
        <f>+G463</f>
        <v>-4.7541150190227199E-2</v>
      </c>
      <c r="O463" s="9">
        <f ca="1">+C$11+C$12*F463</f>
        <v>-4.4935268707530687E-2</v>
      </c>
      <c r="P463" s="9">
        <f>+D$11+D$12*F463+D$13*F463^2</f>
        <v>-4.6679078545980732E-2</v>
      </c>
      <c r="Q463" s="11">
        <f>+C463-15018.5</f>
        <v>41339.988599999808</v>
      </c>
      <c r="R463">
        <f>+(P463-G463)^2</f>
        <v>7.4316751981380824E-7</v>
      </c>
      <c r="S463">
        <v>1</v>
      </c>
      <c r="T463">
        <f>S463*R463</f>
        <v>7.4316751981380824E-7</v>
      </c>
    </row>
    <row r="464" spans="1:20">
      <c r="A464" s="296" t="s">
        <v>448</v>
      </c>
      <c r="B464" s="297" t="s">
        <v>39</v>
      </c>
      <c r="C464" s="298">
        <v>56361.527400000021</v>
      </c>
      <c r="D464" s="298">
        <v>6.9999999999999999E-4</v>
      </c>
      <c r="E464" s="10">
        <f>+(C464-C$7)/C$8</f>
        <v>32303.349455142674</v>
      </c>
      <c r="F464">
        <f>ROUND(2*E464,0)/2</f>
        <v>32303.5</v>
      </c>
      <c r="G464" s="9">
        <f>+C464-(C$7+F464*C$8)</f>
        <v>-5.39338949820376E-2</v>
      </c>
      <c r="L464" s="9">
        <f>+G464</f>
        <v>-5.39338949820376E-2</v>
      </c>
      <c r="O464" s="9">
        <f ca="1">+C$11+C$12*F464</f>
        <v>-4.4966144831887267E-2</v>
      </c>
      <c r="P464" s="9">
        <f>+D$11+D$12*F464+D$13*F464^2</f>
        <v>-4.6720646100853302E-2</v>
      </c>
      <c r="Q464" s="11">
        <f>+C464-15018.5</f>
        <v>41343.027400000021</v>
      </c>
      <c r="R464">
        <f>+(P464-G464)^2</f>
        <v>5.203095942190652E-5</v>
      </c>
      <c r="S464">
        <v>1</v>
      </c>
      <c r="T464">
        <f>S464*R464</f>
        <v>5.203095942190652E-5</v>
      </c>
    </row>
    <row r="465" spans="1:20">
      <c r="A465" s="296" t="s">
        <v>448</v>
      </c>
      <c r="B465" s="297" t="s">
        <v>39</v>
      </c>
      <c r="C465" s="298">
        <v>56362.607600000221</v>
      </c>
      <c r="D465" s="298">
        <v>5.0000000000000001E-4</v>
      </c>
      <c r="E465" s="10">
        <f>+(C465-C$7)/C$8</f>
        <v>32306.364600905377</v>
      </c>
      <c r="F465">
        <f>ROUND(2*E465,0)/2</f>
        <v>32306.5</v>
      </c>
      <c r="G465" s="9">
        <f>+C465-(C$7+F465*C$8)</f>
        <v>-4.8507804778637365E-2</v>
      </c>
      <c r="L465" s="9">
        <f>+G465</f>
        <v>-4.8507804778637365E-2</v>
      </c>
      <c r="O465" s="9">
        <f ca="1">+C$11+C$12*F465</f>
        <v>-4.4977042287542526E-2</v>
      </c>
      <c r="P465" s="9">
        <f>+D$11+D$12*F465+D$13*F465^2</f>
        <v>-4.6735320901621427E-2</v>
      </c>
      <c r="Q465" s="11">
        <f>+C465-15018.5</f>
        <v>41344.107600000221</v>
      </c>
      <c r="R465">
        <f>+(P465-G465)^2</f>
        <v>3.1416990942814485E-6</v>
      </c>
      <c r="S465">
        <v>1</v>
      </c>
      <c r="T465">
        <f>S465*R465</f>
        <v>3.1416990942814485E-6</v>
      </c>
    </row>
    <row r="466" spans="1:20">
      <c r="A466" s="296" t="s">
        <v>448</v>
      </c>
      <c r="B466" s="297" t="s">
        <v>41</v>
      </c>
      <c r="C466" s="298">
        <v>56363.503800000064</v>
      </c>
      <c r="D466" s="298">
        <v>5.0000000000000001E-4</v>
      </c>
      <c r="E466" s="10">
        <f>+(C466-C$7)/C$8</f>
        <v>32308.86615027731</v>
      </c>
      <c r="F466">
        <f>ROUND(2*E466,0)/2</f>
        <v>32309</v>
      </c>
      <c r="G466" s="9">
        <f>+C466-(C$7+F466*C$8)</f>
        <v>-4.7952729932148941E-2</v>
      </c>
      <c r="L466" s="9">
        <f>+G466</f>
        <v>-4.7952729932148941E-2</v>
      </c>
      <c r="O466" s="9">
        <f ca="1">+C$11+C$12*F466</f>
        <v>-4.4986123500588573E-2</v>
      </c>
      <c r="P466" s="9">
        <f>+D$11+D$12*F466+D$13*F466^2</f>
        <v>-4.6747551456230066E-2</v>
      </c>
      <c r="Q466" s="11">
        <f>+C466-15018.5</f>
        <v>41345.003800000064</v>
      </c>
      <c r="R466">
        <f>+(P466-G466)^2</f>
        <v>1.4524551588181422E-6</v>
      </c>
      <c r="S466">
        <v>1</v>
      </c>
      <c r="T466">
        <f>S466*R466</f>
        <v>1.4524551588181422E-6</v>
      </c>
    </row>
    <row r="467" spans="1:20">
      <c r="A467" s="296" t="s">
        <v>448</v>
      </c>
      <c r="B467" s="297" t="s">
        <v>41</v>
      </c>
      <c r="C467" s="298">
        <v>56364.579100000206</v>
      </c>
      <c r="D467" s="298">
        <v>5.0000000000000001E-4</v>
      </c>
      <c r="E467" s="10">
        <f>+(C467-C$7)/C$8</f>
        <v>32311.867618744687</v>
      </c>
      <c r="F467">
        <f>ROUND(2*E467,0)/2</f>
        <v>32312</v>
      </c>
      <c r="G467" s="9">
        <f>+C467-(C$7+F467*C$8)</f>
        <v>-4.7426639794139192E-2</v>
      </c>
      <c r="L467" s="9">
        <f>+G467</f>
        <v>-4.7426639794139192E-2</v>
      </c>
      <c r="O467" s="9">
        <f ca="1">+C$11+C$12*F467</f>
        <v>-4.4997020956243833E-2</v>
      </c>
      <c r="P467" s="9">
        <f>+D$11+D$12*F467+D$13*F467^2</f>
        <v>-4.6762229986522727E-2</v>
      </c>
      <c r="Q467" s="11">
        <f>+C467-15018.5</f>
        <v>41346.079100000206</v>
      </c>
      <c r="R467">
        <f>+(P467-G467)^2</f>
        <v>4.4144039245694739E-7</v>
      </c>
      <c r="S467">
        <v>1</v>
      </c>
      <c r="T467">
        <f>S467*R467</f>
        <v>4.4144039245694739E-7</v>
      </c>
    </row>
    <row r="468" spans="1:20">
      <c r="A468" s="296" t="s">
        <v>448</v>
      </c>
      <c r="B468" s="297" t="s">
        <v>39</v>
      </c>
      <c r="C468" s="298">
        <v>56366.54749999987</v>
      </c>
      <c r="D468" s="298">
        <v>1E-3</v>
      </c>
      <c r="E468" s="10">
        <f>+(C468-C$7)/C$8</f>
        <v>32317.361983600447</v>
      </c>
      <c r="F468">
        <f>ROUND(2*E468,0)/2</f>
        <v>32317.5</v>
      </c>
      <c r="G468" s="9">
        <f>+C468-(C$7+F468*C$8)</f>
        <v>-4.94454751315061E-2</v>
      </c>
      <c r="L468" s="9">
        <f>+G468</f>
        <v>-4.94454751315061E-2</v>
      </c>
      <c r="O468" s="9">
        <f ca="1">+C$11+C$12*F468</f>
        <v>-4.5016999624945153E-2</v>
      </c>
      <c r="P468" s="9">
        <f>+D$11+D$12*F468+D$13*F468^2</f>
        <v>-4.6789145908885679E-2</v>
      </c>
      <c r="Q468" s="11">
        <f>+C468-15018.5</f>
        <v>41348.04749999987</v>
      </c>
      <c r="R468">
        <f>+(P468-G468)^2</f>
        <v>7.0560849389472101E-6</v>
      </c>
      <c r="S468">
        <v>1</v>
      </c>
      <c r="T468">
        <f>S468*R468</f>
        <v>7.0560849389472101E-6</v>
      </c>
    </row>
    <row r="469" spans="1:20">
      <c r="A469" s="296" t="s">
        <v>448</v>
      </c>
      <c r="B469" s="297" t="s">
        <v>41</v>
      </c>
      <c r="C469" s="298">
        <v>56369.593799999915</v>
      </c>
      <c r="D469" s="298">
        <v>5.0000000000000001E-4</v>
      </c>
      <c r="E469" s="10">
        <f>+(C469-C$7)/C$8</f>
        <v>32325.865074264544</v>
      </c>
      <c r="F469">
        <f>ROUND(2*E469,0)/2</f>
        <v>32326</v>
      </c>
      <c r="G469" s="9">
        <f>+C469-(C$7+F469*C$8)</f>
        <v>-4.8338220083678607E-2</v>
      </c>
      <c r="L469" s="9">
        <f>+G469</f>
        <v>-4.8338220083678607E-2</v>
      </c>
      <c r="O469" s="9">
        <f ca="1">+C$11+C$12*F469</f>
        <v>-4.5047875749301719E-2</v>
      </c>
      <c r="P469" s="9">
        <f>+D$11+D$12*F469+D$13*F469^2</f>
        <v>-4.6830756692338105E-2</v>
      </c>
      <c r="Q469" s="11">
        <f>+C469-15018.5</f>
        <v>41351.093799999915</v>
      </c>
      <c r="R469">
        <f>+(P469-G469)^2</f>
        <v>2.2724458762318079E-6</v>
      </c>
      <c r="S469">
        <v>1</v>
      </c>
      <c r="T469">
        <f>S469*R469</f>
        <v>2.2724458762318079E-6</v>
      </c>
    </row>
    <row r="470" spans="1:20">
      <c r="A470" s="296" t="s">
        <v>448</v>
      </c>
      <c r="B470" s="297" t="s">
        <v>39</v>
      </c>
      <c r="C470" s="298">
        <v>56371.56389999995</v>
      </c>
      <c r="D470" s="298">
        <v>5.0000000000000001E-4</v>
      </c>
      <c r="E470" s="10">
        <f>+(C470-C$7)/C$8</f>
        <v>32331.364184305374</v>
      </c>
      <c r="F470">
        <f>ROUND(2*E470,0)/2</f>
        <v>32331.5</v>
      </c>
      <c r="G470" s="9">
        <f>+C470-(C$7+F470*C$8)</f>
        <v>-4.8657055049261544E-2</v>
      </c>
      <c r="L470" s="9">
        <f>+G470</f>
        <v>-4.8657055049261544E-2</v>
      </c>
      <c r="O470" s="9">
        <f ca="1">+C$11+C$12*F470</f>
        <v>-4.5067854418003025E-2</v>
      </c>
      <c r="P470" s="9">
        <f>+D$11+D$12*F470+D$13*F470^2</f>
        <v>-4.6857690019148884E-2</v>
      </c>
      <c r="Q470" s="11">
        <f>+C470-15018.5</f>
        <v>41353.06389999995</v>
      </c>
      <c r="R470">
        <f>+(P470-G470)^2</f>
        <v>3.2377145115923324E-6</v>
      </c>
      <c r="S470">
        <v>1</v>
      </c>
      <c r="T470">
        <f>S470*R470</f>
        <v>3.2377145115923324E-6</v>
      </c>
    </row>
    <row r="471" spans="1:20">
      <c r="A471" s="296" t="s">
        <v>448</v>
      </c>
      <c r="B471" s="297" t="s">
        <v>41</v>
      </c>
      <c r="C471" s="298">
        <v>56372.459700000007</v>
      </c>
      <c r="D471" s="298">
        <v>8.0000000000000004E-4</v>
      </c>
      <c r="E471" s="10">
        <f>+(C471-C$7)/C$8</f>
        <v>32333.864617164014</v>
      </c>
      <c r="F471">
        <f>ROUND(2*E471,0)/2</f>
        <v>32334</v>
      </c>
      <c r="G471" s="9">
        <f>+C471-(C$7+F471*C$8)</f>
        <v>-4.8501979996217415E-2</v>
      </c>
      <c r="L471" s="9">
        <f>+G471</f>
        <v>-4.8501979996217415E-2</v>
      </c>
      <c r="O471" s="9">
        <f ca="1">+C$11+C$12*F471</f>
        <v>-4.5076935631049087E-2</v>
      </c>
      <c r="P471" s="9">
        <f>+D$11+D$12*F471+D$13*F471^2</f>
        <v>-4.6869934700744423E-2</v>
      </c>
      <c r="Q471" s="11">
        <f>+C471-15018.5</f>
        <v>41353.959700000007</v>
      </c>
      <c r="R471">
        <f>+(P471-G471)^2</f>
        <v>2.6635718464755255E-6</v>
      </c>
      <c r="S471">
        <v>1</v>
      </c>
      <c r="T471">
        <f>S471*R471</f>
        <v>2.6635718464755255E-6</v>
      </c>
    </row>
    <row r="472" spans="1:20">
      <c r="A472" s="296" t="s">
        <v>448</v>
      </c>
      <c r="B472" s="297" t="s">
        <v>39</v>
      </c>
      <c r="C472" s="298">
        <v>56372.638300000224</v>
      </c>
      <c r="D472" s="298">
        <v>4.0000000000000002E-4</v>
      </c>
      <c r="E472" s="10">
        <f>+(C472-C$7)/C$8</f>
        <v>32334.363140616868</v>
      </c>
      <c r="F472">
        <f>ROUND(2*E472,0)/2</f>
        <v>32334.5</v>
      </c>
      <c r="G472" s="9">
        <f>+C472-(C$7+F472*C$8)</f>
        <v>-4.903096477210056E-2</v>
      </c>
      <c r="L472" s="9">
        <f>+G472</f>
        <v>-4.903096477210056E-2</v>
      </c>
      <c r="O472" s="9">
        <f ca="1">+C$11+C$12*F472</f>
        <v>-4.5078751873658299E-2</v>
      </c>
      <c r="P472" s="9">
        <f>+D$11+D$12*F472+D$13*F472^2</f>
        <v>-4.687238380658737E-2</v>
      </c>
      <c r="Q472" s="11">
        <f>+C472-15018.5</f>
        <v>41354.138300000224</v>
      </c>
      <c r="R472">
        <f>+(P472-G472)^2</f>
        <v>4.6594717846758579E-6</v>
      </c>
      <c r="S472">
        <v>1</v>
      </c>
      <c r="T472">
        <f>S472*R472</f>
        <v>4.6594717846758579E-6</v>
      </c>
    </row>
    <row r="473" spans="1:20">
      <c r="A473" s="296" t="s">
        <v>448</v>
      </c>
      <c r="B473" s="297" t="s">
        <v>41</v>
      </c>
      <c r="C473" s="298">
        <v>56373.534500000067</v>
      </c>
      <c r="D473" s="298">
        <v>4.0000000000000002E-4</v>
      </c>
      <c r="E473" s="10">
        <f>+(C473-C$7)/C$8</f>
        <v>32336.864689988801</v>
      </c>
      <c r="F473">
        <f>ROUND(2*E473,0)/2</f>
        <v>32337</v>
      </c>
      <c r="G473" s="9">
        <f>+C473-(C$7+F473*C$8)</f>
        <v>-4.8475889932888094E-2</v>
      </c>
      <c r="L473" s="9">
        <f>+G473</f>
        <v>-4.8475889932888094E-2</v>
      </c>
      <c r="O473" s="9">
        <f ca="1">+C$11+C$12*F473</f>
        <v>-4.5087833086704346E-2</v>
      </c>
      <c r="P473" s="9">
        <f>+D$11+D$12*F473+D$13*F473^2</f>
        <v>-4.688463018342133E-2</v>
      </c>
      <c r="Q473" s="11">
        <f>+C473-15018.5</f>
        <v>41355.034500000067</v>
      </c>
      <c r="R473">
        <f>+(P473-G473)^2</f>
        <v>2.5321075902730289E-6</v>
      </c>
      <c r="S473">
        <v>1</v>
      </c>
      <c r="T473">
        <f>S473*R473</f>
        <v>2.5321075902730289E-6</v>
      </c>
    </row>
    <row r="474" spans="1:20">
      <c r="A474" s="296" t="s">
        <v>448</v>
      </c>
      <c r="B474" s="297" t="s">
        <v>41</v>
      </c>
      <c r="C474" s="298">
        <v>56374.609699999914</v>
      </c>
      <c r="D474" s="298">
        <v>4.0000000000000002E-4</v>
      </c>
      <c r="E474" s="10">
        <f>+(C474-C$7)/C$8</f>
        <v>32339.865879326881</v>
      </c>
      <c r="F474">
        <f>ROUND(2*E474,0)/2</f>
        <v>32340</v>
      </c>
      <c r="G474" s="9">
        <f>+C474-(C$7+F474*C$8)</f>
        <v>-4.8049800083390437E-2</v>
      </c>
      <c r="L474" s="9">
        <f>+G474</f>
        <v>-4.8049800083390437E-2</v>
      </c>
      <c r="O474" s="9">
        <f ca="1">+C$11+C$12*F474</f>
        <v>-4.5098730542359605E-2</v>
      </c>
      <c r="P474" s="9">
        <f>+D$11+D$12*F474+D$13*F474^2</f>
        <v>-4.6899327700384352E-2</v>
      </c>
      <c r="Q474" s="11">
        <f>+C474-15018.5</f>
        <v>41356.109699999914</v>
      </c>
      <c r="R474">
        <f>+(P474-G474)^2</f>
        <v>1.3235867040596995E-6</v>
      </c>
      <c r="S474">
        <v>1</v>
      </c>
      <c r="T474">
        <f>S474*R474</f>
        <v>1.3235867040596995E-6</v>
      </c>
    </row>
    <row r="475" spans="1:20">
      <c r="A475" s="296" t="s">
        <v>448</v>
      </c>
      <c r="B475" s="297" t="s">
        <v>39</v>
      </c>
      <c r="C475" s="298">
        <v>56375.505100000184</v>
      </c>
      <c r="D475" s="298">
        <v>8.0000000000000004E-4</v>
      </c>
      <c r="E475" s="10">
        <f>+(C475-C$7)/C$8</f>
        <v>32342.365195672224</v>
      </c>
      <c r="F475">
        <f>ROUND(2*E475,0)/2</f>
        <v>32342.5</v>
      </c>
      <c r="G475" s="9">
        <f>+C475-(C$7+F475*C$8)</f>
        <v>-4.8294724816514645E-2</v>
      </c>
      <c r="L475" s="9">
        <f>+G475</f>
        <v>-4.8294724816514645E-2</v>
      </c>
      <c r="O475" s="9">
        <f ca="1">+C$11+C$12*F475</f>
        <v>-4.5107811755405652E-2</v>
      </c>
      <c r="P475" s="9">
        <f>+D$11+D$12*F475+D$13*F475^2</f>
        <v>-4.6911577185155415E-2</v>
      </c>
      <c r="Q475" s="11">
        <f>+C475-15018.5</f>
        <v>41357.005100000184</v>
      </c>
      <c r="R475">
        <f>+(P475-G475)^2</f>
        <v>1.9130973701346485E-6</v>
      </c>
      <c r="S475">
        <v>1</v>
      </c>
      <c r="T475">
        <f>S475*R475</f>
        <v>1.9130973701346485E-6</v>
      </c>
    </row>
    <row r="476" spans="1:20">
      <c r="A476" s="296" t="s">
        <v>448</v>
      </c>
      <c r="B476" s="297" t="s">
        <v>41</v>
      </c>
      <c r="C476" s="298">
        <v>56386.43209999986</v>
      </c>
      <c r="D476" s="298">
        <v>5.0000000000000001E-4</v>
      </c>
      <c r="E476" s="10">
        <f>+(C476-C$7)/C$8</f>
        <v>32372.865563883643</v>
      </c>
      <c r="F476">
        <f>ROUND(2*E476,0)/2</f>
        <v>32373</v>
      </c>
      <c r="G476" s="9">
        <f>+C476-(C$7+F476*C$8)</f>
        <v>-4.8162810140638612E-2</v>
      </c>
      <c r="L476" s="9">
        <f>+G476</f>
        <v>-4.8162810140638612E-2</v>
      </c>
      <c r="O476" s="9">
        <f ca="1">+C$11+C$12*F476</f>
        <v>-4.5218602554567472E-2</v>
      </c>
      <c r="P476" s="9">
        <f>+D$11+D$12*F476+D$13*F476^2</f>
        <v>-4.706113464986085E-2</v>
      </c>
      <c r="Q476" s="11">
        <f>+C476-15018.5</f>
        <v>41367.93209999986</v>
      </c>
      <c r="R476">
        <f>+(P476-G476)^2</f>
        <v>1.2136888869804229E-6</v>
      </c>
      <c r="S476">
        <v>1</v>
      </c>
      <c r="T476">
        <f>S476*R476</f>
        <v>1.2136888869804229E-6</v>
      </c>
    </row>
    <row r="477" spans="1:20">
      <c r="A477" s="296" t="s">
        <v>448</v>
      </c>
      <c r="B477" s="297" t="s">
        <v>39</v>
      </c>
      <c r="C477" s="298">
        <v>56386.60999999987</v>
      </c>
      <c r="D477" s="298">
        <v>5.0000000000000001E-4</v>
      </c>
      <c r="E477" s="10">
        <f>+(C477-C$7)/C$8</f>
        <v>32373.362133436611</v>
      </c>
      <c r="F477">
        <f>ROUND(2*E477,0)/2</f>
        <v>32373.5</v>
      </c>
      <c r="G477" s="9">
        <f>+C477-(C$7+F477*C$8)</f>
        <v>-4.9391795131668914E-2</v>
      </c>
      <c r="L477" s="9">
        <f>+G477</f>
        <v>-4.9391795131668914E-2</v>
      </c>
      <c r="O477" s="9">
        <f ca="1">+C$11+C$12*F477</f>
        <v>-4.5220418797176684E-2</v>
      </c>
      <c r="P477" s="9">
        <f>+D$11+D$12*F477+D$13*F477^2</f>
        <v>-4.7063588163323705E-2</v>
      </c>
      <c r="Q477" s="11">
        <f>+C477-15018.5</f>
        <v>41368.10999999987</v>
      </c>
      <c r="R477">
        <f>+(P477-G477)^2</f>
        <v>5.4205476874511889E-6</v>
      </c>
      <c r="S477">
        <v>1</v>
      </c>
      <c r="T477">
        <f>S477*R477</f>
        <v>5.4205476874511889E-6</v>
      </c>
    </row>
    <row r="478" spans="1:20">
      <c r="A478" s="296" t="s">
        <v>448</v>
      </c>
      <c r="B478" s="297" t="s">
        <v>41</v>
      </c>
      <c r="C478" s="298">
        <v>56387.50680000009</v>
      </c>
      <c r="D478" s="298">
        <v>4.0000000000000002E-4</v>
      </c>
      <c r="E478" s="10">
        <f>+(C478-C$7)/C$8</f>
        <v>32375.865357580431</v>
      </c>
      <c r="F478">
        <f>ROUND(2*E478,0)/2</f>
        <v>32376</v>
      </c>
      <c r="G478" s="9">
        <f>+C478-(C$7+F478*C$8)</f>
        <v>-4.8236719914712012E-2</v>
      </c>
      <c r="L478" s="9">
        <f>+G478</f>
        <v>-4.8236719914712012E-2</v>
      </c>
      <c r="O478" s="9">
        <f ca="1">+C$11+C$12*F478</f>
        <v>-4.5229500010222731E-2</v>
      </c>
      <c r="P478" s="9">
        <f>+D$11+D$12*F478+D$13*F478^2</f>
        <v>-4.7075856578257191E-2</v>
      </c>
      <c r="Q478" s="11">
        <f>+C478-15018.5</f>
        <v>41369.00680000009</v>
      </c>
      <c r="R478">
        <f>+(P478-G478)^2</f>
        <v>1.3476036859250175E-6</v>
      </c>
      <c r="S478">
        <v>1</v>
      </c>
      <c r="T478">
        <f>S478*R478</f>
        <v>1.3476036859250175E-6</v>
      </c>
    </row>
    <row r="479" spans="1:20">
      <c r="A479" s="296" t="s">
        <v>448</v>
      </c>
      <c r="B479" s="297" t="s">
        <v>39</v>
      </c>
      <c r="C479" s="298">
        <v>56388.401500000153</v>
      </c>
      <c r="D479" s="298">
        <v>6.9999999999999999E-4</v>
      </c>
      <c r="E479" s="10">
        <f>+(C479-C$7)/C$8</f>
        <v>32378.362720025885</v>
      </c>
      <c r="F479">
        <f>ROUND(2*E479,0)/2</f>
        <v>32378.5</v>
      </c>
      <c r="G479" s="9">
        <f>+C479-(C$7+F479*C$8)</f>
        <v>-4.9181644848431461E-2</v>
      </c>
      <c r="L479" s="9">
        <f>+G479</f>
        <v>-4.9181644848431461E-2</v>
      </c>
      <c r="O479" s="9">
        <f ca="1">+C$11+C$12*F479</f>
        <v>-4.5238581223268792E-2</v>
      </c>
      <c r="P479" s="9">
        <f>+D$11+D$12*F479+D$13*F479^2</f>
        <v>-4.7088126405889358E-2</v>
      </c>
      <c r="Q479" s="11">
        <f>+C479-15018.5</f>
        <v>41369.901500000153</v>
      </c>
      <c r="R479">
        <f>+(P479-G479)^2</f>
        <v>4.3828194692639117E-6</v>
      </c>
      <c r="S479">
        <v>1</v>
      </c>
      <c r="T479">
        <f>S479*R479</f>
        <v>4.3828194692639117E-6</v>
      </c>
    </row>
    <row r="480" spans="1:20">
      <c r="A480" s="296" t="s">
        <v>448</v>
      </c>
      <c r="B480" s="297" t="s">
        <v>41</v>
      </c>
      <c r="C480" s="298">
        <v>56388.581900000107</v>
      </c>
      <c r="D480" s="298">
        <v>8.0000000000000004E-4</v>
      </c>
      <c r="E480" s="10">
        <f>+(C480-C$7)/C$8</f>
        <v>32378.866267790516</v>
      </c>
      <c r="F480">
        <f>ROUND(2*E480,0)/2</f>
        <v>32379</v>
      </c>
      <c r="G480" s="9">
        <f>+C480-(C$7+F480*C$8)</f>
        <v>-4.7910629895341117E-2</v>
      </c>
      <c r="L480" s="9">
        <f>+G480</f>
        <v>-4.7910629895341117E-2</v>
      </c>
      <c r="O480" s="9">
        <f ca="1">+C$11+C$12*F480</f>
        <v>-4.5240397465877991E-2</v>
      </c>
      <c r="P480" s="9">
        <f>+D$11+D$12*F480+D$13*F480^2</f>
        <v>-4.7090580540939647E-2</v>
      </c>
      <c r="Q480" s="11">
        <f>+C480-15018.5</f>
        <v>41370.081900000107</v>
      </c>
      <c r="R480">
        <f>+(P480-G480)^2</f>
        <v>6.7248094365426734E-7</v>
      </c>
      <c r="S480">
        <v>1</v>
      </c>
      <c r="T480">
        <f>S480*R480</f>
        <v>6.7248094365426734E-7</v>
      </c>
    </row>
    <row r="481" spans="1:20">
      <c r="A481" s="296" t="s">
        <v>448</v>
      </c>
      <c r="B481" s="297" t="s">
        <v>39</v>
      </c>
      <c r="C481" s="298">
        <v>56389.475399999879</v>
      </c>
      <c r="D481" s="298">
        <v>8.0000000000000004E-4</v>
      </c>
      <c r="E481" s="10">
        <f>+(C481-C$7)/C$8</f>
        <v>32381.360280693487</v>
      </c>
      <c r="F481">
        <f>ROUND(2*E481,0)/2</f>
        <v>32381.5</v>
      </c>
      <c r="G481" s="9">
        <f>+C481-(C$7+F481*C$8)</f>
        <v>-5.0055555118888151E-2</v>
      </c>
      <c r="L481" s="9">
        <f>+G481</f>
        <v>-5.0055555118888151E-2</v>
      </c>
      <c r="O481" s="9">
        <f ca="1">+C$11+C$12*F481</f>
        <v>-4.5249478678924052E-2</v>
      </c>
      <c r="P481" s="9">
        <f>+D$11+D$12*F481+D$13*F481^2</f>
        <v>-4.7102852063810249E-2</v>
      </c>
      <c r="Q481" s="11">
        <f>+C481-15018.5</f>
        <v>41370.975399999879</v>
      </c>
      <c r="R481">
        <f>+(P481-G481)^2</f>
        <v>8.7184553314663724E-6</v>
      </c>
      <c r="S481">
        <v>1</v>
      </c>
      <c r="T481">
        <f>S481*R481</f>
        <v>8.7184553314663724E-6</v>
      </c>
    </row>
    <row r="482" spans="1:20">
      <c r="A482" s="296" t="s">
        <v>448</v>
      </c>
      <c r="B482" s="297" t="s">
        <v>41</v>
      </c>
      <c r="C482" s="298">
        <v>56389.653700000141</v>
      </c>
      <c r="D482" s="298">
        <v>5.0000000000000001E-4</v>
      </c>
      <c r="E482" s="10">
        <f>+(C482-C$7)/C$8</f>
        <v>32381.857966761047</v>
      </c>
      <c r="F482">
        <f>ROUND(2*E482,0)/2</f>
        <v>32382</v>
      </c>
      <c r="G482" s="9">
        <f>+C482-(C$7+F482*C$8)</f>
        <v>-5.0884539858088829E-2</v>
      </c>
      <c r="L482" s="9">
        <f>+G482</f>
        <v>-5.0884539858088829E-2</v>
      </c>
      <c r="O482" s="9">
        <f ca="1">+C$11+C$12*F482</f>
        <v>-4.5251294921533264E-2</v>
      </c>
      <c r="P482" s="9">
        <f>+D$11+D$12*F482+D$13*F482^2</f>
        <v>-4.7105306537908204E-2</v>
      </c>
      <c r="Q482" s="11">
        <f>+C482-15018.5</f>
        <v>41371.153700000141</v>
      </c>
      <c r="R482">
        <f>+(P482-G482)^2</f>
        <v>1.428260448836347E-5</v>
      </c>
      <c r="S482">
        <v>1</v>
      </c>
      <c r="T482">
        <f>S482*R482</f>
        <v>1.428260448836347E-5</v>
      </c>
    </row>
    <row r="483" spans="1:20">
      <c r="A483" s="296" t="s">
        <v>448</v>
      </c>
      <c r="B483" s="297" t="s">
        <v>41</v>
      </c>
      <c r="C483" s="298">
        <v>56390.370500000194</v>
      </c>
      <c r="D483" s="298">
        <v>1.1999999999999999E-3</v>
      </c>
      <c r="E483" s="10">
        <f>+(C483-C$7)/C$8</f>
        <v>32383.858759653536</v>
      </c>
      <c r="F483">
        <f>ROUND(2*E483,0)/2</f>
        <v>32384</v>
      </c>
      <c r="G483" s="9">
        <f>+C483-(C$7+F483*C$8)</f>
        <v>-5.0600479808053933E-2</v>
      </c>
      <c r="L483" s="9">
        <f>+G483</f>
        <v>-5.0600479808053933E-2</v>
      </c>
      <c r="O483" s="9">
        <f ca="1">+C$11+C$12*F483</f>
        <v>-4.5258559891970099E-2</v>
      </c>
      <c r="P483" s="9">
        <f>+D$11+D$12*F483+D$13*F483^2</f>
        <v>-4.7115124999379532E-2</v>
      </c>
      <c r="Q483" s="11">
        <f>+C483-15018.5</f>
        <v>41371.870500000194</v>
      </c>
      <c r="R483">
        <f>+(P483-G483)^2</f>
        <v>1.2147698142349772E-5</v>
      </c>
      <c r="S483">
        <v>1</v>
      </c>
      <c r="T483">
        <f>S483*R483</f>
        <v>1.2147698142349772E-5</v>
      </c>
    </row>
    <row r="484" spans="1:20">
      <c r="A484" s="296" t="s">
        <v>448</v>
      </c>
      <c r="B484" s="297" t="s">
        <v>39</v>
      </c>
      <c r="C484" s="298">
        <v>56390.549999999814</v>
      </c>
      <c r="D484" s="298">
        <v>5.0000000000000001E-4</v>
      </c>
      <c r="E484" s="10">
        <f>+(C484-C$7)/C$8</f>
        <v>32384.359795260978</v>
      </c>
      <c r="F484">
        <f>ROUND(2*E484,0)/2</f>
        <v>32384.5</v>
      </c>
      <c r="G484" s="9">
        <f>+C484-(C$7+F484*C$8)</f>
        <v>-5.02294651887496E-2</v>
      </c>
      <c r="L484" s="9">
        <f>+G484</f>
        <v>-5.02294651887496E-2</v>
      </c>
      <c r="O484" s="9">
        <f ca="1">+C$11+C$12*F484</f>
        <v>-4.5260376134579311E-2</v>
      </c>
      <c r="P484" s="9">
        <f>+D$11+D$12*F484+D$13*F484^2</f>
        <v>-4.7117579756017242E-2</v>
      </c>
      <c r="Q484" s="11">
        <f>+C484-15018.5</f>
        <v>41372.049999999814</v>
      </c>
      <c r="R484">
        <f>+(P484-G484)^2</f>
        <v>9.6838309464518596E-6</v>
      </c>
      <c r="S484">
        <v>1</v>
      </c>
      <c r="T484">
        <f>S484*R484</f>
        <v>9.6838309464518596E-6</v>
      </c>
    </row>
    <row r="485" spans="1:20">
      <c r="A485" s="296" t="s">
        <v>448</v>
      </c>
      <c r="B485" s="297" t="s">
        <v>39</v>
      </c>
      <c r="C485" s="298">
        <v>56394.49179999996</v>
      </c>
      <c r="D485" s="298">
        <v>6.9999999999999999E-4</v>
      </c>
      <c r="E485" s="10">
        <f>+(C485-C$7)/C$8</f>
        <v>32395.362481398417</v>
      </c>
      <c r="F485">
        <f>ROUND(2*E485,0)/2</f>
        <v>32395.5</v>
      </c>
      <c r="G485" s="9">
        <f>+C485-(C$7+F485*C$8)</f>
        <v>-4.9267135036643595E-2</v>
      </c>
      <c r="L485" s="9">
        <f>+G485</f>
        <v>-4.9267135036643595E-2</v>
      </c>
      <c r="O485" s="9">
        <f ca="1">+C$11+C$12*F485</f>
        <v>-4.5300333471981938E-2</v>
      </c>
      <c r="P485" s="9">
        <f>+D$11+D$12*F485+D$13*F485^2</f>
        <v>-4.7171598698557388E-2</v>
      </c>
      <c r="Q485" s="11">
        <f>+C485-15018.5</f>
        <v>41375.99179999996</v>
      </c>
      <c r="R485">
        <f>+(P485-G485)^2</f>
        <v>4.3912725442397494E-6</v>
      </c>
      <c r="S485">
        <v>1</v>
      </c>
      <c r="T485">
        <f>S485*R485</f>
        <v>4.3912725442397494E-6</v>
      </c>
    </row>
    <row r="486" spans="1:20">
      <c r="A486" s="296" t="s">
        <v>448</v>
      </c>
      <c r="B486" s="297" t="s">
        <v>41</v>
      </c>
      <c r="C486" s="298">
        <v>56395.389099999797</v>
      </c>
      <c r="D486" s="298">
        <v>6.9999999999999999E-4</v>
      </c>
      <c r="E486" s="10">
        <f>+(C486-C$7)/C$8</f>
        <v>32397.867101183529</v>
      </c>
      <c r="F486">
        <f>ROUND(2*E486,0)/2</f>
        <v>32398</v>
      </c>
      <c r="G486" s="9">
        <f>+C486-(C$7+F486*C$8)</f>
        <v>-4.7612060203391593E-2</v>
      </c>
      <c r="L486" s="9">
        <f>+G486</f>
        <v>-4.7612060203391593E-2</v>
      </c>
      <c r="O486" s="9">
        <f ca="1">+C$11+C$12*F486</f>
        <v>-4.5309414685027985E-2</v>
      </c>
      <c r="P486" s="9">
        <f>+D$11+D$12*F486+D$13*F486^2</f>
        <v>-4.7183879545239338E-2</v>
      </c>
      <c r="Q486" s="11">
        <f>+C486-15018.5</f>
        <v>41376.889099999797</v>
      </c>
      <c r="R486">
        <f>+(P486-G486)^2</f>
        <v>1.8333867601569839E-7</v>
      </c>
      <c r="S486">
        <v>1</v>
      </c>
      <c r="T486">
        <f>S486*R486</f>
        <v>1.8333867601569839E-7</v>
      </c>
    </row>
    <row r="487" spans="1:20">
      <c r="A487" s="296" t="s">
        <v>448</v>
      </c>
      <c r="B487" s="297" t="s">
        <v>39</v>
      </c>
      <c r="C487" s="298">
        <v>56395.566300000064</v>
      </c>
      <c r="D487" s="298">
        <v>4.0000000000000002E-4</v>
      </c>
      <c r="E487" s="10">
        <f>+(C487-C$7)/C$8</f>
        <v>32398.361716837906</v>
      </c>
      <c r="F487">
        <f>ROUND(2*E487,0)/2</f>
        <v>32398.5</v>
      </c>
      <c r="G487" s="9">
        <f>+C487-(C$7+F487*C$8)</f>
        <v>-4.9541044936631806E-2</v>
      </c>
      <c r="L487" s="9">
        <f>+G487</f>
        <v>-4.9541044936631806E-2</v>
      </c>
      <c r="O487" s="9">
        <f ca="1">+C$11+C$12*F487</f>
        <v>-4.5311230927637197E-2</v>
      </c>
      <c r="P487" s="9">
        <f>+D$11+D$12*F487+D$13*F487^2</f>
        <v>-4.7186335884099567E-2</v>
      </c>
      <c r="Q487" s="11">
        <f>+C487-15018.5</f>
        <v>41377.066300000064</v>
      </c>
      <c r="R487">
        <f>+(P487-G487)^2</f>
        <v>5.5446547220772743E-6</v>
      </c>
      <c r="S487">
        <v>1</v>
      </c>
      <c r="T487">
        <f>S487*R487</f>
        <v>5.5446547220772743E-6</v>
      </c>
    </row>
    <row r="488" spans="1:20">
      <c r="A488" s="296" t="s">
        <v>448</v>
      </c>
      <c r="B488" s="297" t="s">
        <v>41</v>
      </c>
      <c r="C488" s="298">
        <v>56396.462799999863</v>
      </c>
      <c r="D488" s="298">
        <v>4.0000000000000002E-4</v>
      </c>
      <c r="E488" s="10">
        <f>+(C488-C$7)/C$8</f>
        <v>32400.864103595133</v>
      </c>
      <c r="F488">
        <f>ROUND(2*E488,0)/2</f>
        <v>32401</v>
      </c>
      <c r="G488" s="9">
        <f>+C488-(C$7+F488*C$8)</f>
        <v>-4.8685970134101808E-2</v>
      </c>
      <c r="L488" s="9">
        <f>+G488</f>
        <v>-4.8685970134101808E-2</v>
      </c>
      <c r="O488" s="9">
        <f ca="1">+C$11+C$12*F488</f>
        <v>-4.5320312140683244E-2</v>
      </c>
      <c r="P488" s="9">
        <f>+D$11+D$12*F488+D$13*F488^2</f>
        <v>-4.7198618426019939E-2</v>
      </c>
      <c r="Q488" s="11">
        <f>+C488-15018.5</f>
        <v>41377.962799999863</v>
      </c>
      <c r="R488">
        <f>+(P488-G488)^2</f>
        <v>2.2122151035340526E-6</v>
      </c>
      <c r="S488">
        <v>1</v>
      </c>
      <c r="T488">
        <f>S488*R488</f>
        <v>2.2122151035340526E-6</v>
      </c>
    </row>
    <row r="489" spans="1:20">
      <c r="A489" s="296" t="s">
        <v>448</v>
      </c>
      <c r="B489" s="297" t="s">
        <v>39</v>
      </c>
      <c r="C489" s="298">
        <v>56396.641499999911</v>
      </c>
      <c r="D489" s="298">
        <v>4.0000000000000002E-4</v>
      </c>
      <c r="E489" s="10">
        <f>+(C489-C$7)/C$8</f>
        <v>32401.362906175989</v>
      </c>
      <c r="F489">
        <f>ROUND(2*E489,0)/2</f>
        <v>32401.5</v>
      </c>
      <c r="G489" s="9">
        <f>+C489-(C$7+F489*C$8)</f>
        <v>-4.9114955094410107E-2</v>
      </c>
      <c r="L489" s="9">
        <f>+G489</f>
        <v>-4.9114955094410107E-2</v>
      </c>
      <c r="O489" s="9">
        <f ca="1">+C$11+C$12*F489</f>
        <v>-4.5322128383292457E-2</v>
      </c>
      <c r="P489" s="9">
        <f>+D$11+D$12*F489+D$13*F489^2</f>
        <v>-4.7201075103927861E-2</v>
      </c>
      <c r="Q489" s="11">
        <f>+C489-15018.5</f>
        <v>41378.141499999911</v>
      </c>
      <c r="R489">
        <f>+(P489-G489)^2</f>
        <v>3.6629366179683186E-6</v>
      </c>
      <c r="S489">
        <v>1</v>
      </c>
      <c r="T489">
        <f>S489*R489</f>
        <v>3.6629366179683186E-6</v>
      </c>
    </row>
    <row r="490" spans="1:20">
      <c r="A490" s="296" t="s">
        <v>448</v>
      </c>
      <c r="B490" s="297" t="s">
        <v>39</v>
      </c>
      <c r="C490" s="298">
        <v>56397.359000000171</v>
      </c>
      <c r="D490" s="298">
        <v>8.9999999999999998E-4</v>
      </c>
      <c r="E490" s="10">
        <f>+(C490-C$7)/C$8</f>
        <v>32403.365652968365</v>
      </c>
      <c r="F490">
        <f>ROUND(2*E490,0)/2</f>
        <v>32403.5</v>
      </c>
      <c r="G490" s="9">
        <f>+C490-(C$7+F490*C$8)</f>
        <v>-4.8130894829228055E-2</v>
      </c>
      <c r="L490" s="9">
        <f>+G490</f>
        <v>-4.8130894829228055E-2</v>
      </c>
      <c r="O490" s="9">
        <f ca="1">+C$11+C$12*F490</f>
        <v>-4.5329393353729291E-2</v>
      </c>
      <c r="P490" s="9">
        <f>+D$11+D$12*F490+D$13*F490^2</f>
        <v>-4.7210902380638992E-2</v>
      </c>
      <c r="Q490" s="11">
        <f>+C490-15018.5</f>
        <v>41378.859000000171</v>
      </c>
      <c r="R490">
        <f>+(P490-G490)^2</f>
        <v>8.4638610546090001E-7</v>
      </c>
      <c r="S490">
        <v>1</v>
      </c>
      <c r="T490">
        <f>S490*R490</f>
        <v>8.4638610546090001E-7</v>
      </c>
    </row>
    <row r="491" spans="1:20">
      <c r="A491" s="296" t="s">
        <v>448</v>
      </c>
      <c r="B491" s="297" t="s">
        <v>41</v>
      </c>
      <c r="C491" s="298">
        <v>56397.537899999879</v>
      </c>
      <c r="D491" s="298">
        <v>2.9999999999999997E-4</v>
      </c>
      <c r="E491" s="10">
        <f>+(C491-C$7)/C$8</f>
        <v>32403.865013805218</v>
      </c>
      <c r="F491">
        <f>ROUND(2*E491,0)/2</f>
        <v>32404</v>
      </c>
      <c r="G491" s="9">
        <f>+C491-(C$7+F491*C$8)</f>
        <v>-4.8359880122006871E-2</v>
      </c>
      <c r="L491" s="9">
        <f>+G491</f>
        <v>-4.8359880122006871E-2</v>
      </c>
      <c r="O491" s="9">
        <f ca="1">+C$11+C$12*F491</f>
        <v>-4.5331209596338504E-2</v>
      </c>
      <c r="P491" s="9">
        <f>+D$11+D$12*F491+D$13*F491^2</f>
        <v>-4.7213359341086641E-2</v>
      </c>
      <c r="Q491" s="11">
        <f>+C491-15018.5</f>
        <v>41379.037899999879</v>
      </c>
      <c r="R491">
        <f>+(P491-G491)^2</f>
        <v>1.3145099010819325E-6</v>
      </c>
      <c r="S491">
        <v>1</v>
      </c>
      <c r="T491">
        <f>S491*R491</f>
        <v>1.3145099010819325E-6</v>
      </c>
    </row>
    <row r="492" spans="1:20">
      <c r="A492" s="296" t="s">
        <v>448</v>
      </c>
      <c r="B492" s="297" t="s">
        <v>41</v>
      </c>
      <c r="C492" s="298">
        <v>56404.342999999877</v>
      </c>
      <c r="D492" s="298">
        <v>8.9999999999999998E-4</v>
      </c>
      <c r="E492" s="10">
        <f>+(C492-C$7)/C$8</f>
        <v>32422.859985501163</v>
      </c>
      <c r="F492">
        <f>ROUND(2*E492,0)/2</f>
        <v>32423</v>
      </c>
      <c r="G492" s="9">
        <f>+C492-(C$7+F492*C$8)</f>
        <v>-5.0161310122348368E-2</v>
      </c>
      <c r="L492" s="9">
        <f>+G492</f>
        <v>-5.0161310122348368E-2</v>
      </c>
      <c r="O492" s="9">
        <f ca="1">+C$11+C$12*F492</f>
        <v>-4.5400226815488498E-2</v>
      </c>
      <c r="P492" s="9">
        <f>+D$11+D$12*F492+D$13*F492^2</f>
        <v>-4.7306765710486615E-2</v>
      </c>
      <c r="Q492" s="11">
        <f>+C492-15018.5</f>
        <v>41385.842999999877</v>
      </c>
      <c r="R492">
        <f>+(P492-G492)^2</f>
        <v>8.1484237992911644E-6</v>
      </c>
      <c r="S492">
        <v>1</v>
      </c>
      <c r="T492">
        <f>S492*R492</f>
        <v>8.1484237992911644E-6</v>
      </c>
    </row>
    <row r="493" spans="1:20">
      <c r="A493" s="296" t="s">
        <v>448</v>
      </c>
      <c r="B493" s="297" t="s">
        <v>39</v>
      </c>
      <c r="C493" s="298">
        <v>56404.523399999831</v>
      </c>
      <c r="D493" s="298">
        <v>6.9999999999999999E-4</v>
      </c>
      <c r="E493" s="10">
        <f>+(C493-C$7)/C$8</f>
        <v>32423.363533265794</v>
      </c>
      <c r="F493">
        <f>ROUND(2*E493,0)/2</f>
        <v>32423.5</v>
      </c>
      <c r="G493" s="9">
        <f>+C493-(C$7+F493*C$8)</f>
        <v>-4.8890295169258025E-2</v>
      </c>
      <c r="L493" s="9">
        <f>+G493</f>
        <v>-4.8890295169258025E-2</v>
      </c>
      <c r="O493" s="9">
        <f ca="1">+C$11+C$12*F493</f>
        <v>-4.5402043058097696E-2</v>
      </c>
      <c r="P493" s="9">
        <f>+D$11+D$12*F493+D$13*F493^2</f>
        <v>-4.7309224874744232E-2</v>
      </c>
      <c r="Q493" s="11">
        <f>+C493-15018.5</f>
        <v>41386.023399999831</v>
      </c>
      <c r="R493">
        <f>+(P493-G493)^2</f>
        <v>2.4997832761939295E-6</v>
      </c>
      <c r="S493">
        <v>1</v>
      </c>
      <c r="T493">
        <f>S493*R493</f>
        <v>2.4997832761939295E-6</v>
      </c>
    </row>
    <row r="494" spans="1:20">
      <c r="A494" s="296" t="s">
        <v>448</v>
      </c>
      <c r="B494" s="297" t="s">
        <v>39</v>
      </c>
      <c r="C494" s="298">
        <v>56405.597599999979</v>
      </c>
      <c r="D494" s="298">
        <v>4.0000000000000002E-4</v>
      </c>
      <c r="E494" s="10">
        <f>+(C494-C$7)/C$8</f>
        <v>32426.361931319989</v>
      </c>
      <c r="F494">
        <f>ROUND(2*E494,0)/2</f>
        <v>32426.5</v>
      </c>
      <c r="G494" s="9">
        <f>+C494-(C$7+F494*C$8)</f>
        <v>-4.9464205018011853E-2</v>
      </c>
      <c r="L494" s="9">
        <f>+G494</f>
        <v>-4.9464205018011853E-2</v>
      </c>
      <c r="O494" s="9">
        <f ca="1">+C$11+C$12*F494</f>
        <v>-4.541294051375297E-2</v>
      </c>
      <c r="P494" s="9">
        <f>+D$11+D$12*F494+D$13*F494^2</f>
        <v>-4.7323981046956773E-2</v>
      </c>
      <c r="Q494" s="11">
        <f>+C494-15018.5</f>
        <v>41387.097599999979</v>
      </c>
      <c r="R494">
        <f>+(P494-G494)^2</f>
        <v>4.5805586462787771E-6</v>
      </c>
      <c r="S494">
        <v>1</v>
      </c>
      <c r="T494">
        <f>S494*R494</f>
        <v>4.5805586462787771E-6</v>
      </c>
    </row>
    <row r="495" spans="1:20">
      <c r="A495" s="296" t="s">
        <v>448</v>
      </c>
      <c r="B495" s="297" t="s">
        <v>41</v>
      </c>
      <c r="C495" s="298">
        <v>56406.493999999948</v>
      </c>
      <c r="D495" s="298">
        <v>4.0000000000000002E-4</v>
      </c>
      <c r="E495" s="10">
        <f>+(C495-C$7)/C$8</f>
        <v>32428.864038949218</v>
      </c>
      <c r="F495">
        <f>ROUND(2*E495,0)/2</f>
        <v>32429</v>
      </c>
      <c r="G495" s="9">
        <f>+C495-(C$7+F495*C$8)</f>
        <v>-4.8709130052884575E-2</v>
      </c>
      <c r="L495" s="9">
        <f>+G495</f>
        <v>-4.8709130052884575E-2</v>
      </c>
      <c r="O495" s="9">
        <f ca="1">+C$11+C$12*F495</f>
        <v>-4.5422021726799017E-2</v>
      </c>
      <c r="P495" s="9">
        <f>+D$11+D$12*F495+D$13*F495^2</f>
        <v>-4.7336279411102453E-2</v>
      </c>
      <c r="Q495" s="11">
        <f>+C495-15018.5</f>
        <v>41387.993999999948</v>
      </c>
      <c r="R495">
        <f>+(P495-G495)^2</f>
        <v>1.8847188846415851E-6</v>
      </c>
      <c r="S495">
        <v>1</v>
      </c>
      <c r="T495">
        <f>S495*R495</f>
        <v>1.8847188846415851E-6</v>
      </c>
    </row>
    <row r="496" spans="1:20">
      <c r="A496" s="296" t="s">
        <v>448</v>
      </c>
      <c r="B496" s="297" t="s">
        <v>39</v>
      </c>
      <c r="C496" s="298">
        <v>56412.403599999845</v>
      </c>
      <c r="D496" s="298">
        <v>5.9999999999999995E-4</v>
      </c>
      <c r="E496" s="10">
        <f>+(C496-C$7)/C$8</f>
        <v>32445.359415171824</v>
      </c>
      <c r="F496">
        <f>ROUND(2*E496,0)/2</f>
        <v>32445.5</v>
      </c>
      <c r="G496" s="9">
        <f>+C496-(C$7+F496*C$8)</f>
        <v>-5.0365635157504585E-2</v>
      </c>
      <c r="L496" s="9">
        <f>+G496</f>
        <v>-5.0365635157504585E-2</v>
      </c>
      <c r="O496" s="9">
        <f ca="1">+C$11+C$12*F496</f>
        <v>-4.548195773290295E-2</v>
      </c>
      <c r="P496" s="9">
        <f>+D$11+D$12*F496+D$13*F496^2</f>
        <v>-4.7417484044947014E-2</v>
      </c>
      <c r="Q496" s="11">
        <f>+C496-15018.5</f>
        <v>41393.903599999845</v>
      </c>
      <c r="R496">
        <f>+(P496-G496)^2</f>
        <v>8.6915949824744407E-6</v>
      </c>
      <c r="S496">
        <v>1</v>
      </c>
      <c r="T496">
        <f>S496*R496</f>
        <v>8.6915949824744407E-6</v>
      </c>
    </row>
    <row r="497" spans="1:20">
      <c r="A497" s="296" t="s">
        <v>448</v>
      </c>
      <c r="B497" s="297" t="s">
        <v>41</v>
      </c>
      <c r="C497" s="298">
        <v>56412.584999999963</v>
      </c>
      <c r="D497" s="298">
        <v>1E-3</v>
      </c>
      <c r="E497" s="10">
        <f>+(C497-C$7)/C$8</f>
        <v>32445.865754221635</v>
      </c>
      <c r="F497">
        <f>ROUND(2*E497,0)/2</f>
        <v>32446</v>
      </c>
      <c r="G497" s="9">
        <f>+C497-(C$7+F497*C$8)</f>
        <v>-4.8094620040501468E-2</v>
      </c>
      <c r="L497" s="9">
        <f>+G497</f>
        <v>-4.8094620040501468E-2</v>
      </c>
      <c r="O497" s="9">
        <f ca="1">+C$11+C$12*F497</f>
        <v>-4.5483773975512162E-2</v>
      </c>
      <c r="P497" s="9">
        <f>+D$11+D$12*F497+D$13*F497^2</f>
        <v>-4.7419945752062265E-2</v>
      </c>
      <c r="Q497" s="11">
        <f>+C497-15018.5</f>
        <v>41394.084999999963</v>
      </c>
      <c r="R497">
        <f>+(P497-G497)^2</f>
        <v>4.5518539548094516E-7</v>
      </c>
      <c r="S497">
        <v>1</v>
      </c>
      <c r="T497">
        <f>S497*R497</f>
        <v>4.5518539548094516E-7</v>
      </c>
    </row>
    <row r="498" spans="1:20">
      <c r="A498" s="296" t="s">
        <v>448</v>
      </c>
      <c r="B498" s="297" t="s">
        <v>41</v>
      </c>
      <c r="C498" s="298">
        <v>56413.305199999828</v>
      </c>
      <c r="D498" s="298">
        <v>1.5E-3</v>
      </c>
      <c r="E498" s="10">
        <f>+(C498-C$7)/C$8</f>
        <v>32447.87603748167</v>
      </c>
      <c r="F498">
        <f>ROUND(2*E498,0)/2</f>
        <v>32448</v>
      </c>
      <c r="G498" s="9">
        <f>+C498-(C$7+F498*C$8)</f>
        <v>-4.4410560170945246E-2</v>
      </c>
      <c r="L498" s="9">
        <f>+G498</f>
        <v>-4.4410560170945246E-2</v>
      </c>
      <c r="O498" s="9">
        <f ca="1">+C$11+C$12*F498</f>
        <v>-4.5491038945948997E-2</v>
      </c>
      <c r="P498" s="9">
        <f>+D$11+D$12*F498+D$13*F498^2</f>
        <v>-4.7429793145602722E-2</v>
      </c>
      <c r="Q498" s="11">
        <f>+C498-15018.5</f>
        <v>41394.805199999828</v>
      </c>
      <c r="R498">
        <f>+(P498-G498)^2</f>
        <v>9.1157677552590329E-6</v>
      </c>
      <c r="S498">
        <v>1</v>
      </c>
      <c r="T498">
        <f>S498*R498</f>
        <v>9.1157677552590329E-6</v>
      </c>
    </row>
    <row r="499" spans="1:20">
      <c r="A499" s="296" t="s">
        <v>448</v>
      </c>
      <c r="B499" s="297" t="s">
        <v>39</v>
      </c>
      <c r="C499" s="298">
        <v>56413.482799999882</v>
      </c>
      <c r="D499" s="298">
        <v>2.8999999999999998E-3</v>
      </c>
      <c r="E499" s="10">
        <f>+(C499-C$7)/C$8</f>
        <v>32448.371769649344</v>
      </c>
      <c r="F499">
        <f>ROUND(2*E499,0)/2</f>
        <v>32448.5</v>
      </c>
      <c r="G499" s="9">
        <f>+C499-(C$7+F499*C$8)</f>
        <v>-4.5939545118017122E-2</v>
      </c>
      <c r="L499" s="9">
        <f>+G499</f>
        <v>-4.5939545118017122E-2</v>
      </c>
      <c r="O499" s="9">
        <f ca="1">+C$11+C$12*F499</f>
        <v>-4.5492855188558209E-2</v>
      </c>
      <c r="P499" s="9">
        <f>+D$11+D$12*F499+D$13*F499^2</f>
        <v>-4.74322551352577E-2</v>
      </c>
      <c r="Q499" s="11">
        <f>+C499-15018.5</f>
        <v>41394.982799999882</v>
      </c>
      <c r="R499">
        <f>+(P499-G499)^2</f>
        <v>2.2281831955703677E-6</v>
      </c>
      <c r="S499">
        <v>1</v>
      </c>
      <c r="T499">
        <f>S499*R499</f>
        <v>2.2281831955703677E-6</v>
      </c>
    </row>
    <row r="500" spans="1:20">
      <c r="A500" s="296" t="s">
        <v>448</v>
      </c>
      <c r="B500" s="297" t="s">
        <v>41</v>
      </c>
      <c r="C500" s="298">
        <v>56414.375</v>
      </c>
      <c r="D500" s="298">
        <v>8.9999999999999998E-4</v>
      </c>
      <c r="E500" s="10">
        <f>+(C500-C$7)/C$8</f>
        <v>32450.862153883136</v>
      </c>
      <c r="F500">
        <f>ROUND(2*E500,0)/2</f>
        <v>32451</v>
      </c>
      <c r="G500" s="9">
        <f>+C500-(C$7+F500*C$8)</f>
        <v>-4.9384470003133174E-2</v>
      </c>
      <c r="L500" s="9">
        <f>+G500</f>
        <v>-4.9384470003133174E-2</v>
      </c>
      <c r="O500" s="9">
        <f ca="1">+C$11+C$12*F500</f>
        <v>-4.5501936401604257E-2</v>
      </c>
      <c r="P500" s="9">
        <f>+D$11+D$12*F500+D$13*F500^2</f>
        <v>-4.744456593115183E-2</v>
      </c>
      <c r="Q500" s="11">
        <f>+C500-15018.5</f>
        <v>41395.875</v>
      </c>
      <c r="R500">
        <f>+(P500-G500)^2</f>
        <v>3.7632278084897984E-6</v>
      </c>
      <c r="S500">
        <v>1</v>
      </c>
      <c r="T500">
        <f>S500*R500</f>
        <v>3.7632278084897984E-6</v>
      </c>
    </row>
    <row r="501" spans="1:20">
      <c r="A501" s="296" t="s">
        <v>448</v>
      </c>
      <c r="B501" s="297" t="s">
        <v>39</v>
      </c>
      <c r="C501" s="298">
        <v>56414.553100000136</v>
      </c>
      <c r="D501" s="298">
        <v>8.9999999999999998E-4</v>
      </c>
      <c r="E501" s="10">
        <f>+(C501-C$7)/C$8</f>
        <v>32451.3592816934</v>
      </c>
      <c r="F501">
        <f>ROUND(2*E501,0)/2</f>
        <v>32451.5</v>
      </c>
      <c r="G501" s="9">
        <f>+C501-(C$7+F501*C$8)</f>
        <v>-5.0413454868248664E-2</v>
      </c>
      <c r="L501" s="9">
        <f>+G501</f>
        <v>-5.0413454868248664E-2</v>
      </c>
      <c r="O501" s="9">
        <f ca="1">+C$11+C$12*F501</f>
        <v>-4.5503752644213469E-2</v>
      </c>
      <c r="P501" s="9">
        <f>+D$11+D$12*F501+D$13*F501^2</f>
        <v>-4.7447028259854515E-2</v>
      </c>
      <c r="Q501" s="11">
        <f>+C501-15018.5</f>
        <v>41396.053100000136</v>
      </c>
      <c r="R501">
        <f>+(P501-G501)^2</f>
        <v>8.7996868229888123E-6</v>
      </c>
      <c r="S501">
        <v>1</v>
      </c>
      <c r="T501">
        <f>S501*R501</f>
        <v>8.7996868229888123E-6</v>
      </c>
    </row>
    <row r="502" spans="1:20">
      <c r="A502" s="296" t="s">
        <v>448</v>
      </c>
      <c r="B502" s="297" t="s">
        <v>41</v>
      </c>
      <c r="C502" s="298">
        <v>56415.44980000006</v>
      </c>
      <c r="D502" s="298">
        <v>5.0000000000000001E-4</v>
      </c>
      <c r="E502" s="10">
        <f>+(C502-C$7)/C$8</f>
        <v>32453.862226707923</v>
      </c>
      <c r="F502">
        <f>ROUND(2*E502,0)/2</f>
        <v>32454</v>
      </c>
      <c r="G502" s="9">
        <f>+C502-(C$7+F502*C$8)</f>
        <v>-4.9358379939803854E-2</v>
      </c>
      <c r="L502" s="9">
        <f>+G502</f>
        <v>-4.9358379939803854E-2</v>
      </c>
      <c r="O502" s="9">
        <f ca="1">+C$11+C$12*F502</f>
        <v>-4.5512833857259516E-2</v>
      </c>
      <c r="P502" s="9">
        <f>+D$11+D$12*F502+D$13*F502^2</f>
        <v>-4.7459340750987067E-2</v>
      </c>
      <c r="Q502" s="11">
        <f>+C502-15018.5</f>
        <v>41396.94980000006</v>
      </c>
      <c r="R502">
        <f>+(P502-G502)^2</f>
        <v>3.6063498406619195E-6</v>
      </c>
      <c r="S502">
        <v>1</v>
      </c>
      <c r="T502">
        <f>S502*R502</f>
        <v>3.6063498406619195E-6</v>
      </c>
    </row>
    <row r="503" spans="1:20">
      <c r="A503" s="296" t="s">
        <v>448</v>
      </c>
      <c r="B503" s="297" t="s">
        <v>39</v>
      </c>
      <c r="C503" s="298">
        <v>56417.420700000133</v>
      </c>
      <c r="D503" s="298">
        <v>5.0000000000000001E-4</v>
      </c>
      <c r="E503" s="10">
        <f>+(C503-C$7)/C$8</f>
        <v>32459.36356977664</v>
      </c>
      <c r="F503">
        <f>ROUND(2*E503,0)/2</f>
        <v>32459.5</v>
      </c>
      <c r="G503" s="9">
        <f>+C503-(C$7+F503*C$8)</f>
        <v>-4.887721486738883E-2</v>
      </c>
      <c r="L503" s="9">
        <f>+G503</f>
        <v>-4.887721486738883E-2</v>
      </c>
      <c r="O503" s="9">
        <f ca="1">+C$11+C$12*F503</f>
        <v>-4.5532812525960836E-2</v>
      </c>
      <c r="P503" s="9">
        <f>+D$11+D$12*F503+D$13*F503^2</f>
        <v>-4.7486433204178072E-2</v>
      </c>
      <c r="Q503" s="11">
        <f>+C503-15018.5</f>
        <v>41398.920700000133</v>
      </c>
      <c r="R503">
        <f>+(P503-G503)^2</f>
        <v>1.9342736347232816E-6</v>
      </c>
      <c r="S503">
        <v>1</v>
      </c>
      <c r="T503">
        <f>S503*R503</f>
        <v>1.9342736347232816E-6</v>
      </c>
    </row>
    <row r="504" spans="1:20">
      <c r="A504" s="296" t="s">
        <v>448</v>
      </c>
      <c r="B504" s="297" t="s">
        <v>41</v>
      </c>
      <c r="C504" s="298">
        <v>56417.599400000181</v>
      </c>
      <c r="D504" s="298">
        <v>5.0000000000000001E-4</v>
      </c>
      <c r="E504" s="10">
        <f>+(C504-C$7)/C$8</f>
        <v>32459.862372357496</v>
      </c>
      <c r="F504">
        <f>ROUND(2*E504,0)/2</f>
        <v>32460</v>
      </c>
      <c r="G504" s="9">
        <f>+C504-(C$7+F504*C$8)</f>
        <v>-4.930619982042117E-2</v>
      </c>
      <c r="L504" s="9">
        <f>+G504</f>
        <v>-4.930619982042117E-2</v>
      </c>
      <c r="O504" s="9">
        <f ca="1">+C$11+C$12*F504</f>
        <v>-4.5534628768570048E-2</v>
      </c>
      <c r="P504" s="9">
        <f>+D$11+D$12*F504+D$13*F504^2</f>
        <v>-4.7488896493515842E-2</v>
      </c>
      <c r="Q504" s="11">
        <f>+C504-15018.5</f>
        <v>41399.099400000181</v>
      </c>
      <c r="R504">
        <f>+(P504-G504)^2</f>
        <v>3.3025913819811753E-6</v>
      </c>
      <c r="S504">
        <v>1</v>
      </c>
      <c r="T504">
        <f>S504*R504</f>
        <v>3.3025913819811753E-6</v>
      </c>
    </row>
    <row r="505" spans="1:20">
      <c r="A505" s="296" t="s">
        <v>448</v>
      </c>
      <c r="B505" s="297" t="s">
        <v>41</v>
      </c>
      <c r="C505" s="298">
        <v>56418.315799999982</v>
      </c>
      <c r="D505" s="298">
        <v>4.0000000000000002E-4</v>
      </c>
      <c r="E505" s="10">
        <f>+(C505-C$7)/C$8</f>
        <v>32461.862048735387</v>
      </c>
      <c r="F505">
        <f>ROUND(2*E505,0)/2</f>
        <v>32462</v>
      </c>
      <c r="G505" s="9">
        <f>+C505-(C$7+F505*C$8)</f>
        <v>-4.9422140014939941E-2</v>
      </c>
      <c r="L505" s="9">
        <f>+G505</f>
        <v>-4.9422140014939941E-2</v>
      </c>
      <c r="O505" s="9">
        <f ca="1">+C$11+C$12*F505</f>
        <v>-4.5541893739006883E-2</v>
      </c>
      <c r="P505" s="9">
        <f>+D$11+D$12*F505+D$13*F505^2</f>
        <v>-4.749875021594642E-2</v>
      </c>
      <c r="Q505" s="11">
        <f>+C505-15018.5</f>
        <v>41399.815799999982</v>
      </c>
      <c r="R505">
        <f>+(P505-G505)^2</f>
        <v>3.6994283188723399E-6</v>
      </c>
      <c r="S505">
        <v>1</v>
      </c>
      <c r="T505">
        <f>S505*R505</f>
        <v>3.6994283188723399E-6</v>
      </c>
    </row>
    <row r="506" spans="1:20">
      <c r="A506" s="296" t="s">
        <v>448</v>
      </c>
      <c r="B506" s="297" t="s">
        <v>39</v>
      </c>
      <c r="C506" s="298">
        <v>56418.494799999986</v>
      </c>
      <c r="D506" s="298">
        <v>6.9999999999999999E-4</v>
      </c>
      <c r="E506" s="10">
        <f>+(C506-C$7)/C$8</f>
        <v>32462.361688701538</v>
      </c>
      <c r="F506">
        <f>ROUND(2*E506,0)/2</f>
        <v>32462.5</v>
      </c>
      <c r="G506" s="9">
        <f>+C506-(C$7+F506*C$8)</f>
        <v>-4.9551125019206665E-2</v>
      </c>
      <c r="L506" s="9">
        <f>+G506</f>
        <v>-4.9551125019206665E-2</v>
      </c>
      <c r="O506" s="9">
        <f ca="1">+C$11+C$12*F506</f>
        <v>-4.5543709981616096E-2</v>
      </c>
      <c r="P506" s="9">
        <f>+D$11+D$12*F506+D$13*F506^2</f>
        <v>-4.7501213787823932E-2</v>
      </c>
      <c r="Q506" s="11">
        <f>+C506-15018.5</f>
        <v>41399.994799999986</v>
      </c>
      <c r="R506">
        <f>+(P506-G506)^2</f>
        <v>4.2021360565490767E-6</v>
      </c>
      <c r="S506">
        <v>1</v>
      </c>
      <c r="T506">
        <f>S506*R506</f>
        <v>4.2021360565490767E-6</v>
      </c>
    </row>
    <row r="507" spans="1:20">
      <c r="A507" s="296" t="s">
        <v>448</v>
      </c>
      <c r="B507" s="297" t="s">
        <v>41</v>
      </c>
      <c r="C507" s="298">
        <v>56419.391199999955</v>
      </c>
      <c r="D507" s="298">
        <v>4.0000000000000002E-4</v>
      </c>
      <c r="E507" s="10">
        <f>+(C507-C$7)/C$8</f>
        <v>32464.863796330766</v>
      </c>
      <c r="F507">
        <f>ROUND(2*E507,0)/2</f>
        <v>32465</v>
      </c>
      <c r="G507" s="9">
        <f>+C507-(C$7+F507*C$8)</f>
        <v>-4.879605004680343E-2</v>
      </c>
      <c r="L507" s="9">
        <f>+G507</f>
        <v>-4.879605004680343E-2</v>
      </c>
      <c r="O507" s="9">
        <f ca="1">+C$11+C$12*F507</f>
        <v>-4.5552791194662143E-2</v>
      </c>
      <c r="P507" s="9">
        <f>+D$11+D$12*F507+D$13*F507^2</f>
        <v>-4.7513532494830729E-2</v>
      </c>
      <c r="Q507" s="11">
        <f>+C507-15018.5</f>
        <v>41400.891199999955</v>
      </c>
      <c r="R507">
        <f>+(P507-G507)^2</f>
        <v>1.6448512711180487E-6</v>
      </c>
      <c r="S507">
        <v>1</v>
      </c>
      <c r="T507">
        <f>S507*R507</f>
        <v>1.6448512711180487E-6</v>
      </c>
    </row>
    <row r="508" spans="1:20">
      <c r="A508" s="296" t="s">
        <v>448</v>
      </c>
      <c r="B508" s="297" t="s">
        <v>39</v>
      </c>
      <c r="C508" s="298">
        <v>56419.569800000172</v>
      </c>
      <c r="D508" s="298">
        <v>5.9999999999999995E-4</v>
      </c>
      <c r="E508" s="10">
        <f>+(C508-C$7)/C$8</f>
        <v>32465.362319783624</v>
      </c>
      <c r="F508">
        <f>ROUND(2*E508,0)/2</f>
        <v>32465.5</v>
      </c>
      <c r="G508" s="9">
        <f>+C508-(C$7+F508*C$8)</f>
        <v>-4.9325034829962533E-2</v>
      </c>
      <c r="L508" s="9">
        <f>+G508</f>
        <v>-4.9325034829962533E-2</v>
      </c>
      <c r="O508" s="9">
        <f ca="1">+C$11+C$12*F508</f>
        <v>-4.5554607437271355E-2</v>
      </c>
      <c r="P508" s="9">
        <f>+D$11+D$12*F508+D$13*F508^2</f>
        <v>-4.751599640575592E-2</v>
      </c>
      <c r="Q508" s="11">
        <f>+C508-15018.5</f>
        <v>41401.069800000172</v>
      </c>
      <c r="R508">
        <f>+(P508-G508)^2</f>
        <v>3.2726200202559463E-6</v>
      </c>
      <c r="S508">
        <v>1</v>
      </c>
      <c r="T508">
        <f>S508*R508</f>
        <v>3.2726200202559463E-6</v>
      </c>
    </row>
    <row r="509" spans="1:20">
      <c r="A509" s="296" t="s">
        <v>448</v>
      </c>
      <c r="B509" s="297" t="s">
        <v>39</v>
      </c>
      <c r="C509" s="298">
        <v>56421.357700000051</v>
      </c>
      <c r="D509" s="298">
        <v>1.6000000000000001E-3</v>
      </c>
      <c r="E509" s="10">
        <f>+(C509-C$7)/C$8</f>
        <v>32470.352857746755</v>
      </c>
      <c r="F509">
        <f>ROUND(2*E509,0)/2</f>
        <v>32470.5</v>
      </c>
      <c r="G509" s="9">
        <f>+C509-(C$7+F509*C$8)</f>
        <v>-5.2714884950546548E-2</v>
      </c>
      <c r="L509" s="9">
        <f>+G509</f>
        <v>-5.2714884950546548E-2</v>
      </c>
      <c r="O509" s="9">
        <f ca="1">+C$11+C$12*F509</f>
        <v>-4.5572769863363463E-2</v>
      </c>
      <c r="P509" s="9">
        <f>+D$11+D$12*F509+D$13*F509^2</f>
        <v>-4.7540638622945039E-2</v>
      </c>
      <c r="Q509" s="11">
        <f>+C509-15018.5</f>
        <v>41402.857700000051</v>
      </c>
      <c r="R509">
        <f>+(P509-G509)^2</f>
        <v>2.67728250586977E-5</v>
      </c>
      <c r="S509">
        <v>1</v>
      </c>
      <c r="T509">
        <f>S509*R509</f>
        <v>2.67728250586977E-5</v>
      </c>
    </row>
    <row r="510" spans="1:20">
      <c r="A510" s="296" t="s">
        <v>448</v>
      </c>
      <c r="B510" s="297" t="s">
        <v>41</v>
      </c>
      <c r="C510" s="298">
        <v>56423.331600000151</v>
      </c>
      <c r="D510" s="298">
        <v>5.0000000000000001E-4</v>
      </c>
      <c r="E510" s="10">
        <f>+(C510-C$7)/C$8</f>
        <v>32475.862574669729</v>
      </c>
      <c r="F510">
        <f>ROUND(2*E510,0)/2</f>
        <v>32476</v>
      </c>
      <c r="G510" s="9">
        <f>+C510-(C$7+F510*C$8)</f>
        <v>-4.9233719852054492E-2</v>
      </c>
      <c r="L510" s="9">
        <f>+G510</f>
        <v>-4.9233719852054492E-2</v>
      </c>
      <c r="O510" s="9">
        <f ca="1">+C$11+C$12*F510</f>
        <v>-4.559274853206477E-2</v>
      </c>
      <c r="P510" s="9">
        <f>+D$11+D$12*F510+D$13*F510^2</f>
        <v>-4.7567751588520987E-2</v>
      </c>
      <c r="Q510" s="11">
        <f>+C510-15018.5</f>
        <v>41404.831600000151</v>
      </c>
      <c r="R510">
        <f>+(P510-G510)^2</f>
        <v>2.7754502551008397E-6</v>
      </c>
      <c r="S510">
        <v>1</v>
      </c>
      <c r="T510">
        <f>S510*R510</f>
        <v>2.7754502551008397E-6</v>
      </c>
    </row>
    <row r="511" spans="1:20">
      <c r="A511" s="296" t="s">
        <v>448</v>
      </c>
      <c r="B511" s="297" t="s">
        <v>39</v>
      </c>
      <c r="C511" s="298">
        <v>56423.51090000011</v>
      </c>
      <c r="D511" s="298">
        <v>5.0000000000000001E-4</v>
      </c>
      <c r="E511" s="10">
        <f>+(C511-C$7)/C$8</f>
        <v>32476.363052021174</v>
      </c>
      <c r="F511">
        <f>ROUND(2*E511,0)/2</f>
        <v>32476.5</v>
      </c>
      <c r="G511" s="9">
        <f>+C511-(C$7+F511*C$8)</f>
        <v>-4.9062704893003684E-2</v>
      </c>
      <c r="L511" s="9">
        <f>+G511</f>
        <v>-4.9062704893003684E-2</v>
      </c>
      <c r="O511" s="9">
        <f ca="1">+C$11+C$12*F511</f>
        <v>-4.5594564774673982E-2</v>
      </c>
      <c r="P511" s="9">
        <f>+D$11+D$12*F511+D$13*F511^2</f>
        <v>-4.7570216742621033E-2</v>
      </c>
      <c r="Q511" s="11">
        <f>+C511-15018.5</f>
        <v>41405.01090000011</v>
      </c>
      <c r="R511">
        <f>+(P511-G511)^2</f>
        <v>2.2275208790326263E-6</v>
      </c>
      <c r="S511">
        <v>1</v>
      </c>
      <c r="T511">
        <f>S511*R511</f>
        <v>2.2275208790326263E-6</v>
      </c>
    </row>
    <row r="512" spans="1:20">
      <c r="A512" s="296" t="s">
        <v>448</v>
      </c>
      <c r="B512" s="297" t="s">
        <v>41</v>
      </c>
      <c r="C512" s="298">
        <v>56424.407399999909</v>
      </c>
      <c r="D512" s="298">
        <v>4.0000000000000002E-4</v>
      </c>
      <c r="E512" s="10">
        <f>+(C512-C$7)/C$8</f>
        <v>32478.865438778401</v>
      </c>
      <c r="F512">
        <f>ROUND(2*E512,0)/2</f>
        <v>32479</v>
      </c>
      <c r="G512" s="9">
        <f>+C512-(C$7+F512*C$8)</f>
        <v>-4.8207630090473685E-2</v>
      </c>
      <c r="L512" s="9">
        <f>+G512</f>
        <v>-4.8207630090473685E-2</v>
      </c>
      <c r="O512" s="9">
        <f ca="1">+C$11+C$12*F512</f>
        <v>-4.5603645987720029E-2</v>
      </c>
      <c r="P512" s="9">
        <f>+D$11+D$12*F512+D$13*F512^2</f>
        <v>-4.758254336074047E-2</v>
      </c>
      <c r="Q512" s="11">
        <f>+C512-15018.5</f>
        <v>41405.907399999909</v>
      </c>
      <c r="R512">
        <f>+(P512-G512)^2</f>
        <v>3.9073341968856565E-7</v>
      </c>
      <c r="S512">
        <v>1</v>
      </c>
      <c r="T512">
        <f>S512*R512</f>
        <v>3.9073341968856565E-7</v>
      </c>
    </row>
    <row r="513" spans="1:20">
      <c r="A513" s="296" t="s">
        <v>448</v>
      </c>
      <c r="B513" s="297" t="s">
        <v>39</v>
      </c>
      <c r="C513" s="298">
        <v>56424.586500000209</v>
      </c>
      <c r="D513" s="298">
        <v>6.9999999999999999E-4</v>
      </c>
      <c r="E513" s="10">
        <f>+(C513-C$7)/C$8</f>
        <v>32479.365357873849</v>
      </c>
      <c r="F513">
        <f>ROUND(2*E513,0)/2</f>
        <v>32479.5</v>
      </c>
      <c r="G513" s="9">
        <f>+C513-(C$7+F513*C$8)</f>
        <v>-4.8236614791676402E-2</v>
      </c>
      <c r="L513" s="9">
        <f>+G513</f>
        <v>-4.8236614791676402E-2</v>
      </c>
      <c r="O513" s="9">
        <f ca="1">+C$11+C$12*F513</f>
        <v>-4.5605462230329241E-2</v>
      </c>
      <c r="P513" s="9">
        <f>+D$11+D$12*F513+D$13*F513^2</f>
        <v>-4.7585008853888208E-2</v>
      </c>
      <c r="Q513" s="11">
        <f>+C513-15018.5</f>
        <v>41406.086500000209</v>
      </c>
      <c r="R513">
        <f>+(P513-G513)^2</f>
        <v>4.2459029816083159E-7</v>
      </c>
      <c r="S513">
        <v>1</v>
      </c>
      <c r="T513">
        <f>S513*R513</f>
        <v>4.2459029816083159E-7</v>
      </c>
    </row>
    <row r="514" spans="1:20">
      <c r="A514" s="296" t="s">
        <v>448</v>
      </c>
      <c r="B514" s="297" t="s">
        <v>41</v>
      </c>
      <c r="C514" s="298">
        <v>56425.479400000069</v>
      </c>
      <c r="D514" s="298">
        <v>5.0000000000000001E-4</v>
      </c>
      <c r="E514" s="10">
        <f>+(C514-C$7)/C$8</f>
        <v>32481.857696006227</v>
      </c>
      <c r="F514">
        <f>ROUND(2*E514,0)/2</f>
        <v>32482</v>
      </c>
      <c r="G514" s="9">
        <f>+C514-(C$7+F514*C$8)</f>
        <v>-5.0981539927306585E-2</v>
      </c>
      <c r="L514" s="9">
        <f>+G514</f>
        <v>-5.0981539927306585E-2</v>
      </c>
      <c r="O514" s="9">
        <f ca="1">+C$11+C$12*F514</f>
        <v>-4.5614543443375288E-2</v>
      </c>
      <c r="P514" s="9">
        <f>+D$11+D$12*F514+D$13*F514^2</f>
        <v>-4.7597337167246068E-2</v>
      </c>
      <c r="Q514" s="11">
        <f>+C514-15018.5</f>
        <v>41406.979400000069</v>
      </c>
      <c r="R514">
        <f>+(P514-G514)^2</f>
        <v>1.1452828321201224E-5</v>
      </c>
      <c r="S514">
        <v>1</v>
      </c>
      <c r="T514">
        <f>S514*R514</f>
        <v>1.1452828321201224E-5</v>
      </c>
    </row>
    <row r="515" spans="1:20">
      <c r="A515" s="296" t="s">
        <v>448</v>
      </c>
      <c r="B515" s="297" t="s">
        <v>39</v>
      </c>
      <c r="C515" s="298">
        <v>56427.451400000136</v>
      </c>
      <c r="D515" s="298">
        <v>5.0000000000000001E-4</v>
      </c>
      <c r="E515" s="10">
        <f>+(C515-C$7)/C$8</f>
        <v>32487.362109488131</v>
      </c>
      <c r="F515">
        <f>ROUND(2*E515,0)/2</f>
        <v>32487.5</v>
      </c>
      <c r="G515" s="9">
        <f>+C515-(C$7+F515*C$8)</f>
        <v>-4.9400374860852025E-2</v>
      </c>
      <c r="L515" s="9">
        <f>+G515</f>
        <v>-4.9400374860852025E-2</v>
      </c>
      <c r="O515" s="9">
        <f ca="1">+C$11+C$12*F515</f>
        <v>-4.5634522112076609E-2</v>
      </c>
      <c r="P515" s="9">
        <f>+D$11+D$12*F515+D$13*F515^2</f>
        <v>-4.7624464429332741E-2</v>
      </c>
      <c r="Q515" s="11">
        <f>+C515-15018.5</f>
        <v>41408.951400000136</v>
      </c>
      <c r="R515">
        <f>+(P515-G515)^2</f>
        <v>3.1538578607790103E-6</v>
      </c>
      <c r="S515">
        <v>1</v>
      </c>
      <c r="T515">
        <f>S515*R515</f>
        <v>3.1538578607790103E-6</v>
      </c>
    </row>
    <row r="516" spans="1:20">
      <c r="A516" s="296" t="s">
        <v>448</v>
      </c>
      <c r="B516" s="297" t="s">
        <v>39</v>
      </c>
      <c r="C516" s="298">
        <v>56431.392099999823</v>
      </c>
      <c r="D516" s="298">
        <v>8.0000000000000004E-4</v>
      </c>
      <c r="E516" s="10">
        <f>+(C516-C$7)/C$8</f>
        <v>32498.361725211089</v>
      </c>
      <c r="F516">
        <f>ROUND(2*E516,0)/2</f>
        <v>32498.5</v>
      </c>
      <c r="G516" s="9">
        <f>+C516-(C$7+F516*C$8)</f>
        <v>-4.95380451757228E-2</v>
      </c>
      <c r="L516" s="9">
        <f>+G516</f>
        <v>-4.95380451757228E-2</v>
      </c>
      <c r="O516" s="9">
        <f ca="1">+C$11+C$12*F516</f>
        <v>-4.5674479449479222E-2</v>
      </c>
      <c r="P516" s="9">
        <f>+D$11+D$12*F516+D$13*F516^2</f>
        <v>-4.767873946589106E-2</v>
      </c>
      <c r="Q516" s="11">
        <f>+C516-15018.5</f>
        <v>41412.892099999823</v>
      </c>
      <c r="R516">
        <f>+(P516-G516)^2</f>
        <v>3.4570177226129128E-6</v>
      </c>
      <c r="S516">
        <v>1</v>
      </c>
      <c r="T516">
        <f>S516*R516</f>
        <v>3.4570177226129128E-6</v>
      </c>
    </row>
    <row r="517" spans="1:20">
      <c r="A517" s="296" t="s">
        <v>448</v>
      </c>
      <c r="B517" s="297" t="s">
        <v>39</v>
      </c>
      <c r="C517" s="298">
        <v>56432.467100000009</v>
      </c>
      <c r="D517" s="298">
        <v>5.9999999999999995E-4</v>
      </c>
      <c r="E517" s="10">
        <f>+(C517-C$7)/C$8</f>
        <v>32501.362356293172</v>
      </c>
      <c r="F517">
        <f>ROUND(2*E517,0)/2</f>
        <v>32501.5</v>
      </c>
      <c r="G517" s="9">
        <f>+C517-(C$7+F517*C$8)</f>
        <v>-4.9311954993754625E-2</v>
      </c>
      <c r="L517" s="9">
        <f>+G517</f>
        <v>-4.9311954993754625E-2</v>
      </c>
      <c r="O517" s="9">
        <f ca="1">+C$11+C$12*F517</f>
        <v>-4.5685376905134481E-2</v>
      </c>
      <c r="P517" s="9">
        <f>+D$11+D$12*F517+D$13*F517^2</f>
        <v>-4.7693546495256367E-2</v>
      </c>
      <c r="Q517" s="11">
        <f>+C517-15018.5</f>
        <v>41413.967100000009</v>
      </c>
      <c r="R517">
        <f>+(P517-G517)^2</f>
        <v>2.6192460680113868E-6</v>
      </c>
      <c r="S517">
        <v>1</v>
      </c>
      <c r="T517">
        <f>S517*R517</f>
        <v>2.6192460680113868E-6</v>
      </c>
    </row>
    <row r="518" spans="1:20">
      <c r="A518" s="296" t="s">
        <v>448</v>
      </c>
      <c r="B518" s="297" t="s">
        <v>41</v>
      </c>
      <c r="C518" s="298">
        <v>56433.363599999808</v>
      </c>
      <c r="D518" s="298">
        <v>4.0000000000000002E-4</v>
      </c>
      <c r="E518" s="10">
        <f>+(C518-C$7)/C$8</f>
        <v>32503.864743050399</v>
      </c>
      <c r="F518">
        <f>ROUND(2*E518,0)/2</f>
        <v>32504</v>
      </c>
      <c r="G518" s="9">
        <f>+C518-(C$7+F518*C$8)</f>
        <v>-4.8456880191224627E-2</v>
      </c>
      <c r="L518" s="9">
        <f>+G518</f>
        <v>-4.8456880191224627E-2</v>
      </c>
      <c r="O518" s="9">
        <f ca="1">+C$11+C$12*F518</f>
        <v>-4.5694458118180542E-2</v>
      </c>
      <c r="P518" s="9">
        <f>+D$11+D$12*F518+D$13*F518^2</f>
        <v>-4.770588724036269E-2</v>
      </c>
      <c r="Q518" s="11">
        <f>+C518-15018.5</f>
        <v>41414.863599999808</v>
      </c>
      <c r="R518">
        <f>+(P518-G518)^2</f>
        <v>5.6399041224431932E-7</v>
      </c>
      <c r="S518">
        <v>1</v>
      </c>
      <c r="T518">
        <f>S518*R518</f>
        <v>5.6399041224431932E-7</v>
      </c>
    </row>
    <row r="519" spans="1:20">
      <c r="A519" s="296" t="s">
        <v>448</v>
      </c>
      <c r="B519" s="297" t="s">
        <v>39</v>
      </c>
      <c r="C519" s="298">
        <v>56433.541600000113</v>
      </c>
      <c r="D519" s="298">
        <v>5.9999999999999995E-4</v>
      </c>
      <c r="E519" s="10">
        <f>+(C519-C$7)/C$8</f>
        <v>32504.361591732664</v>
      </c>
      <c r="F519">
        <f>ROUND(2*E519,0)/2</f>
        <v>32504.5</v>
      </c>
      <c r="G519" s="9">
        <f>+C519-(C$7+F519*C$8)</f>
        <v>-4.9585864886466879E-2</v>
      </c>
      <c r="L519" s="9">
        <f>+G519</f>
        <v>-4.9585864886466879E-2</v>
      </c>
      <c r="O519" s="9">
        <f ca="1">+C$11+C$12*F519</f>
        <v>-4.5696274360789754E-2</v>
      </c>
      <c r="P519" s="9">
        <f>+D$11+D$12*F519+D$13*F519^2</f>
        <v>-4.7708355558907789E-2</v>
      </c>
      <c r="Q519" s="11">
        <f>+C519-15018.5</f>
        <v>41415.041600000113</v>
      </c>
      <c r="R519">
        <f>+(P519-G519)^2</f>
        <v>3.525041275071388E-6</v>
      </c>
      <c r="S519">
        <v>1</v>
      </c>
      <c r="T519">
        <f>S519*R519</f>
        <v>3.525041275071388E-6</v>
      </c>
    </row>
    <row r="520" spans="1:20">
      <c r="A520" s="296" t="s">
        <v>448</v>
      </c>
      <c r="B520" s="297" t="s">
        <v>41</v>
      </c>
      <c r="C520" s="298">
        <v>56441.243900000118</v>
      </c>
      <c r="D520" s="298">
        <v>5.0000000000000001E-4</v>
      </c>
      <c r="E520" s="10">
        <f>+(C520-C$7)/C$8</f>
        <v>32525.860904085726</v>
      </c>
      <c r="F520">
        <f>ROUND(2*E520,0)/2</f>
        <v>32526</v>
      </c>
      <c r="G520" s="9">
        <f>+C520-(C$7+F520*C$8)</f>
        <v>-4.9832219883683138E-2</v>
      </c>
      <c r="L520" s="9">
        <f>+G520</f>
        <v>-4.9832219883683138E-2</v>
      </c>
      <c r="O520" s="9">
        <f ca="1">+C$11+C$12*F520</f>
        <v>-4.5774372792985782E-2</v>
      </c>
      <c r="P520" s="9">
        <f>+D$11+D$12*F520+D$13*F520^2</f>
        <v>-4.781454671286571E-2</v>
      </c>
      <c r="Q520" s="11">
        <f>+C520-15018.5</f>
        <v>41422.743900000118</v>
      </c>
      <c r="R520">
        <f>+(P520-G520)^2</f>
        <v>4.071005024236451E-6</v>
      </c>
      <c r="S520">
        <v>1</v>
      </c>
      <c r="T520">
        <f>S520*R520</f>
        <v>4.071005024236451E-6</v>
      </c>
    </row>
    <row r="521" spans="1:20">
      <c r="A521" s="296" t="s">
        <v>448</v>
      </c>
      <c r="B521" s="297" t="s">
        <v>39</v>
      </c>
      <c r="C521" s="298">
        <v>56441.421800000127</v>
      </c>
      <c r="D521" s="298">
        <v>8.0000000000000004E-4</v>
      </c>
      <c r="E521" s="10">
        <f>+(C521-C$7)/C$8</f>
        <v>32526.357473638695</v>
      </c>
      <c r="F521">
        <f>ROUND(2*E521,0)/2</f>
        <v>32526.5</v>
      </c>
      <c r="G521" s="9">
        <f>+C521-(C$7+F521*C$8)</f>
        <v>-5.1061204874713439E-2</v>
      </c>
      <c r="L521" s="9">
        <f>+G521</f>
        <v>-5.1061204874713439E-2</v>
      </c>
      <c r="O521" s="9">
        <f ca="1">+C$11+C$12*F521</f>
        <v>-4.5776189035594994E-2</v>
      </c>
      <c r="P521" s="9">
        <f>+D$11+D$12*F521+D$13*F521^2</f>
        <v>-4.7817017517760504E-2</v>
      </c>
      <c r="Q521" s="11">
        <f>+C521-15018.5</f>
        <v>41422.921800000127</v>
      </c>
      <c r="R521">
        <f>+(P521-G521)^2</f>
        <v>1.052475160701327E-5</v>
      </c>
      <c r="S521">
        <v>1</v>
      </c>
      <c r="T521">
        <f>S521*R521</f>
        <v>1.052475160701327E-5</v>
      </c>
    </row>
    <row r="522" spans="1:20">
      <c r="A522" s="296" t="s">
        <v>448</v>
      </c>
      <c r="B522" s="297" t="s">
        <v>39</v>
      </c>
      <c r="C522" s="298">
        <v>56444.288699999917</v>
      </c>
      <c r="D522" s="298">
        <v>6.9999999999999999E-4</v>
      </c>
      <c r="E522" s="10">
        <f>+(C522-C$7)/C$8</f>
        <v>32534.359807822046</v>
      </c>
      <c r="F522">
        <f>ROUND(2*E522,0)/2</f>
        <v>32534.5</v>
      </c>
      <c r="G522" s="9">
        <f>+C522-(C$7+F522*C$8)</f>
        <v>-5.0224965081724804E-2</v>
      </c>
      <c r="L522" s="9">
        <f>+G522</f>
        <v>-5.0224965081724804E-2</v>
      </c>
      <c r="O522" s="9">
        <f ca="1">+C$11+C$12*F522</f>
        <v>-4.5805248917342362E-2</v>
      </c>
      <c r="P522" s="9">
        <f>+D$11+D$12*F522+D$13*F522^2</f>
        <v>-4.7856558081158115E-2</v>
      </c>
      <c r="Q522" s="11">
        <f>+C522-15018.5</f>
        <v>41425.788699999917</v>
      </c>
      <c r="R522">
        <f>+(P522-G522)^2</f>
        <v>5.6093517203332984E-6</v>
      </c>
      <c r="S522">
        <v>1</v>
      </c>
      <c r="T522">
        <f>S522*R522</f>
        <v>5.6093517203332984E-6</v>
      </c>
    </row>
    <row r="523" spans="1:20">
      <c r="A523" s="296" t="s">
        <v>448</v>
      </c>
      <c r="B523" s="297" t="s">
        <v>39</v>
      </c>
      <c r="C523" s="298">
        <v>56449.30560000008</v>
      </c>
      <c r="D523" s="298">
        <v>5.0000000000000001E-4</v>
      </c>
      <c r="E523" s="10">
        <f>+(C523-C$7)/C$8</f>
        <v>32548.36340416957</v>
      </c>
      <c r="F523">
        <f>ROUND(2*E523,0)/2</f>
        <v>32548.5</v>
      </c>
      <c r="G523" s="9">
        <f>+C523-(C$7+F523*C$8)</f>
        <v>-4.8936544917523861E-2</v>
      </c>
      <c r="L523" s="9">
        <f>+G523</f>
        <v>-4.8936544917523861E-2</v>
      </c>
      <c r="O523" s="9">
        <f ca="1">+C$11+C$12*F523</f>
        <v>-4.5856103710400248E-2</v>
      </c>
      <c r="P523" s="9">
        <f>+D$11+D$12*F523+D$13*F523^2</f>
        <v>-4.7925788875999631E-2</v>
      </c>
      <c r="Q523" s="11">
        <f>+C523-15018.5</f>
        <v>41430.80560000008</v>
      </c>
      <c r="R523">
        <f>+(P523-G523)^2</f>
        <v>1.021627775477731E-6</v>
      </c>
      <c r="S523">
        <v>1</v>
      </c>
      <c r="T523">
        <f>S523*R523</f>
        <v>1.021627775477731E-6</v>
      </c>
    </row>
    <row r="524" spans="1:20">
      <c r="A524" s="296" t="s">
        <v>448</v>
      </c>
      <c r="B524" s="297" t="s">
        <v>41</v>
      </c>
      <c r="C524" s="298">
        <v>56449.48359999992</v>
      </c>
      <c r="D524" s="298">
        <v>5.0000000000000001E-4</v>
      </c>
      <c r="E524" s="10">
        <f>+(C524-C$7)/C$8</f>
        <v>32548.860252850533</v>
      </c>
      <c r="F524">
        <f>ROUND(2*E524,0)/2</f>
        <v>32549</v>
      </c>
      <c r="G524" s="9">
        <f>+C524-(C$7+F524*C$8)</f>
        <v>-5.00655300784274E-2</v>
      </c>
      <c r="L524" s="9">
        <f>+G524</f>
        <v>-5.00655300784274E-2</v>
      </c>
      <c r="O524" s="9">
        <f ca="1">+C$11+C$12*F524</f>
        <v>-4.5857919953009446E-2</v>
      </c>
      <c r="P524" s="9">
        <f>+D$11+D$12*F524+D$13*F524^2</f>
        <v>-4.7928262223752058E-2</v>
      </c>
      <c r="Q524" s="11">
        <f>+C524-15018.5</f>
        <v>41430.98359999992</v>
      </c>
      <c r="R524">
        <f>+(P524-G524)^2</f>
        <v>4.5679138826285417E-6</v>
      </c>
      <c r="S524">
        <v>1</v>
      </c>
      <c r="T524">
        <f>S524*R524</f>
        <v>4.5679138826285417E-6</v>
      </c>
    </row>
    <row r="525" spans="1:20">
      <c r="A525" s="296" t="s">
        <v>448</v>
      </c>
      <c r="B525" s="297" t="s">
        <v>39</v>
      </c>
      <c r="C525" s="298">
        <v>56450.378200000152</v>
      </c>
      <c r="D525" s="298">
        <v>8.9999999999999998E-4</v>
      </c>
      <c r="E525" s="10">
        <f>+(C525-C$7)/C$8</f>
        <v>32551.357336167988</v>
      </c>
      <c r="F525">
        <f>ROUND(2*E525,0)/2</f>
        <v>32551.5</v>
      </c>
      <c r="G525" s="9">
        <f>+C525-(C$7+F525*C$8)</f>
        <v>-5.1110454849549569E-2</v>
      </c>
      <c r="L525" s="9">
        <f>+G525</f>
        <v>-5.1110454849549569E-2</v>
      </c>
      <c r="O525" s="9">
        <f ca="1">+C$11+C$12*F525</f>
        <v>-4.5867001166055507E-2</v>
      </c>
      <c r="P525" s="9">
        <f>+D$11+D$12*F525+D$13*F525^2</f>
        <v>-4.7940629810133445E-2</v>
      </c>
      <c r="Q525" s="11">
        <f>+C525-15018.5</f>
        <v>41431.878200000152</v>
      </c>
      <c r="R525">
        <f>+(P525-G525)^2</f>
        <v>1.0047790780509434E-5</v>
      </c>
      <c r="S525">
        <v>1</v>
      </c>
      <c r="T525">
        <f>S525*R525</f>
        <v>1.0047790780509434E-5</v>
      </c>
    </row>
    <row r="526" spans="1:20">
      <c r="A526" s="296" t="s">
        <v>448</v>
      </c>
      <c r="B526" s="297" t="s">
        <v>39</v>
      </c>
      <c r="C526" s="298">
        <v>56453.24599999981</v>
      </c>
      <c r="D526" s="298">
        <v>4.0000000000000002E-4</v>
      </c>
      <c r="E526" s="10">
        <f>+(C526-C$7)/C$8</f>
        <v>32559.36218250723</v>
      </c>
      <c r="F526">
        <f>ROUND(2*E526,0)/2</f>
        <v>32559.5</v>
      </c>
      <c r="G526" s="9">
        <f>+C526-(C$7+F526*C$8)</f>
        <v>-4.937421518843621E-2</v>
      </c>
      <c r="L526" s="9">
        <f>+G526</f>
        <v>-4.937421518843621E-2</v>
      </c>
      <c r="O526" s="9">
        <f ca="1">+C$11+C$12*F526</f>
        <v>-4.5896061047802861E-2</v>
      </c>
      <c r="P526" s="9">
        <f>+D$11+D$12*F526+D$13*F526^2</f>
        <v>-4.7980215579889088E-2</v>
      </c>
      <c r="Q526" s="11">
        <f>+C526-15018.5</f>
        <v>41434.74599999981</v>
      </c>
      <c r="R526">
        <f>+(P526-G526)^2</f>
        <v>1.9432349086295304E-6</v>
      </c>
      <c r="S526">
        <v>1</v>
      </c>
      <c r="T526">
        <f>S526*R526</f>
        <v>1.9432349086295304E-6</v>
      </c>
    </row>
    <row r="527" spans="1:20">
      <c r="A527" s="296" t="s">
        <v>448</v>
      </c>
      <c r="B527" s="297" t="s">
        <v>39</v>
      </c>
      <c r="C527" s="298">
        <v>56454.323100000154</v>
      </c>
      <c r="D527" s="298">
        <v>1.1000000000000001E-3</v>
      </c>
      <c r="E527" s="10">
        <f>+(C527-C$7)/C$8</f>
        <v>32562.368675287682</v>
      </c>
      <c r="F527">
        <f>ROUND(2*E527,0)/2</f>
        <v>32562.5</v>
      </c>
      <c r="G527" s="9">
        <f>+C527-(C$7+F527*C$8)</f>
        <v>-4.7048124848515727E-2</v>
      </c>
      <c r="L527" s="9">
        <f>+G527</f>
        <v>-4.7048124848515727E-2</v>
      </c>
      <c r="O527" s="9">
        <f ca="1">+C$11+C$12*F527</f>
        <v>-4.590695850345812E-2</v>
      </c>
      <c r="P527" s="9">
        <f>+D$11+D$12*F527+D$13*F527^2</f>
        <v>-4.7995063973071975E-2</v>
      </c>
      <c r="Q527" s="11">
        <f>+C527-15018.5</f>
        <v>41435.823100000154</v>
      </c>
      <c r="R527">
        <f>+(P527-G527)^2</f>
        <v>8.9669370561535351E-7</v>
      </c>
      <c r="S527">
        <v>1</v>
      </c>
      <c r="T527">
        <f>S527*R527</f>
        <v>8.9669370561535351E-7</v>
      </c>
    </row>
    <row r="528" spans="1:20">
      <c r="A528" s="296" t="s">
        <v>448</v>
      </c>
      <c r="B528" s="297" t="s">
        <v>41</v>
      </c>
      <c r="C528" s="298">
        <v>56454.500899999868</v>
      </c>
      <c r="D528" s="298">
        <v>2.9999999999999997E-4</v>
      </c>
      <c r="E528" s="10">
        <f>+(C528-C$7)/C$8</f>
        <v>32562.864965711349</v>
      </c>
      <c r="F528">
        <f>ROUND(2*E528,0)/2</f>
        <v>32563</v>
      </c>
      <c r="G528" s="9">
        <f>+C528-(C$7+F528*C$8)</f>
        <v>-4.8377110128058121E-2</v>
      </c>
      <c r="L528" s="9">
        <f>+G528</f>
        <v>-4.8377110128058121E-2</v>
      </c>
      <c r="O528" s="9">
        <f ca="1">+C$11+C$12*F528</f>
        <v>-4.5908774746067332E-2</v>
      </c>
      <c r="P528" s="9">
        <f>+D$11+D$12*F528+D$13*F528^2</f>
        <v>-4.7997538903046935E-2</v>
      </c>
      <c r="Q528" s="11">
        <f>+C528-15018.5</f>
        <v>41436.000899999868</v>
      </c>
      <c r="R528">
        <f>+(P528-G528)^2</f>
        <v>1.4407431485649197E-7</v>
      </c>
      <c r="S528">
        <v>1</v>
      </c>
      <c r="T528">
        <f>S528*R528</f>
        <v>1.4407431485649197E-7</v>
      </c>
    </row>
    <row r="529" spans="1:20">
      <c r="A529" s="296" t="s">
        <v>448</v>
      </c>
      <c r="B529" s="297" t="s">
        <v>41</v>
      </c>
      <c r="C529" s="298">
        <v>56455.217699999921</v>
      </c>
      <c r="D529" s="298">
        <v>8.0000000000000004E-4</v>
      </c>
      <c r="E529" s="10">
        <f>+(C529-C$7)/C$8</f>
        <v>32564.865758603835</v>
      </c>
      <c r="F529">
        <f>ROUND(2*E529,0)/2</f>
        <v>32565</v>
      </c>
      <c r="G529" s="9">
        <f>+C529-(C$7+F529*C$8)</f>
        <v>-4.8093050078023225E-2</v>
      </c>
      <c r="L529" s="9">
        <f>+G529</f>
        <v>-4.8093050078023225E-2</v>
      </c>
      <c r="O529" s="9">
        <f ca="1">+C$11+C$12*F529</f>
        <v>-4.5916039716504181E-2</v>
      </c>
      <c r="P529" s="9">
        <f>+D$11+D$12*F529+D$13*F529^2</f>
        <v>-4.8007439188026288E-2</v>
      </c>
      <c r="Q529" s="11">
        <f>+C529-15018.5</f>
        <v>41436.717699999921</v>
      </c>
      <c r="R529">
        <f>+(P529-G529)^2</f>
        <v>7.3292244860676665E-9</v>
      </c>
      <c r="S529">
        <v>1</v>
      </c>
      <c r="T529">
        <f>S529*R529</f>
        <v>7.3292244860676665E-9</v>
      </c>
    </row>
    <row r="530" spans="1:20">
      <c r="A530" s="296" t="s">
        <v>448</v>
      </c>
      <c r="B530" s="297" t="s">
        <v>39</v>
      </c>
      <c r="C530" s="298">
        <v>56455.395500000101</v>
      </c>
      <c r="D530" s="298">
        <v>5.0000000000000001E-4</v>
      </c>
      <c r="E530" s="10">
        <f>+(C530-C$7)/C$8</f>
        <v>32565.362049028805</v>
      </c>
      <c r="F530">
        <f>ROUND(2*E530,0)/2</f>
        <v>32565.5</v>
      </c>
      <c r="G530" s="9">
        <f>+C530-(C$7+F530*C$8)</f>
        <v>-4.9422034899180289E-2</v>
      </c>
      <c r="L530" s="9">
        <f>+G530</f>
        <v>-4.9422034899180289E-2</v>
      </c>
      <c r="O530" s="9">
        <f ca="1">+C$11+C$12*F530</f>
        <v>-4.5917855959113393E-2</v>
      </c>
      <c r="P530" s="9">
        <f>+D$11+D$12*F530+D$13*F530^2</f>
        <v>-4.800991440054099E-2</v>
      </c>
      <c r="Q530" s="11">
        <f>+C530-15018.5</f>
        <v>41436.895500000101</v>
      </c>
      <c r="R530">
        <f>+(P530-G530)^2</f>
        <v>1.9940843026773033E-6</v>
      </c>
      <c r="S530">
        <v>1</v>
      </c>
      <c r="T530">
        <f>S530*R530</f>
        <v>1.9940843026773033E-6</v>
      </c>
    </row>
    <row r="531" spans="1:20">
      <c r="A531" s="296" t="s">
        <v>448</v>
      </c>
      <c r="B531" s="297" t="s">
        <v>39</v>
      </c>
      <c r="C531" s="298">
        <v>56472.232199999969</v>
      </c>
      <c r="D531" s="298">
        <v>5.0000000000000001E-4</v>
      </c>
      <c r="E531" s="10">
        <f>+(C531-C$7)/C$8</f>
        <v>32612.358072592131</v>
      </c>
      <c r="F531">
        <f>ROUND(2*E531,0)/2</f>
        <v>32612.5</v>
      </c>
      <c r="G531" s="9">
        <f>+C531-(C$7+F531*C$8)</f>
        <v>-5.0846625032136217E-2</v>
      </c>
      <c r="L531" s="9">
        <f>+G531</f>
        <v>-5.0846625032136217E-2</v>
      </c>
      <c r="O531" s="9">
        <f ca="1">+C$11+C$12*F531</f>
        <v>-4.6088582764379146E-2</v>
      </c>
      <c r="P531" s="9">
        <f>+D$11+D$12*F531+D$13*F531^2</f>
        <v>-4.8242836684908821E-2</v>
      </c>
      <c r="Q531" s="11">
        <f>+C531-15018.5</f>
        <v>41453.732199999969</v>
      </c>
      <c r="R531">
        <f>+(P531-G531)^2</f>
        <v>6.7797137571571715E-6</v>
      </c>
      <c r="S531">
        <v>1</v>
      </c>
      <c r="T531">
        <f>S531*R531</f>
        <v>6.7797137571571715E-6</v>
      </c>
    </row>
    <row r="532" spans="1:20">
      <c r="A532" s="296" t="s">
        <v>448</v>
      </c>
      <c r="B532" s="297" t="s">
        <v>39</v>
      </c>
      <c r="C532" s="298">
        <v>56473.310300000012</v>
      </c>
      <c r="D532" s="298">
        <v>1E-3</v>
      </c>
      <c r="E532" s="10">
        <f>+(C532-C$7)/C$8</f>
        <v>32615.367356656465</v>
      </c>
      <c r="F532">
        <f>ROUND(2*E532,0)/2</f>
        <v>32615.5</v>
      </c>
      <c r="G532" s="9">
        <f>+C532-(C$7+F532*C$8)</f>
        <v>-4.752053498668829E-2</v>
      </c>
      <c r="L532" s="9">
        <f>+G532</f>
        <v>-4.752053498668829E-2</v>
      </c>
      <c r="O532" s="9">
        <f ca="1">+C$11+C$12*F532</f>
        <v>-4.6099480220034406E-2</v>
      </c>
      <c r="P532" s="9">
        <f>+D$11+D$12*F532+D$13*F532^2</f>
        <v>-4.8257721017146343E-2</v>
      </c>
      <c r="Q532" s="11">
        <f>+C532-15018.5</f>
        <v>41454.810300000012</v>
      </c>
      <c r="R532">
        <f>+(P532-G532)^2</f>
        <v>5.434432435025022E-7</v>
      </c>
      <c r="S532">
        <v>1</v>
      </c>
      <c r="T532">
        <f>S532*R532</f>
        <v>5.434432435025022E-7</v>
      </c>
    </row>
    <row r="533" spans="1:20">
      <c r="A533" s="296" t="s">
        <v>448</v>
      </c>
      <c r="B533" s="297" t="s">
        <v>41</v>
      </c>
      <c r="C533" s="298">
        <v>56475.276399999857</v>
      </c>
      <c r="D533" s="298">
        <v>3.2000000000000002E-3</v>
      </c>
      <c r="E533" s="10">
        <f>+(C533-C$7)/C$8</f>
        <v>32620.855301557858</v>
      </c>
      <c r="F533">
        <f>ROUND(2*E533,0)/2</f>
        <v>32621</v>
      </c>
      <c r="G533" s="9">
        <f>+C533-(C$7+F533*C$8)</f>
        <v>-5.1839370142261032E-2</v>
      </c>
      <c r="L533" s="9">
        <f>+G533</f>
        <v>-5.1839370142261032E-2</v>
      </c>
      <c r="O533" s="9">
        <f ca="1">+C$11+C$12*F533</f>
        <v>-4.6119458888735712E-2</v>
      </c>
      <c r="P533" s="9">
        <f>+D$11+D$12*F533+D$13*F533^2</f>
        <v>-4.8285014243074895E-2</v>
      </c>
      <c r="Q533" s="11">
        <f>+C533-15018.5</f>
        <v>41456.776399999857</v>
      </c>
      <c r="R533">
        <f>+(P533-G533)^2</f>
        <v>1.2633445858079295E-5</v>
      </c>
      <c r="S533">
        <v>1</v>
      </c>
      <c r="T533">
        <f>S533*R533</f>
        <v>1.2633445858079295E-5</v>
      </c>
    </row>
    <row r="534" spans="1:20">
      <c r="A534" s="296" t="s">
        <v>448</v>
      </c>
      <c r="B534" s="297" t="s">
        <v>41</v>
      </c>
      <c r="C534" s="298">
        <v>56480.294900000095</v>
      </c>
      <c r="D534" s="298">
        <v>4.0000000000000002E-4</v>
      </c>
      <c r="E534" s="10">
        <f>+(C534-C$7)/C$8</f>
        <v>32634.863363961154</v>
      </c>
      <c r="F534">
        <f>ROUND(2*E534,0)/2</f>
        <v>32635</v>
      </c>
      <c r="G534" s="9">
        <f>+C534-(C$7+F534*C$8)</f>
        <v>-4.8950949902064167E-2</v>
      </c>
      <c r="L534" s="9">
        <f>+G534</f>
        <v>-4.8950949902064167E-2</v>
      </c>
      <c r="O534" s="9">
        <f ca="1">+C$11+C$12*F534</f>
        <v>-4.6170313681793598E-2</v>
      </c>
      <c r="P534" s="9">
        <f>+D$11+D$12*F534+D$13*F534^2</f>
        <v>-4.8354518762414186E-2</v>
      </c>
      <c r="Q534" s="11">
        <f>+C534-15018.5</f>
        <v>41461.794900000095</v>
      </c>
      <c r="R534">
        <f>+(P534-G534)^2</f>
        <v>3.5573010434417456E-7</v>
      </c>
      <c r="S534">
        <v>1</v>
      </c>
      <c r="T534">
        <f>S534*R534</f>
        <v>3.5573010434417456E-7</v>
      </c>
    </row>
    <row r="535" spans="1:20">
      <c r="A535" s="296" t="s">
        <v>448</v>
      </c>
      <c r="B535" s="297" t="s">
        <v>39</v>
      </c>
      <c r="C535" s="298">
        <v>56482.260300000198</v>
      </c>
      <c r="D535" s="298">
        <v>1.2999999999999999E-3</v>
      </c>
      <c r="E535" s="10">
        <f>+(C535-C$7)/C$8</f>
        <v>32640.349354963961</v>
      </c>
      <c r="F535">
        <f>ROUND(2*E535,0)/2</f>
        <v>32640.5</v>
      </c>
      <c r="G535" s="9">
        <f>+C535-(C$7+F535*C$8)</f>
        <v>-5.3969784799846821E-2</v>
      </c>
      <c r="L535" s="9">
        <f>+G535</f>
        <v>-5.3969784799846821E-2</v>
      </c>
      <c r="O535" s="9">
        <f ca="1">+C$11+C$12*F535</f>
        <v>-4.6190292350494919E-2</v>
      </c>
      <c r="P535" s="9">
        <f>+D$11+D$12*F535+D$13*F535^2</f>
        <v>-4.8381836230252218E-2</v>
      </c>
      <c r="Q535" s="11">
        <f>+C535-15018.5</f>
        <v>41463.760300000198</v>
      </c>
      <c r="R535">
        <f>+(P535-G535)^2</f>
        <v>3.1225169216434369E-5</v>
      </c>
      <c r="S535">
        <v>1</v>
      </c>
      <c r="T535">
        <f>S535*R535</f>
        <v>3.1225169216434369E-5</v>
      </c>
    </row>
    <row r="536" spans="1:20">
      <c r="A536" s="296" t="s">
        <v>448</v>
      </c>
      <c r="B536" s="297" t="s">
        <v>39</v>
      </c>
      <c r="C536" s="298">
        <v>56483.339699999895</v>
      </c>
      <c r="D536" s="298">
        <v>4.0000000000000002E-4</v>
      </c>
      <c r="E536" s="10">
        <f>+(C536-C$7)/C$8</f>
        <v>32643.362267697477</v>
      </c>
      <c r="F536">
        <f>ROUND(2*E536,0)/2</f>
        <v>32643.5</v>
      </c>
      <c r="G536" s="9">
        <f>+C536-(C$7+F536*C$8)</f>
        <v>-4.9343695107381791E-2</v>
      </c>
      <c r="L536" s="9">
        <f>+G536</f>
        <v>-4.9343695107381791E-2</v>
      </c>
      <c r="O536" s="9">
        <f ca="1">+C$11+C$12*F536</f>
        <v>-4.6201189806150178E-2</v>
      </c>
      <c r="P536" s="9">
        <f>+D$11+D$12*F536+D$13*F536^2</f>
        <v>-4.8396739549160114E-2</v>
      </c>
      <c r="Q536" s="11">
        <f>+C536-15018.5</f>
        <v>41464.839699999895</v>
      </c>
      <c r="R536">
        <f>+(P536-G536)^2</f>
        <v>8.9672482924692704E-7</v>
      </c>
      <c r="S536">
        <v>1</v>
      </c>
      <c r="T536">
        <f>S536*R536</f>
        <v>8.9672482924692704E-7</v>
      </c>
    </row>
    <row r="537" spans="1:20">
      <c r="A537" s="296" t="s">
        <v>448</v>
      </c>
      <c r="B537" s="297" t="s">
        <v>41</v>
      </c>
      <c r="C537" s="298">
        <v>56495.341899999883</v>
      </c>
      <c r="D537" s="298">
        <v>8.9999999999999998E-4</v>
      </c>
      <c r="E537" s="10">
        <f>+(C537-C$7)/C$8</f>
        <v>32676.863825248278</v>
      </c>
      <c r="F537">
        <f>ROUND(2*E537,0)/2</f>
        <v>32677</v>
      </c>
      <c r="G537" s="9">
        <f>+C537-(C$7+F537*C$8)</f>
        <v>-4.8785690116346814E-2</v>
      </c>
      <c r="L537" s="9">
        <f>+G537</f>
        <v>-4.8785690116346814E-2</v>
      </c>
      <c r="O537" s="9">
        <f ca="1">+C$11+C$12*F537</f>
        <v>-4.6322878060967257E-2</v>
      </c>
      <c r="P537" s="9">
        <f>+D$11+D$12*F537+D$13*F537^2</f>
        <v>-4.8563298133817212E-2</v>
      </c>
      <c r="Q537" s="11">
        <f>+C537-15018.5</f>
        <v>41476.841899999883</v>
      </c>
      <c r="R537">
        <f>+(P537-G537)^2</f>
        <v>4.9458193893446657E-8</v>
      </c>
      <c r="S537">
        <v>1</v>
      </c>
      <c r="T537">
        <f>S537*R537</f>
        <v>4.9458193893446657E-8</v>
      </c>
    </row>
    <row r="538" spans="1:20">
      <c r="A538" s="296" t="s">
        <v>448</v>
      </c>
      <c r="B538" s="297" t="s">
        <v>39</v>
      </c>
      <c r="C538" s="298">
        <v>56496.236899999902</v>
      </c>
      <c r="D538" s="298">
        <v>6.9999999999999999E-4</v>
      </c>
      <c r="E538" s="10">
        <f>+(C538-C$7)/C$8</f>
        <v>32679.362025079026</v>
      </c>
      <c r="F538">
        <f>ROUND(2*E538,0)/2</f>
        <v>32679.5</v>
      </c>
      <c r="G538" s="9">
        <f>+C538-(C$7+F538*C$8)</f>
        <v>-4.9430615101300646E-2</v>
      </c>
      <c r="L538" s="9">
        <f>+G538</f>
        <v>-4.9430615101300646E-2</v>
      </c>
      <c r="O538" s="9">
        <f ca="1">+C$11+C$12*F538</f>
        <v>-4.6331959274013304E-2</v>
      </c>
      <c r="P538" s="9">
        <f>+D$11+D$12*F538+D$13*F538^2</f>
        <v>-4.8575738050371423E-2</v>
      </c>
      <c r="Q538" s="11">
        <f>+C538-15018.5</f>
        <v>41477.736899999902</v>
      </c>
      <c r="R538">
        <f>+(P538-G538)^2</f>
        <v>7.3081477220544548E-7</v>
      </c>
      <c r="S538">
        <v>1</v>
      </c>
      <c r="T538">
        <f>S538*R538</f>
        <v>7.3081477220544548E-7</v>
      </c>
    </row>
    <row r="539" spans="1:20">
      <c r="A539" s="296" t="s">
        <v>448</v>
      </c>
      <c r="B539" s="297" t="s">
        <v>39</v>
      </c>
      <c r="C539" s="298">
        <v>56498.38469999982</v>
      </c>
      <c r="D539" s="298">
        <v>1.4E-3</v>
      </c>
      <c r="E539" s="10">
        <f>+(C539-C$7)/C$8</f>
        <v>32685.357146415528</v>
      </c>
      <c r="F539">
        <f>ROUND(2*E539,0)/2</f>
        <v>32685.5</v>
      </c>
      <c r="G539" s="9">
        <f>+C539-(C$7+F539*C$8)</f>
        <v>-5.1178435183828697E-2</v>
      </c>
      <c r="L539" s="9">
        <f>+G539</f>
        <v>-5.1178435183828697E-2</v>
      </c>
      <c r="O539" s="9">
        <f ca="1">+C$11+C$12*F539</f>
        <v>-4.6353754185323823E-2</v>
      </c>
      <c r="P539" s="9">
        <f>+D$11+D$12*F539+D$13*F539^2</f>
        <v>-4.8605599613912184E-2</v>
      </c>
      <c r="Q539" s="11">
        <f>+C539-15018.5</f>
        <v>41479.88469999982</v>
      </c>
      <c r="R539">
        <f>+(P539-G539)^2</f>
        <v>6.6194828698276244E-6</v>
      </c>
      <c r="S539">
        <v>1</v>
      </c>
      <c r="T539">
        <f>S539*R539</f>
        <v>6.6194828698276244E-6</v>
      </c>
    </row>
    <row r="540" spans="1:20">
      <c r="A540" s="296" t="s">
        <v>448</v>
      </c>
      <c r="B540" s="297" t="s">
        <v>41</v>
      </c>
      <c r="C540" s="298">
        <v>56499.282600000035</v>
      </c>
      <c r="D540" s="298">
        <v>2.0000000000000001E-4</v>
      </c>
      <c r="E540" s="10">
        <f>+(C540-C$7)/C$8</f>
        <v>32687.863440972535</v>
      </c>
      <c r="F540">
        <f>ROUND(2*E540,0)/2</f>
        <v>32688</v>
      </c>
      <c r="G540" s="9">
        <f>+C540-(C$7+F540*C$8)</f>
        <v>-4.8923359965556301E-2</v>
      </c>
      <c r="L540" s="9">
        <f>+G540</f>
        <v>-4.8923359965556301E-2</v>
      </c>
      <c r="O540" s="9">
        <f ca="1">+C$11+C$12*F540</f>
        <v>-4.6362835398369884E-2</v>
      </c>
      <c r="P540" s="9">
        <f>+D$11+D$12*F540+D$13*F540^2</f>
        <v>-4.8618044333641947E-2</v>
      </c>
      <c r="Q540" s="11">
        <f>+C540-15018.5</f>
        <v>41480.782600000035</v>
      </c>
      <c r="R540">
        <f>+(P540-G540)^2</f>
        <v>9.321763509126168E-8</v>
      </c>
      <c r="S540">
        <v>1</v>
      </c>
      <c r="T540">
        <f>S540*R540</f>
        <v>9.321763509126168E-8</v>
      </c>
    </row>
    <row r="541" spans="1:20">
      <c r="A541" s="296" t="s">
        <v>448</v>
      </c>
      <c r="B541" s="297" t="s">
        <v>41</v>
      </c>
      <c r="C541" s="298">
        <v>56500.356399999931</v>
      </c>
      <c r="D541" s="298">
        <v>5.0000000000000001E-4</v>
      </c>
      <c r="E541" s="10">
        <f>+(C541-C$7)/C$8</f>
        <v>32690.860722512134</v>
      </c>
      <c r="F541">
        <f>ROUND(2*E541,0)/2</f>
        <v>32691</v>
      </c>
      <c r="G541" s="9">
        <f>+C541-(C$7+F541*C$8)</f>
        <v>-4.9897270073415712E-2</v>
      </c>
      <c r="L541" s="9">
        <f>+G541</f>
        <v>-4.9897270073415712E-2</v>
      </c>
      <c r="O541" s="9">
        <f ca="1">+C$11+C$12*F541</f>
        <v>-4.6373732854025143E-2</v>
      </c>
      <c r="P541" s="9">
        <f>+D$11+D$12*F541+D$13*F541^2</f>
        <v>-4.8632979862079914E-2</v>
      </c>
      <c r="Q541" s="11">
        <f>+C541-15018.5</f>
        <v>41481.856399999931</v>
      </c>
      <c r="R541">
        <f>+(P541-G541)^2</f>
        <v>1.598429738479515E-6</v>
      </c>
      <c r="S541">
        <v>1</v>
      </c>
      <c r="T541">
        <f>S541*R541</f>
        <v>1.598429738479515E-6</v>
      </c>
    </row>
    <row r="542" spans="1:20">
      <c r="A542" s="296" t="s">
        <v>448</v>
      </c>
      <c r="B542" s="297" t="s">
        <v>41</v>
      </c>
      <c r="C542" s="298">
        <v>56504.298200000077</v>
      </c>
      <c r="D542" s="298">
        <v>2.9999999999999997E-4</v>
      </c>
      <c r="E542" s="10">
        <f>+(C542-C$7)/C$8</f>
        <v>32701.863408649573</v>
      </c>
      <c r="F542">
        <f>ROUND(2*E542,0)/2</f>
        <v>32702</v>
      </c>
      <c r="G542" s="9">
        <f>+C542-(C$7+F542*C$8)</f>
        <v>-4.8934939921309706E-2</v>
      </c>
      <c r="L542" s="9">
        <f>+G542</f>
        <v>-4.8934939921309706E-2</v>
      </c>
      <c r="O542" s="9">
        <f ca="1">+C$11+C$12*F542</f>
        <v>-4.6413690191427756E-2</v>
      </c>
      <c r="P542" s="9">
        <f>+D$11+D$12*F542+D$13*F542^2</f>
        <v>-4.8687760870800331E-2</v>
      </c>
      <c r="Q542" s="11">
        <f>+C542-15018.5</f>
        <v>41485.798200000077</v>
      </c>
      <c r="R542">
        <f>+(P542-G542)^2</f>
        <v>6.1097483010715959E-8</v>
      </c>
      <c r="S542">
        <v>1</v>
      </c>
      <c r="T542">
        <f>S542*R542</f>
        <v>6.1097483010715959E-8</v>
      </c>
    </row>
    <row r="543" spans="1:20">
      <c r="A543" s="296" t="s">
        <v>448</v>
      </c>
      <c r="B543" s="297" t="s">
        <v>41</v>
      </c>
      <c r="C543" s="298">
        <v>56505.370699999854</v>
      </c>
      <c r="D543" s="298">
        <v>8.9999999999999998E-4</v>
      </c>
      <c r="E543" s="10">
        <f>+(C543-C$7)/C$8</f>
        <v>32704.857061518698</v>
      </c>
      <c r="F543">
        <f>ROUND(2*E543,0)/2</f>
        <v>32705</v>
      </c>
      <c r="G543" s="9">
        <f>+C543-(C$7+F543*C$8)</f>
        <v>-5.1208850149123464E-2</v>
      </c>
      <c r="L543" s="9">
        <f>+G543</f>
        <v>-5.1208850149123464E-2</v>
      </c>
      <c r="O543" s="9">
        <f ca="1">+C$11+C$12*F543</f>
        <v>-4.6424587647083029E-2</v>
      </c>
      <c r="P543" s="9">
        <f>+D$11+D$12*F543+D$13*F543^2</f>
        <v>-4.87027058925735E-2</v>
      </c>
      <c r="Q543" s="11">
        <f>+C543-15018.5</f>
        <v>41486.870699999854</v>
      </c>
      <c r="R543">
        <f>+(P543-G543)^2</f>
        <v>6.2807590346383701E-6</v>
      </c>
      <c r="S543">
        <v>1</v>
      </c>
      <c r="T543">
        <f>S543*R543</f>
        <v>6.2807590346383701E-6</v>
      </c>
    </row>
    <row r="544" spans="1:20">
      <c r="A544" s="296" t="s">
        <v>448</v>
      </c>
      <c r="B544" s="297" t="s">
        <v>39</v>
      </c>
      <c r="C544" s="298">
        <v>56506.268499999773</v>
      </c>
      <c r="D544" s="298">
        <v>2.9999999999999997E-4</v>
      </c>
      <c r="E544" s="10">
        <f>+(C544-C$7)/C$8</f>
        <v>32707.363076946403</v>
      </c>
      <c r="F544">
        <f>ROUND(2*E544,0)/2</f>
        <v>32707.5</v>
      </c>
      <c r="G544" s="9">
        <f>+C544-(C$7+F544*C$8)</f>
        <v>-4.9053775226639118E-2</v>
      </c>
      <c r="L544" s="9">
        <f>+G544</f>
        <v>-4.9053775226639118E-2</v>
      </c>
      <c r="O544" s="9">
        <f ca="1">+C$11+C$12*F544</f>
        <v>-4.6433668860129076E-2</v>
      </c>
      <c r="P544" s="9">
        <f>+D$11+D$12*F544+D$13*F544^2</f>
        <v>-4.8715161631353018E-2</v>
      </c>
      <c r="Q544" s="11">
        <f>+C544-15018.5</f>
        <v>41487.768499999773</v>
      </c>
      <c r="R544">
        <f>+(P544-G544)^2</f>
        <v>1.1465916691257852E-7</v>
      </c>
      <c r="S544">
        <v>1</v>
      </c>
      <c r="T544">
        <f>S544*R544</f>
        <v>1.1465916691257852E-7</v>
      </c>
    </row>
    <row r="545" spans="1:20">
      <c r="A545" s="296" t="s">
        <v>448</v>
      </c>
      <c r="B545" s="297" t="s">
        <v>39</v>
      </c>
      <c r="C545" s="298">
        <v>56507.342399999965</v>
      </c>
      <c r="D545" s="298">
        <v>5.0000000000000001E-4</v>
      </c>
      <c r="E545" s="10">
        <f>+(C545-C$7)/C$8</f>
        <v>32710.360637615304</v>
      </c>
      <c r="F545">
        <f>ROUND(2*E545,0)/2</f>
        <v>32710.5</v>
      </c>
      <c r="G545" s="9">
        <f>+C545-(C$7+F545*C$8)</f>
        <v>-4.9927685031434521E-2</v>
      </c>
      <c r="L545" s="9">
        <f>+G545</f>
        <v>-4.9927685031434521E-2</v>
      </c>
      <c r="O545" s="9">
        <f ca="1">+C$11+C$12*F545</f>
        <v>-4.6444566315784336E-2</v>
      </c>
      <c r="P545" s="9">
        <f>+D$11+D$12*F545+D$13*F545^2</f>
        <v>-4.8730110382650724E-2</v>
      </c>
      <c r="Q545" s="11">
        <f>+C545-15018.5</f>
        <v>41488.842399999965</v>
      </c>
      <c r="R545">
        <f>+(P545-G545)^2</f>
        <v>1.4341850394096357E-6</v>
      </c>
      <c r="S545">
        <v>1</v>
      </c>
      <c r="T545">
        <f>S545*R545</f>
        <v>1.4341850394096357E-6</v>
      </c>
    </row>
    <row r="546" spans="1:20">
      <c r="A546" s="296" t="s">
        <v>448</v>
      </c>
      <c r="B546" s="297" t="s">
        <v>41</v>
      </c>
      <c r="C546" s="298">
        <v>56508.23909999989</v>
      </c>
      <c r="D546" s="298">
        <v>2.0000000000000001E-4</v>
      </c>
      <c r="E546" s="10">
        <f>+(C546-C$7)/C$8</f>
        <v>32712.863582629827</v>
      </c>
      <c r="F546">
        <f>ROUND(2*E546,0)/2</f>
        <v>32713</v>
      </c>
      <c r="G546" s="9">
        <f>+C546-(C$7+F546*C$8)</f>
        <v>-4.8872610110265668E-2</v>
      </c>
      <c r="L546" s="9">
        <f>+G546</f>
        <v>-4.8872610110265668E-2</v>
      </c>
      <c r="O546" s="9">
        <f ca="1">+C$11+C$12*F546</f>
        <v>-4.6453647528830383E-2</v>
      </c>
      <c r="P546" s="9">
        <f>+D$11+D$12*F546+D$13*F546^2</f>
        <v>-4.8742569229367358E-2</v>
      </c>
      <c r="Q546" s="11">
        <f>+C546-15018.5</f>
        <v>41489.73909999989</v>
      </c>
      <c r="R546">
        <f>+(P546-G546)^2</f>
        <v>1.6910630704808594E-8</v>
      </c>
      <c r="S546">
        <v>1</v>
      </c>
      <c r="T546">
        <f>S546*R546</f>
        <v>1.6910630704808594E-8</v>
      </c>
    </row>
    <row r="547" spans="1:20">
      <c r="A547" s="296" t="s">
        <v>448</v>
      </c>
      <c r="B547" s="297" t="s">
        <v>39</v>
      </c>
      <c r="C547" s="298">
        <v>56511.277400000021</v>
      </c>
      <c r="D547" s="298">
        <v>2.0000000000000001E-4</v>
      </c>
      <c r="E547" s="10">
        <f>+(C547-C$7)/C$8</f>
        <v>32721.344343016346</v>
      </c>
      <c r="F547">
        <f>ROUND(2*E547,0)/2</f>
        <v>32721.5</v>
      </c>
      <c r="G547" s="9">
        <f>+C547-(C$7+F547*C$8)</f>
        <v>-5.5765354976756498E-2</v>
      </c>
      <c r="L547" s="9">
        <f>+G547</f>
        <v>-5.5765354976756498E-2</v>
      </c>
      <c r="O547" s="9">
        <f ca="1">+C$11+C$12*F547</f>
        <v>-4.6484523653186963E-2</v>
      </c>
      <c r="P547" s="9">
        <f>+D$11+D$12*F547+D$13*F547^2</f>
        <v>-4.8784939875190114E-2</v>
      </c>
      <c r="Q547" s="11">
        <f>+C547-15018.5</f>
        <v>41492.777400000021</v>
      </c>
      <c r="R547">
        <f>+(P547-G547)^2</f>
        <v>4.8726194990176031E-5</v>
      </c>
      <c r="S547">
        <v>1</v>
      </c>
      <c r="T547">
        <f>S547*R547</f>
        <v>4.8726194990176031E-5</v>
      </c>
    </row>
    <row r="548" spans="1:20">
      <c r="A548" s="296" t="s">
        <v>448</v>
      </c>
      <c r="B548" s="297" t="s">
        <v>41</v>
      </c>
      <c r="C548" s="298">
        <v>56514.329299999867</v>
      </c>
      <c r="D548" s="298">
        <v>4.0000000000000002E-4</v>
      </c>
      <c r="E548" s="10">
        <f>+(C548-C$7)/C$8</f>
        <v>32729.86306487436</v>
      </c>
      <c r="F548">
        <f>ROUND(2*E548,0)/2</f>
        <v>32730</v>
      </c>
      <c r="G548" s="9">
        <f>+C548-(C$7+F548*C$8)</f>
        <v>-4.9058100135880522E-2</v>
      </c>
      <c r="L548" s="9">
        <f>+G548</f>
        <v>-4.9058100135880522E-2</v>
      </c>
      <c r="O548" s="9">
        <f ca="1">+C$11+C$12*F548</f>
        <v>-4.6515399777543529E-2</v>
      </c>
      <c r="P548" s="9">
        <f>+D$11+D$12*F548+D$13*F548^2</f>
        <v>-4.8827326851809696E-2</v>
      </c>
      <c r="Q548" s="11">
        <f>+C548-15018.5</f>
        <v>41495.829299999867</v>
      </c>
      <c r="R548">
        <f>+(P548-G548)^2</f>
        <v>5.3256308640834141E-8</v>
      </c>
      <c r="S548">
        <v>1</v>
      </c>
      <c r="T548">
        <f>S548*R548</f>
        <v>5.3256308640834141E-8</v>
      </c>
    </row>
    <row r="549" spans="1:20">
      <c r="A549" s="296" t="s">
        <v>448</v>
      </c>
      <c r="B549" s="297" t="s">
        <v>39</v>
      </c>
      <c r="C549" s="298">
        <v>56515.223000000231</v>
      </c>
      <c r="D549" s="298">
        <v>5.9999999999999995E-4</v>
      </c>
      <c r="E549" s="10">
        <f>+(C549-C$7)/C$8</f>
        <v>32732.357636035929</v>
      </c>
      <c r="F549">
        <f>ROUND(2*E549,0)/2</f>
        <v>32732.5</v>
      </c>
      <c r="G549" s="9">
        <f>+C549-(C$7+F549*C$8)</f>
        <v>-5.1003024767851457E-2</v>
      </c>
      <c r="L549" s="9">
        <f>+G549</f>
        <v>-5.1003024767851457E-2</v>
      </c>
      <c r="O549" s="9">
        <f ca="1">+C$11+C$12*F549</f>
        <v>-4.6524480990589576E-2</v>
      </c>
      <c r="P549" s="9">
        <f>+D$11+D$12*F549+D$13*F549^2</f>
        <v>-4.8839796717576101E-2</v>
      </c>
      <c r="Q549" s="11">
        <f>+C549-15018.5</f>
        <v>41496.723000000231</v>
      </c>
      <c r="R549">
        <f>+(P549-G549)^2</f>
        <v>4.6795555974981204E-6</v>
      </c>
      <c r="S549">
        <v>1</v>
      </c>
      <c r="T549">
        <f>S549*R549</f>
        <v>4.6795555974981204E-6</v>
      </c>
    </row>
    <row r="550" spans="1:20">
      <c r="A550" s="296" t="s">
        <v>448</v>
      </c>
      <c r="B550" s="297" t="s">
        <v>41</v>
      </c>
      <c r="C550" s="298">
        <v>56699.547699999996</v>
      </c>
      <c r="D550" s="298">
        <v>6.9999999999999999E-4</v>
      </c>
      <c r="E550" s="10">
        <f>+(C550-C$7)/C$8</f>
        <v>33246.860355960802</v>
      </c>
      <c r="F550">
        <f>ROUND(2*E550,0)/2</f>
        <v>33247</v>
      </c>
      <c r="G550" s="9">
        <f>+C550-(C$7+F550*C$8)</f>
        <v>-5.0028590005240403E-2</v>
      </c>
      <c r="L550" s="9">
        <f>+G550</f>
        <v>-5.0028590005240403E-2</v>
      </c>
      <c r="O550" s="9">
        <f ca="1">+C$11+C$12*F550</f>
        <v>-4.8393394635466838E-2</v>
      </c>
      <c r="P550" s="9">
        <f>+D$11+D$12*F550+D$13*F550^2</f>
        <v>-5.1436156924827642E-2</v>
      </c>
      <c r="Q550" s="11">
        <f>+C550-15018.5</f>
        <v>41681.047699999996</v>
      </c>
      <c r="R550">
        <f>+(P550-G550)^2</f>
        <v>1.981244633116308E-6</v>
      </c>
      <c r="S550">
        <v>1</v>
      </c>
      <c r="T550">
        <f>S550*R550</f>
        <v>1.981244633116308E-6</v>
      </c>
    </row>
    <row r="551" spans="1:20">
      <c r="A551" s="296" t="s">
        <v>448</v>
      </c>
      <c r="B551" s="297" t="s">
        <v>41</v>
      </c>
      <c r="C551" s="298">
        <v>56700.62229999993</v>
      </c>
      <c r="D551" s="298">
        <v>5.9999999999999995E-4</v>
      </c>
      <c r="E551" s="10">
        <f>+(C551-C$7)/C$8</f>
        <v>33249.859870528293</v>
      </c>
      <c r="F551">
        <f>ROUND(2*E551,0)/2</f>
        <v>33250</v>
      </c>
      <c r="G551" s="9">
        <f>+C551-(C$7+F551*C$8)</f>
        <v>-5.0202500075101852E-2</v>
      </c>
      <c r="L551" s="9">
        <f>+G551</f>
        <v>-5.0202500075101852E-2</v>
      </c>
      <c r="O551" s="9">
        <f ca="1">+C$11+C$12*F551</f>
        <v>-4.8404292091122098E-2</v>
      </c>
      <c r="P551" s="9">
        <f>+D$11+D$12*F551+D$13*F551^2</f>
        <v>-5.1451471508577595E-2</v>
      </c>
      <c r="Q551" s="11">
        <f>+C551-15018.5</f>
        <v>41682.12229999993</v>
      </c>
      <c r="R551">
        <f>+(P551-G551)^2</f>
        <v>1.5599296416384521E-6</v>
      </c>
      <c r="S551">
        <v>1</v>
      </c>
      <c r="T551">
        <f>S551*R551</f>
        <v>1.5599296416384521E-6</v>
      </c>
    </row>
    <row r="552" spans="1:20">
      <c r="A552" s="296" t="s">
        <v>448</v>
      </c>
      <c r="B552" s="297" t="s">
        <v>41</v>
      </c>
      <c r="C552" s="298">
        <v>56718.534700000193</v>
      </c>
      <c r="D552" s="298">
        <v>4.0000000000000002E-4</v>
      </c>
      <c r="E552" s="10">
        <f>+(C552-C$7)/C$8</f>
        <v>33299.858479073591</v>
      </c>
      <c r="F552">
        <f>ROUND(2*E552,0)/2</f>
        <v>33300</v>
      </c>
      <c r="G552" s="9">
        <f>+C552-(C$7+F552*C$8)</f>
        <v>-5.0700999810942449E-2</v>
      </c>
      <c r="L552" s="9">
        <f>+G552</f>
        <v>-5.0700999810942449E-2</v>
      </c>
      <c r="O552" s="9">
        <f ca="1">+C$11+C$12*F552</f>
        <v>-4.858591635204311E-2</v>
      </c>
      <c r="P552" s="9">
        <f>+D$11+D$12*F552+D$13*F552^2</f>
        <v>-5.1707014063198609E-2</v>
      </c>
      <c r="Q552" s="11">
        <f>+C552-15018.5</f>
        <v>41700.034700000193</v>
      </c>
      <c r="R552">
        <f>+(P552-G552)^2</f>
        <v>1.0120646757425206E-6</v>
      </c>
      <c r="S552">
        <v>1</v>
      </c>
      <c r="T552">
        <f>S552*R552</f>
        <v>1.0120646757425206E-6</v>
      </c>
    </row>
    <row r="553" spans="1:20">
      <c r="A553" s="296" t="s">
        <v>448</v>
      </c>
      <c r="B553" s="297" t="s">
        <v>41</v>
      </c>
      <c r="C553" s="298">
        <v>56719.604199999943</v>
      </c>
      <c r="D553" s="298">
        <v>8.0000000000000004E-4</v>
      </c>
      <c r="E553" s="10">
        <f>+(C553-C$7)/C$8</f>
        <v>33302.843758088464</v>
      </c>
      <c r="F553">
        <f>ROUND(2*E553,0)/2</f>
        <v>33303</v>
      </c>
      <c r="G553" s="9">
        <f>+C553-(C$7+F553*C$8)</f>
        <v>-5.5974910057557281E-2</v>
      </c>
      <c r="L553" s="9">
        <f>+G553</f>
        <v>-5.5974910057557281E-2</v>
      </c>
      <c r="O553" s="9">
        <f ca="1">+C$11+C$12*F553</f>
        <v>-4.8596813807698383E-2</v>
      </c>
      <c r="P553" s="9">
        <f>+D$11+D$12*F553+D$13*F553^2</f>
        <v>-5.1722364586003183E-2</v>
      </c>
      <c r="Q553" s="11">
        <f>+C553-15018.5</f>
        <v>41701.104199999943</v>
      </c>
      <c r="R553">
        <f>+(P553-G553)^2</f>
        <v>1.8084142987635263E-5</v>
      </c>
      <c r="S553">
        <v>1</v>
      </c>
      <c r="T553">
        <f>S553*R553</f>
        <v>1.8084142987635263E-5</v>
      </c>
    </row>
    <row r="554" spans="1:20">
      <c r="A554" s="296" t="s">
        <v>448</v>
      </c>
      <c r="B554" s="297" t="s">
        <v>41</v>
      </c>
      <c r="C554" s="298">
        <v>56723.549999999814</v>
      </c>
      <c r="D554" s="298">
        <v>2.9999999999999997E-4</v>
      </c>
      <c r="E554" s="10">
        <f>+(C554-C$7)/C$8</f>
        <v>33313.857609364037</v>
      </c>
      <c r="F554">
        <f>ROUND(2*E554,0)/2</f>
        <v>33314</v>
      </c>
      <c r="G554" s="9">
        <f>+C554-(C$7+F554*C$8)</f>
        <v>-5.1012580188398715E-2</v>
      </c>
      <c r="L554" s="9">
        <f>+G554</f>
        <v>-5.1012580188398715E-2</v>
      </c>
      <c r="O554" s="9">
        <f ca="1">+C$11+C$12*F554</f>
        <v>-4.8636771145100996E-2</v>
      </c>
      <c r="P554" s="9">
        <f>+D$11+D$12*F554+D$13*F554^2</f>
        <v>-5.1778667240734433E-2</v>
      </c>
      <c r="Q554" s="11">
        <f>+C554-15018.5</f>
        <v>41705.049999999814</v>
      </c>
      <c r="R554">
        <f>+(P554-G554)^2</f>
        <v>5.8688937175642872E-7</v>
      </c>
      <c r="S554">
        <v>1</v>
      </c>
      <c r="T554">
        <f>S554*R554</f>
        <v>5.8688937175642872E-7</v>
      </c>
    </row>
    <row r="555" spans="1:20">
      <c r="A555" s="296" t="s">
        <v>448</v>
      </c>
      <c r="B555" s="297" t="s">
        <v>39</v>
      </c>
      <c r="C555" s="298">
        <v>56724.448599999771</v>
      </c>
      <c r="D555" s="298">
        <v>1.8E-3</v>
      </c>
      <c r="E555" s="10">
        <f>+(C555-C$7)/C$8</f>
        <v>33316.365857819634</v>
      </c>
      <c r="F555">
        <f>ROUND(2*E555,0)/2</f>
        <v>33316.5</v>
      </c>
      <c r="G555" s="9">
        <f>+C555-(C$7+F555*C$8)</f>
        <v>-4.8057505227916408E-2</v>
      </c>
      <c r="L555" s="9">
        <f>+G555</f>
        <v>-4.8057505227916408E-2</v>
      </c>
      <c r="O555" s="9">
        <f ca="1">+C$11+C$12*F555</f>
        <v>-4.8645852358147057E-2</v>
      </c>
      <c r="P555" s="9">
        <f>+D$11+D$12*F555+D$13*F555^2</f>
        <v>-5.1791467112914366E-2</v>
      </c>
      <c r="Q555" s="11">
        <f>+C555-15018.5</f>
        <v>41705.948599999771</v>
      </c>
      <c r="R555">
        <f>+(P555-G555)^2</f>
        <v>1.3942471358617502E-5</v>
      </c>
      <c r="S555">
        <v>1</v>
      </c>
      <c r="T555">
        <f>S555*R555</f>
        <v>1.3942471358617502E-5</v>
      </c>
    </row>
    <row r="556" spans="1:20">
      <c r="A556" s="296" t="s">
        <v>448</v>
      </c>
      <c r="B556" s="297" t="s">
        <v>41</v>
      </c>
      <c r="C556" s="298">
        <v>56724.624299999792</v>
      </c>
      <c r="D556" s="298">
        <v>4.0000000000000002E-4</v>
      </c>
      <c r="E556" s="10">
        <f>+(C556-C$7)/C$8</f>
        <v>33316.85628654623</v>
      </c>
      <c r="F556">
        <f>ROUND(2*E556,0)/2</f>
        <v>33317</v>
      </c>
      <c r="G556" s="9">
        <f>+C556-(C$7+F556*C$8)</f>
        <v>-5.1486490207025781E-2</v>
      </c>
      <c r="L556" s="9">
        <f>+G556</f>
        <v>-5.1486490207025781E-2</v>
      </c>
      <c r="O556" s="9">
        <f ca="1">+C$11+C$12*F556</f>
        <v>-4.8647668600756255E-2</v>
      </c>
      <c r="P556" s="9">
        <f>+D$11+D$12*F556+D$13*F556^2</f>
        <v>-5.1794027256874195E-2</v>
      </c>
      <c r="Q556" s="11">
        <f>+C556-15018.5</f>
        <v>41706.124299999792</v>
      </c>
      <c r="R556">
        <f>+(P556-G556)^2</f>
        <v>9.4579037029465687E-8</v>
      </c>
      <c r="S556">
        <v>1</v>
      </c>
      <c r="T556">
        <f>S556*R556</f>
        <v>9.4579037029465687E-8</v>
      </c>
    </row>
    <row r="557" spans="1:20">
      <c r="A557" s="296" t="s">
        <v>448</v>
      </c>
      <c r="B557" s="297" t="s">
        <v>39</v>
      </c>
      <c r="C557" s="298">
        <v>56731.611800000072</v>
      </c>
      <c r="D557" s="298">
        <v>5.0000000000000001E-4</v>
      </c>
      <c r="E557" s="10">
        <f>+(C557-C$7)/C$8</f>
        <v>33336.360388577181</v>
      </c>
      <c r="F557">
        <f>ROUND(2*E557,0)/2</f>
        <v>33336.5</v>
      </c>
      <c r="G557" s="9">
        <f>+C557-(C$7+F557*C$8)</f>
        <v>-5.0016904926451389E-2</v>
      </c>
      <c r="L557" s="9">
        <f>+G557</f>
        <v>-5.0016904926451389E-2</v>
      </c>
      <c r="O557" s="9">
        <f ca="1">+C$11+C$12*F557</f>
        <v>-4.8718502062515462E-2</v>
      </c>
      <c r="P557" s="9">
        <f>+D$11+D$12*F557+D$13*F557^2</f>
        <v>-5.1893916947506558E-2</v>
      </c>
      <c r="Q557" s="11">
        <f>+C557-15018.5</f>
        <v>41713.111800000072</v>
      </c>
      <c r="R557">
        <f>+(P557-G557)^2</f>
        <v>3.5231741271856098E-6</v>
      </c>
      <c r="S557">
        <v>1</v>
      </c>
      <c r="T557">
        <f>S557*R557</f>
        <v>3.5231741271856098E-6</v>
      </c>
    </row>
    <row r="558" spans="1:20">
      <c r="A558" s="296" t="s">
        <v>448</v>
      </c>
      <c r="B558" s="297" t="s">
        <v>41</v>
      </c>
      <c r="C558" s="298">
        <v>56732.506599999964</v>
      </c>
      <c r="D558" s="298">
        <v>5.0000000000000001E-4</v>
      </c>
      <c r="E558" s="10">
        <f>+(C558-C$7)/C$8</f>
        <v>33338.85803015063</v>
      </c>
      <c r="F558">
        <f>ROUND(2*E558,0)/2</f>
        <v>33339</v>
      </c>
      <c r="G558" s="9">
        <f>+C558-(C$7+F558*C$8)</f>
        <v>-5.0861830037320033E-2</v>
      </c>
      <c r="L558" s="9">
        <f>+G558</f>
        <v>-5.0861830037320033E-2</v>
      </c>
      <c r="O558" s="9">
        <f ca="1">+C$11+C$12*F558</f>
        <v>-4.8727583275561509E-2</v>
      </c>
      <c r="P558" s="9">
        <f>+D$11+D$12*F558+D$13*F558^2</f>
        <v>-5.1906729533974696E-2</v>
      </c>
      <c r="Q558" s="11">
        <f>+C558-15018.5</f>
        <v>41714.006599999964</v>
      </c>
      <c r="R558">
        <f>+(P558-G558)^2</f>
        <v>1.0918149581091698E-6</v>
      </c>
      <c r="S558">
        <v>1</v>
      </c>
      <c r="T558">
        <f>S558*R558</f>
        <v>1.0918149581091698E-6</v>
      </c>
    </row>
    <row r="559" spans="1:20">
      <c r="A559" s="296" t="s">
        <v>448</v>
      </c>
      <c r="B559" s="297" t="s">
        <v>41</v>
      </c>
      <c r="C559" s="298">
        <v>56733.581900000107</v>
      </c>
      <c r="D559" s="298">
        <v>5.0000000000000001E-4</v>
      </c>
      <c r="E559" s="10">
        <f>+(C559-C$7)/C$8</f>
        <v>33341.859498618011</v>
      </c>
      <c r="F559">
        <f>ROUND(2*E559,0)/2</f>
        <v>33342</v>
      </c>
      <c r="G559" s="9">
        <f>+C559-(C$7+F559*C$8)</f>
        <v>-5.0335739892034326E-2</v>
      </c>
      <c r="L559" s="9">
        <f>+G559</f>
        <v>-5.0335739892034326E-2</v>
      </c>
      <c r="O559" s="9">
        <f ca="1">+C$11+C$12*F559</f>
        <v>-4.8738480731216768E-2</v>
      </c>
      <c r="P559" s="9">
        <f>+D$11+D$12*F559+D$13*F559^2</f>
        <v>-5.1922106502498691E-2</v>
      </c>
      <c r="Q559" s="11">
        <f>+C559-15018.5</f>
        <v>41715.081900000107</v>
      </c>
      <c r="R559">
        <f>+(P559-G559)^2</f>
        <v>2.5165590227961995E-6</v>
      </c>
      <c r="S559">
        <v>1</v>
      </c>
      <c r="T559">
        <f>S559*R559</f>
        <v>2.5165590227961995E-6</v>
      </c>
    </row>
    <row r="560" spans="1:20">
      <c r="A560" s="296" t="s">
        <v>448</v>
      </c>
      <c r="B560" s="297" t="s">
        <v>41</v>
      </c>
      <c r="C560" s="298">
        <v>56745.401999999769</v>
      </c>
      <c r="D560" s="298">
        <v>1.2999999999999999E-3</v>
      </c>
      <c r="E560" s="10">
        <f>+(C560-C$7)/C$8</f>
        <v>33374.852763219111</v>
      </c>
      <c r="F560">
        <f>ROUND(2*E560,0)/2</f>
        <v>33375</v>
      </c>
      <c r="G560" s="9">
        <f>+C560-(C$7+F560*C$8)</f>
        <v>-5.2748750233149622E-2</v>
      </c>
      <c r="L560" s="9">
        <f>+G560</f>
        <v>-5.2748750233149622E-2</v>
      </c>
      <c r="O560" s="9">
        <f ca="1">+C$11+C$12*F560</f>
        <v>-4.8858352743424635E-2</v>
      </c>
      <c r="P560" s="9">
        <f>+D$11+D$12*F560+D$13*F560^2</f>
        <v>-5.2091387419146137E-2</v>
      </c>
      <c r="Q560" s="11">
        <f>+C560-15018.5</f>
        <v>41726.901999999769</v>
      </c>
      <c r="R560">
        <f>+(P560-G560)^2</f>
        <v>4.3212586923457946E-7</v>
      </c>
      <c r="S560">
        <v>1</v>
      </c>
      <c r="T560">
        <f>S560*R560</f>
        <v>4.3212586923457946E-7</v>
      </c>
    </row>
    <row r="561" spans="1:20">
      <c r="A561" s="296" t="s">
        <v>448</v>
      </c>
      <c r="B561" s="297" t="s">
        <v>39</v>
      </c>
      <c r="C561" s="298">
        <v>56745.582599999849</v>
      </c>
      <c r="D561" s="298">
        <v>8.0000000000000004E-4</v>
      </c>
      <c r="E561" s="10">
        <f>+(C561-C$7)/C$8</f>
        <v>33375.356869241034</v>
      </c>
      <c r="F561">
        <f>ROUND(2*E561,0)/2</f>
        <v>33375.5</v>
      </c>
      <c r="G561" s="9">
        <f>+C561-(C$7+F561*C$8)</f>
        <v>-5.1277735154144466E-2</v>
      </c>
      <c r="L561" s="9">
        <f>+G561</f>
        <v>-5.1277735154144466E-2</v>
      </c>
      <c r="O561" s="9">
        <f ca="1">+C$11+C$12*F561</f>
        <v>-4.8860168986033847E-2</v>
      </c>
      <c r="P561" s="9">
        <f>+D$11+D$12*F561+D$13*F561^2</f>
        <v>-5.2093954174535814E-2</v>
      </c>
      <c r="Q561" s="11">
        <f>+C561-15018.5</f>
        <v>41727.082599999849</v>
      </c>
      <c r="R561">
        <f>+(P561-G561)^2</f>
        <v>6.6621348924861231E-7</v>
      </c>
      <c r="S561">
        <v>1</v>
      </c>
      <c r="T561">
        <f>S561*R561</f>
        <v>6.6621348924861231E-7</v>
      </c>
    </row>
    <row r="562" spans="1:20">
      <c r="A562" s="296" t="s">
        <v>448</v>
      </c>
      <c r="B562" s="297" t="s">
        <v>41</v>
      </c>
      <c r="C562" s="298">
        <v>56773.349899999797</v>
      </c>
      <c r="D562" s="298">
        <v>2.3E-3</v>
      </c>
      <c r="E562" s="10">
        <f>+(C562-C$7)/C$8</f>
        <v>33452.863309641922</v>
      </c>
      <c r="F562">
        <f>ROUND(2*E562,0)/2</f>
        <v>33453</v>
      </c>
      <c r="G562" s="9">
        <f>+C562-(C$7+F562*C$8)</f>
        <v>-4.8970410207402892E-2</v>
      </c>
      <c r="L562" s="9">
        <f>+G562</f>
        <v>-4.8970410207402892E-2</v>
      </c>
      <c r="O562" s="9">
        <f ca="1">+C$11+C$12*F562</f>
        <v>-4.914168659046142E-2</v>
      </c>
      <c r="P562" s="9">
        <f>+D$11+D$12*F562+D$13*F562^2</f>
        <v>-5.2492484441023016E-2</v>
      </c>
      <c r="Q562" s="11">
        <f>+C562-15018.5</f>
        <v>41754.849899999797</v>
      </c>
      <c r="R562">
        <f>+(P562-G562)^2</f>
        <v>1.2405006907130779E-5</v>
      </c>
      <c r="S562">
        <v>1</v>
      </c>
      <c r="T562">
        <f>S562*R562</f>
        <v>1.2405006907130779E-5</v>
      </c>
    </row>
    <row r="563" spans="1:20">
      <c r="A563" s="296" t="s">
        <v>448</v>
      </c>
      <c r="B563" s="297" t="s">
        <v>39</v>
      </c>
      <c r="C563" s="298">
        <v>56775.318400000222</v>
      </c>
      <c r="D563" s="298">
        <v>1.4E-3</v>
      </c>
      <c r="E563" s="10">
        <f>+(C563-C$7)/C$8</f>
        <v>33458.357953628278</v>
      </c>
      <c r="F563">
        <f>ROUND(2*E563,0)/2</f>
        <v>33458.5</v>
      </c>
      <c r="G563" s="9">
        <f>+C563-(C$7+F563*C$8)</f>
        <v>-5.0889244776044507E-2</v>
      </c>
      <c r="L563" s="9">
        <f>+G563</f>
        <v>-5.0889244776044507E-2</v>
      </c>
      <c r="O563" s="9">
        <f ca="1">+C$11+C$12*F563</f>
        <v>-4.916166525916274E-2</v>
      </c>
      <c r="P563" s="9">
        <f>+D$11+D$12*F563+D$13*F563^2</f>
        <v>-5.2520818825884635E-2</v>
      </c>
      <c r="Q563" s="11">
        <f>+C563-15018.5</f>
        <v>41756.818400000222</v>
      </c>
      <c r="R563">
        <f>+(P563-G563)^2</f>
        <v>2.6620338801117192E-6</v>
      </c>
      <c r="S563">
        <v>1</v>
      </c>
      <c r="T563">
        <f>S563*R563</f>
        <v>2.6620338801117192E-6</v>
      </c>
    </row>
    <row r="564" spans="1:20">
      <c r="A564" s="296" t="s">
        <v>448</v>
      </c>
      <c r="B564" s="297" t="s">
        <v>41</v>
      </c>
      <c r="C564" s="298">
        <v>56775.497500000056</v>
      </c>
      <c r="D564" s="298">
        <v>4.0000000000000002E-4</v>
      </c>
      <c r="E564" s="10">
        <f>+(C564-C$7)/C$8</f>
        <v>33458.85787272243</v>
      </c>
      <c r="F564">
        <f>ROUND(2*E564,0)/2</f>
        <v>33459</v>
      </c>
      <c r="G564" s="9">
        <f>+C564-(C$7+F564*C$8)</f>
        <v>-5.0918229942908511E-2</v>
      </c>
      <c r="L564" s="9">
        <f>+G564</f>
        <v>-5.0918229942908511E-2</v>
      </c>
      <c r="O564" s="9">
        <f ca="1">+C$11+C$12*F564</f>
        <v>-4.9163481501771952E-2</v>
      </c>
      <c r="P564" s="9">
        <f>+D$11+D$12*F564+D$13*F564^2</f>
        <v>-5.2523395018101576E-2</v>
      </c>
      <c r="Q564" s="11">
        <f>+C564-15018.5</f>
        <v>41756.997500000056</v>
      </c>
      <c r="R564">
        <f>+(P564-G564)^2</f>
        <v>2.5765549186195603E-6</v>
      </c>
      <c r="S564">
        <v>1</v>
      </c>
      <c r="T564">
        <f>S564*R564</f>
        <v>2.5765549186195603E-6</v>
      </c>
    </row>
    <row r="565" spans="1:20">
      <c r="A565" s="296" t="s">
        <v>448</v>
      </c>
      <c r="B565" s="297" t="s">
        <v>39</v>
      </c>
      <c r="C565" s="298">
        <v>56778.543099999893</v>
      </c>
      <c r="D565" s="298">
        <v>4.0000000000000002E-4</v>
      </c>
      <c r="E565" s="10">
        <f>+(C565-C$7)/C$8</f>
        <v>33467.359009486638</v>
      </c>
      <c r="F565">
        <f>ROUND(2*E565,0)/2</f>
        <v>33467.5</v>
      </c>
      <c r="G565" s="9">
        <f>+C565-(C$7+F565*C$8)</f>
        <v>-5.0510975110228173E-2</v>
      </c>
      <c r="L565" s="9">
        <f>+G565</f>
        <v>-5.0510975110228173E-2</v>
      </c>
      <c r="O565" s="9">
        <f ca="1">+C$11+C$12*F565</f>
        <v>-4.9194357626128518E-2</v>
      </c>
      <c r="P565" s="9">
        <f>+D$11+D$12*F565+D$13*F565^2</f>
        <v>-5.2567198931505243E-2</v>
      </c>
      <c r="Q565" s="11">
        <f>+C565-15018.5</f>
        <v>41760.043099999893</v>
      </c>
      <c r="R565">
        <f>+(P565-G565)^2</f>
        <v>4.2280564031872762E-6</v>
      </c>
      <c r="S565">
        <v>1</v>
      </c>
      <c r="T565">
        <f>S565*R565</f>
        <v>4.2280564031872762E-6</v>
      </c>
    </row>
    <row r="566" spans="1:20">
      <c r="A566" s="296" t="s">
        <v>448</v>
      </c>
      <c r="B566" s="297" t="s">
        <v>41</v>
      </c>
      <c r="C566" s="298">
        <v>56779.439300000202</v>
      </c>
      <c r="D566" s="298">
        <v>4.0000000000000002E-4</v>
      </c>
      <c r="E566" s="10">
        <f>+(C566-C$7)/C$8</f>
        <v>33469.860558859866</v>
      </c>
      <c r="F566">
        <f>ROUND(2*E566,0)/2</f>
        <v>33470</v>
      </c>
      <c r="G566" s="9">
        <f>+C566-(C$7+F566*C$8)</f>
        <v>-4.9955899798078462E-2</v>
      </c>
      <c r="L566" s="9">
        <f>+G566</f>
        <v>-4.9955899798078462E-2</v>
      </c>
      <c r="O566" s="9">
        <f ca="1">+C$11+C$12*F566</f>
        <v>-4.9203438839174565E-2</v>
      </c>
      <c r="P566" s="9">
        <f>+D$11+D$12*F566+D$13*F566^2</f>
        <v>-5.2580085543384614E-2</v>
      </c>
      <c r="Q566" s="11">
        <f>+C566-15018.5</f>
        <v>41760.939300000202</v>
      </c>
      <c r="R566">
        <f>+(P566-G566)^2</f>
        <v>6.886350825868E-6</v>
      </c>
      <c r="S566">
        <v>1</v>
      </c>
      <c r="T566">
        <f>S566*R566</f>
        <v>6.886350825868E-6</v>
      </c>
    </row>
    <row r="567" spans="1:20">
      <c r="A567" s="296" t="s">
        <v>448</v>
      </c>
      <c r="B567" s="297" t="s">
        <v>39</v>
      </c>
      <c r="C567" s="298">
        <v>56779.620000000112</v>
      </c>
      <c r="D567" s="298">
        <v>1.1000000000000001E-3</v>
      </c>
      <c r="E567" s="10">
        <f>+(C567-C$7)/C$8</f>
        <v>33470.364944009787</v>
      </c>
      <c r="F567">
        <f>ROUND(2*E567,0)/2</f>
        <v>33470.5</v>
      </c>
      <c r="G567" s="9">
        <f>+C567-(C$7+F567*C$8)</f>
        <v>-4.8384884888946544E-2</v>
      </c>
      <c r="L567" s="9">
        <f>+G567</f>
        <v>-4.8384884888946544E-2</v>
      </c>
      <c r="O567" s="9">
        <f ca="1">+C$11+C$12*F567</f>
        <v>-4.9205255081783777E-2</v>
      </c>
      <c r="P567" s="9">
        <f>+D$11+D$12*F567+D$13*F567^2</f>
        <v>-5.2582663035284333E-2</v>
      </c>
      <c r="Q567" s="11">
        <f>+C567-15018.5</f>
        <v>41761.120000000112</v>
      </c>
      <c r="R567">
        <f>+(P567-G567)^2</f>
        <v>1.7621341365871117E-5</v>
      </c>
      <c r="S567">
        <v>1</v>
      </c>
      <c r="T567">
        <f>S567*R567</f>
        <v>1.7621341365871117E-5</v>
      </c>
    </row>
    <row r="568" spans="1:20">
      <c r="A568" s="296" t="s">
        <v>448</v>
      </c>
      <c r="B568" s="297" t="s">
        <v>39</v>
      </c>
      <c r="C568" s="298">
        <v>56780.335700000171</v>
      </c>
      <c r="D568" s="298">
        <v>1.1999999999999999E-3</v>
      </c>
      <c r="E568" s="10">
        <f>+(C568-C$7)/C$8</f>
        <v>33472.362666489098</v>
      </c>
      <c r="F568">
        <f>ROUND(2*E568,0)/2</f>
        <v>33472.5</v>
      </c>
      <c r="G568" s="9">
        <f>+C568-(C$7+F568*C$8)</f>
        <v>-4.9200824825675227E-2</v>
      </c>
      <c r="L568" s="9">
        <f>+G568</f>
        <v>-4.9200824825675227E-2</v>
      </c>
      <c r="O568" s="9">
        <f ca="1">+C$11+C$12*F568</f>
        <v>-4.9212520052220626E-2</v>
      </c>
      <c r="P568" s="9">
        <f>+D$11+D$12*F568+D$13*F568^2</f>
        <v>-5.2592973567962678E-2</v>
      </c>
      <c r="Q568" s="11">
        <f>+C568-15018.5</f>
        <v>41761.835700000171</v>
      </c>
      <c r="R568">
        <f>+(P568-G568)^2</f>
        <v>1.1506673089802337E-5</v>
      </c>
      <c r="S568">
        <v>1</v>
      </c>
      <c r="T568">
        <f>S568*R568</f>
        <v>1.1506673089802337E-5</v>
      </c>
    </row>
    <row r="569" spans="1:20">
      <c r="A569" s="202" t="s">
        <v>2</v>
      </c>
      <c r="B569" s="203" t="s">
        <v>41</v>
      </c>
      <c r="C569" s="202">
        <v>56781.051099999808</v>
      </c>
      <c r="D569" s="202" t="s">
        <v>366</v>
      </c>
      <c r="E569" s="10">
        <f>+(C569-C$7)/C$8</f>
        <v>33474.359551581801</v>
      </c>
      <c r="F569">
        <f>ROUND(2*E569,0)/2</f>
        <v>33474.5</v>
      </c>
      <c r="G569" s="9">
        <f>+C569-(C$7+F569*C$8)</f>
        <v>-5.0316765191382729E-2</v>
      </c>
      <c r="K569" s="9">
        <f>+G569</f>
        <v>-5.0316765191382729E-2</v>
      </c>
      <c r="O569" s="9">
        <f ca="1">+C$11+C$12*F569</f>
        <v>-4.9219785022657461E-2</v>
      </c>
      <c r="P569" s="9">
        <f>+D$11+D$12*F569+D$13*F569^2</f>
        <v>-5.2603285004768199E-2</v>
      </c>
      <c r="Q569" s="11">
        <f>+C569-15018.5</f>
        <v>41762.551099999808</v>
      </c>
      <c r="R569">
        <f>+(P569-G569)^2</f>
        <v>5.2281728570043286E-6</v>
      </c>
      <c r="S569">
        <v>1</v>
      </c>
      <c r="T569">
        <f>S569*R569</f>
        <v>5.2281728570043286E-6</v>
      </c>
    </row>
    <row r="570" spans="1:20">
      <c r="A570" s="296" t="s">
        <v>448</v>
      </c>
      <c r="B570" s="297" t="s">
        <v>41</v>
      </c>
      <c r="C570" s="298">
        <v>56783.380100000184</v>
      </c>
      <c r="D570" s="298">
        <v>5.9999999999999995E-4</v>
      </c>
      <c r="E570" s="10">
        <f>+(C570-C$7)/C$8</f>
        <v>33480.860453712121</v>
      </c>
      <c r="F570">
        <f>ROUND(2*E570,0)/2</f>
        <v>33481</v>
      </c>
      <c r="G570" s="9">
        <f>+C570-(C$7+F570*C$8)</f>
        <v>-4.9993569817161188E-2</v>
      </c>
      <c r="L570" s="9">
        <f>+G570</f>
        <v>-4.9993569817161188E-2</v>
      </c>
      <c r="O570" s="9">
        <f ca="1">+C$11+C$12*F570</f>
        <v>-4.9243396176577192E-2</v>
      </c>
      <c r="P570" s="9">
        <f>+D$11+D$12*F570+D$13*F570^2</f>
        <v>-5.2636803418514289E-2</v>
      </c>
      <c r="Q570" s="11">
        <f>+C570-15018.5</f>
        <v>41764.880100000184</v>
      </c>
      <c r="R570">
        <f>+(P570-G570)^2</f>
        <v>6.9866838713220843E-6</v>
      </c>
      <c r="S570">
        <v>1</v>
      </c>
      <c r="T570">
        <f>S570*R570</f>
        <v>6.9866838713220843E-6</v>
      </c>
    </row>
    <row r="571" spans="1:20">
      <c r="A571" s="296" t="s">
        <v>448</v>
      </c>
      <c r="B571" s="297" t="s">
        <v>39</v>
      </c>
      <c r="C571" s="298">
        <v>56783.560000000056</v>
      </c>
      <c r="D571" s="298">
        <v>5.0000000000000001E-4</v>
      </c>
      <c r="E571" s="10">
        <f>+(C571-C$7)/C$8</f>
        <v>33481.362605834154</v>
      </c>
      <c r="F571">
        <f>ROUND(2*E571,0)/2</f>
        <v>33481.5</v>
      </c>
      <c r="G571" s="9">
        <f>+C571-(C$7+F571*C$8)</f>
        <v>-4.922255494602723E-2</v>
      </c>
      <c r="L571" s="9">
        <f>+G571</f>
        <v>-4.922255494602723E-2</v>
      </c>
      <c r="O571" s="9">
        <f ca="1">+C$11+C$12*F571</f>
        <v>-4.9245212419186404E-2</v>
      </c>
      <c r="P571" s="9">
        <f>+D$11+D$12*F571+D$13*F571^2</f>
        <v>-5.2639382153588848E-2</v>
      </c>
      <c r="Q571" s="11">
        <f>+C571-15018.5</f>
        <v>41765.060000000056</v>
      </c>
      <c r="R571">
        <f>+(P571-G571)^2</f>
        <v>1.1674708166333324E-5</v>
      </c>
      <c r="S571">
        <v>1</v>
      </c>
      <c r="T571">
        <f>S571*R571</f>
        <v>1.1674708166333324E-5</v>
      </c>
    </row>
    <row r="572" spans="1:20">
      <c r="A572" s="202" t="s">
        <v>2</v>
      </c>
      <c r="B572" s="203" t="s">
        <v>41</v>
      </c>
      <c r="C572" s="202">
        <v>56788.217199999839</v>
      </c>
      <c r="D572" s="202" t="s">
        <v>121</v>
      </c>
      <c r="E572" s="10">
        <f>+(C572-C$7)/C$8</f>
        <v>33494.362177064308</v>
      </c>
      <c r="F572">
        <f>ROUND(2*E572,0)/2</f>
        <v>33494.5</v>
      </c>
      <c r="G572" s="9">
        <f>+C572-(C$7+F572*C$8)</f>
        <v>-4.9376165159628727E-2</v>
      </c>
      <c r="K572" s="9">
        <f>+G572</f>
        <v>-4.9376165159628727E-2</v>
      </c>
      <c r="O572" s="9">
        <f ca="1">+C$11+C$12*F572</f>
        <v>-4.9292434727025866E-2</v>
      </c>
      <c r="P572" s="9">
        <f>+D$11+D$12*F572+D$13*F572^2</f>
        <v>-5.2706449099817046E-2</v>
      </c>
      <c r="Q572" s="11">
        <f>+C572-15018.5</f>
        <v>41769.717199999839</v>
      </c>
      <c r="R572">
        <f>+(P572-G572)^2</f>
        <v>1.1090791122276237E-5</v>
      </c>
      <c r="S572">
        <v>1</v>
      </c>
      <c r="T572">
        <f>S572*R572</f>
        <v>1.1090791122276237E-5</v>
      </c>
    </row>
    <row r="573" spans="1:20">
      <c r="A573" s="296" t="s">
        <v>448</v>
      </c>
      <c r="B573" s="297" t="s">
        <v>41</v>
      </c>
      <c r="C573" s="298">
        <v>56799.502499999944</v>
      </c>
      <c r="D573" s="298">
        <v>4.0000000000000002E-4</v>
      </c>
      <c r="E573" s="10">
        <f>+(C573-C$7)/C$8</f>
        <v>33525.86266259462</v>
      </c>
      <c r="F573">
        <f>ROUND(2*E573,0)/2</f>
        <v>33526</v>
      </c>
      <c r="G573" s="9">
        <f>+C573-(C$7+F573*C$8)</f>
        <v>-4.9202220056031365E-2</v>
      </c>
      <c r="L573" s="9">
        <f>+G573</f>
        <v>-4.9202220056031365E-2</v>
      </c>
      <c r="O573" s="9">
        <f ca="1">+C$11+C$12*F573</f>
        <v>-4.940685801140611E-2</v>
      </c>
      <c r="P573" s="9">
        <f>+D$11+D$12*F573+D$13*F573^2</f>
        <v>-5.286911588955473E-2</v>
      </c>
      <c r="Q573" s="11">
        <f>+C573-15018.5</f>
        <v>41781.002499999944</v>
      </c>
      <c r="R573">
        <f>+(P573-G573)^2</f>
        <v>1.3446125053911013E-5</v>
      </c>
      <c r="S573">
        <v>1</v>
      </c>
      <c r="T573">
        <f>S573*R573</f>
        <v>1.3446125053911013E-5</v>
      </c>
    </row>
    <row r="574" spans="1:20">
      <c r="A574" s="296" t="s">
        <v>448</v>
      </c>
      <c r="B574" s="297" t="s">
        <v>41</v>
      </c>
      <c r="C574" s="298">
        <v>56803.443299999926</v>
      </c>
      <c r="D574" s="298">
        <v>5.0000000000000001E-4</v>
      </c>
      <c r="E574" s="10">
        <f>+(C574-C$7)/C$8</f>
        <v>33536.862557446875</v>
      </c>
      <c r="F574">
        <f>ROUND(2*E574,0)/2</f>
        <v>33537</v>
      </c>
      <c r="G574" s="9">
        <f>+C574-(C$7+F574*C$8)</f>
        <v>-4.923989007511409E-2</v>
      </c>
      <c r="L574" s="9">
        <f>+G574</f>
        <v>-4.923989007511409E-2</v>
      </c>
      <c r="O574" s="9">
        <f ca="1">+C$11+C$12*F574</f>
        <v>-4.9446815348808737E-2</v>
      </c>
      <c r="P574" s="9">
        <f>+D$11+D$12*F574+D$13*F574^2</f>
        <v>-5.2925973000267079E-2</v>
      </c>
      <c r="Q574" s="11">
        <f>+C574-15018.5</f>
        <v>41784.943299999926</v>
      </c>
      <c r="R574">
        <f>+(P574-G574)^2</f>
        <v>1.3587207331104417E-5</v>
      </c>
      <c r="S574">
        <v>1</v>
      </c>
      <c r="T574">
        <f>S574*R574</f>
        <v>1.3587207331104417E-5</v>
      </c>
    </row>
    <row r="575" spans="1:20">
      <c r="A575" s="296" t="s">
        <v>448</v>
      </c>
      <c r="B575" s="297" t="s">
        <v>39</v>
      </c>
      <c r="C575" s="298">
        <v>56809.355299999937</v>
      </c>
      <c r="D575" s="298">
        <v>1.5E-3</v>
      </c>
      <c r="E575" s="10">
        <f>+(C575-C$7)/C$8</f>
        <v>33553.364632753146</v>
      </c>
      <c r="F575">
        <f>ROUND(2*E575,0)/2</f>
        <v>33553.5</v>
      </c>
      <c r="G575" s="9">
        <f>+C575-(C$7+F575*C$8)</f>
        <v>-4.8496395065740217E-2</v>
      </c>
      <c r="L575" s="9">
        <f>+G575</f>
        <v>-4.8496395065740217E-2</v>
      </c>
      <c r="O575" s="9">
        <f ca="1">+C$11+C$12*F575</f>
        <v>-4.950675135491267E-2</v>
      </c>
      <c r="P575" s="9">
        <f>+D$11+D$12*F575+D$13*F575^2</f>
        <v>-5.3011309947297983E-2</v>
      </c>
      <c r="Q575" s="11">
        <f>+C575-15018.5</f>
        <v>41790.855299999937</v>
      </c>
      <c r="R575">
        <f>+(P575-G575)^2</f>
        <v>2.0384456387711778E-5</v>
      </c>
      <c r="S575">
        <v>1</v>
      </c>
      <c r="T575">
        <f>S575*R575</f>
        <v>2.0384456387711778E-5</v>
      </c>
    </row>
    <row r="576" spans="1:20">
      <c r="A576" s="296" t="s">
        <v>448</v>
      </c>
      <c r="B576" s="297" t="s">
        <v>39</v>
      </c>
      <c r="C576" s="298">
        <v>56812.221200000029</v>
      </c>
      <c r="D576" s="298">
        <v>6.9999999999999999E-4</v>
      </c>
      <c r="E576" s="10">
        <f>+(C576-C$7)/C$8</f>
        <v>33561.364175652612</v>
      </c>
      <c r="F576">
        <f>ROUND(2*E576,0)/2</f>
        <v>33561.5</v>
      </c>
      <c r="G576" s="9">
        <f>+C576-(C$7+F576*C$8)</f>
        <v>-4.8660154971003067E-2</v>
      </c>
      <c r="L576" s="9">
        <f>+G576</f>
        <v>-4.8660154971003067E-2</v>
      </c>
      <c r="O576" s="9">
        <f ca="1">+C$11+C$12*F576</f>
        <v>-4.9535811236660024E-2</v>
      </c>
      <c r="P576" s="9">
        <f>+D$11+D$12*F576+D$13*F576^2</f>
        <v>-5.3052707587882927E-2</v>
      </c>
      <c r="Q576" s="11">
        <f>+C576-15018.5</f>
        <v>41793.721200000029</v>
      </c>
      <c r="R576">
        <f>+(P576-G576)^2</f>
        <v>1.9294518492058111E-5</v>
      </c>
      <c r="S576">
        <v>1</v>
      </c>
      <c r="T576">
        <f>S576*R576</f>
        <v>1.9294518492058111E-5</v>
      </c>
    </row>
    <row r="577" spans="1:20">
      <c r="A577" s="296" t="s">
        <v>448</v>
      </c>
      <c r="B577" s="297" t="s">
        <v>41</v>
      </c>
      <c r="C577" s="298">
        <v>56816.340799999889</v>
      </c>
      <c r="D577" s="298">
        <v>5.0000000000000001E-4</v>
      </c>
      <c r="E577" s="10">
        <f>+(C577-C$7)/C$8</f>
        <v>33572.863152213722</v>
      </c>
      <c r="F577">
        <f>ROUND(2*E577,0)/2</f>
        <v>33573</v>
      </c>
      <c r="G577" s="9">
        <f>+C577-(C$7+F577*C$8)</f>
        <v>-4.902681011299137E-2</v>
      </c>
      <c r="L577" s="9">
        <f>+G577</f>
        <v>-4.902681011299137E-2</v>
      </c>
      <c r="O577" s="9">
        <f ca="1">+C$11+C$12*F577</f>
        <v>-4.9577584816671863E-2</v>
      </c>
      <c r="P577" s="9">
        <f>+D$11+D$12*F577+D$13*F577^2</f>
        <v>-5.3112242040038268E-2</v>
      </c>
      <c r="Q577" s="11">
        <f>+C577-15018.5</f>
        <v>41797.840799999889</v>
      </c>
      <c r="R577">
        <f>+(P577-G577)^2</f>
        <v>1.6690754030534132E-5</v>
      </c>
      <c r="S577">
        <v>1</v>
      </c>
      <c r="T577">
        <f>S577*R577</f>
        <v>1.6690754030534132E-5</v>
      </c>
    </row>
    <row r="578" spans="1:20">
      <c r="A578" s="296" t="s">
        <v>448</v>
      </c>
      <c r="B578" s="297" t="s">
        <v>41</v>
      </c>
      <c r="C578" s="298">
        <v>56853.24189999979</v>
      </c>
      <c r="D578" s="298">
        <v>4.0000000000000002E-4</v>
      </c>
      <c r="E578" s="10">
        <f>+(C578-C$7)/C$8</f>
        <v>33675.864629054282</v>
      </c>
      <c r="F578">
        <f>ROUND(2*E578,0)/2</f>
        <v>33676</v>
      </c>
      <c r="G578" s="9">
        <f>+C578-(C$7+F578*C$8)</f>
        <v>-4.8497720214072615E-2</v>
      </c>
      <c r="L578" s="9">
        <f>+G578</f>
        <v>-4.8497720214072615E-2</v>
      </c>
      <c r="O578" s="9">
        <f ca="1">+C$11+C$12*F578</f>
        <v>-4.9951730794169161E-2</v>
      </c>
      <c r="P578" s="9">
        <f>+D$11+D$12*F578+D$13*F578^2</f>
        <v>-5.3646796507952912E-2</v>
      </c>
      <c r="Q578" s="11">
        <f>+C578-15018.5</f>
        <v>41834.74189999979</v>
      </c>
      <c r="R578">
        <f>+(P578-G578)^2</f>
        <v>2.6512986680200061E-5</v>
      </c>
      <c r="S578">
        <v>1</v>
      </c>
      <c r="T578">
        <f>S578*R578</f>
        <v>2.6512986680200061E-5</v>
      </c>
    </row>
    <row r="579" spans="1:20">
      <c r="A579" s="296" t="s">
        <v>448</v>
      </c>
      <c r="B579" s="297" t="s">
        <v>41</v>
      </c>
      <c r="C579" s="298">
        <v>56854.316199999768</v>
      </c>
      <c r="D579" s="298">
        <v>4.0000000000000002E-4</v>
      </c>
      <c r="E579" s="10">
        <f>+(C579-C$7)/C$8</f>
        <v>33678.863306236475</v>
      </c>
      <c r="F579">
        <f>ROUND(2*E579,0)/2</f>
        <v>33679</v>
      </c>
      <c r="G579" s="9">
        <f>+C579-(C$7+F579*C$8)</f>
        <v>-4.8971630232699681E-2</v>
      </c>
      <c r="L579" s="9">
        <f>+G579</f>
        <v>-4.8971630232699681E-2</v>
      </c>
      <c r="O579" s="9">
        <f ca="1">+C$11+C$12*F579</f>
        <v>-4.996262824982442E-2</v>
      </c>
      <c r="P579" s="9">
        <f>+D$11+D$12*F579+D$13*F579^2</f>
        <v>-5.3662401994616721E-2</v>
      </c>
      <c r="Q579" s="11">
        <f>+C579-15018.5</f>
        <v>41835.816199999768</v>
      </c>
      <c r="R579">
        <f>+(P579-G579)^2</f>
        <v>2.200333972239829E-5</v>
      </c>
      <c r="S579">
        <v>1</v>
      </c>
      <c r="T579">
        <f>S579*R579</f>
        <v>2.200333972239829E-5</v>
      </c>
    </row>
    <row r="580" spans="1:20">
      <c r="A580" s="296" t="s">
        <v>448</v>
      </c>
      <c r="B580" s="297" t="s">
        <v>39</v>
      </c>
      <c r="C580" s="298">
        <v>56861.30019999994</v>
      </c>
      <c r="D580" s="298">
        <v>2.9999999999999997E-4</v>
      </c>
      <c r="E580" s="10">
        <f>+(C580-C$7)/C$8</f>
        <v>33698.357638770576</v>
      </c>
      <c r="F580">
        <f>ROUND(2*E580,0)/2</f>
        <v>33698.5</v>
      </c>
      <c r="G580" s="9">
        <f>+C580-(C$7+F580*C$8)</f>
        <v>-5.1002045060158707E-2</v>
      </c>
      <c r="L580" s="9">
        <f>+G580</f>
        <v>-5.1002045060158707E-2</v>
      </c>
      <c r="O580" s="9">
        <f ca="1">+C$11+C$12*F580</f>
        <v>-5.0033461711583613E-2</v>
      </c>
      <c r="P580" s="9">
        <f>+D$11+D$12*F580+D$13*F580^2</f>
        <v>-5.3763887243655287E-2</v>
      </c>
      <c r="Q580" s="11">
        <f>+C580-15018.5</f>
        <v>41842.80019999994</v>
      </c>
      <c r="R580">
        <f>+(P580-G580)^2</f>
        <v>7.6277722465411536E-6</v>
      </c>
      <c r="S580">
        <v>1</v>
      </c>
      <c r="T580">
        <f>S580*R580</f>
        <v>7.6277722465411536E-6</v>
      </c>
    </row>
    <row r="581" spans="1:20">
      <c r="A581" s="296" t="s">
        <v>448</v>
      </c>
      <c r="B581" s="297" t="s">
        <v>41</v>
      </c>
      <c r="C581" s="298">
        <v>56863.271900000051</v>
      </c>
      <c r="D581" s="298">
        <v>8.9999999999999998E-4</v>
      </c>
      <c r="E581" s="10">
        <f>+(C581-C$7)/C$8</f>
        <v>33703.861214867182</v>
      </c>
      <c r="F581">
        <f>ROUND(2*E581,0)/2</f>
        <v>33704</v>
      </c>
      <c r="G581" s="9">
        <f>+C581-(C$7+F581*C$8)</f>
        <v>-4.9720879949745722E-2</v>
      </c>
      <c r="L581" s="9">
        <f>+G581</f>
        <v>-4.9720879949745722E-2</v>
      </c>
      <c r="O581" s="9">
        <f ca="1">+C$11+C$12*F581</f>
        <v>-5.0053440380284933E-2</v>
      </c>
      <c r="P581" s="9">
        <f>+D$11+D$12*F581+D$13*F581^2</f>
        <v>-5.3792526827941473E-2</v>
      </c>
      <c r="Q581" s="11">
        <f>+C581-15018.5</f>
        <v>41844.771900000051</v>
      </c>
      <c r="R581">
        <f>+(P581-G581)^2</f>
        <v>1.6578308300721201E-5</v>
      </c>
      <c r="S581">
        <v>1</v>
      </c>
      <c r="T581">
        <f>S581*R581</f>
        <v>1.6578308300721201E-5</v>
      </c>
    </row>
    <row r="582" spans="1:20">
      <c r="A582" s="296" t="s">
        <v>448</v>
      </c>
      <c r="B582" s="297" t="s">
        <v>41</v>
      </c>
      <c r="C582" s="298">
        <v>56869.363700000104</v>
      </c>
      <c r="D582" s="298">
        <v>2.9999999999999997E-4</v>
      </c>
      <c r="E582" s="10">
        <f>+(C582-C$7)/C$8</f>
        <v>33720.865163167487</v>
      </c>
      <c r="F582">
        <f>ROUND(2*E582,0)/2</f>
        <v>33721</v>
      </c>
      <c r="G582" s="9">
        <f>+C582-(C$7+F582*C$8)</f>
        <v>-4.8306369899364654E-2</v>
      </c>
      <c r="L582" s="9">
        <f>+G582</f>
        <v>-4.8306369899364654E-2</v>
      </c>
      <c r="O582" s="9">
        <f ca="1">+C$11+C$12*F582</f>
        <v>-5.0115192628998079E-2</v>
      </c>
      <c r="P582" s="9">
        <f>+D$11+D$12*F582+D$13*F582^2</f>
        <v>-5.3881092407951373E-2</v>
      </c>
      <c r="Q582" s="11">
        <f>+C582-15018.5</f>
        <v>41850.863700000104</v>
      </c>
      <c r="R582">
        <f>+(P582-G582)^2</f>
        <v>3.1077531047743398E-5</v>
      </c>
      <c r="S582">
        <v>1</v>
      </c>
      <c r="T582">
        <f>S582*R582</f>
        <v>3.1077531047743398E-5</v>
      </c>
    </row>
    <row r="583" spans="1:20">
      <c r="A583" s="296" t="s">
        <v>448</v>
      </c>
      <c r="B583" s="297" t="s">
        <v>41</v>
      </c>
      <c r="C583" s="298">
        <v>56872.229900000151</v>
      </c>
      <c r="D583" s="298">
        <v>2.9999999999999997E-4</v>
      </c>
      <c r="E583" s="10">
        <f>+(C583-C$7)/C$8</f>
        <v>33728.865543452252</v>
      </c>
      <c r="F583">
        <f>ROUND(2*E583,0)/2</f>
        <v>33729</v>
      </c>
      <c r="G583" s="9">
        <f>+C583-(C$7+F583*C$8)</f>
        <v>-4.817012984858593E-2</v>
      </c>
      <c r="L583" s="9">
        <f>+G583</f>
        <v>-4.817012984858593E-2</v>
      </c>
      <c r="O583" s="9">
        <f ca="1">+C$11+C$12*F583</f>
        <v>-5.0144252510745432E-2</v>
      </c>
      <c r="P583" s="9">
        <f>+D$11+D$12*F583+D$13*F583^2</f>
        <v>-5.3922792931135041E-2</v>
      </c>
      <c r="Q583" s="11">
        <f>+C583-15018.5</f>
        <v>41853.729900000151</v>
      </c>
      <c r="R583">
        <f>+(P583-G583)^2</f>
        <v>3.3093132541323447E-5</v>
      </c>
      <c r="S583">
        <v>1</v>
      </c>
      <c r="T583">
        <f>S583*R583</f>
        <v>3.3093132541323447E-5</v>
      </c>
    </row>
    <row r="584" spans="1:20">
      <c r="A584" s="296" t="s">
        <v>448</v>
      </c>
      <c r="B584" s="297" t="s">
        <v>39</v>
      </c>
      <c r="C584" s="298">
        <v>56884.230099999812</v>
      </c>
      <c r="D584" s="298">
        <v>4.0000000000000002E-4</v>
      </c>
      <c r="E584" s="10">
        <f>+(C584-C$7)/C$8</f>
        <v>33762.361518432685</v>
      </c>
      <c r="F584">
        <f>ROUND(2*E584,0)/2</f>
        <v>33762.5</v>
      </c>
      <c r="G584" s="9">
        <f>+C584-(C$7+F584*C$8)</f>
        <v>-4.9612125192652456E-2</v>
      </c>
      <c r="L584" s="9">
        <f>+G584</f>
        <v>-4.9612125192652456E-2</v>
      </c>
      <c r="O584" s="9">
        <f ca="1">+C$11+C$12*F584</f>
        <v>-5.0265940765562511E-2</v>
      </c>
      <c r="P584" s="9">
        <f>+D$11+D$12*F584+D$13*F584^2</f>
        <v>-5.4097570992314714E-2</v>
      </c>
      <c r="Q584" s="11">
        <f>+C584-15018.5</f>
        <v>41865.730099999812</v>
      </c>
      <c r="R584">
        <f>+(P584-G584)^2</f>
        <v>2.0119224021707789E-5</v>
      </c>
      <c r="S584">
        <v>1</v>
      </c>
      <c r="T584">
        <f>S584*R584</f>
        <v>2.0119224021707789E-5</v>
      </c>
    </row>
    <row r="585" spans="1:20">
      <c r="A585" s="200" t="s">
        <v>439</v>
      </c>
      <c r="B585" s="201" t="s">
        <v>41</v>
      </c>
      <c r="C585" s="200">
        <v>57164.027399999999</v>
      </c>
      <c r="D585" s="200" t="s">
        <v>366</v>
      </c>
      <c r="E585" s="10">
        <f>+(C585-C$7)/C$8</f>
        <v>34543.35544858918</v>
      </c>
      <c r="F585">
        <f>ROUND(2*E585,0)/2</f>
        <v>34543.5</v>
      </c>
      <c r="G585" s="9">
        <f>+C585-(C$7+F585*C$8)</f>
        <v>-5.1786695003102068E-2</v>
      </c>
      <c r="K585" s="9">
        <f>+G585</f>
        <v>-5.1786695003102068E-2</v>
      </c>
      <c r="O585" s="9">
        <f ca="1">+C$11+C$12*F585</f>
        <v>-5.3102911721148782E-2</v>
      </c>
      <c r="P585" s="9">
        <f>+D$11+D$12*F585+D$13*F585^2</f>
        <v>-5.8244139762528374E-2</v>
      </c>
      <c r="Q585" s="11">
        <f>+C585-15018.5</f>
        <v>42145.527399999999</v>
      </c>
      <c r="R585">
        <f>+(P585-G585)^2</f>
        <v>4.1698592821042269E-5</v>
      </c>
      <c r="S585">
        <v>1</v>
      </c>
      <c r="T585">
        <f>S585*R585</f>
        <v>4.1698592821042269E-5</v>
      </c>
    </row>
    <row r="586" spans="1:20">
      <c r="A586" s="202" t="s">
        <v>1</v>
      </c>
      <c r="B586" s="203" t="s">
        <v>39</v>
      </c>
      <c r="C586" s="202">
        <v>57527.111900000004</v>
      </c>
      <c r="D586" s="202" t="s">
        <v>121</v>
      </c>
      <c r="E586" s="10">
        <f>+(C586-C$7)/C$8</f>
        <v>35556.827668062775</v>
      </c>
      <c r="F586">
        <f>ROUND(2*E586,0)/2</f>
        <v>35557</v>
      </c>
      <c r="G586" s="9">
        <f>+C586-(C$7+F586*C$8)</f>
        <v>-6.1739289994875435E-2</v>
      </c>
      <c r="K586" s="9">
        <f>+G586</f>
        <v>-6.1739289994875435E-2</v>
      </c>
      <c r="O586" s="9">
        <f ca="1">+C$11+C$12*F586</f>
        <v>-5.6784435490017798E-2</v>
      </c>
      <c r="P586" s="9">
        <f>+D$11+D$12*F586+D$13*F586^2</f>
        <v>-6.3830667329671784E-2</v>
      </c>
      <c r="Q586" s="11">
        <f>+C586-15018.5</f>
        <v>42508.611900000004</v>
      </c>
      <c r="R586">
        <f>+(P586-G586)^2</f>
        <v>4.3738591564998793E-6</v>
      </c>
      <c r="S586">
        <v>1</v>
      </c>
      <c r="T586">
        <f>S586*R586</f>
        <v>4.3738591564998793E-6</v>
      </c>
    </row>
    <row r="587" spans="1:20">
      <c r="A587" s="202" t="s">
        <v>1</v>
      </c>
      <c r="B587" s="203" t="s">
        <v>39</v>
      </c>
      <c r="C587" s="202">
        <v>57527.1126</v>
      </c>
      <c r="D587" s="202" t="s">
        <v>58</v>
      </c>
      <c r="E587" s="10">
        <f>+(C587-C$7)/C$8</f>
        <v>35556.829621962075</v>
      </c>
      <c r="F587">
        <f>ROUND(2*E587,0)/2</f>
        <v>35557</v>
      </c>
      <c r="G587" s="9">
        <f>+C587-(C$7+F587*C$8)</f>
        <v>-6.1039289998007007E-2</v>
      </c>
      <c r="K587" s="9">
        <f>+G587</f>
        <v>-6.1039289998007007E-2</v>
      </c>
      <c r="O587" s="9">
        <f ca="1">+C$11+C$12*F587</f>
        <v>-5.6784435490017798E-2</v>
      </c>
      <c r="P587" s="9">
        <f>+D$11+D$12*F587+D$13*F587^2</f>
        <v>-6.3830667329671784E-2</v>
      </c>
      <c r="Q587" s="11">
        <f>+C587-15018.5</f>
        <v>42508.6126</v>
      </c>
      <c r="R587">
        <f>+(P587-G587)^2</f>
        <v>7.7917874077319689E-6</v>
      </c>
      <c r="S587">
        <v>1</v>
      </c>
      <c r="T587">
        <f>S587*R587</f>
        <v>7.7917874077319689E-6</v>
      </c>
    </row>
    <row r="588" spans="1:20">
      <c r="A588" s="202" t="s">
        <v>1</v>
      </c>
      <c r="B588" s="203" t="s">
        <v>39</v>
      </c>
      <c r="C588" s="202">
        <v>57527.113299999997</v>
      </c>
      <c r="D588" s="202" t="s">
        <v>366</v>
      </c>
      <c r="E588" s="10">
        <f>+(C588-C$7)/C$8</f>
        <v>35556.831575861375</v>
      </c>
      <c r="F588">
        <f>ROUND(2*E588,0)/2</f>
        <v>35557</v>
      </c>
      <c r="G588" s="9">
        <f>+C588-(C$7+F588*C$8)</f>
        <v>-6.0339290001138579E-2</v>
      </c>
      <c r="K588" s="9">
        <f>+G588</f>
        <v>-6.0339290001138579E-2</v>
      </c>
      <c r="O588" s="9">
        <f ca="1">+C$11+C$12*F588</f>
        <v>-5.6784435490017798E-2</v>
      </c>
      <c r="P588" s="9">
        <f>+D$11+D$12*F588+D$13*F588^2</f>
        <v>-6.3830667329671784E-2</v>
      </c>
      <c r="Q588" s="11">
        <f>+C588-15018.5</f>
        <v>42508.613299999997</v>
      </c>
      <c r="R588">
        <f>+(P588-G588)^2</f>
        <v>1.2189715650195655E-5</v>
      </c>
      <c r="S588">
        <v>1</v>
      </c>
      <c r="T588">
        <f>S588*R588</f>
        <v>1.2189715650195655E-5</v>
      </c>
    </row>
    <row r="589" spans="1:20">
      <c r="A589" s="202" t="s">
        <v>0</v>
      </c>
      <c r="B589" s="203" t="s">
        <v>41</v>
      </c>
      <c r="C589" s="202">
        <v>58335.691599999998</v>
      </c>
      <c r="D589" s="202">
        <v>4.0000000000000002E-4</v>
      </c>
      <c r="E589" s="10">
        <f>+(C589-C$7)/C$8</f>
        <v>37813.803835264283</v>
      </c>
      <c r="F589">
        <f>ROUND(2*E589,0)/2</f>
        <v>37814</v>
      </c>
      <c r="G589" s="9">
        <f>+C589-(C$7+F589*C$8)</f>
        <v>-7.0277580001857132E-2</v>
      </c>
      <c r="K589" s="9">
        <f>+G589</f>
        <v>-7.0277580001857132E-2</v>
      </c>
      <c r="O589" s="9">
        <f ca="1">+C$11+C$12*F589</f>
        <v>-6.4982954627992445E-2</v>
      </c>
      <c r="P589" s="9">
        <f>+D$11+D$12*F589+D$13*F589^2</f>
        <v>-7.7105737610395492E-2</v>
      </c>
      <c r="Q589" s="11">
        <f>+C589-15018.5</f>
        <v>43317.191599999998</v>
      </c>
      <c r="R589">
        <f>+(P589-G589)^2</f>
        <v>4.6623736327040292E-5</v>
      </c>
      <c r="S589">
        <v>1</v>
      </c>
      <c r="T589">
        <f>S589*R589</f>
        <v>4.6623736327040292E-5</v>
      </c>
    </row>
    <row r="590" spans="1:20">
      <c r="A590" s="204" t="s">
        <v>440</v>
      </c>
      <c r="B590" s="201" t="s">
        <v>39</v>
      </c>
      <c r="C590" s="200">
        <v>58946.159</v>
      </c>
      <c r="D590" s="200" t="s">
        <v>366</v>
      </c>
      <c r="E590" s="10">
        <f>+(C590-C$7)/C$8</f>
        <v>39517.792165237799</v>
      </c>
      <c r="F590">
        <f>ROUND(2*E590,0)/2</f>
        <v>39518</v>
      </c>
      <c r="G590" s="9">
        <f>+C590-(C$7+F590*C$8)</f>
        <v>-7.4458460003370419E-2</v>
      </c>
      <c r="K590" s="9">
        <f>+G590</f>
        <v>-7.4458460003370419E-2</v>
      </c>
      <c r="O590" s="9">
        <f ca="1">+C$11+C$12*F590</f>
        <v>-7.1172709440180698E-2</v>
      </c>
      <c r="P590" s="9">
        <f>+D$11+D$12*F590+D$13*F590^2</f>
        <v>-8.7891015567992586E-2</v>
      </c>
      <c r="Q590" s="11">
        <f>+C590-15018.5</f>
        <v>43927.659</v>
      </c>
      <c r="R590">
        <f>+(P590-G590)^2</f>
        <v>1.8043354899666196E-4</v>
      </c>
      <c r="S590">
        <v>1</v>
      </c>
      <c r="T590">
        <f>S590*R590</f>
        <v>1.8043354899666196E-4</v>
      </c>
    </row>
    <row r="591" spans="1:20">
      <c r="A591" s="204" t="s">
        <v>440</v>
      </c>
      <c r="B591" s="201" t="s">
        <v>39</v>
      </c>
      <c r="C591" s="200">
        <v>58946.161</v>
      </c>
      <c r="D591" s="200" t="s">
        <v>58</v>
      </c>
      <c r="E591" s="10">
        <f>+(C591-C$7)/C$8</f>
        <v>39517.797747807257</v>
      </c>
      <c r="F591">
        <f>ROUND(2*E591,0)/2</f>
        <v>39518</v>
      </c>
      <c r="G591" s="9">
        <f>+C591-(C$7+F591*C$8)</f>
        <v>-7.2458460002962966E-2</v>
      </c>
      <c r="K591" s="9">
        <f>+G591</f>
        <v>-7.2458460002962966E-2</v>
      </c>
      <c r="O591" s="9">
        <f ca="1">+C$11+C$12*F591</f>
        <v>-7.1172709440180698E-2</v>
      </c>
      <c r="P591" s="9">
        <f>+D$11+D$12*F591+D$13*F591^2</f>
        <v>-8.7891015567992586E-2</v>
      </c>
      <c r="Q591" s="11">
        <f>+C591-15018.5</f>
        <v>43927.661</v>
      </c>
      <c r="R591">
        <f>+(P591-G591)^2</f>
        <v>2.3816377126772672E-4</v>
      </c>
      <c r="S591">
        <v>1</v>
      </c>
      <c r="T591">
        <f>S591*R591</f>
        <v>2.3816377126772672E-4</v>
      </c>
    </row>
    <row r="592" spans="1:20">
      <c r="A592" s="204" t="s">
        <v>440</v>
      </c>
      <c r="B592" s="201" t="s">
        <v>39</v>
      </c>
      <c r="C592" s="200">
        <v>58946.161</v>
      </c>
      <c r="D592" s="200" t="s">
        <v>121</v>
      </c>
      <c r="E592" s="10">
        <f>+(C592-C$7)/C$8</f>
        <v>39517.797747807257</v>
      </c>
      <c r="F592">
        <f>ROUND(2*E592,0)/2</f>
        <v>39518</v>
      </c>
      <c r="G592" s="9">
        <f>+C592-(C$7+F592*C$8)</f>
        <v>-7.2458460002962966E-2</v>
      </c>
      <c r="K592" s="9">
        <f>+G592</f>
        <v>-7.2458460002962966E-2</v>
      </c>
      <c r="O592" s="9">
        <f ca="1">+C$11+C$12*F592</f>
        <v>-7.1172709440180698E-2</v>
      </c>
      <c r="P592" s="9">
        <f>+D$11+D$12*F592+D$13*F592^2</f>
        <v>-8.7891015567992586E-2</v>
      </c>
      <c r="Q592" s="11">
        <f>+C592-15018.5</f>
        <v>43927.661</v>
      </c>
      <c r="R592">
        <f>+(P592-G592)^2</f>
        <v>2.3816377126772672E-4</v>
      </c>
      <c r="S592">
        <v>1</v>
      </c>
      <c r="T592">
        <f>S592*R592</f>
        <v>2.3816377126772672E-4</v>
      </c>
    </row>
    <row r="593" spans="1:20">
      <c r="A593" s="204" t="s">
        <v>440</v>
      </c>
      <c r="B593" s="201" t="s">
        <v>39</v>
      </c>
      <c r="C593" s="200">
        <v>58965.147199999999</v>
      </c>
      <c r="D593" s="200" t="s">
        <v>366</v>
      </c>
      <c r="E593" s="10">
        <f>+(C593-C$7)/C$8</f>
        <v>39570.793637891707</v>
      </c>
      <c r="F593">
        <f>ROUND(2*E593,0)/2</f>
        <v>39571</v>
      </c>
      <c r="G593" s="9">
        <f>+C593-(C$7+F593*C$8)</f>
        <v>-7.3930869999458082E-2</v>
      </c>
      <c r="K593" s="9">
        <f>+G593</f>
        <v>-7.3930869999458082E-2</v>
      </c>
      <c r="O593" s="9">
        <f ca="1">+C$11+C$12*F593</f>
        <v>-7.136523115675697E-2</v>
      </c>
      <c r="P593" s="9">
        <f>+D$11+D$12*F593+D$13*F593^2</f>
        <v>-8.8236997310211548E-2</v>
      </c>
      <c r="Q593" s="11">
        <f>+C593-15018.5</f>
        <v>43946.647199999999</v>
      </c>
      <c r="R593">
        <f>+(P593-G593)^2</f>
        <v>2.0466527863148622E-4</v>
      </c>
      <c r="S593">
        <v>1</v>
      </c>
      <c r="T593">
        <f>S593*R593</f>
        <v>2.0466527863148622E-4</v>
      </c>
    </row>
    <row r="594" spans="1:20">
      <c r="A594" s="204" t="s">
        <v>440</v>
      </c>
      <c r="B594" s="201" t="s">
        <v>39</v>
      </c>
      <c r="C594" s="200">
        <v>58965.147400000002</v>
      </c>
      <c r="D594" s="200" t="s">
        <v>121</v>
      </c>
      <c r="E594" s="10">
        <f>+(C594-C$7)/C$8</f>
        <v>39570.794196148665</v>
      </c>
      <c r="F594">
        <f>ROUND(2*E594,0)/2</f>
        <v>39571</v>
      </c>
      <c r="G594" s="9">
        <f>+C594-(C$7+F594*C$8)</f>
        <v>-7.3730869997234549E-2</v>
      </c>
      <c r="K594" s="9">
        <f>+G594</f>
        <v>-7.3730869997234549E-2</v>
      </c>
      <c r="O594" s="9">
        <f ca="1">+C$11+C$12*F594</f>
        <v>-7.136523115675697E-2</v>
      </c>
      <c r="P594" s="9">
        <f>+D$11+D$12*F594+D$13*F594^2</f>
        <v>-8.8236997310211548E-2</v>
      </c>
      <c r="Q594" s="11">
        <f>+C594-15018.5</f>
        <v>43946.647400000002</v>
      </c>
      <c r="R594">
        <f>+(P594-G594)^2</f>
        <v>2.1042772962029729E-4</v>
      </c>
      <c r="S594">
        <v>1</v>
      </c>
      <c r="T594">
        <f>S594*R594</f>
        <v>2.1042772962029729E-4</v>
      </c>
    </row>
    <row r="595" spans="1:20">
      <c r="A595" s="204" t="s">
        <v>440</v>
      </c>
      <c r="B595" s="201" t="s">
        <v>39</v>
      </c>
      <c r="C595" s="200">
        <v>58965.150099999999</v>
      </c>
      <c r="D595" s="200" t="s">
        <v>58</v>
      </c>
      <c r="E595" s="10">
        <f>+(C595-C$7)/C$8</f>
        <v>39570.801732617416</v>
      </c>
      <c r="F595">
        <f>ROUND(2*E595,0)/2</f>
        <v>39571</v>
      </c>
      <c r="G595" s="9">
        <f>+C595-(C$7+F595*C$8)</f>
        <v>-7.1030869999958668E-2</v>
      </c>
      <c r="K595" s="9">
        <f>+G595</f>
        <v>-7.1030869999958668E-2</v>
      </c>
      <c r="O595" s="9">
        <f ca="1">+C$11+C$12*F595</f>
        <v>-7.136523115675697E-2</v>
      </c>
      <c r="P595" s="9">
        <f>+D$11+D$12*F595+D$13*F595^2</f>
        <v>-8.8236997310211548E-2</v>
      </c>
      <c r="Q595" s="11">
        <f>+C595-15018.5</f>
        <v>43946.650099999999</v>
      </c>
      <c r="R595">
        <f>+(P595-G595)^2</f>
        <v>2.9605081701663004E-4</v>
      </c>
      <c r="S595">
        <v>1</v>
      </c>
      <c r="T595">
        <f>S595*R595</f>
        <v>2.9605081701663004E-4</v>
      </c>
    </row>
    <row r="596" spans="1:20">
      <c r="A596" s="204" t="s">
        <v>440</v>
      </c>
      <c r="B596" s="201" t="s">
        <v>41</v>
      </c>
      <c r="C596" s="200">
        <v>58993.991999999998</v>
      </c>
      <c r="D596" s="200" t="s">
        <v>366</v>
      </c>
      <c r="E596" s="10">
        <f>+(C596-C$7)/C$8</f>
        <v>39651.307687586122</v>
      </c>
      <c r="F596">
        <f>ROUND(2*E596,0)/2</f>
        <v>39651.5</v>
      </c>
      <c r="G596" s="9">
        <f>+C596-(C$7+F596*C$8)</f>
        <v>-6.8897454999387264E-2</v>
      </c>
      <c r="K596" s="9">
        <f>+G596</f>
        <v>-6.8897454999387264E-2</v>
      </c>
      <c r="O596" s="9">
        <f ca="1">+C$11+C$12*F596</f>
        <v>-7.1657646216839815E-2</v>
      </c>
      <c r="P596" s="9">
        <f>+D$11+D$12*F596+D$13*F596^2</f>
        <v>-8.8763712434510408E-2</v>
      </c>
      <c r="Q596" s="11">
        <f>+C596-15018.5</f>
        <v>43975.491999999998</v>
      </c>
      <c r="R596">
        <f>+(P596-G596)^2</f>
        <v>3.946681844785856E-4</v>
      </c>
      <c r="S596">
        <v>1</v>
      </c>
      <c r="T596">
        <f>S596*R596</f>
        <v>3.946681844785856E-4</v>
      </c>
    </row>
    <row r="597" spans="1:20">
      <c r="A597" s="204" t="s">
        <v>440</v>
      </c>
      <c r="B597" s="201" t="s">
        <v>41</v>
      </c>
      <c r="C597" s="200">
        <v>58999.006999999998</v>
      </c>
      <c r="D597" s="200" t="s">
        <v>366</v>
      </c>
      <c r="E597" s="10">
        <f>+(C597-C$7)/C$8</f>
        <v>39665.305980492209</v>
      </c>
      <c r="F597">
        <f>ROUND(2*E597,0)/2</f>
        <v>39665.5</v>
      </c>
      <c r="G597" s="9">
        <f>+C597-(C$7+F597*C$8)</f>
        <v>-6.9509035005467013E-2</v>
      </c>
      <c r="K597" s="9">
        <f>+G597</f>
        <v>-6.9509035005467013E-2</v>
      </c>
      <c r="O597" s="9">
        <f ca="1">+C$11+C$12*F597</f>
        <v>-7.1708501009897674E-2</v>
      </c>
      <c r="P597" s="9">
        <f>+D$11+D$12*F597+D$13*F597^2</f>
        <v>-8.8855464584852412E-2</v>
      </c>
      <c r="Q597" s="11">
        <f>+C597-15018.5</f>
        <v>43980.506999999998</v>
      </c>
      <c r="R597">
        <f>+(P597-G597)^2</f>
        <v>3.7428433747011832E-4</v>
      </c>
      <c r="S597">
        <v>1</v>
      </c>
      <c r="T597">
        <f>S597*R597</f>
        <v>3.7428433747011832E-4</v>
      </c>
    </row>
    <row r="598" spans="1:20">
      <c r="A598" s="205" t="s">
        <v>441</v>
      </c>
      <c r="B598" s="206" t="s">
        <v>39</v>
      </c>
      <c r="C598" s="207">
        <v>59264.296000000089</v>
      </c>
      <c r="D598" s="205" t="s">
        <v>366</v>
      </c>
      <c r="E598" s="10">
        <f>+(C598-C$7)/C$8</f>
        <v>40405.803114443173</v>
      </c>
      <c r="F598">
        <f>ROUND(2*E598,0)/2</f>
        <v>40406</v>
      </c>
      <c r="G598" s="9">
        <f>+C598-(C$7+F598*C$8)</f>
        <v>-7.0535819912038278E-2</v>
      </c>
      <c r="K598" s="9">
        <f>+G598</f>
        <v>-7.0535819912038278E-2</v>
      </c>
      <c r="O598" s="9">
        <f ca="1">+C$11+C$12*F598</f>
        <v>-7.4398356314137937E-2</v>
      </c>
      <c r="P598" s="9">
        <f>+D$11+D$12*F598+D$13*F598^2</f>
        <v>-9.377164076536651E-2</v>
      </c>
      <c r="Q598" s="11">
        <f>+C598-15018.5</f>
        <v>44245.796000000089</v>
      </c>
      <c r="R598">
        <f>+(P598-G598)^2</f>
        <v>5.3990337072796308E-4</v>
      </c>
      <c r="S598">
        <v>1</v>
      </c>
      <c r="T598">
        <f>S598*R598</f>
        <v>5.3990337072796308E-4</v>
      </c>
    </row>
    <row r="599" spans="1:20">
      <c r="A599" s="205" t="s">
        <v>441</v>
      </c>
      <c r="B599" s="206" t="s">
        <v>39</v>
      </c>
      <c r="C599" s="207">
        <v>59264.297999999952</v>
      </c>
      <c r="D599" s="205" t="s">
        <v>58</v>
      </c>
      <c r="E599" s="10">
        <f>+(C599-C$7)/C$8</f>
        <v>40405.808697012246</v>
      </c>
      <c r="F599">
        <f>ROUND(2*E599,0)/2</f>
        <v>40406</v>
      </c>
      <c r="G599" s="9">
        <f>+C599-(C$7+F599*C$8)</f>
        <v>-6.8535820049874019E-2</v>
      </c>
      <c r="K599" s="9">
        <f>+G599</f>
        <v>-6.8535820049874019E-2</v>
      </c>
      <c r="O599" s="9">
        <f ca="1">+C$11+C$12*F599</f>
        <v>-7.4398356314137937E-2</v>
      </c>
      <c r="P599" s="9">
        <f>+D$11+D$12*F599+D$13*F599^2</f>
        <v>-9.377164076536651E-2</v>
      </c>
      <c r="Q599" s="11">
        <f>+C599-15018.5</f>
        <v>44245.797999999952</v>
      </c>
      <c r="R599">
        <f>+(P599-G599)^2</f>
        <v>6.3684664718447988E-4</v>
      </c>
      <c r="S599">
        <v>1</v>
      </c>
      <c r="T599">
        <f>S599*R599</f>
        <v>6.3684664718447988E-4</v>
      </c>
    </row>
    <row r="600" spans="1:20">
      <c r="A600" s="205" t="s">
        <v>441</v>
      </c>
      <c r="B600" s="206" t="s">
        <v>39</v>
      </c>
      <c r="C600" s="207">
        <v>59292.23900000006</v>
      </c>
      <c r="D600" s="205" t="s">
        <v>442</v>
      </c>
      <c r="E600" s="10">
        <f>+(C600-C$7)/C$8</f>
        <v>40483.799983570665</v>
      </c>
      <c r="F600">
        <f>ROUND(2*E600,0)/2</f>
        <v>40484</v>
      </c>
      <c r="G600" s="9">
        <f>+C600-(C$7+F600*C$8)</f>
        <v>-7.1657479944406077E-2</v>
      </c>
      <c r="K600" s="9">
        <f>+G600</f>
        <v>-7.1657479944406077E-2</v>
      </c>
      <c r="O600" s="9">
        <f ca="1">+C$11+C$12*F600</f>
        <v>-7.4681690161174735E-2</v>
      </c>
      <c r="P600" s="9">
        <f>+D$11+D$12*F600+D$13*F600^2</f>
        <v>-9.4296697689498193E-2</v>
      </c>
      <c r="Q600" s="11">
        <f>+C600-15018.5</f>
        <v>44273.73900000006</v>
      </c>
      <c r="R600">
        <f>+(P600-G600)^2</f>
        <v>5.125341801096938E-4</v>
      </c>
      <c r="S600">
        <v>1</v>
      </c>
      <c r="T600">
        <f>S600*R600</f>
        <v>5.125341801096938E-4</v>
      </c>
    </row>
    <row r="601" spans="1:20">
      <c r="A601" s="205" t="s">
        <v>441</v>
      </c>
      <c r="B601" s="206" t="s">
        <v>39</v>
      </c>
      <c r="C601" s="207">
        <v>59292.240000000224</v>
      </c>
      <c r="D601" s="205" t="s">
        <v>58</v>
      </c>
      <c r="E601" s="10">
        <f>+(C601-C$7)/C$8</f>
        <v>40483.802774855845</v>
      </c>
      <c r="F601">
        <f>ROUND(2*E601,0)/2</f>
        <v>40484</v>
      </c>
      <c r="G601" s="9">
        <f>+C601-(C$7+F601*C$8)</f>
        <v>-7.0657479780493304E-2</v>
      </c>
      <c r="K601" s="9">
        <f>+G601</f>
        <v>-7.0657479780493304E-2</v>
      </c>
      <c r="O601" s="9">
        <f ca="1">+C$11+C$12*F601</f>
        <v>-7.4681690161174735E-2</v>
      </c>
      <c r="P601" s="9">
        <f>+D$11+D$12*F601+D$13*F601^2</f>
        <v>-9.4296697689498193E-2</v>
      </c>
      <c r="Q601" s="11">
        <f>+C601-15018.5</f>
        <v>44273.740000000224</v>
      </c>
      <c r="R601">
        <f>+(P601-G601)^2</f>
        <v>5.5881262334941744E-4</v>
      </c>
      <c r="S601">
        <v>1</v>
      </c>
      <c r="T601">
        <f>S601*R601</f>
        <v>5.5881262334941744E-4</v>
      </c>
    </row>
    <row r="602" spans="1:20">
      <c r="A602" s="205" t="s">
        <v>441</v>
      </c>
      <c r="B602" s="206" t="s">
        <v>39</v>
      </c>
      <c r="C602" s="207">
        <v>59292.242999999784</v>
      </c>
      <c r="D602" s="205" t="s">
        <v>120</v>
      </c>
      <c r="E602" s="10">
        <f>+(C602-C$7)/C$8</f>
        <v>40483.811148708803</v>
      </c>
      <c r="F602">
        <f>ROUND(2*E602,0)/2</f>
        <v>40484</v>
      </c>
      <c r="G602" s="9">
        <f>+C602-(C$7+F602*C$8)</f>
        <v>-6.7657480220077559E-2</v>
      </c>
      <c r="K602" s="9">
        <f>+G602</f>
        <v>-6.7657480220077559E-2</v>
      </c>
      <c r="O602" s="9">
        <f ca="1">+C$11+C$12*F602</f>
        <v>-7.4681690161174735E-2</v>
      </c>
      <c r="P602" s="9">
        <f>+D$11+D$12*F602+D$13*F602^2</f>
        <v>-9.4296697689498193E-2</v>
      </c>
      <c r="Q602" s="11">
        <f>+C602-15018.5</f>
        <v>44273.742999999784</v>
      </c>
      <c r="R602">
        <f>+(P602-G602)^2</f>
        <v>7.0964790738308554E-4</v>
      </c>
      <c r="S602">
        <v>1</v>
      </c>
      <c r="T602">
        <f>S602*R602</f>
        <v>7.0964790738308554E-4</v>
      </c>
    </row>
    <row r="603" spans="1:20">
      <c r="A603" s="208" t="s">
        <v>443</v>
      </c>
      <c r="B603" s="209" t="s">
        <v>39</v>
      </c>
      <c r="C603" s="210">
        <v>59628.276999999769</v>
      </c>
      <c r="D603" s="194"/>
      <c r="E603" s="10">
        <f>+(C603-C$7)/C$8</f>
        <v>41421.77772067365</v>
      </c>
      <c r="F603">
        <f>ROUND(2*E603,0)/2</f>
        <v>41422</v>
      </c>
      <c r="G603" s="9">
        <f>+C603-(C$7+F603*C$8)</f>
        <v>-7.9633340232248884E-2</v>
      </c>
      <c r="K603" s="9">
        <f>+G603</f>
        <v>-7.9633340232248884E-2</v>
      </c>
      <c r="O603" s="9">
        <f ca="1">+C$11+C$12*F603</f>
        <v>-7.8088961296053E-2</v>
      </c>
      <c r="P603" s="9">
        <f>+D$11+D$12*F603+D$13*F603^2</f>
        <v>-0.10071854882923582</v>
      </c>
      <c r="Q603" s="11">
        <f>+C603-15018.5</f>
        <v>44609.776999999769</v>
      </c>
      <c r="R603">
        <f>+(P603-G603)^2</f>
        <v>4.4458602157845199E-4</v>
      </c>
      <c r="S603">
        <v>1</v>
      </c>
      <c r="T603">
        <f>S603*R603</f>
        <v>4.4458602157845199E-4</v>
      </c>
    </row>
    <row r="604" spans="1:20">
      <c r="A604" s="208" t="s">
        <v>443</v>
      </c>
      <c r="B604" s="209" t="s">
        <v>39</v>
      </c>
      <c r="C604" s="210">
        <v>59628.277999999933</v>
      </c>
      <c r="D604" s="194"/>
      <c r="E604" s="10">
        <f>+(C604-C$7)/C$8</f>
        <v>41421.780511958837</v>
      </c>
      <c r="F604">
        <f>ROUND(2*E604,0)/2</f>
        <v>41422</v>
      </c>
      <c r="G604" s="9">
        <f>+C604-(C$7+F604*C$8)</f>
        <v>-7.8633340068336111E-2</v>
      </c>
      <c r="K604" s="9">
        <f>+G604</f>
        <v>-7.8633340068336111E-2</v>
      </c>
      <c r="O604" s="9">
        <f ca="1">+C$11+C$12*F604</f>
        <v>-7.8088961296053E-2</v>
      </c>
      <c r="P604" s="9">
        <f>+D$11+D$12*F604+D$13*F604^2</f>
        <v>-0.10071854882923582</v>
      </c>
      <c r="Q604" s="11">
        <f>+C604-15018.5</f>
        <v>44609.777999999933</v>
      </c>
      <c r="R604">
        <f>+(P604-G604)^2</f>
        <v>4.8775644601252145E-4</v>
      </c>
      <c r="S604">
        <v>1</v>
      </c>
      <c r="T604">
        <f>S604*R604</f>
        <v>4.8775644601252145E-4</v>
      </c>
    </row>
    <row r="605" spans="1:20">
      <c r="A605" s="208" t="s">
        <v>443</v>
      </c>
      <c r="B605" s="209" t="s">
        <v>39</v>
      </c>
      <c r="C605" s="210">
        <v>59651.195999999996</v>
      </c>
      <c r="D605" s="194"/>
      <c r="E605" s="10">
        <f>+(C605-C$7)/C$8</f>
        <v>41485.751175333229</v>
      </c>
      <c r="F605">
        <f>ROUND(2*E605,0)/2</f>
        <v>41486</v>
      </c>
      <c r="G605" s="9">
        <f>+C605-(C$7+F605*C$8)</f>
        <v>-8.9143420002073981E-2</v>
      </c>
      <c r="K605" s="9">
        <f>+G605</f>
        <v>-8.9143420002073981E-2</v>
      </c>
      <c r="O605" s="9">
        <f ca="1">+C$11+C$12*F605</f>
        <v>-7.8321440350031885E-2</v>
      </c>
      <c r="P605" s="9">
        <f>+D$11+D$12*F605+D$13*F605^2</f>
        <v>-0.10116396099586146</v>
      </c>
      <c r="Q605" s="11">
        <f>+C605-15018.5</f>
        <v>44632.695999999996</v>
      </c>
      <c r="R605">
        <f>+(P605-G605)^2</f>
        <v>1.4449340578332528E-4</v>
      </c>
      <c r="S605">
        <v>1</v>
      </c>
      <c r="T605">
        <f>S605*R605</f>
        <v>1.4449340578332528E-4</v>
      </c>
    </row>
    <row r="606" spans="1:20">
      <c r="A606" s="208" t="s">
        <v>443</v>
      </c>
      <c r="B606" s="209" t="s">
        <v>39</v>
      </c>
      <c r="C606" s="210">
        <v>59651.200000000186</v>
      </c>
      <c r="D606" s="194"/>
      <c r="E606" s="10">
        <f>+(C606-C$7)/C$8</f>
        <v>41485.762340472662</v>
      </c>
      <c r="F606">
        <f>ROUND(2*E606,0)/2</f>
        <v>41486</v>
      </c>
      <c r="G606" s="9">
        <f>+C606-(C$7+F606*C$8)</f>
        <v>-8.5143419812084176E-2</v>
      </c>
      <c r="K606" s="9">
        <f>+G606</f>
        <v>-8.5143419812084176E-2</v>
      </c>
      <c r="O606" s="9">
        <f ca="1">+C$11+C$12*F606</f>
        <v>-7.8321440350031885E-2</v>
      </c>
      <c r="P606" s="9">
        <f>+D$11+D$12*F606+D$13*F606^2</f>
        <v>-0.10116396099586146</v>
      </c>
      <c r="Q606" s="11">
        <f>+C606-15018.5</f>
        <v>44632.700000000186</v>
      </c>
      <c r="R606">
        <f>+(P606-G606)^2</f>
        <v>2.566577398211041E-4</v>
      </c>
      <c r="S606">
        <v>1</v>
      </c>
      <c r="T606">
        <f>S606*R606</f>
        <v>2.566577398211041E-4</v>
      </c>
    </row>
    <row r="607" spans="1:20">
      <c r="C607" s="14"/>
      <c r="D607" s="14"/>
    </row>
    <row r="608" spans="1:20">
      <c r="C608" s="14"/>
      <c r="D608" s="14"/>
    </row>
    <row r="609" spans="3:4">
      <c r="C609" s="14"/>
      <c r="D609" s="14"/>
    </row>
    <row r="610" spans="3:4">
      <c r="C610" s="14"/>
      <c r="D610" s="14"/>
    </row>
    <row r="611" spans="3:4">
      <c r="C611" s="14"/>
      <c r="D611" s="14"/>
    </row>
    <row r="612" spans="3:4">
      <c r="C612" s="14"/>
      <c r="D612" s="14"/>
    </row>
    <row r="613" spans="3:4">
      <c r="C613" s="14"/>
      <c r="D613" s="14"/>
    </row>
    <row r="614" spans="3:4">
      <c r="C614" s="14"/>
      <c r="D614" s="14"/>
    </row>
    <row r="615" spans="3:4">
      <c r="C615" s="14"/>
      <c r="D615" s="14"/>
    </row>
    <row r="616" spans="3:4">
      <c r="C616" s="14"/>
      <c r="D616" s="14"/>
    </row>
    <row r="617" spans="3:4">
      <c r="C617" s="14"/>
      <c r="D617" s="14"/>
    </row>
    <row r="618" spans="3:4">
      <c r="C618" s="14"/>
      <c r="D618" s="14"/>
    </row>
    <row r="619" spans="3:4">
      <c r="C619" s="14"/>
      <c r="D619" s="14"/>
    </row>
    <row r="620" spans="3:4">
      <c r="C620" s="14"/>
      <c r="D620" s="14"/>
    </row>
    <row r="621" spans="3:4">
      <c r="C621" s="14"/>
      <c r="D621" s="14"/>
    </row>
    <row r="622" spans="3:4">
      <c r="C622" s="14"/>
      <c r="D622" s="14"/>
    </row>
    <row r="623" spans="3:4">
      <c r="C623" s="14"/>
      <c r="D623" s="14"/>
    </row>
    <row r="624" spans="3:4">
      <c r="C624" s="14"/>
      <c r="D624" s="14"/>
    </row>
    <row r="625" spans="3:4">
      <c r="C625" s="14"/>
      <c r="D625" s="14"/>
    </row>
    <row r="626" spans="3:4">
      <c r="C626" s="14"/>
      <c r="D626" s="14"/>
    </row>
    <row r="627" spans="3:4">
      <c r="C627" s="14"/>
      <c r="D627" s="14"/>
    </row>
    <row r="628" spans="3:4">
      <c r="C628" s="14"/>
      <c r="D628" s="14"/>
    </row>
    <row r="629" spans="3:4">
      <c r="C629" s="14"/>
      <c r="D629" s="14"/>
    </row>
    <row r="630" spans="3:4">
      <c r="C630" s="14"/>
      <c r="D630" s="14"/>
    </row>
    <row r="631" spans="3:4">
      <c r="C631" s="14"/>
      <c r="D631" s="14"/>
    </row>
    <row r="632" spans="3:4">
      <c r="C632" s="14"/>
      <c r="D632" s="14"/>
    </row>
    <row r="633" spans="3:4">
      <c r="C633" s="14"/>
      <c r="D633" s="14"/>
    </row>
    <row r="634" spans="3:4">
      <c r="C634" s="14"/>
      <c r="D634" s="14"/>
    </row>
    <row r="635" spans="3:4">
      <c r="C635" s="14"/>
      <c r="D635" s="14"/>
    </row>
    <row r="636" spans="3:4">
      <c r="C636" s="14"/>
      <c r="D636" s="14"/>
    </row>
    <row r="637" spans="3:4">
      <c r="C637" s="14"/>
      <c r="D637" s="14"/>
    </row>
    <row r="638" spans="3:4">
      <c r="C638" s="14"/>
      <c r="D638" s="14"/>
    </row>
    <row r="639" spans="3:4">
      <c r="C639" s="14"/>
      <c r="D639" s="14"/>
    </row>
    <row r="640" spans="3:4">
      <c r="C640" s="14"/>
      <c r="D640" s="14"/>
    </row>
    <row r="641" spans="3:4">
      <c r="C641" s="14"/>
      <c r="D641" s="14"/>
    </row>
    <row r="642" spans="3:4">
      <c r="C642" s="14"/>
      <c r="D642" s="14"/>
    </row>
    <row r="643" spans="3:4">
      <c r="C643" s="14"/>
      <c r="D643" s="14"/>
    </row>
    <row r="644" spans="3:4">
      <c r="C644" s="14"/>
      <c r="D644" s="14"/>
    </row>
    <row r="645" spans="3:4">
      <c r="C645" s="14"/>
      <c r="D645" s="14"/>
    </row>
    <row r="646" spans="3:4">
      <c r="C646" s="14"/>
      <c r="D646" s="14"/>
    </row>
    <row r="647" spans="3:4">
      <c r="C647" s="14"/>
      <c r="D647" s="14"/>
    </row>
    <row r="648" spans="3:4">
      <c r="C648" s="14"/>
      <c r="D648" s="14"/>
    </row>
    <row r="649" spans="3:4">
      <c r="C649" s="14"/>
      <c r="D649" s="14"/>
    </row>
    <row r="650" spans="3:4">
      <c r="C650" s="14"/>
      <c r="D650" s="14"/>
    </row>
    <row r="651" spans="3:4">
      <c r="C651" s="14"/>
      <c r="D651" s="14"/>
    </row>
    <row r="652" spans="3:4">
      <c r="C652" s="14"/>
      <c r="D652" s="14"/>
    </row>
    <row r="653" spans="3:4">
      <c r="C653" s="14"/>
      <c r="D653" s="14"/>
    </row>
    <row r="654" spans="3:4">
      <c r="C654" s="14"/>
      <c r="D654" s="14"/>
    </row>
    <row r="655" spans="3:4">
      <c r="C655" s="14"/>
      <c r="D655" s="14"/>
    </row>
    <row r="656" spans="3:4">
      <c r="C656" s="14"/>
      <c r="D656" s="14"/>
    </row>
    <row r="657" spans="3:4">
      <c r="C657" s="14"/>
      <c r="D657" s="14"/>
    </row>
    <row r="658" spans="3:4">
      <c r="C658" s="14"/>
      <c r="D658" s="14"/>
    </row>
    <row r="659" spans="3:4">
      <c r="C659" s="14"/>
      <c r="D659" s="14"/>
    </row>
    <row r="660" spans="3:4">
      <c r="C660" s="14"/>
      <c r="D660" s="14"/>
    </row>
    <row r="661" spans="3:4">
      <c r="C661" s="14"/>
      <c r="D661" s="14"/>
    </row>
    <row r="662" spans="3:4">
      <c r="C662" s="14"/>
      <c r="D662" s="14"/>
    </row>
    <row r="663" spans="3:4">
      <c r="C663" s="14"/>
      <c r="D663" s="14"/>
    </row>
    <row r="664" spans="3:4">
      <c r="C664" s="14"/>
      <c r="D664" s="14"/>
    </row>
    <row r="665" spans="3:4">
      <c r="C665" s="14"/>
      <c r="D665" s="14"/>
    </row>
    <row r="666" spans="3:4">
      <c r="C666" s="14"/>
      <c r="D666" s="14"/>
    </row>
    <row r="667" spans="3:4">
      <c r="C667" s="14"/>
      <c r="D667" s="14"/>
    </row>
    <row r="668" spans="3:4">
      <c r="C668" s="14"/>
      <c r="D668" s="14"/>
    </row>
    <row r="669" spans="3:4">
      <c r="C669" s="14"/>
      <c r="D669" s="14"/>
    </row>
    <row r="670" spans="3:4">
      <c r="C670" s="14"/>
      <c r="D670" s="14"/>
    </row>
    <row r="671" spans="3:4">
      <c r="C671" s="14"/>
      <c r="D671" s="14"/>
    </row>
    <row r="672" spans="3:4">
      <c r="C672" s="14"/>
      <c r="D672" s="14"/>
    </row>
    <row r="673" spans="3:4">
      <c r="C673" s="14"/>
      <c r="D673" s="14"/>
    </row>
    <row r="674" spans="3:4">
      <c r="C674" s="14"/>
      <c r="D674" s="14"/>
    </row>
    <row r="675" spans="3:4">
      <c r="C675" s="14"/>
      <c r="D675" s="14"/>
    </row>
    <row r="676" spans="3:4">
      <c r="C676" s="14"/>
      <c r="D676" s="14"/>
    </row>
    <row r="677" spans="3:4">
      <c r="C677" s="14"/>
      <c r="D677" s="14"/>
    </row>
    <row r="678" spans="3:4">
      <c r="C678" s="14"/>
      <c r="D678" s="14"/>
    </row>
    <row r="679" spans="3:4">
      <c r="C679" s="14"/>
      <c r="D679" s="14"/>
    </row>
    <row r="680" spans="3:4">
      <c r="C680" s="14"/>
      <c r="D680" s="14"/>
    </row>
    <row r="681" spans="3:4">
      <c r="C681" s="14"/>
      <c r="D681" s="14"/>
    </row>
    <row r="682" spans="3:4">
      <c r="C682" s="14"/>
      <c r="D682" s="14"/>
    </row>
    <row r="683" spans="3:4">
      <c r="C683" s="14"/>
      <c r="D683" s="14"/>
    </row>
    <row r="684" spans="3:4">
      <c r="C684" s="14"/>
      <c r="D684" s="14"/>
    </row>
    <row r="685" spans="3:4">
      <c r="C685" s="14"/>
      <c r="D685" s="14"/>
    </row>
    <row r="686" spans="3:4">
      <c r="C686" s="14"/>
      <c r="D686" s="14"/>
    </row>
    <row r="687" spans="3:4">
      <c r="C687" s="14"/>
      <c r="D687" s="14"/>
    </row>
    <row r="688" spans="3:4">
      <c r="C688" s="14"/>
      <c r="D688" s="14"/>
    </row>
    <row r="689" spans="3:4">
      <c r="C689" s="14"/>
      <c r="D689" s="14"/>
    </row>
    <row r="690" spans="3:4">
      <c r="C690" s="14"/>
      <c r="D690" s="14"/>
    </row>
    <row r="691" spans="3:4">
      <c r="C691" s="14"/>
      <c r="D691" s="14"/>
    </row>
    <row r="692" spans="3:4">
      <c r="C692" s="14"/>
      <c r="D692" s="14"/>
    </row>
    <row r="693" spans="3:4">
      <c r="C693" s="14"/>
      <c r="D693" s="14"/>
    </row>
    <row r="694" spans="3:4">
      <c r="C694" s="14"/>
      <c r="D694" s="14"/>
    </row>
    <row r="695" spans="3:4">
      <c r="C695" s="14"/>
      <c r="D695" s="14"/>
    </row>
    <row r="696" spans="3:4">
      <c r="C696" s="14"/>
      <c r="D696" s="14"/>
    </row>
    <row r="697" spans="3:4">
      <c r="C697" s="14"/>
      <c r="D697" s="14"/>
    </row>
    <row r="698" spans="3:4">
      <c r="C698" s="14"/>
      <c r="D698" s="14"/>
    </row>
    <row r="699" spans="3:4">
      <c r="C699" s="14"/>
      <c r="D699" s="14"/>
    </row>
    <row r="700" spans="3:4">
      <c r="C700" s="14"/>
      <c r="D700" s="14"/>
    </row>
    <row r="701" spans="3:4">
      <c r="C701" s="14"/>
      <c r="D701" s="14"/>
    </row>
    <row r="702" spans="3:4">
      <c r="C702" s="14"/>
      <c r="D702" s="14"/>
    </row>
    <row r="703" spans="3:4">
      <c r="C703" s="14"/>
      <c r="D703" s="14"/>
    </row>
    <row r="704" spans="3:4">
      <c r="C704" s="14"/>
      <c r="D704" s="14"/>
    </row>
    <row r="705" spans="3:4">
      <c r="C705" s="14"/>
      <c r="D705" s="14"/>
    </row>
    <row r="706" spans="3:4">
      <c r="C706" s="14"/>
      <c r="D706" s="14"/>
    </row>
    <row r="707" spans="3:4">
      <c r="C707" s="14"/>
      <c r="D707" s="14"/>
    </row>
    <row r="708" spans="3:4">
      <c r="C708" s="14"/>
      <c r="D708" s="14"/>
    </row>
    <row r="709" spans="3:4">
      <c r="C709" s="14"/>
      <c r="D709" s="14"/>
    </row>
    <row r="710" spans="3:4">
      <c r="C710" s="14"/>
      <c r="D710" s="14"/>
    </row>
    <row r="711" spans="3:4">
      <c r="C711" s="14"/>
      <c r="D711" s="14"/>
    </row>
    <row r="712" spans="3:4">
      <c r="C712" s="14"/>
      <c r="D712" s="14"/>
    </row>
    <row r="713" spans="3:4">
      <c r="C713" s="14"/>
      <c r="D713" s="14"/>
    </row>
    <row r="714" spans="3:4">
      <c r="C714" s="14"/>
      <c r="D714" s="14"/>
    </row>
    <row r="715" spans="3:4">
      <c r="C715" s="14"/>
      <c r="D715" s="14"/>
    </row>
    <row r="716" spans="3:4">
      <c r="C716" s="14"/>
      <c r="D716" s="14"/>
    </row>
    <row r="717" spans="3:4">
      <c r="C717" s="14"/>
      <c r="D717" s="14"/>
    </row>
    <row r="718" spans="3:4">
      <c r="C718" s="14"/>
      <c r="D718" s="14"/>
    </row>
    <row r="719" spans="3:4">
      <c r="C719" s="14"/>
      <c r="D719" s="14"/>
    </row>
    <row r="720" spans="3:4">
      <c r="C720" s="14"/>
      <c r="D720" s="14"/>
    </row>
    <row r="721" spans="3:4">
      <c r="C721" s="14"/>
      <c r="D721" s="14"/>
    </row>
    <row r="722" spans="3:4">
      <c r="C722" s="14"/>
      <c r="D722" s="14"/>
    </row>
    <row r="723" spans="3:4">
      <c r="C723" s="14"/>
      <c r="D723" s="14"/>
    </row>
    <row r="724" spans="3:4">
      <c r="C724" s="14"/>
      <c r="D724" s="14"/>
    </row>
    <row r="725" spans="3:4">
      <c r="C725" s="14"/>
      <c r="D725" s="14"/>
    </row>
    <row r="726" spans="3:4">
      <c r="C726" s="14"/>
      <c r="D726" s="14"/>
    </row>
    <row r="727" spans="3:4">
      <c r="C727" s="14"/>
      <c r="D727" s="14"/>
    </row>
    <row r="728" spans="3:4">
      <c r="C728" s="14"/>
      <c r="D728" s="14"/>
    </row>
    <row r="729" spans="3:4">
      <c r="C729" s="14"/>
      <c r="D729" s="14"/>
    </row>
    <row r="730" spans="3:4">
      <c r="C730" s="14"/>
      <c r="D730" s="14"/>
    </row>
    <row r="731" spans="3:4">
      <c r="C731" s="14"/>
      <c r="D731" s="14"/>
    </row>
    <row r="732" spans="3:4">
      <c r="C732" s="14"/>
      <c r="D732" s="14"/>
    </row>
    <row r="733" spans="3:4">
      <c r="C733" s="14"/>
      <c r="D733" s="14"/>
    </row>
    <row r="734" spans="3:4">
      <c r="C734" s="14"/>
      <c r="D734" s="14"/>
    </row>
    <row r="735" spans="3:4">
      <c r="C735" s="14"/>
      <c r="D735" s="14"/>
    </row>
    <row r="736" spans="3:4">
      <c r="C736" s="14"/>
      <c r="D736" s="14"/>
    </row>
    <row r="737" spans="3:4">
      <c r="C737" s="14"/>
      <c r="D737" s="14"/>
    </row>
    <row r="738" spans="3:4">
      <c r="C738" s="14"/>
      <c r="D738" s="14"/>
    </row>
    <row r="739" spans="3:4">
      <c r="C739" s="14"/>
      <c r="D739" s="14"/>
    </row>
    <row r="740" spans="3:4">
      <c r="C740" s="14"/>
      <c r="D740" s="14"/>
    </row>
    <row r="741" spans="3:4">
      <c r="C741" s="14"/>
      <c r="D741" s="14"/>
    </row>
    <row r="742" spans="3:4">
      <c r="C742" s="14"/>
      <c r="D742" s="14"/>
    </row>
    <row r="743" spans="3:4">
      <c r="C743" s="14"/>
      <c r="D743" s="14"/>
    </row>
    <row r="744" spans="3:4">
      <c r="C744" s="14"/>
      <c r="D744" s="14"/>
    </row>
    <row r="745" spans="3:4">
      <c r="C745" s="14"/>
      <c r="D745" s="14"/>
    </row>
    <row r="746" spans="3:4">
      <c r="C746" s="14"/>
      <c r="D746" s="14"/>
    </row>
    <row r="747" spans="3:4">
      <c r="C747" s="14"/>
      <c r="D747" s="14"/>
    </row>
    <row r="748" spans="3:4">
      <c r="C748" s="14"/>
      <c r="D748" s="14"/>
    </row>
    <row r="749" spans="3:4">
      <c r="C749" s="14"/>
      <c r="D749" s="14"/>
    </row>
    <row r="750" spans="3:4">
      <c r="C750" s="14"/>
      <c r="D750" s="14"/>
    </row>
    <row r="751" spans="3:4">
      <c r="C751" s="14"/>
      <c r="D751" s="14"/>
    </row>
    <row r="752" spans="3:4">
      <c r="C752" s="14"/>
      <c r="D752" s="14"/>
    </row>
    <row r="753" spans="3:4">
      <c r="C753" s="14"/>
      <c r="D753" s="14"/>
    </row>
    <row r="754" spans="3:4">
      <c r="C754" s="14"/>
      <c r="D754" s="14"/>
    </row>
    <row r="755" spans="3:4">
      <c r="C755" s="14"/>
      <c r="D755" s="14"/>
    </row>
    <row r="756" spans="3:4">
      <c r="C756" s="14"/>
      <c r="D756" s="14"/>
    </row>
    <row r="757" spans="3:4">
      <c r="C757" s="14"/>
      <c r="D757" s="14"/>
    </row>
    <row r="758" spans="3:4">
      <c r="C758" s="14"/>
      <c r="D758" s="14"/>
    </row>
    <row r="759" spans="3:4">
      <c r="C759" s="14"/>
      <c r="D759" s="14"/>
    </row>
    <row r="760" spans="3:4">
      <c r="C760" s="14"/>
      <c r="D760" s="14"/>
    </row>
    <row r="761" spans="3:4">
      <c r="C761" s="14"/>
      <c r="D761" s="14"/>
    </row>
    <row r="762" spans="3:4">
      <c r="C762" s="14"/>
      <c r="D762" s="14"/>
    </row>
    <row r="763" spans="3:4">
      <c r="C763" s="14"/>
      <c r="D763" s="14"/>
    </row>
    <row r="764" spans="3:4">
      <c r="C764" s="14"/>
      <c r="D764" s="14"/>
    </row>
    <row r="765" spans="3:4">
      <c r="C765" s="14"/>
      <c r="D765" s="14"/>
    </row>
    <row r="766" spans="3:4">
      <c r="C766" s="14"/>
      <c r="D766" s="14"/>
    </row>
    <row r="767" spans="3:4">
      <c r="C767" s="14"/>
      <c r="D767" s="14"/>
    </row>
    <row r="768" spans="3:4">
      <c r="C768" s="14"/>
      <c r="D768" s="14"/>
    </row>
    <row r="769" spans="3:4">
      <c r="C769" s="14"/>
      <c r="D769" s="14"/>
    </row>
    <row r="770" spans="3:4">
      <c r="C770" s="14"/>
      <c r="D770" s="14"/>
    </row>
    <row r="771" spans="3:4">
      <c r="C771" s="14"/>
      <c r="D771" s="14"/>
    </row>
    <row r="772" spans="3:4">
      <c r="C772" s="14"/>
      <c r="D772" s="14"/>
    </row>
    <row r="773" spans="3:4">
      <c r="C773" s="14"/>
      <c r="D773" s="14"/>
    </row>
    <row r="774" spans="3:4">
      <c r="C774" s="14"/>
      <c r="D774" s="14"/>
    </row>
    <row r="775" spans="3:4">
      <c r="C775" s="14"/>
      <c r="D775" s="14"/>
    </row>
    <row r="776" spans="3:4">
      <c r="C776" s="14"/>
      <c r="D776" s="14"/>
    </row>
    <row r="777" spans="3:4">
      <c r="C777" s="14"/>
      <c r="D777" s="14"/>
    </row>
    <row r="778" spans="3:4">
      <c r="C778" s="14"/>
      <c r="D778" s="14"/>
    </row>
    <row r="779" spans="3:4">
      <c r="C779" s="14"/>
      <c r="D779" s="14"/>
    </row>
    <row r="780" spans="3:4">
      <c r="C780" s="14"/>
      <c r="D780" s="14"/>
    </row>
    <row r="781" spans="3:4">
      <c r="C781" s="14"/>
      <c r="D781" s="14"/>
    </row>
    <row r="782" spans="3:4">
      <c r="C782" s="14"/>
      <c r="D782" s="14"/>
    </row>
    <row r="783" spans="3:4">
      <c r="C783" s="14"/>
      <c r="D783" s="14"/>
    </row>
    <row r="784" spans="3:4">
      <c r="C784" s="14"/>
      <c r="D784" s="14"/>
    </row>
    <row r="785" spans="3:4">
      <c r="C785" s="14"/>
      <c r="D785" s="14"/>
    </row>
    <row r="786" spans="3:4">
      <c r="C786" s="14"/>
      <c r="D786" s="14"/>
    </row>
    <row r="787" spans="3:4">
      <c r="C787" s="14"/>
      <c r="D787" s="14"/>
    </row>
    <row r="788" spans="3:4">
      <c r="C788" s="14"/>
      <c r="D788" s="14"/>
    </row>
    <row r="789" spans="3:4">
      <c r="C789" s="14"/>
      <c r="D789" s="14"/>
    </row>
    <row r="790" spans="3:4">
      <c r="C790" s="14"/>
      <c r="D790" s="14"/>
    </row>
    <row r="791" spans="3:4">
      <c r="C791" s="14"/>
      <c r="D791" s="14"/>
    </row>
    <row r="792" spans="3:4">
      <c r="C792" s="14"/>
      <c r="D792" s="14"/>
    </row>
    <row r="793" spans="3:4">
      <c r="C793" s="14"/>
      <c r="D793" s="14"/>
    </row>
    <row r="794" spans="3:4">
      <c r="C794" s="14"/>
      <c r="D794" s="14"/>
    </row>
    <row r="795" spans="3:4">
      <c r="C795" s="14"/>
      <c r="D795" s="14"/>
    </row>
    <row r="796" spans="3:4">
      <c r="C796" s="14"/>
      <c r="D796" s="14"/>
    </row>
    <row r="797" spans="3:4">
      <c r="C797" s="14"/>
      <c r="D797" s="14"/>
    </row>
    <row r="798" spans="3:4">
      <c r="C798" s="14"/>
      <c r="D798" s="14"/>
    </row>
    <row r="799" spans="3:4">
      <c r="C799" s="14"/>
      <c r="D799" s="14"/>
    </row>
    <row r="800" spans="3:4">
      <c r="C800" s="14"/>
      <c r="D800" s="14"/>
    </row>
    <row r="801" spans="3:4">
      <c r="C801" s="14"/>
      <c r="D801" s="14"/>
    </row>
    <row r="802" spans="3:4">
      <c r="C802" s="14"/>
      <c r="D802" s="14"/>
    </row>
    <row r="803" spans="3:4">
      <c r="C803" s="14"/>
      <c r="D803" s="14"/>
    </row>
    <row r="804" spans="3:4">
      <c r="C804" s="14"/>
      <c r="D804" s="14"/>
    </row>
    <row r="805" spans="3:4">
      <c r="C805" s="14"/>
      <c r="D805" s="14"/>
    </row>
    <row r="806" spans="3:4">
      <c r="C806" s="14"/>
      <c r="D806" s="14"/>
    </row>
    <row r="807" spans="3:4">
      <c r="C807" s="14"/>
      <c r="D807" s="14"/>
    </row>
    <row r="808" spans="3:4">
      <c r="C808" s="14"/>
      <c r="D808" s="14"/>
    </row>
    <row r="809" spans="3:4">
      <c r="C809" s="14"/>
      <c r="D809" s="14"/>
    </row>
    <row r="810" spans="3:4">
      <c r="C810" s="14"/>
      <c r="D810" s="14"/>
    </row>
    <row r="811" spans="3:4">
      <c r="C811" s="14"/>
      <c r="D811" s="14"/>
    </row>
    <row r="812" spans="3:4">
      <c r="C812" s="14"/>
      <c r="D812" s="14"/>
    </row>
    <row r="813" spans="3:4">
      <c r="C813" s="14"/>
      <c r="D813" s="14"/>
    </row>
    <row r="814" spans="3:4">
      <c r="C814" s="14"/>
      <c r="D814" s="14"/>
    </row>
    <row r="815" spans="3:4">
      <c r="C815" s="14"/>
      <c r="D815" s="14"/>
    </row>
    <row r="816" spans="3:4">
      <c r="C816" s="14"/>
      <c r="D816" s="14"/>
    </row>
    <row r="817" spans="3:4">
      <c r="C817" s="14"/>
      <c r="D817" s="14"/>
    </row>
    <row r="818" spans="3:4">
      <c r="C818" s="14"/>
      <c r="D818" s="14"/>
    </row>
    <row r="819" spans="3:4">
      <c r="C819" s="14"/>
      <c r="D819" s="14"/>
    </row>
    <row r="820" spans="3:4">
      <c r="C820" s="14"/>
      <c r="D820" s="14"/>
    </row>
    <row r="821" spans="3:4">
      <c r="C821" s="14"/>
      <c r="D821" s="14"/>
    </row>
    <row r="822" spans="3:4">
      <c r="C822" s="14"/>
      <c r="D822" s="14"/>
    </row>
    <row r="823" spans="3:4">
      <c r="C823" s="14"/>
      <c r="D823" s="14"/>
    </row>
    <row r="824" spans="3:4">
      <c r="C824" s="14"/>
      <c r="D824" s="14"/>
    </row>
    <row r="825" spans="3:4">
      <c r="C825" s="14"/>
      <c r="D825" s="14"/>
    </row>
    <row r="826" spans="3:4">
      <c r="C826" s="14"/>
      <c r="D826" s="14"/>
    </row>
    <row r="827" spans="3:4">
      <c r="C827" s="14"/>
      <c r="D827" s="14"/>
    </row>
    <row r="828" spans="3:4">
      <c r="C828" s="14"/>
      <c r="D828" s="14"/>
    </row>
    <row r="829" spans="3:4">
      <c r="C829" s="14"/>
      <c r="D829" s="14"/>
    </row>
    <row r="830" spans="3:4">
      <c r="C830" s="14"/>
      <c r="D830" s="14"/>
    </row>
    <row r="831" spans="3:4">
      <c r="C831" s="14"/>
      <c r="D831" s="14"/>
    </row>
    <row r="832" spans="3:4">
      <c r="C832" s="14"/>
      <c r="D832" s="14"/>
    </row>
    <row r="833" spans="3:4">
      <c r="C833" s="14"/>
      <c r="D833" s="14"/>
    </row>
    <row r="834" spans="3:4">
      <c r="C834" s="14"/>
      <c r="D834" s="14"/>
    </row>
    <row r="835" spans="3:4">
      <c r="C835" s="14"/>
      <c r="D835" s="14"/>
    </row>
    <row r="836" spans="3:4">
      <c r="C836" s="14"/>
      <c r="D836" s="14"/>
    </row>
    <row r="837" spans="3:4">
      <c r="C837" s="14"/>
      <c r="D837" s="14"/>
    </row>
    <row r="838" spans="3:4">
      <c r="C838" s="14"/>
      <c r="D838" s="14"/>
    </row>
    <row r="839" spans="3:4">
      <c r="C839" s="14"/>
      <c r="D839" s="14"/>
    </row>
    <row r="840" spans="3:4">
      <c r="C840" s="14"/>
      <c r="D840" s="14"/>
    </row>
    <row r="841" spans="3:4">
      <c r="C841" s="14"/>
      <c r="D841" s="14"/>
    </row>
    <row r="842" spans="3:4">
      <c r="C842" s="14"/>
      <c r="D842" s="14"/>
    </row>
    <row r="843" spans="3:4">
      <c r="C843" s="14"/>
      <c r="D843" s="14"/>
    </row>
    <row r="844" spans="3:4">
      <c r="C844" s="14"/>
      <c r="D844" s="14"/>
    </row>
    <row r="845" spans="3:4">
      <c r="C845" s="14"/>
      <c r="D845" s="14"/>
    </row>
    <row r="846" spans="3:4">
      <c r="C846" s="14"/>
      <c r="D846" s="14"/>
    </row>
    <row r="847" spans="3:4">
      <c r="C847" s="14"/>
      <c r="D847" s="14"/>
    </row>
    <row r="848" spans="3:4">
      <c r="C848" s="14"/>
      <c r="D848" s="14"/>
    </row>
    <row r="849" spans="3:4">
      <c r="C849" s="14"/>
      <c r="D849" s="14"/>
    </row>
    <row r="850" spans="3:4">
      <c r="C850" s="14"/>
      <c r="D850" s="14"/>
    </row>
    <row r="851" spans="3:4">
      <c r="C851" s="14"/>
      <c r="D851" s="14"/>
    </row>
    <row r="852" spans="3:4">
      <c r="C852" s="14"/>
      <c r="D852" s="14"/>
    </row>
    <row r="853" spans="3:4">
      <c r="C853" s="14"/>
      <c r="D853" s="14"/>
    </row>
    <row r="854" spans="3:4">
      <c r="C854" s="14"/>
      <c r="D854" s="14"/>
    </row>
    <row r="855" spans="3:4">
      <c r="C855" s="14"/>
      <c r="D855" s="14"/>
    </row>
    <row r="856" spans="3:4">
      <c r="C856" s="14"/>
      <c r="D856" s="14"/>
    </row>
    <row r="857" spans="3:4">
      <c r="C857" s="14"/>
      <c r="D857" s="14"/>
    </row>
    <row r="858" spans="3:4">
      <c r="C858" s="14"/>
      <c r="D858" s="14"/>
    </row>
    <row r="859" spans="3:4">
      <c r="C859" s="14"/>
      <c r="D859" s="14"/>
    </row>
    <row r="860" spans="3:4">
      <c r="C860" s="14"/>
      <c r="D860" s="14"/>
    </row>
    <row r="861" spans="3:4">
      <c r="C861" s="14"/>
      <c r="D861" s="14"/>
    </row>
    <row r="862" spans="3:4">
      <c r="C862" s="14"/>
      <c r="D862" s="14"/>
    </row>
    <row r="863" spans="3:4">
      <c r="C863" s="14"/>
      <c r="D863" s="14"/>
    </row>
    <row r="864" spans="3:4">
      <c r="C864" s="14"/>
      <c r="D864" s="14"/>
    </row>
    <row r="865" spans="3:4">
      <c r="C865" s="14"/>
      <c r="D865" s="14"/>
    </row>
    <row r="866" spans="3:4">
      <c r="C866" s="14"/>
      <c r="D866" s="14"/>
    </row>
    <row r="867" spans="3:4">
      <c r="C867" s="14"/>
      <c r="D867" s="14"/>
    </row>
    <row r="868" spans="3:4">
      <c r="C868" s="14"/>
      <c r="D868" s="14"/>
    </row>
    <row r="869" spans="3:4">
      <c r="C869" s="14"/>
      <c r="D869" s="14"/>
    </row>
    <row r="870" spans="3:4">
      <c r="C870" s="14"/>
      <c r="D870" s="14"/>
    </row>
    <row r="871" spans="3:4">
      <c r="C871" s="14"/>
      <c r="D871" s="14"/>
    </row>
    <row r="872" spans="3:4">
      <c r="C872" s="14"/>
      <c r="D872" s="14"/>
    </row>
    <row r="873" spans="3:4">
      <c r="C873" s="14"/>
      <c r="D873" s="14"/>
    </row>
    <row r="874" spans="3:4">
      <c r="C874" s="14"/>
      <c r="D874" s="14"/>
    </row>
    <row r="875" spans="3:4">
      <c r="C875" s="14"/>
      <c r="D875" s="14"/>
    </row>
    <row r="876" spans="3:4">
      <c r="C876" s="14"/>
      <c r="D876" s="14"/>
    </row>
    <row r="877" spans="3:4">
      <c r="C877" s="14"/>
      <c r="D877" s="14"/>
    </row>
    <row r="878" spans="3:4">
      <c r="C878" s="14"/>
      <c r="D878" s="14"/>
    </row>
    <row r="879" spans="3:4">
      <c r="C879" s="14"/>
      <c r="D879" s="14"/>
    </row>
    <row r="880" spans="3:4">
      <c r="C880" s="14"/>
      <c r="D880" s="14"/>
    </row>
    <row r="881" spans="3:4">
      <c r="C881" s="14"/>
      <c r="D881" s="14"/>
    </row>
    <row r="882" spans="3:4">
      <c r="C882" s="14"/>
      <c r="D882" s="14"/>
    </row>
    <row r="883" spans="3:4">
      <c r="C883" s="14"/>
      <c r="D883" s="14"/>
    </row>
    <row r="884" spans="3:4">
      <c r="C884" s="14"/>
      <c r="D884" s="14"/>
    </row>
    <row r="885" spans="3:4">
      <c r="C885" s="14"/>
      <c r="D885" s="14"/>
    </row>
    <row r="886" spans="3:4">
      <c r="C886" s="14"/>
      <c r="D886" s="14"/>
    </row>
    <row r="887" spans="3:4">
      <c r="C887" s="14"/>
      <c r="D887" s="14"/>
    </row>
    <row r="888" spans="3:4">
      <c r="C888" s="14"/>
      <c r="D888" s="14"/>
    </row>
    <row r="889" spans="3:4">
      <c r="C889" s="14"/>
      <c r="D889" s="14"/>
    </row>
    <row r="890" spans="3:4">
      <c r="C890" s="14"/>
      <c r="D890" s="14"/>
    </row>
    <row r="891" spans="3:4">
      <c r="C891" s="14"/>
      <c r="D891" s="14"/>
    </row>
    <row r="892" spans="3:4">
      <c r="C892" s="14"/>
      <c r="D892" s="14"/>
    </row>
    <row r="893" spans="3:4">
      <c r="C893" s="14"/>
      <c r="D893" s="14"/>
    </row>
    <row r="894" spans="3:4">
      <c r="C894" s="14"/>
      <c r="D894" s="14"/>
    </row>
    <row r="895" spans="3:4">
      <c r="C895" s="14"/>
      <c r="D895" s="14"/>
    </row>
    <row r="896" spans="3:4">
      <c r="C896" s="14"/>
      <c r="D896" s="14"/>
    </row>
    <row r="897" spans="3:4">
      <c r="C897" s="14"/>
      <c r="D897" s="14"/>
    </row>
    <row r="898" spans="3:4">
      <c r="C898" s="14"/>
      <c r="D898" s="14"/>
    </row>
    <row r="899" spans="3:4">
      <c r="C899" s="14"/>
      <c r="D899" s="14"/>
    </row>
    <row r="900" spans="3:4">
      <c r="C900" s="14"/>
      <c r="D900" s="14"/>
    </row>
    <row r="901" spans="3:4">
      <c r="C901" s="14"/>
      <c r="D901" s="14"/>
    </row>
    <row r="902" spans="3:4">
      <c r="C902" s="14"/>
      <c r="D902" s="14"/>
    </row>
    <row r="903" spans="3:4">
      <c r="C903" s="14"/>
      <c r="D903" s="14"/>
    </row>
    <row r="904" spans="3:4">
      <c r="C904" s="14"/>
      <c r="D904" s="14"/>
    </row>
    <row r="905" spans="3:4">
      <c r="C905" s="14"/>
      <c r="D905" s="14"/>
    </row>
    <row r="906" spans="3:4">
      <c r="C906" s="14"/>
      <c r="D906" s="14"/>
    </row>
    <row r="907" spans="3:4">
      <c r="C907" s="14"/>
      <c r="D907" s="14"/>
    </row>
    <row r="908" spans="3:4">
      <c r="C908" s="14"/>
      <c r="D908" s="14"/>
    </row>
    <row r="909" spans="3:4">
      <c r="C909" s="14"/>
      <c r="D909" s="14"/>
    </row>
    <row r="910" spans="3:4">
      <c r="C910" s="14"/>
      <c r="D910" s="14"/>
    </row>
    <row r="911" spans="3:4">
      <c r="C911" s="14"/>
      <c r="D911" s="14"/>
    </row>
    <row r="912" spans="3:4">
      <c r="C912" s="14"/>
      <c r="D912" s="14"/>
    </row>
    <row r="913" spans="3:4">
      <c r="C913" s="14"/>
      <c r="D913" s="14"/>
    </row>
    <row r="914" spans="3:4">
      <c r="C914" s="14"/>
      <c r="D914" s="14"/>
    </row>
    <row r="915" spans="3:4">
      <c r="C915" s="14"/>
      <c r="D915" s="14"/>
    </row>
    <row r="916" spans="3:4">
      <c r="C916" s="14"/>
      <c r="D916" s="14"/>
    </row>
    <row r="917" spans="3:4">
      <c r="C917" s="14"/>
      <c r="D917" s="14"/>
    </row>
    <row r="918" spans="3:4">
      <c r="C918" s="14"/>
      <c r="D918" s="14"/>
    </row>
    <row r="919" spans="3:4">
      <c r="C919" s="14"/>
      <c r="D919" s="14"/>
    </row>
    <row r="920" spans="3:4">
      <c r="C920" s="14"/>
      <c r="D920" s="14"/>
    </row>
    <row r="921" spans="3:4">
      <c r="C921" s="14"/>
      <c r="D921" s="14"/>
    </row>
    <row r="922" spans="3:4">
      <c r="C922" s="14"/>
      <c r="D922" s="14"/>
    </row>
    <row r="923" spans="3:4">
      <c r="C923" s="14"/>
      <c r="D923" s="14"/>
    </row>
    <row r="924" spans="3:4">
      <c r="C924" s="14"/>
      <c r="D924" s="14"/>
    </row>
    <row r="925" spans="3:4">
      <c r="C925" s="14"/>
      <c r="D925" s="14"/>
    </row>
    <row r="926" spans="3:4">
      <c r="C926" s="14"/>
      <c r="D926" s="14"/>
    </row>
    <row r="927" spans="3:4">
      <c r="C927" s="14"/>
      <c r="D927" s="14"/>
    </row>
    <row r="928" spans="3:4">
      <c r="C928" s="14"/>
      <c r="D928" s="14"/>
    </row>
    <row r="929" spans="3:4">
      <c r="C929" s="14"/>
      <c r="D929" s="14"/>
    </row>
    <row r="930" spans="3:4">
      <c r="C930" s="14"/>
      <c r="D930" s="14"/>
    </row>
    <row r="931" spans="3:4">
      <c r="C931" s="14"/>
      <c r="D931" s="14"/>
    </row>
    <row r="932" spans="3:4">
      <c r="C932" s="14"/>
      <c r="D932" s="14"/>
    </row>
    <row r="933" spans="3:4">
      <c r="C933" s="14"/>
      <c r="D933" s="14"/>
    </row>
    <row r="934" spans="3:4">
      <c r="C934" s="14"/>
      <c r="D934" s="14"/>
    </row>
    <row r="935" spans="3:4">
      <c r="C935" s="14"/>
      <c r="D935" s="14"/>
    </row>
    <row r="936" spans="3:4">
      <c r="C936" s="14"/>
      <c r="D936" s="14"/>
    </row>
    <row r="937" spans="3:4">
      <c r="C937" s="14"/>
      <c r="D937" s="14"/>
    </row>
    <row r="938" spans="3:4">
      <c r="C938" s="14"/>
      <c r="D938" s="14"/>
    </row>
    <row r="939" spans="3:4">
      <c r="C939" s="14"/>
      <c r="D939" s="14"/>
    </row>
    <row r="940" spans="3:4">
      <c r="C940" s="14"/>
      <c r="D940" s="14"/>
    </row>
    <row r="941" spans="3:4">
      <c r="C941" s="14"/>
      <c r="D941" s="14"/>
    </row>
    <row r="942" spans="3:4">
      <c r="C942" s="14"/>
      <c r="D942" s="14"/>
    </row>
    <row r="943" spans="3:4">
      <c r="C943" s="14"/>
      <c r="D943" s="14"/>
    </row>
    <row r="944" spans="3:4">
      <c r="C944" s="14"/>
      <c r="D944" s="14"/>
    </row>
    <row r="945" spans="3:4">
      <c r="C945" s="14"/>
      <c r="D945" s="14"/>
    </row>
    <row r="946" spans="3:4">
      <c r="C946" s="14"/>
      <c r="D946" s="14"/>
    </row>
    <row r="947" spans="3:4">
      <c r="C947" s="14"/>
      <c r="D947" s="14"/>
    </row>
    <row r="948" spans="3:4">
      <c r="C948" s="14"/>
      <c r="D948" s="14"/>
    </row>
    <row r="949" spans="3:4">
      <c r="C949" s="14"/>
      <c r="D949" s="14"/>
    </row>
    <row r="950" spans="3:4">
      <c r="C950" s="14"/>
      <c r="D950" s="14"/>
    </row>
    <row r="951" spans="3:4">
      <c r="C951" s="14"/>
      <c r="D951" s="14"/>
    </row>
    <row r="952" spans="3:4">
      <c r="C952" s="14"/>
      <c r="D952" s="14"/>
    </row>
    <row r="953" spans="3:4">
      <c r="C953" s="14"/>
      <c r="D953" s="14"/>
    </row>
    <row r="954" spans="3:4">
      <c r="C954" s="14"/>
      <c r="D954" s="14"/>
    </row>
    <row r="955" spans="3:4">
      <c r="C955" s="14"/>
      <c r="D955" s="14"/>
    </row>
    <row r="956" spans="3:4">
      <c r="C956" s="14"/>
      <c r="D956" s="14"/>
    </row>
    <row r="957" spans="3:4">
      <c r="C957" s="14"/>
      <c r="D957" s="14"/>
    </row>
    <row r="958" spans="3:4">
      <c r="C958" s="14"/>
      <c r="D958" s="14"/>
    </row>
    <row r="959" spans="3:4">
      <c r="C959" s="14"/>
      <c r="D959" s="14"/>
    </row>
    <row r="960" spans="3:4">
      <c r="C960" s="14"/>
      <c r="D960" s="14"/>
    </row>
    <row r="961" spans="3:4">
      <c r="C961" s="14"/>
      <c r="D961" s="14"/>
    </row>
    <row r="962" spans="3:4">
      <c r="C962" s="14"/>
      <c r="D962" s="14"/>
    </row>
    <row r="963" spans="3:4">
      <c r="C963" s="14"/>
      <c r="D963" s="14"/>
    </row>
    <row r="964" spans="3:4">
      <c r="C964" s="14"/>
      <c r="D964" s="14"/>
    </row>
    <row r="965" spans="3:4">
      <c r="C965" s="14"/>
      <c r="D965" s="14"/>
    </row>
    <row r="966" spans="3:4">
      <c r="C966" s="14"/>
      <c r="D966" s="14"/>
    </row>
    <row r="967" spans="3:4">
      <c r="C967" s="14"/>
      <c r="D967" s="14"/>
    </row>
    <row r="968" spans="3:4">
      <c r="C968" s="14"/>
      <c r="D968" s="14"/>
    </row>
    <row r="969" spans="3:4">
      <c r="C969" s="14"/>
      <c r="D969" s="14"/>
    </row>
    <row r="970" spans="3:4">
      <c r="C970" s="14"/>
      <c r="D970" s="14"/>
    </row>
    <row r="971" spans="3:4">
      <c r="C971" s="14"/>
      <c r="D971" s="14"/>
    </row>
    <row r="972" spans="3:4">
      <c r="C972" s="14"/>
      <c r="D972" s="14"/>
    </row>
    <row r="973" spans="3:4">
      <c r="C973" s="14"/>
      <c r="D973" s="14"/>
    </row>
    <row r="974" spans="3:4">
      <c r="C974" s="14"/>
      <c r="D974" s="14"/>
    </row>
    <row r="975" spans="3:4">
      <c r="C975" s="14"/>
      <c r="D975" s="14"/>
    </row>
    <row r="976" spans="3:4">
      <c r="C976" s="14"/>
      <c r="D976" s="14"/>
    </row>
    <row r="977" spans="3:4">
      <c r="C977" s="14"/>
      <c r="D977" s="14"/>
    </row>
    <row r="978" spans="3:4">
      <c r="C978" s="14"/>
      <c r="D978" s="14"/>
    </row>
    <row r="979" spans="3:4">
      <c r="C979" s="14"/>
      <c r="D979" s="14"/>
    </row>
    <row r="980" spans="3:4">
      <c r="C980" s="14"/>
      <c r="D980" s="14"/>
    </row>
    <row r="981" spans="3:4">
      <c r="C981" s="14"/>
      <c r="D981" s="14"/>
    </row>
    <row r="982" spans="3:4">
      <c r="C982" s="14"/>
      <c r="D982" s="14"/>
    </row>
    <row r="983" spans="3:4">
      <c r="C983" s="14"/>
      <c r="D983" s="14"/>
    </row>
    <row r="984" spans="3:4">
      <c r="C984" s="14"/>
      <c r="D984" s="14"/>
    </row>
    <row r="985" spans="3:4">
      <c r="C985" s="14"/>
      <c r="D985" s="14"/>
    </row>
    <row r="986" spans="3:4">
      <c r="C986" s="14"/>
      <c r="D986" s="14"/>
    </row>
    <row r="987" spans="3:4">
      <c r="C987" s="14"/>
      <c r="D987" s="14"/>
    </row>
    <row r="988" spans="3:4">
      <c r="C988" s="14"/>
      <c r="D988" s="14"/>
    </row>
    <row r="989" spans="3:4">
      <c r="C989" s="14"/>
      <c r="D989" s="14"/>
    </row>
    <row r="990" spans="3:4">
      <c r="C990" s="14"/>
      <c r="D990" s="14"/>
    </row>
    <row r="991" spans="3:4">
      <c r="C991" s="14"/>
      <c r="D991" s="14"/>
    </row>
    <row r="992" spans="3:4">
      <c r="C992" s="14"/>
      <c r="D992" s="14"/>
    </row>
    <row r="993" spans="3:4">
      <c r="C993" s="14"/>
      <c r="D993" s="14"/>
    </row>
    <row r="994" spans="3:4">
      <c r="C994" s="14"/>
      <c r="D994" s="14"/>
    </row>
    <row r="995" spans="3:4">
      <c r="C995" s="14"/>
      <c r="D995" s="14"/>
    </row>
    <row r="996" spans="3:4">
      <c r="C996" s="14"/>
      <c r="D996" s="14"/>
    </row>
    <row r="997" spans="3:4">
      <c r="C997" s="14"/>
      <c r="D997" s="14"/>
    </row>
    <row r="998" spans="3:4">
      <c r="C998" s="14"/>
      <c r="D998" s="14"/>
    </row>
    <row r="999" spans="3:4">
      <c r="C999" s="14"/>
      <c r="D999" s="14"/>
    </row>
    <row r="1000" spans="3:4">
      <c r="C1000" s="14"/>
      <c r="D1000" s="14"/>
    </row>
    <row r="1001" spans="3:4">
      <c r="C1001" s="14"/>
      <c r="D1001" s="14"/>
    </row>
    <row r="1002" spans="3:4">
      <c r="C1002" s="14"/>
      <c r="D1002" s="14"/>
    </row>
    <row r="1003" spans="3:4">
      <c r="C1003" s="14"/>
      <c r="D1003" s="14"/>
    </row>
    <row r="1004" spans="3:4">
      <c r="C1004" s="14"/>
      <c r="D1004" s="14"/>
    </row>
    <row r="1005" spans="3:4">
      <c r="C1005" s="14"/>
      <c r="D1005" s="14"/>
    </row>
    <row r="1006" spans="3:4">
      <c r="C1006" s="14"/>
      <c r="D1006" s="14"/>
    </row>
    <row r="1007" spans="3:4">
      <c r="C1007" s="14"/>
      <c r="D1007" s="14"/>
    </row>
    <row r="1008" spans="3:4">
      <c r="C1008" s="14"/>
      <c r="D1008" s="14"/>
    </row>
    <row r="1009" spans="3:4">
      <c r="C1009" s="14"/>
      <c r="D1009" s="14"/>
    </row>
    <row r="1010" spans="3:4">
      <c r="C1010" s="14"/>
      <c r="D1010" s="14"/>
    </row>
    <row r="1011" spans="3:4">
      <c r="C1011" s="14"/>
      <c r="D1011" s="14"/>
    </row>
    <row r="1012" spans="3:4">
      <c r="C1012" s="14"/>
      <c r="D1012" s="14"/>
    </row>
    <row r="1013" spans="3:4">
      <c r="C1013" s="14"/>
      <c r="D1013" s="14"/>
    </row>
    <row r="1014" spans="3:4">
      <c r="C1014" s="14"/>
      <c r="D1014" s="14"/>
    </row>
    <row r="1015" spans="3:4">
      <c r="C1015" s="14"/>
      <c r="D1015" s="14"/>
    </row>
    <row r="1016" spans="3:4">
      <c r="C1016" s="14"/>
      <c r="D1016" s="14"/>
    </row>
    <row r="1017" spans="3:4">
      <c r="C1017" s="14"/>
      <c r="D1017" s="14"/>
    </row>
    <row r="1018" spans="3:4">
      <c r="C1018" s="14"/>
      <c r="D1018" s="14"/>
    </row>
    <row r="1019" spans="3:4">
      <c r="C1019" s="14"/>
      <c r="D1019" s="14"/>
    </row>
    <row r="1020" spans="3:4">
      <c r="C1020" s="14"/>
      <c r="D1020" s="14"/>
    </row>
    <row r="1021" spans="3:4">
      <c r="C1021" s="14"/>
      <c r="D1021" s="14"/>
    </row>
    <row r="1022" spans="3:4">
      <c r="C1022" s="14"/>
      <c r="D1022" s="14"/>
    </row>
    <row r="1023" spans="3:4">
      <c r="C1023" s="14"/>
      <c r="D1023" s="14"/>
    </row>
    <row r="1024" spans="3:4">
      <c r="C1024" s="14"/>
      <c r="D1024" s="14"/>
    </row>
    <row r="1025" spans="3:4">
      <c r="C1025" s="14"/>
      <c r="D1025" s="14"/>
    </row>
    <row r="1026" spans="3:4">
      <c r="C1026" s="14"/>
      <c r="D1026" s="14"/>
    </row>
    <row r="1027" spans="3:4">
      <c r="C1027" s="14"/>
      <c r="D1027" s="14"/>
    </row>
    <row r="1028" spans="3:4">
      <c r="C1028" s="14"/>
      <c r="D1028" s="14"/>
    </row>
    <row r="1029" spans="3:4">
      <c r="C1029" s="14"/>
      <c r="D1029" s="14"/>
    </row>
    <row r="1030" spans="3:4">
      <c r="C1030" s="14"/>
      <c r="D1030" s="14"/>
    </row>
    <row r="1031" spans="3:4">
      <c r="C1031" s="14"/>
      <c r="D1031" s="14"/>
    </row>
    <row r="1032" spans="3:4">
      <c r="C1032" s="14"/>
      <c r="D1032" s="14"/>
    </row>
    <row r="1033" spans="3:4">
      <c r="C1033" s="14"/>
      <c r="D1033" s="14"/>
    </row>
    <row r="1034" spans="3:4">
      <c r="C1034" s="14"/>
      <c r="D1034" s="14"/>
    </row>
    <row r="1035" spans="3:4">
      <c r="C1035" s="14"/>
      <c r="D1035" s="14"/>
    </row>
    <row r="1036" spans="3:4">
      <c r="C1036" s="14"/>
      <c r="D1036" s="14"/>
    </row>
    <row r="1037" spans="3:4">
      <c r="C1037" s="14"/>
      <c r="D1037" s="14"/>
    </row>
    <row r="1038" spans="3:4">
      <c r="C1038" s="14"/>
      <c r="D1038" s="14"/>
    </row>
    <row r="1039" spans="3:4">
      <c r="C1039" s="14"/>
      <c r="D1039" s="14"/>
    </row>
    <row r="1040" spans="3:4">
      <c r="C1040" s="14"/>
      <c r="D1040" s="14"/>
    </row>
    <row r="1041" spans="3:4">
      <c r="C1041" s="14"/>
      <c r="D1041" s="14"/>
    </row>
    <row r="1042" spans="3:4">
      <c r="C1042" s="14"/>
      <c r="D1042" s="14"/>
    </row>
    <row r="1043" spans="3:4">
      <c r="C1043" s="14"/>
      <c r="D1043" s="14"/>
    </row>
    <row r="1044" spans="3:4">
      <c r="C1044" s="14"/>
      <c r="D1044" s="14"/>
    </row>
    <row r="1045" spans="3:4">
      <c r="C1045" s="14"/>
      <c r="D1045" s="14"/>
    </row>
    <row r="1046" spans="3:4">
      <c r="C1046" s="14"/>
      <c r="D1046" s="14"/>
    </row>
    <row r="1047" spans="3:4">
      <c r="C1047" s="14"/>
      <c r="D1047" s="14"/>
    </row>
    <row r="1048" spans="3:4">
      <c r="C1048" s="14"/>
      <c r="D1048" s="14"/>
    </row>
    <row r="1049" spans="3:4">
      <c r="C1049" s="14"/>
      <c r="D1049" s="14"/>
    </row>
    <row r="1050" spans="3:4">
      <c r="C1050" s="14"/>
      <c r="D1050" s="14"/>
    </row>
    <row r="1051" spans="3:4">
      <c r="C1051" s="14"/>
      <c r="D1051" s="14"/>
    </row>
    <row r="1052" spans="3:4">
      <c r="C1052" s="14"/>
      <c r="D1052" s="14"/>
    </row>
    <row r="1053" spans="3:4">
      <c r="C1053" s="14"/>
      <c r="D1053" s="14"/>
    </row>
    <row r="1054" spans="3:4">
      <c r="C1054" s="14"/>
      <c r="D1054" s="14"/>
    </row>
    <row r="1055" spans="3:4">
      <c r="C1055" s="14"/>
      <c r="D1055" s="14"/>
    </row>
    <row r="1056" spans="3:4">
      <c r="C1056" s="14"/>
      <c r="D1056" s="14"/>
    </row>
    <row r="1057" spans="3:4">
      <c r="C1057" s="14"/>
      <c r="D1057" s="14"/>
    </row>
    <row r="1058" spans="3:4">
      <c r="C1058" s="14"/>
      <c r="D1058" s="14"/>
    </row>
    <row r="1059" spans="3:4">
      <c r="C1059" s="14"/>
      <c r="D1059" s="14"/>
    </row>
    <row r="1060" spans="3:4">
      <c r="C1060" s="14"/>
      <c r="D1060" s="14"/>
    </row>
    <row r="1061" spans="3:4">
      <c r="C1061" s="14"/>
      <c r="D1061" s="14"/>
    </row>
    <row r="1062" spans="3:4">
      <c r="C1062" s="14"/>
      <c r="D1062" s="14"/>
    </row>
    <row r="1063" spans="3:4">
      <c r="C1063" s="14"/>
      <c r="D1063" s="14"/>
    </row>
    <row r="1064" spans="3:4">
      <c r="C1064" s="14"/>
      <c r="D1064" s="14"/>
    </row>
    <row r="1065" spans="3:4">
      <c r="C1065" s="14"/>
      <c r="D1065" s="14"/>
    </row>
    <row r="1066" spans="3:4">
      <c r="C1066" s="14"/>
      <c r="D1066" s="14"/>
    </row>
    <row r="1067" spans="3:4">
      <c r="C1067" s="14"/>
      <c r="D1067" s="14"/>
    </row>
    <row r="1068" spans="3:4">
      <c r="C1068" s="14"/>
      <c r="D1068" s="14"/>
    </row>
    <row r="1069" spans="3:4">
      <c r="C1069" s="14"/>
      <c r="D1069" s="14"/>
    </row>
    <row r="1070" spans="3:4">
      <c r="C1070" s="14"/>
      <c r="D1070" s="14"/>
    </row>
    <row r="1071" spans="3:4">
      <c r="C1071" s="14"/>
      <c r="D1071" s="14"/>
    </row>
    <row r="1072" spans="3:4">
      <c r="C1072" s="14"/>
      <c r="D1072" s="14"/>
    </row>
    <row r="1073" spans="3:4">
      <c r="C1073" s="14"/>
      <c r="D1073" s="14"/>
    </row>
    <row r="1074" spans="3:4">
      <c r="C1074" s="14"/>
      <c r="D1074" s="14"/>
    </row>
    <row r="1075" spans="3:4">
      <c r="C1075" s="14"/>
      <c r="D1075" s="14"/>
    </row>
    <row r="1076" spans="3:4">
      <c r="C1076" s="14"/>
      <c r="D1076" s="14"/>
    </row>
    <row r="1077" spans="3:4">
      <c r="C1077" s="14"/>
      <c r="D1077" s="14"/>
    </row>
    <row r="1078" spans="3:4">
      <c r="C1078" s="14"/>
      <c r="D1078" s="14"/>
    </row>
    <row r="1079" spans="3:4">
      <c r="C1079" s="14"/>
      <c r="D1079" s="14"/>
    </row>
    <row r="1080" spans="3:4">
      <c r="C1080" s="14"/>
      <c r="D1080" s="14"/>
    </row>
    <row r="1081" spans="3:4">
      <c r="C1081" s="14"/>
      <c r="D1081" s="14"/>
    </row>
    <row r="1082" spans="3:4">
      <c r="C1082" s="14"/>
      <c r="D1082" s="14"/>
    </row>
    <row r="1083" spans="3:4">
      <c r="C1083" s="14"/>
      <c r="D1083" s="14"/>
    </row>
    <row r="1084" spans="3:4">
      <c r="C1084" s="14"/>
      <c r="D1084" s="14"/>
    </row>
    <row r="1085" spans="3:4">
      <c r="C1085" s="14"/>
      <c r="D1085" s="14"/>
    </row>
    <row r="1086" spans="3:4">
      <c r="C1086" s="14"/>
      <c r="D1086" s="14"/>
    </row>
    <row r="1087" spans="3:4">
      <c r="C1087" s="14"/>
      <c r="D1087" s="14"/>
    </row>
    <row r="1088" spans="3:4">
      <c r="C1088" s="14"/>
      <c r="D1088" s="14"/>
    </row>
    <row r="1089" spans="3:4">
      <c r="C1089" s="14"/>
      <c r="D1089" s="14"/>
    </row>
    <row r="1090" spans="3:4">
      <c r="C1090" s="14"/>
      <c r="D1090" s="14"/>
    </row>
    <row r="1091" spans="3:4">
      <c r="C1091" s="14"/>
      <c r="D1091" s="14"/>
    </row>
    <row r="1092" spans="3:4">
      <c r="C1092" s="14"/>
      <c r="D1092" s="14"/>
    </row>
    <row r="1093" spans="3:4">
      <c r="C1093" s="14"/>
      <c r="D1093" s="14"/>
    </row>
    <row r="1094" spans="3:4">
      <c r="C1094" s="14"/>
      <c r="D1094" s="14"/>
    </row>
    <row r="1095" spans="3:4">
      <c r="C1095" s="14"/>
      <c r="D1095" s="14"/>
    </row>
    <row r="1096" spans="3:4">
      <c r="C1096" s="14"/>
      <c r="D1096" s="14"/>
    </row>
    <row r="1097" spans="3:4">
      <c r="C1097" s="14"/>
      <c r="D1097" s="14"/>
    </row>
    <row r="1098" spans="3:4">
      <c r="C1098" s="14"/>
      <c r="D1098" s="14"/>
    </row>
    <row r="1099" spans="3:4">
      <c r="C1099" s="14"/>
      <c r="D1099" s="14"/>
    </row>
    <row r="1100" spans="3:4">
      <c r="C1100" s="14"/>
      <c r="D1100" s="14"/>
    </row>
    <row r="1101" spans="3:4">
      <c r="C1101" s="14"/>
      <c r="D1101" s="14"/>
    </row>
    <row r="1102" spans="3:4">
      <c r="C1102" s="14"/>
      <c r="D1102" s="14"/>
    </row>
    <row r="1103" spans="3:4">
      <c r="C1103" s="14"/>
      <c r="D1103" s="14"/>
    </row>
    <row r="1104" spans="3:4">
      <c r="C1104" s="14"/>
      <c r="D1104" s="14"/>
    </row>
    <row r="1105" spans="3:4">
      <c r="C1105" s="14"/>
      <c r="D1105" s="14"/>
    </row>
    <row r="1106" spans="3:4">
      <c r="C1106" s="14"/>
      <c r="D1106" s="14"/>
    </row>
    <row r="1107" spans="3:4">
      <c r="C1107" s="14"/>
      <c r="D1107" s="14"/>
    </row>
    <row r="1108" spans="3:4">
      <c r="C1108" s="14"/>
      <c r="D1108" s="14"/>
    </row>
    <row r="1109" spans="3:4">
      <c r="C1109" s="14"/>
      <c r="D1109" s="14"/>
    </row>
    <row r="1110" spans="3:4">
      <c r="C1110" s="14"/>
      <c r="D1110" s="14"/>
    </row>
    <row r="1111" spans="3:4">
      <c r="C1111" s="14"/>
      <c r="D1111" s="14"/>
    </row>
    <row r="1112" spans="3:4">
      <c r="C1112" s="14"/>
      <c r="D1112" s="14"/>
    </row>
    <row r="1113" spans="3:4">
      <c r="C1113" s="14"/>
      <c r="D1113" s="14"/>
    </row>
    <row r="1114" spans="3:4">
      <c r="C1114" s="14"/>
      <c r="D1114" s="14"/>
    </row>
    <row r="1115" spans="3:4">
      <c r="C1115" s="14"/>
      <c r="D1115" s="14"/>
    </row>
    <row r="1116" spans="3:4">
      <c r="C1116" s="14"/>
      <c r="D1116" s="14"/>
    </row>
    <row r="1117" spans="3:4">
      <c r="C1117" s="14"/>
      <c r="D1117" s="14"/>
    </row>
    <row r="1118" spans="3:4">
      <c r="C1118" s="14"/>
      <c r="D1118" s="14"/>
    </row>
    <row r="1119" spans="3:4">
      <c r="C1119" s="14"/>
      <c r="D1119" s="14"/>
    </row>
    <row r="1120" spans="3:4">
      <c r="C1120" s="14"/>
      <c r="D1120" s="14"/>
    </row>
    <row r="1121" spans="3:4">
      <c r="C1121" s="14"/>
      <c r="D1121" s="14"/>
    </row>
    <row r="1122" spans="3:4">
      <c r="C1122" s="14"/>
      <c r="D1122" s="14"/>
    </row>
    <row r="1123" spans="3:4">
      <c r="C1123" s="14"/>
      <c r="D1123" s="14"/>
    </row>
    <row r="1124" spans="3:4">
      <c r="C1124" s="14"/>
      <c r="D1124" s="14"/>
    </row>
    <row r="1125" spans="3:4">
      <c r="C1125" s="14"/>
      <c r="D1125" s="14"/>
    </row>
    <row r="1126" spans="3:4">
      <c r="C1126" s="14"/>
      <c r="D1126" s="14"/>
    </row>
    <row r="1127" spans="3:4">
      <c r="C1127" s="14"/>
      <c r="D1127" s="14"/>
    </row>
    <row r="1128" spans="3:4">
      <c r="C1128" s="14"/>
      <c r="D1128" s="14"/>
    </row>
    <row r="1129" spans="3:4">
      <c r="C1129" s="14"/>
      <c r="D1129" s="14"/>
    </row>
    <row r="1130" spans="3:4">
      <c r="C1130" s="14"/>
      <c r="D1130" s="14"/>
    </row>
    <row r="1131" spans="3:4">
      <c r="C1131" s="14"/>
      <c r="D1131" s="14"/>
    </row>
    <row r="1132" spans="3:4">
      <c r="C1132" s="14"/>
      <c r="D1132" s="14"/>
    </row>
    <row r="1133" spans="3:4">
      <c r="C1133" s="14"/>
      <c r="D1133" s="14"/>
    </row>
    <row r="1134" spans="3:4">
      <c r="C1134" s="14"/>
      <c r="D1134" s="14"/>
    </row>
    <row r="1135" spans="3:4">
      <c r="C1135" s="14"/>
      <c r="D1135" s="14"/>
    </row>
    <row r="1136" spans="3:4">
      <c r="C1136" s="14"/>
      <c r="D1136" s="14"/>
    </row>
    <row r="1137" spans="3:4">
      <c r="C1137" s="14"/>
      <c r="D1137" s="14"/>
    </row>
    <row r="1138" spans="3:4">
      <c r="C1138" s="14"/>
      <c r="D1138" s="14"/>
    </row>
    <row r="1139" spans="3:4">
      <c r="C1139" s="14"/>
      <c r="D1139" s="14"/>
    </row>
    <row r="1140" spans="3:4">
      <c r="C1140" s="14"/>
      <c r="D1140" s="14"/>
    </row>
    <row r="1141" spans="3:4">
      <c r="C1141" s="14"/>
      <c r="D1141" s="14"/>
    </row>
    <row r="1142" spans="3:4">
      <c r="C1142" s="14"/>
      <c r="D1142" s="14"/>
    </row>
    <row r="1143" spans="3:4">
      <c r="C1143" s="14"/>
      <c r="D1143" s="14"/>
    </row>
    <row r="1144" spans="3:4">
      <c r="C1144" s="14"/>
      <c r="D1144" s="14"/>
    </row>
    <row r="1145" spans="3:4">
      <c r="C1145" s="14"/>
      <c r="D1145" s="14"/>
    </row>
    <row r="1146" spans="3:4">
      <c r="C1146" s="14"/>
      <c r="D1146" s="14"/>
    </row>
    <row r="1147" spans="3:4">
      <c r="C1147" s="14"/>
      <c r="D1147" s="14"/>
    </row>
    <row r="1148" spans="3:4">
      <c r="C1148" s="14"/>
      <c r="D1148" s="14"/>
    </row>
    <row r="1149" spans="3:4">
      <c r="C1149" s="14"/>
      <c r="D1149" s="14"/>
    </row>
    <row r="1150" spans="3:4">
      <c r="C1150" s="14"/>
      <c r="D1150" s="14"/>
    </row>
    <row r="1151" spans="3:4">
      <c r="C1151" s="14"/>
      <c r="D1151" s="14"/>
    </row>
    <row r="1152" spans="3:4">
      <c r="C1152" s="14"/>
      <c r="D1152" s="14"/>
    </row>
    <row r="1153" spans="3:4">
      <c r="C1153" s="14"/>
      <c r="D1153" s="14"/>
    </row>
    <row r="1154" spans="3:4">
      <c r="C1154" s="14"/>
      <c r="D1154" s="14"/>
    </row>
    <row r="1155" spans="3:4">
      <c r="C1155" s="14"/>
      <c r="D1155" s="14"/>
    </row>
    <row r="1156" spans="3:4">
      <c r="C1156" s="14"/>
      <c r="D1156" s="14"/>
    </row>
    <row r="1157" spans="3:4">
      <c r="C1157" s="14"/>
      <c r="D1157" s="14"/>
    </row>
    <row r="1158" spans="3:4">
      <c r="C1158" s="14"/>
      <c r="D1158" s="14"/>
    </row>
    <row r="1159" spans="3:4">
      <c r="C1159" s="14"/>
      <c r="D1159" s="14"/>
    </row>
    <row r="1160" spans="3:4">
      <c r="C1160" s="14"/>
      <c r="D1160" s="14"/>
    </row>
    <row r="1161" spans="3:4">
      <c r="C1161" s="14"/>
      <c r="D1161" s="14"/>
    </row>
    <row r="1162" spans="3:4">
      <c r="C1162" s="14"/>
      <c r="D1162" s="14"/>
    </row>
    <row r="1163" spans="3:4">
      <c r="C1163" s="14"/>
      <c r="D1163" s="14"/>
    </row>
    <row r="1164" spans="3:4">
      <c r="C1164" s="14"/>
      <c r="D1164" s="14"/>
    </row>
    <row r="1165" spans="3:4">
      <c r="C1165" s="14"/>
      <c r="D1165" s="14"/>
    </row>
    <row r="1166" spans="3:4">
      <c r="C1166" s="14"/>
      <c r="D1166" s="14"/>
    </row>
    <row r="1167" spans="3:4">
      <c r="C1167" s="14"/>
      <c r="D1167" s="14"/>
    </row>
    <row r="1168" spans="3:4">
      <c r="C1168" s="14"/>
      <c r="D1168" s="14"/>
    </row>
    <row r="1169" spans="3:4">
      <c r="C1169" s="14"/>
      <c r="D1169" s="14"/>
    </row>
    <row r="1170" spans="3:4">
      <c r="C1170" s="14"/>
      <c r="D1170" s="14"/>
    </row>
    <row r="1171" spans="3:4">
      <c r="C1171" s="14"/>
      <c r="D1171" s="14"/>
    </row>
    <row r="1172" spans="3:4">
      <c r="C1172" s="14"/>
      <c r="D1172" s="14"/>
    </row>
    <row r="1173" spans="3:4">
      <c r="C1173" s="14"/>
      <c r="D1173" s="14"/>
    </row>
    <row r="1174" spans="3:4">
      <c r="C1174" s="14"/>
      <c r="D1174" s="14"/>
    </row>
    <row r="1175" spans="3:4">
      <c r="C1175" s="14"/>
      <c r="D1175" s="14"/>
    </row>
    <row r="1176" spans="3:4">
      <c r="C1176" s="14"/>
      <c r="D1176" s="14"/>
    </row>
    <row r="1177" spans="3:4">
      <c r="C1177" s="14"/>
      <c r="D1177" s="14"/>
    </row>
    <row r="1178" spans="3:4">
      <c r="C1178" s="14"/>
      <c r="D1178" s="14"/>
    </row>
    <row r="1179" spans="3:4">
      <c r="C1179" s="14"/>
      <c r="D1179" s="14"/>
    </row>
    <row r="1180" spans="3:4">
      <c r="C1180" s="14"/>
      <c r="D1180" s="14"/>
    </row>
    <row r="1181" spans="3:4">
      <c r="C1181" s="14"/>
      <c r="D1181" s="14"/>
    </row>
    <row r="1182" spans="3:4">
      <c r="C1182" s="14"/>
      <c r="D1182" s="14"/>
    </row>
    <row r="1183" spans="3:4">
      <c r="C1183" s="14"/>
      <c r="D1183" s="14"/>
    </row>
    <row r="1184" spans="3:4">
      <c r="C1184" s="14"/>
      <c r="D1184" s="14"/>
    </row>
    <row r="1185" spans="3:4">
      <c r="C1185" s="14"/>
      <c r="D1185" s="14"/>
    </row>
    <row r="1186" spans="3:4">
      <c r="C1186" s="14"/>
      <c r="D1186" s="14"/>
    </row>
    <row r="1187" spans="3:4">
      <c r="C1187" s="14"/>
      <c r="D1187" s="14"/>
    </row>
    <row r="1188" spans="3:4">
      <c r="C1188" s="14"/>
      <c r="D1188" s="14"/>
    </row>
    <row r="1189" spans="3:4">
      <c r="C1189" s="14"/>
      <c r="D1189" s="14"/>
    </row>
    <row r="1190" spans="3:4">
      <c r="C1190" s="14"/>
      <c r="D1190" s="14"/>
    </row>
    <row r="1191" spans="3:4">
      <c r="C1191" s="14"/>
      <c r="D1191" s="14"/>
    </row>
    <row r="1192" spans="3:4">
      <c r="C1192" s="14"/>
      <c r="D1192" s="14"/>
    </row>
    <row r="1193" spans="3:4">
      <c r="C1193" s="14"/>
      <c r="D1193" s="14"/>
    </row>
    <row r="1194" spans="3:4">
      <c r="C1194" s="14"/>
      <c r="D1194" s="14"/>
    </row>
    <row r="1195" spans="3:4">
      <c r="C1195" s="14"/>
      <c r="D1195" s="14"/>
    </row>
    <row r="1196" spans="3:4">
      <c r="C1196" s="14"/>
      <c r="D1196" s="14"/>
    </row>
    <row r="1197" spans="3:4">
      <c r="C1197" s="14"/>
      <c r="D1197" s="14"/>
    </row>
    <row r="1198" spans="3:4">
      <c r="C1198" s="14"/>
      <c r="D1198" s="14"/>
    </row>
    <row r="1199" spans="3:4">
      <c r="C1199" s="14"/>
      <c r="D1199" s="14"/>
    </row>
    <row r="1200" spans="3:4">
      <c r="C1200" s="14"/>
      <c r="D1200" s="14"/>
    </row>
    <row r="1201" spans="3:4">
      <c r="C1201" s="14"/>
      <c r="D1201" s="14"/>
    </row>
    <row r="1202" spans="3:4">
      <c r="C1202" s="14"/>
      <c r="D1202" s="14"/>
    </row>
    <row r="1203" spans="3:4">
      <c r="C1203" s="14"/>
      <c r="D1203" s="14"/>
    </row>
    <row r="1204" spans="3:4">
      <c r="C1204" s="14"/>
      <c r="D1204" s="14"/>
    </row>
    <row r="1205" spans="3:4">
      <c r="C1205" s="14"/>
      <c r="D1205" s="14"/>
    </row>
    <row r="1206" spans="3:4">
      <c r="C1206" s="14"/>
      <c r="D1206" s="14"/>
    </row>
    <row r="1207" spans="3:4">
      <c r="C1207" s="14"/>
      <c r="D1207" s="14"/>
    </row>
    <row r="1208" spans="3:4">
      <c r="C1208" s="14"/>
      <c r="D1208" s="14"/>
    </row>
    <row r="1209" spans="3:4">
      <c r="C1209" s="14"/>
      <c r="D1209" s="14"/>
    </row>
    <row r="1210" spans="3:4">
      <c r="C1210" s="14"/>
      <c r="D1210" s="14"/>
    </row>
    <row r="1211" spans="3:4">
      <c r="C1211" s="14"/>
      <c r="D1211" s="14"/>
    </row>
    <row r="1212" spans="3:4">
      <c r="C1212" s="14"/>
      <c r="D1212" s="14"/>
    </row>
    <row r="1213" spans="3:4">
      <c r="C1213" s="14"/>
      <c r="D1213" s="14"/>
    </row>
    <row r="1214" spans="3:4">
      <c r="C1214" s="14"/>
      <c r="D1214" s="14"/>
    </row>
    <row r="1215" spans="3:4">
      <c r="C1215" s="14"/>
      <c r="D1215" s="14"/>
    </row>
    <row r="1216" spans="3:4">
      <c r="C1216" s="14"/>
      <c r="D1216" s="14"/>
    </row>
    <row r="1217" spans="3:4">
      <c r="C1217" s="14"/>
      <c r="D1217" s="14"/>
    </row>
    <row r="1218" spans="3:4">
      <c r="C1218" s="14"/>
      <c r="D1218" s="14"/>
    </row>
    <row r="1219" spans="3:4">
      <c r="C1219" s="14"/>
      <c r="D1219" s="14"/>
    </row>
    <row r="1220" spans="3:4">
      <c r="C1220" s="14"/>
      <c r="D1220" s="14"/>
    </row>
    <row r="1221" spans="3:4">
      <c r="C1221" s="14"/>
      <c r="D1221" s="14"/>
    </row>
    <row r="1222" spans="3:4">
      <c r="C1222" s="14"/>
      <c r="D1222" s="14"/>
    </row>
    <row r="1223" spans="3:4">
      <c r="C1223" s="14"/>
      <c r="D1223" s="14"/>
    </row>
    <row r="1224" spans="3:4">
      <c r="C1224" s="14"/>
      <c r="D1224" s="14"/>
    </row>
    <row r="1225" spans="3:4">
      <c r="C1225" s="14"/>
      <c r="D1225" s="14"/>
    </row>
    <row r="1226" spans="3:4">
      <c r="C1226" s="14"/>
      <c r="D1226" s="14"/>
    </row>
    <row r="1227" spans="3:4">
      <c r="C1227" s="14"/>
      <c r="D1227" s="14"/>
    </row>
    <row r="1228" spans="3:4">
      <c r="C1228" s="14"/>
      <c r="D1228" s="14"/>
    </row>
    <row r="1229" spans="3:4">
      <c r="C1229" s="14"/>
      <c r="D1229" s="14"/>
    </row>
    <row r="1230" spans="3:4">
      <c r="C1230" s="14"/>
      <c r="D1230" s="14"/>
    </row>
    <row r="1231" spans="3:4">
      <c r="C1231" s="14"/>
      <c r="D1231" s="14"/>
    </row>
    <row r="1232" spans="3:4">
      <c r="C1232" s="14"/>
      <c r="D1232" s="14"/>
    </row>
    <row r="1233" spans="3:4">
      <c r="C1233" s="14"/>
      <c r="D1233" s="14"/>
    </row>
    <row r="1234" spans="3:4">
      <c r="C1234" s="14"/>
      <c r="D1234" s="14"/>
    </row>
    <row r="1235" spans="3:4">
      <c r="C1235" s="14"/>
      <c r="D1235" s="14"/>
    </row>
    <row r="1236" spans="3:4">
      <c r="C1236" s="14"/>
      <c r="D1236" s="14"/>
    </row>
    <row r="1237" spans="3:4">
      <c r="C1237" s="14"/>
      <c r="D1237" s="14"/>
    </row>
    <row r="1238" spans="3:4">
      <c r="C1238" s="14"/>
      <c r="D1238" s="14"/>
    </row>
    <row r="1239" spans="3:4">
      <c r="C1239" s="14"/>
      <c r="D1239" s="14"/>
    </row>
    <row r="1240" spans="3:4">
      <c r="C1240" s="14"/>
      <c r="D1240" s="14"/>
    </row>
    <row r="1241" spans="3:4">
      <c r="C1241" s="14"/>
      <c r="D1241" s="14"/>
    </row>
    <row r="1242" spans="3:4">
      <c r="C1242" s="14"/>
      <c r="D1242" s="14"/>
    </row>
    <row r="1243" spans="3:4">
      <c r="C1243" s="14"/>
      <c r="D1243" s="14"/>
    </row>
    <row r="1244" spans="3:4">
      <c r="C1244" s="14"/>
      <c r="D1244" s="14"/>
    </row>
    <row r="1245" spans="3:4">
      <c r="C1245" s="14"/>
      <c r="D1245" s="14"/>
    </row>
    <row r="1246" spans="3:4">
      <c r="C1246" s="14"/>
      <c r="D1246" s="14"/>
    </row>
    <row r="1247" spans="3:4">
      <c r="C1247" s="14"/>
      <c r="D1247" s="14"/>
    </row>
    <row r="1248" spans="3:4">
      <c r="C1248" s="14"/>
      <c r="D1248" s="14"/>
    </row>
    <row r="1249" spans="3:4">
      <c r="C1249" s="14"/>
      <c r="D1249" s="14"/>
    </row>
    <row r="1250" spans="3:4">
      <c r="C1250" s="14"/>
      <c r="D1250" s="14"/>
    </row>
    <row r="1251" spans="3:4">
      <c r="C1251" s="14"/>
      <c r="D1251" s="14"/>
    </row>
    <row r="1252" spans="3:4">
      <c r="C1252" s="14"/>
      <c r="D1252" s="14"/>
    </row>
    <row r="1253" spans="3:4">
      <c r="C1253" s="14"/>
      <c r="D1253" s="14"/>
    </row>
    <row r="1254" spans="3:4">
      <c r="C1254" s="14"/>
      <c r="D1254" s="14"/>
    </row>
    <row r="1255" spans="3:4">
      <c r="C1255" s="14"/>
      <c r="D1255" s="14"/>
    </row>
    <row r="1256" spans="3:4">
      <c r="C1256" s="14"/>
      <c r="D1256" s="14"/>
    </row>
    <row r="1257" spans="3:4">
      <c r="C1257" s="14"/>
      <c r="D1257" s="14"/>
    </row>
    <row r="1258" spans="3:4">
      <c r="C1258" s="14"/>
      <c r="D1258" s="14"/>
    </row>
    <row r="1259" spans="3:4">
      <c r="C1259" s="14"/>
      <c r="D1259" s="14"/>
    </row>
    <row r="1260" spans="3:4">
      <c r="C1260" s="14"/>
      <c r="D1260" s="14"/>
    </row>
    <row r="1261" spans="3:4">
      <c r="C1261" s="14"/>
      <c r="D1261" s="14"/>
    </row>
    <row r="1262" spans="3:4">
      <c r="C1262" s="14"/>
      <c r="D1262" s="14"/>
    </row>
    <row r="1263" spans="3:4">
      <c r="C1263" s="14"/>
      <c r="D1263" s="14"/>
    </row>
    <row r="1264" spans="3:4">
      <c r="C1264" s="14"/>
      <c r="D1264" s="14"/>
    </row>
    <row r="1265" spans="3:4">
      <c r="C1265" s="14"/>
      <c r="D1265" s="14"/>
    </row>
    <row r="1266" spans="3:4">
      <c r="C1266" s="14"/>
      <c r="D1266" s="14"/>
    </row>
    <row r="1267" spans="3:4">
      <c r="C1267" s="14"/>
      <c r="D1267" s="14"/>
    </row>
    <row r="1268" spans="3:4">
      <c r="C1268" s="14"/>
      <c r="D1268" s="14"/>
    </row>
    <row r="1269" spans="3:4">
      <c r="C1269" s="14"/>
      <c r="D1269" s="14"/>
    </row>
    <row r="1270" spans="3:4">
      <c r="C1270" s="14"/>
      <c r="D1270" s="14"/>
    </row>
    <row r="1271" spans="3:4">
      <c r="C1271" s="14"/>
      <c r="D1271" s="14"/>
    </row>
    <row r="1272" spans="3:4">
      <c r="C1272" s="14"/>
      <c r="D1272" s="14"/>
    </row>
    <row r="1273" spans="3:4">
      <c r="C1273" s="14"/>
      <c r="D1273" s="14"/>
    </row>
    <row r="1274" spans="3:4">
      <c r="C1274" s="14"/>
      <c r="D1274" s="14"/>
    </row>
    <row r="1275" spans="3:4">
      <c r="C1275" s="14"/>
      <c r="D1275" s="14"/>
    </row>
    <row r="1276" spans="3:4">
      <c r="C1276" s="14"/>
      <c r="D1276" s="14"/>
    </row>
    <row r="1277" spans="3:4">
      <c r="C1277" s="14"/>
      <c r="D1277" s="14"/>
    </row>
    <row r="1278" spans="3:4">
      <c r="C1278" s="14"/>
      <c r="D1278" s="14"/>
    </row>
    <row r="1279" spans="3:4">
      <c r="C1279" s="14"/>
      <c r="D1279" s="14"/>
    </row>
    <row r="1280" spans="3:4">
      <c r="C1280" s="14"/>
      <c r="D1280" s="14"/>
    </row>
    <row r="1281" spans="3:4">
      <c r="C1281" s="14"/>
      <c r="D1281" s="14"/>
    </row>
    <row r="1282" spans="3:4">
      <c r="C1282" s="14"/>
      <c r="D1282" s="14"/>
    </row>
    <row r="1283" spans="3:4">
      <c r="C1283" s="14"/>
      <c r="D1283" s="14"/>
    </row>
    <row r="1284" spans="3:4">
      <c r="C1284" s="14"/>
      <c r="D1284" s="14"/>
    </row>
    <row r="1285" spans="3:4">
      <c r="C1285" s="14"/>
      <c r="D1285" s="14"/>
    </row>
    <row r="1286" spans="3:4">
      <c r="C1286" s="14"/>
      <c r="D1286" s="14"/>
    </row>
    <row r="1287" spans="3:4">
      <c r="C1287" s="14"/>
      <c r="D1287" s="14"/>
    </row>
    <row r="1288" spans="3:4">
      <c r="C1288" s="14"/>
      <c r="D1288" s="14"/>
    </row>
    <row r="1289" spans="3:4">
      <c r="C1289" s="14"/>
      <c r="D1289" s="14"/>
    </row>
    <row r="1290" spans="3:4">
      <c r="C1290" s="14"/>
      <c r="D1290" s="14"/>
    </row>
    <row r="1291" spans="3:4">
      <c r="C1291" s="14"/>
      <c r="D1291" s="14"/>
    </row>
    <row r="1292" spans="3:4">
      <c r="C1292" s="14"/>
      <c r="D1292" s="14"/>
    </row>
    <row r="1293" spans="3:4">
      <c r="C1293" s="14"/>
      <c r="D1293" s="14"/>
    </row>
    <row r="1294" spans="3:4">
      <c r="C1294" s="14"/>
      <c r="D1294" s="14"/>
    </row>
    <row r="1295" spans="3:4">
      <c r="C1295" s="14"/>
      <c r="D1295" s="14"/>
    </row>
    <row r="1296" spans="3:4">
      <c r="C1296" s="14"/>
      <c r="D1296" s="14"/>
    </row>
    <row r="1297" spans="3:4">
      <c r="C1297" s="14"/>
      <c r="D1297" s="14"/>
    </row>
    <row r="1298" spans="3:4">
      <c r="C1298" s="14"/>
      <c r="D1298" s="14"/>
    </row>
    <row r="1299" spans="3:4">
      <c r="C1299" s="14"/>
      <c r="D1299" s="14"/>
    </row>
    <row r="1300" spans="3:4">
      <c r="C1300" s="14"/>
      <c r="D1300" s="14"/>
    </row>
    <row r="1301" spans="3:4">
      <c r="C1301" s="14"/>
      <c r="D1301" s="14"/>
    </row>
    <row r="1302" spans="3:4">
      <c r="C1302" s="14"/>
      <c r="D1302" s="14"/>
    </row>
    <row r="1303" spans="3:4">
      <c r="C1303" s="14"/>
      <c r="D1303" s="14"/>
    </row>
    <row r="1304" spans="3:4">
      <c r="C1304" s="14"/>
      <c r="D1304" s="14"/>
    </row>
    <row r="1305" spans="3:4">
      <c r="C1305" s="14"/>
      <c r="D1305" s="14"/>
    </row>
    <row r="1306" spans="3:4">
      <c r="C1306" s="14"/>
      <c r="D1306" s="14"/>
    </row>
    <row r="1307" spans="3:4">
      <c r="C1307" s="14"/>
      <c r="D1307" s="14"/>
    </row>
    <row r="1308" spans="3:4">
      <c r="C1308" s="14"/>
      <c r="D1308" s="14"/>
    </row>
    <row r="1309" spans="3:4">
      <c r="C1309" s="14"/>
      <c r="D1309" s="14"/>
    </row>
    <row r="1310" spans="3:4">
      <c r="C1310" s="14"/>
      <c r="D1310" s="14"/>
    </row>
    <row r="1311" spans="3:4">
      <c r="C1311" s="14"/>
      <c r="D1311" s="14"/>
    </row>
    <row r="1312" spans="3:4">
      <c r="C1312" s="14"/>
      <c r="D1312" s="14"/>
    </row>
    <row r="1313" spans="3:4">
      <c r="C1313" s="14"/>
      <c r="D1313" s="14"/>
    </row>
    <row r="1314" spans="3:4">
      <c r="C1314" s="14"/>
      <c r="D1314" s="14"/>
    </row>
    <row r="1315" spans="3:4">
      <c r="C1315" s="14"/>
      <c r="D1315" s="14"/>
    </row>
    <row r="1316" spans="3:4">
      <c r="C1316" s="14"/>
      <c r="D1316" s="14"/>
    </row>
    <row r="1317" spans="3:4">
      <c r="C1317" s="14"/>
      <c r="D1317" s="14"/>
    </row>
    <row r="1318" spans="3:4">
      <c r="C1318" s="14"/>
      <c r="D1318" s="14"/>
    </row>
    <row r="1319" spans="3:4">
      <c r="C1319" s="14"/>
      <c r="D1319" s="14"/>
    </row>
    <row r="1320" spans="3:4">
      <c r="C1320" s="14"/>
      <c r="D1320" s="14"/>
    </row>
    <row r="1321" spans="3:4">
      <c r="C1321" s="14"/>
      <c r="D1321" s="14"/>
    </row>
    <row r="1322" spans="3:4">
      <c r="C1322" s="14"/>
      <c r="D1322" s="14"/>
    </row>
    <row r="1323" spans="3:4">
      <c r="C1323" s="14"/>
      <c r="D1323" s="14"/>
    </row>
    <row r="1324" spans="3:4">
      <c r="C1324" s="14"/>
      <c r="D1324" s="14"/>
    </row>
    <row r="1325" spans="3:4">
      <c r="C1325" s="14"/>
      <c r="D1325" s="14"/>
    </row>
    <row r="1326" spans="3:4">
      <c r="C1326" s="14"/>
      <c r="D1326" s="14"/>
    </row>
    <row r="1327" spans="3:4">
      <c r="C1327" s="14"/>
      <c r="D1327" s="14"/>
    </row>
    <row r="1328" spans="3:4">
      <c r="C1328" s="14"/>
      <c r="D1328" s="14"/>
    </row>
    <row r="1329" spans="3:4">
      <c r="C1329" s="14"/>
      <c r="D1329" s="14"/>
    </row>
    <row r="1330" spans="3:4">
      <c r="C1330" s="14"/>
      <c r="D1330" s="14"/>
    </row>
    <row r="1331" spans="3:4">
      <c r="C1331" s="14"/>
      <c r="D1331" s="14"/>
    </row>
    <row r="1332" spans="3:4">
      <c r="C1332" s="14"/>
      <c r="D1332" s="14"/>
    </row>
    <row r="1333" spans="3:4">
      <c r="C1333" s="14"/>
      <c r="D1333" s="14"/>
    </row>
    <row r="1334" spans="3:4">
      <c r="C1334" s="14"/>
      <c r="D1334" s="14"/>
    </row>
    <row r="1335" spans="3:4">
      <c r="C1335" s="14"/>
      <c r="D1335" s="14"/>
    </row>
    <row r="1336" spans="3:4">
      <c r="C1336" s="14"/>
      <c r="D1336" s="14"/>
    </row>
    <row r="1337" spans="3:4">
      <c r="C1337" s="14"/>
      <c r="D1337" s="14"/>
    </row>
    <row r="1338" spans="3:4">
      <c r="C1338" s="14"/>
      <c r="D1338" s="14"/>
    </row>
    <row r="1339" spans="3:4">
      <c r="C1339" s="14"/>
      <c r="D1339" s="14"/>
    </row>
    <row r="1340" spans="3:4">
      <c r="C1340" s="14"/>
      <c r="D1340" s="14"/>
    </row>
    <row r="1341" spans="3:4">
      <c r="C1341" s="14"/>
      <c r="D1341" s="14"/>
    </row>
    <row r="1342" spans="3:4">
      <c r="C1342" s="14"/>
      <c r="D1342" s="14"/>
    </row>
    <row r="1343" spans="3:4">
      <c r="C1343" s="14"/>
      <c r="D1343" s="14"/>
    </row>
    <row r="1344" spans="3:4">
      <c r="C1344" s="14"/>
      <c r="D1344" s="14"/>
    </row>
    <row r="1345" spans="3:4">
      <c r="C1345" s="14"/>
      <c r="D1345" s="14"/>
    </row>
    <row r="1346" spans="3:4">
      <c r="C1346" s="14"/>
      <c r="D1346" s="14"/>
    </row>
    <row r="1347" spans="3:4">
      <c r="C1347" s="14"/>
      <c r="D1347" s="14"/>
    </row>
    <row r="1348" spans="3:4">
      <c r="C1348" s="14"/>
      <c r="D1348" s="14"/>
    </row>
    <row r="1349" spans="3:4">
      <c r="C1349" s="14"/>
      <c r="D1349" s="14"/>
    </row>
    <row r="1350" spans="3:4">
      <c r="C1350" s="14"/>
      <c r="D1350" s="14"/>
    </row>
    <row r="1351" spans="3:4">
      <c r="C1351" s="14"/>
      <c r="D1351" s="14"/>
    </row>
    <row r="1352" spans="3:4">
      <c r="C1352" s="14"/>
      <c r="D1352" s="14"/>
    </row>
    <row r="1353" spans="3:4">
      <c r="C1353" s="14"/>
      <c r="D1353" s="14"/>
    </row>
    <row r="1354" spans="3:4">
      <c r="C1354" s="14"/>
      <c r="D1354" s="14"/>
    </row>
    <row r="1355" spans="3:4">
      <c r="C1355" s="14"/>
      <c r="D1355" s="14"/>
    </row>
    <row r="1356" spans="3:4">
      <c r="C1356" s="14"/>
      <c r="D1356" s="14"/>
    </row>
    <row r="1357" spans="3:4">
      <c r="C1357" s="14"/>
      <c r="D1357" s="14"/>
    </row>
    <row r="1358" spans="3:4">
      <c r="C1358" s="14"/>
      <c r="D1358" s="14"/>
    </row>
    <row r="1359" spans="3:4">
      <c r="C1359" s="14"/>
      <c r="D1359" s="14"/>
    </row>
    <row r="1360" spans="3:4">
      <c r="C1360" s="14"/>
      <c r="D1360" s="14"/>
    </row>
    <row r="1361" spans="3:4">
      <c r="C1361" s="14"/>
      <c r="D1361" s="14"/>
    </row>
    <row r="1362" spans="3:4">
      <c r="C1362" s="14"/>
      <c r="D1362" s="14"/>
    </row>
    <row r="1363" spans="3:4">
      <c r="C1363" s="14"/>
      <c r="D1363" s="14"/>
    </row>
    <row r="1364" spans="3:4">
      <c r="C1364" s="14"/>
      <c r="D1364" s="14"/>
    </row>
    <row r="1365" spans="3:4">
      <c r="C1365" s="14"/>
      <c r="D1365" s="14"/>
    </row>
    <row r="1366" spans="3:4">
      <c r="C1366" s="14"/>
      <c r="D1366" s="14"/>
    </row>
    <row r="1367" spans="3:4">
      <c r="C1367" s="14"/>
      <c r="D1367" s="14"/>
    </row>
    <row r="1368" spans="3:4">
      <c r="C1368" s="14"/>
      <c r="D1368" s="14"/>
    </row>
    <row r="1369" spans="3:4">
      <c r="C1369" s="14"/>
      <c r="D1369" s="14"/>
    </row>
    <row r="1370" spans="3:4">
      <c r="C1370" s="14"/>
      <c r="D1370" s="14"/>
    </row>
    <row r="1371" spans="3:4">
      <c r="C1371" s="14"/>
      <c r="D1371" s="14"/>
    </row>
    <row r="1372" spans="3:4">
      <c r="C1372" s="14"/>
      <c r="D1372" s="14"/>
    </row>
    <row r="1373" spans="3:4">
      <c r="C1373" s="14"/>
      <c r="D1373" s="14"/>
    </row>
    <row r="1374" spans="3:4">
      <c r="C1374" s="14"/>
      <c r="D1374" s="14"/>
    </row>
    <row r="1375" spans="3:4">
      <c r="C1375" s="14"/>
      <c r="D1375" s="14"/>
    </row>
    <row r="1376" spans="3:4">
      <c r="C1376" s="14"/>
      <c r="D1376" s="14"/>
    </row>
    <row r="1377" spans="3:4">
      <c r="C1377" s="14"/>
      <c r="D1377" s="14"/>
    </row>
    <row r="1378" spans="3:4">
      <c r="C1378" s="14"/>
      <c r="D1378" s="14"/>
    </row>
    <row r="1379" spans="3:4">
      <c r="C1379" s="14"/>
      <c r="D1379" s="14"/>
    </row>
    <row r="1380" spans="3:4">
      <c r="C1380" s="14"/>
      <c r="D1380" s="14"/>
    </row>
    <row r="1381" spans="3:4">
      <c r="C1381" s="14"/>
      <c r="D1381" s="14"/>
    </row>
    <row r="1382" spans="3:4">
      <c r="C1382" s="14"/>
      <c r="D1382" s="14"/>
    </row>
    <row r="1383" spans="3:4">
      <c r="C1383" s="14"/>
      <c r="D1383" s="14"/>
    </row>
    <row r="1384" spans="3:4">
      <c r="C1384" s="14"/>
      <c r="D1384" s="14"/>
    </row>
    <row r="1385" spans="3:4">
      <c r="C1385" s="14"/>
      <c r="D1385" s="14"/>
    </row>
    <row r="1386" spans="3:4">
      <c r="C1386" s="14"/>
      <c r="D1386" s="14"/>
    </row>
    <row r="1387" spans="3:4">
      <c r="C1387" s="14"/>
      <c r="D1387" s="14"/>
    </row>
    <row r="1388" spans="3:4">
      <c r="C1388" s="14"/>
      <c r="D1388" s="14"/>
    </row>
    <row r="1389" spans="3:4">
      <c r="C1389" s="14"/>
      <c r="D1389" s="14"/>
    </row>
    <row r="1390" spans="3:4">
      <c r="C1390" s="14"/>
      <c r="D1390" s="14"/>
    </row>
    <row r="1391" spans="3:4">
      <c r="C1391" s="14"/>
      <c r="D1391" s="14"/>
    </row>
    <row r="1392" spans="3:4">
      <c r="C1392" s="14"/>
      <c r="D1392" s="14"/>
    </row>
    <row r="1393" spans="3:4">
      <c r="C1393" s="14"/>
      <c r="D1393" s="14"/>
    </row>
    <row r="1394" spans="3:4">
      <c r="C1394" s="14"/>
      <c r="D1394" s="14"/>
    </row>
    <row r="1395" spans="3:4">
      <c r="C1395" s="14"/>
      <c r="D1395" s="14"/>
    </row>
    <row r="1396" spans="3:4">
      <c r="C1396" s="14"/>
      <c r="D1396" s="14"/>
    </row>
    <row r="1397" spans="3:4">
      <c r="C1397" s="14"/>
      <c r="D1397" s="14"/>
    </row>
    <row r="1398" spans="3:4">
      <c r="C1398" s="14"/>
      <c r="D1398" s="14"/>
    </row>
    <row r="1399" spans="3:4">
      <c r="C1399" s="14"/>
      <c r="D1399" s="14"/>
    </row>
    <row r="1400" spans="3:4">
      <c r="C1400" s="14"/>
      <c r="D1400" s="14"/>
    </row>
    <row r="1401" spans="3:4">
      <c r="C1401" s="14"/>
      <c r="D1401" s="14"/>
    </row>
    <row r="1402" spans="3:4">
      <c r="C1402" s="14"/>
      <c r="D1402" s="14"/>
    </row>
    <row r="1403" spans="3:4">
      <c r="C1403" s="14"/>
      <c r="D1403" s="14"/>
    </row>
    <row r="1404" spans="3:4">
      <c r="C1404" s="14"/>
      <c r="D1404" s="14"/>
    </row>
    <row r="1405" spans="3:4">
      <c r="C1405" s="14"/>
      <c r="D1405" s="14"/>
    </row>
    <row r="1406" spans="3:4">
      <c r="C1406" s="14"/>
      <c r="D1406" s="14"/>
    </row>
    <row r="1407" spans="3:4">
      <c r="C1407" s="14"/>
      <c r="D1407" s="14"/>
    </row>
    <row r="1408" spans="3:4">
      <c r="C1408" s="14"/>
      <c r="D1408" s="14"/>
    </row>
    <row r="1409" spans="3:4">
      <c r="C1409" s="14"/>
      <c r="D1409" s="14"/>
    </row>
    <row r="1410" spans="3:4">
      <c r="C1410" s="14"/>
      <c r="D1410" s="14"/>
    </row>
    <row r="1411" spans="3:4">
      <c r="C1411" s="14"/>
      <c r="D1411" s="14"/>
    </row>
    <row r="1412" spans="3:4">
      <c r="C1412" s="14"/>
      <c r="D1412" s="14"/>
    </row>
    <row r="1413" spans="3:4">
      <c r="C1413" s="14"/>
      <c r="D1413" s="14"/>
    </row>
    <row r="1414" spans="3:4">
      <c r="C1414" s="14"/>
      <c r="D1414" s="14"/>
    </row>
    <row r="1415" spans="3:4">
      <c r="C1415" s="14"/>
      <c r="D1415" s="14"/>
    </row>
    <row r="1416" spans="3:4">
      <c r="C1416" s="14"/>
      <c r="D1416" s="14"/>
    </row>
    <row r="1417" spans="3:4">
      <c r="C1417" s="14"/>
      <c r="D1417" s="14"/>
    </row>
    <row r="1418" spans="3:4">
      <c r="C1418" s="14"/>
      <c r="D1418" s="14"/>
    </row>
    <row r="1419" spans="3:4">
      <c r="C1419" s="14"/>
      <c r="D1419" s="14"/>
    </row>
    <row r="1420" spans="3:4">
      <c r="C1420" s="14"/>
      <c r="D1420" s="14"/>
    </row>
    <row r="1421" spans="3:4">
      <c r="C1421" s="14"/>
      <c r="D1421" s="14"/>
    </row>
    <row r="1422" spans="3:4">
      <c r="C1422" s="14"/>
      <c r="D1422" s="14"/>
    </row>
    <row r="1423" spans="3:4">
      <c r="C1423" s="14"/>
      <c r="D1423" s="14"/>
    </row>
    <row r="1424" spans="3:4">
      <c r="C1424" s="14"/>
      <c r="D1424" s="14"/>
    </row>
    <row r="1425" spans="3:4">
      <c r="C1425" s="14"/>
      <c r="D1425" s="14"/>
    </row>
    <row r="1426" spans="3:4">
      <c r="C1426" s="14"/>
      <c r="D1426" s="14"/>
    </row>
    <row r="1427" spans="3:4">
      <c r="C1427" s="14"/>
      <c r="D1427" s="14"/>
    </row>
    <row r="1428" spans="3:4">
      <c r="C1428" s="14"/>
      <c r="D1428" s="14"/>
    </row>
    <row r="1429" spans="3:4">
      <c r="C1429" s="14"/>
      <c r="D1429" s="14"/>
    </row>
    <row r="1430" spans="3:4">
      <c r="C1430" s="14"/>
      <c r="D1430" s="14"/>
    </row>
    <row r="1431" spans="3:4">
      <c r="C1431" s="14"/>
      <c r="D1431" s="14"/>
    </row>
    <row r="1432" spans="3:4">
      <c r="C1432" s="14"/>
      <c r="D1432" s="14"/>
    </row>
    <row r="1433" spans="3:4">
      <c r="C1433" s="14"/>
      <c r="D1433" s="14"/>
    </row>
    <row r="1434" spans="3:4">
      <c r="C1434" s="14"/>
      <c r="D1434" s="14"/>
    </row>
    <row r="1435" spans="3:4">
      <c r="C1435" s="14"/>
      <c r="D1435" s="14"/>
    </row>
    <row r="1436" spans="3:4">
      <c r="C1436" s="14"/>
      <c r="D1436" s="14"/>
    </row>
    <row r="1437" spans="3:4">
      <c r="C1437" s="14"/>
      <c r="D1437" s="14"/>
    </row>
    <row r="1438" spans="3:4">
      <c r="C1438" s="14"/>
      <c r="D1438" s="14"/>
    </row>
    <row r="1439" spans="3:4">
      <c r="C1439" s="14"/>
      <c r="D1439" s="14"/>
    </row>
    <row r="1440" spans="3:4">
      <c r="C1440" s="14"/>
      <c r="D1440" s="14"/>
    </row>
    <row r="1441" spans="3:4">
      <c r="C1441" s="14"/>
      <c r="D1441" s="14"/>
    </row>
    <row r="1442" spans="3:4">
      <c r="C1442" s="14"/>
      <c r="D1442" s="14"/>
    </row>
    <row r="1443" spans="3:4">
      <c r="C1443" s="14"/>
      <c r="D1443" s="14"/>
    </row>
    <row r="1444" spans="3:4">
      <c r="C1444" s="14"/>
      <c r="D1444" s="14"/>
    </row>
    <row r="1445" spans="3:4">
      <c r="C1445" s="14"/>
      <c r="D1445" s="14"/>
    </row>
    <row r="1446" spans="3:4">
      <c r="C1446" s="14"/>
      <c r="D1446" s="14"/>
    </row>
    <row r="1447" spans="3:4">
      <c r="C1447" s="14"/>
      <c r="D1447" s="14"/>
    </row>
    <row r="1448" spans="3:4">
      <c r="C1448" s="14"/>
      <c r="D1448" s="14"/>
    </row>
    <row r="1449" spans="3:4">
      <c r="C1449" s="14"/>
      <c r="D1449" s="14"/>
    </row>
    <row r="1450" spans="3:4">
      <c r="C1450" s="14"/>
      <c r="D1450" s="14"/>
    </row>
    <row r="1451" spans="3:4">
      <c r="C1451" s="14"/>
      <c r="D1451" s="14"/>
    </row>
    <row r="1452" spans="3:4">
      <c r="C1452" s="14"/>
      <c r="D1452" s="14"/>
    </row>
    <row r="1453" spans="3:4">
      <c r="C1453" s="14"/>
      <c r="D1453" s="14"/>
    </row>
    <row r="1454" spans="3:4">
      <c r="C1454" s="14"/>
      <c r="D1454" s="14"/>
    </row>
    <row r="1455" spans="3:4">
      <c r="C1455" s="14"/>
      <c r="D1455" s="14"/>
    </row>
    <row r="1456" spans="3:4">
      <c r="C1456" s="14"/>
      <c r="D1456" s="14"/>
    </row>
    <row r="1457" spans="3:4">
      <c r="C1457" s="14"/>
      <c r="D1457" s="14"/>
    </row>
    <row r="1458" spans="3:4">
      <c r="C1458" s="14"/>
      <c r="D1458" s="14"/>
    </row>
    <row r="1459" spans="3:4">
      <c r="C1459" s="14"/>
      <c r="D1459" s="14"/>
    </row>
    <row r="1460" spans="3:4">
      <c r="C1460" s="14"/>
      <c r="D1460" s="14"/>
    </row>
    <row r="1461" spans="3:4">
      <c r="C1461" s="14"/>
      <c r="D1461" s="14"/>
    </row>
    <row r="1462" spans="3:4">
      <c r="C1462" s="14"/>
      <c r="D1462" s="14"/>
    </row>
    <row r="1463" spans="3:4">
      <c r="C1463" s="14"/>
      <c r="D1463" s="14"/>
    </row>
    <row r="1464" spans="3:4">
      <c r="C1464" s="14"/>
      <c r="D1464" s="14"/>
    </row>
    <row r="1465" spans="3:4">
      <c r="C1465" s="14"/>
      <c r="D1465" s="14"/>
    </row>
    <row r="1466" spans="3:4">
      <c r="C1466" s="14"/>
      <c r="D1466" s="14"/>
    </row>
    <row r="1467" spans="3:4">
      <c r="C1467" s="14"/>
      <c r="D1467" s="14"/>
    </row>
    <row r="1468" spans="3:4">
      <c r="C1468" s="14"/>
      <c r="D1468" s="14"/>
    </row>
    <row r="1469" spans="3:4">
      <c r="C1469" s="14"/>
      <c r="D1469" s="14"/>
    </row>
    <row r="1470" spans="3:4">
      <c r="C1470" s="14"/>
      <c r="D1470" s="14"/>
    </row>
    <row r="1471" spans="3:4">
      <c r="C1471" s="14"/>
      <c r="D1471" s="14"/>
    </row>
    <row r="1472" spans="3:4">
      <c r="C1472" s="14"/>
      <c r="D1472" s="14"/>
    </row>
    <row r="1473" spans="3:4">
      <c r="C1473" s="14"/>
      <c r="D1473" s="14"/>
    </row>
    <row r="1474" spans="3:4">
      <c r="C1474" s="14"/>
      <c r="D1474" s="14"/>
    </row>
    <row r="1475" spans="3:4">
      <c r="C1475" s="14"/>
      <c r="D1475" s="14"/>
    </row>
    <row r="1476" spans="3:4">
      <c r="C1476" s="14"/>
      <c r="D1476" s="14"/>
    </row>
    <row r="1477" spans="3:4">
      <c r="C1477" s="14"/>
      <c r="D1477" s="14"/>
    </row>
    <row r="1478" spans="3:4">
      <c r="C1478" s="14"/>
      <c r="D1478" s="14"/>
    </row>
    <row r="1479" spans="3:4">
      <c r="C1479" s="14"/>
      <c r="D1479" s="14"/>
    </row>
    <row r="1480" spans="3:4">
      <c r="C1480" s="14"/>
      <c r="D1480" s="14"/>
    </row>
    <row r="1481" spans="3:4">
      <c r="C1481" s="14"/>
      <c r="D1481" s="14"/>
    </row>
    <row r="1482" spans="3:4">
      <c r="C1482" s="14"/>
      <c r="D1482" s="14"/>
    </row>
    <row r="1483" spans="3:4">
      <c r="C1483" s="14"/>
      <c r="D1483" s="14"/>
    </row>
    <row r="1484" spans="3:4">
      <c r="C1484" s="14"/>
      <c r="D1484" s="14"/>
    </row>
    <row r="1485" spans="3:4">
      <c r="C1485" s="14"/>
      <c r="D1485" s="14"/>
    </row>
    <row r="1486" spans="3:4">
      <c r="C1486" s="14"/>
      <c r="D1486" s="14"/>
    </row>
    <row r="1487" spans="3:4">
      <c r="C1487" s="14"/>
      <c r="D1487" s="14"/>
    </row>
    <row r="1488" spans="3:4">
      <c r="C1488" s="14"/>
      <c r="D1488" s="14"/>
    </row>
    <row r="1489" spans="3:4">
      <c r="C1489" s="14"/>
      <c r="D1489" s="14"/>
    </row>
    <row r="1490" spans="3:4">
      <c r="C1490" s="14"/>
      <c r="D1490" s="14"/>
    </row>
    <row r="1491" spans="3:4">
      <c r="C1491" s="14"/>
      <c r="D1491" s="14"/>
    </row>
    <row r="1492" spans="3:4">
      <c r="C1492" s="14"/>
      <c r="D1492" s="14"/>
    </row>
    <row r="1493" spans="3:4">
      <c r="C1493" s="14"/>
      <c r="D1493" s="14"/>
    </row>
    <row r="1494" spans="3:4">
      <c r="C1494" s="14"/>
      <c r="D1494" s="14"/>
    </row>
    <row r="1495" spans="3:4">
      <c r="C1495" s="14"/>
      <c r="D1495" s="14"/>
    </row>
    <row r="1496" spans="3:4">
      <c r="C1496" s="14"/>
      <c r="D1496" s="14"/>
    </row>
    <row r="1497" spans="3:4">
      <c r="C1497" s="14"/>
      <c r="D1497" s="14"/>
    </row>
    <row r="1498" spans="3:4">
      <c r="C1498" s="14"/>
      <c r="D1498" s="14"/>
    </row>
    <row r="1499" spans="3:4">
      <c r="C1499" s="14"/>
      <c r="D1499" s="14"/>
    </row>
    <row r="1500" spans="3:4">
      <c r="C1500" s="14"/>
      <c r="D1500" s="14"/>
    </row>
    <row r="1501" spans="3:4">
      <c r="C1501" s="14"/>
      <c r="D1501" s="14"/>
    </row>
    <row r="1502" spans="3:4">
      <c r="C1502" s="14"/>
      <c r="D1502" s="14"/>
    </row>
    <row r="1503" spans="3:4">
      <c r="C1503" s="14"/>
      <c r="D1503" s="14"/>
    </row>
    <row r="1504" spans="3:4">
      <c r="C1504" s="14"/>
      <c r="D1504" s="14"/>
    </row>
    <row r="1505" spans="3:4">
      <c r="C1505" s="14"/>
      <c r="D1505" s="14"/>
    </row>
    <row r="1506" spans="3:4">
      <c r="C1506" s="14"/>
      <c r="D1506" s="14"/>
    </row>
    <row r="1507" spans="3:4">
      <c r="C1507" s="14"/>
      <c r="D1507" s="14"/>
    </row>
    <row r="1508" spans="3:4">
      <c r="C1508" s="14"/>
      <c r="D1508" s="14"/>
    </row>
    <row r="1509" spans="3:4">
      <c r="C1509" s="14"/>
      <c r="D1509" s="14"/>
    </row>
    <row r="1510" spans="3:4">
      <c r="C1510" s="14"/>
      <c r="D1510" s="14"/>
    </row>
    <row r="1511" spans="3:4">
      <c r="C1511" s="14"/>
      <c r="D1511" s="14"/>
    </row>
    <row r="1512" spans="3:4">
      <c r="C1512" s="14"/>
      <c r="D1512" s="14"/>
    </row>
    <row r="1513" spans="3:4">
      <c r="C1513" s="14"/>
      <c r="D1513" s="14"/>
    </row>
    <row r="1514" spans="3:4">
      <c r="C1514" s="14"/>
      <c r="D1514" s="14"/>
    </row>
    <row r="1515" spans="3:4">
      <c r="C1515" s="14"/>
      <c r="D1515" s="14"/>
    </row>
    <row r="1516" spans="3:4">
      <c r="C1516" s="14"/>
      <c r="D1516" s="14"/>
    </row>
    <row r="1517" spans="3:4">
      <c r="C1517" s="14"/>
      <c r="D1517" s="14"/>
    </row>
    <row r="1518" spans="3:4">
      <c r="C1518" s="14"/>
      <c r="D1518" s="14"/>
    </row>
    <row r="1519" spans="3:4">
      <c r="C1519" s="14"/>
      <c r="D1519" s="14"/>
    </row>
    <row r="1520" spans="3:4">
      <c r="C1520" s="14"/>
      <c r="D1520" s="14"/>
    </row>
    <row r="1521" spans="3:4">
      <c r="C1521" s="14"/>
      <c r="D1521" s="14"/>
    </row>
    <row r="1522" spans="3:4">
      <c r="C1522" s="14"/>
      <c r="D1522" s="14"/>
    </row>
    <row r="1523" spans="3:4">
      <c r="C1523" s="14"/>
      <c r="D1523" s="14"/>
    </row>
    <row r="1524" spans="3:4">
      <c r="C1524" s="14"/>
      <c r="D1524" s="14"/>
    </row>
    <row r="1525" spans="3:4">
      <c r="C1525" s="14"/>
      <c r="D1525" s="14"/>
    </row>
    <row r="1526" spans="3:4">
      <c r="C1526" s="14"/>
      <c r="D1526" s="14"/>
    </row>
    <row r="1527" spans="3:4">
      <c r="C1527" s="14"/>
      <c r="D1527" s="14"/>
    </row>
    <row r="1528" spans="3:4">
      <c r="C1528" s="14"/>
      <c r="D1528" s="14"/>
    </row>
    <row r="1529" spans="3:4">
      <c r="C1529" s="14"/>
      <c r="D1529" s="14"/>
    </row>
    <row r="1530" spans="3:4">
      <c r="C1530" s="14"/>
      <c r="D1530" s="14"/>
    </row>
    <row r="1531" spans="3:4">
      <c r="C1531" s="14"/>
      <c r="D1531" s="14"/>
    </row>
    <row r="1532" spans="3:4">
      <c r="C1532" s="14"/>
      <c r="D1532" s="14"/>
    </row>
    <row r="1533" spans="3:4">
      <c r="C1533" s="14"/>
      <c r="D1533" s="14"/>
    </row>
    <row r="1534" spans="3:4">
      <c r="C1534" s="14"/>
      <c r="D1534" s="14"/>
    </row>
    <row r="1535" spans="3:4">
      <c r="C1535" s="14"/>
      <c r="D1535" s="14"/>
    </row>
    <row r="1536" spans="3:4">
      <c r="C1536" s="14"/>
      <c r="D1536" s="14"/>
    </row>
    <row r="1537" spans="3:4">
      <c r="C1537" s="14"/>
      <c r="D1537" s="14"/>
    </row>
    <row r="1538" spans="3:4">
      <c r="C1538" s="14"/>
      <c r="D1538" s="14"/>
    </row>
    <row r="1539" spans="3:4">
      <c r="C1539" s="14"/>
      <c r="D1539" s="14"/>
    </row>
    <row r="1540" spans="3:4">
      <c r="C1540" s="14"/>
      <c r="D1540" s="14"/>
    </row>
    <row r="1541" spans="3:4">
      <c r="C1541" s="14"/>
      <c r="D1541" s="14"/>
    </row>
    <row r="1542" spans="3:4">
      <c r="C1542" s="14"/>
      <c r="D1542" s="14"/>
    </row>
    <row r="1543" spans="3:4">
      <c r="C1543" s="14"/>
      <c r="D1543" s="14"/>
    </row>
    <row r="1544" spans="3:4">
      <c r="C1544" s="14"/>
      <c r="D1544" s="14"/>
    </row>
    <row r="1545" spans="3:4">
      <c r="C1545" s="14"/>
      <c r="D1545" s="14"/>
    </row>
    <row r="1546" spans="3:4">
      <c r="C1546" s="14"/>
      <c r="D1546" s="14"/>
    </row>
    <row r="1547" spans="3:4">
      <c r="C1547" s="14"/>
      <c r="D1547" s="14"/>
    </row>
    <row r="1548" spans="3:4">
      <c r="C1548" s="14"/>
      <c r="D1548" s="14"/>
    </row>
    <row r="1549" spans="3:4">
      <c r="C1549" s="14"/>
      <c r="D1549" s="14"/>
    </row>
    <row r="1550" spans="3:4">
      <c r="C1550" s="14"/>
      <c r="D1550" s="14"/>
    </row>
    <row r="1551" spans="3:4">
      <c r="C1551" s="14"/>
      <c r="D1551" s="14"/>
    </row>
    <row r="1552" spans="3:4">
      <c r="C1552" s="14"/>
      <c r="D1552" s="14"/>
    </row>
    <row r="1553" spans="3:4">
      <c r="C1553" s="14"/>
      <c r="D1553" s="14"/>
    </row>
    <row r="1554" spans="3:4">
      <c r="C1554" s="14"/>
      <c r="D1554" s="14"/>
    </row>
    <row r="1555" spans="3:4">
      <c r="C1555" s="14"/>
      <c r="D1555" s="14"/>
    </row>
    <row r="1556" spans="3:4">
      <c r="C1556" s="14"/>
      <c r="D1556" s="14"/>
    </row>
    <row r="1557" spans="3:4">
      <c r="C1557" s="14"/>
      <c r="D1557" s="14"/>
    </row>
    <row r="1558" spans="3:4">
      <c r="C1558" s="14"/>
      <c r="D1558" s="14"/>
    </row>
    <row r="1559" spans="3:4">
      <c r="C1559" s="14"/>
      <c r="D1559" s="14"/>
    </row>
    <row r="1560" spans="3:4">
      <c r="C1560" s="14"/>
      <c r="D1560" s="14"/>
    </row>
    <row r="1561" spans="3:4">
      <c r="C1561" s="14"/>
      <c r="D1561" s="14"/>
    </row>
    <row r="1562" spans="3:4">
      <c r="C1562" s="14"/>
      <c r="D1562" s="14"/>
    </row>
    <row r="1563" spans="3:4">
      <c r="C1563" s="14"/>
      <c r="D1563" s="14"/>
    </row>
    <row r="1564" spans="3:4">
      <c r="C1564" s="14"/>
      <c r="D1564" s="14"/>
    </row>
    <row r="1565" spans="3:4">
      <c r="C1565" s="14"/>
      <c r="D1565" s="14"/>
    </row>
    <row r="1566" spans="3:4">
      <c r="C1566" s="14"/>
      <c r="D1566" s="14"/>
    </row>
    <row r="1567" spans="3:4">
      <c r="C1567" s="14"/>
      <c r="D1567" s="14"/>
    </row>
    <row r="1568" spans="3:4">
      <c r="C1568" s="14"/>
      <c r="D1568" s="14"/>
    </row>
    <row r="1569" spans="3:4">
      <c r="C1569" s="14"/>
      <c r="D1569" s="14"/>
    </row>
    <row r="1570" spans="3:4">
      <c r="C1570" s="14"/>
      <c r="D1570" s="14"/>
    </row>
    <row r="1571" spans="3:4">
      <c r="C1571" s="14"/>
      <c r="D1571" s="14"/>
    </row>
    <row r="1572" spans="3:4">
      <c r="C1572" s="14"/>
      <c r="D1572" s="14"/>
    </row>
    <row r="1573" spans="3:4">
      <c r="C1573" s="14"/>
      <c r="D1573" s="14"/>
    </row>
    <row r="1574" spans="3:4">
      <c r="C1574" s="14"/>
      <c r="D1574" s="14"/>
    </row>
    <row r="1575" spans="3:4">
      <c r="C1575" s="14"/>
      <c r="D1575" s="14"/>
    </row>
    <row r="1576" spans="3:4">
      <c r="C1576" s="14"/>
      <c r="D1576" s="14"/>
    </row>
    <row r="1577" spans="3:4">
      <c r="C1577" s="14"/>
      <c r="D1577" s="14"/>
    </row>
    <row r="1578" spans="3:4">
      <c r="C1578" s="14"/>
      <c r="D1578" s="14"/>
    </row>
    <row r="1579" spans="3:4">
      <c r="C1579" s="14"/>
      <c r="D1579" s="14"/>
    </row>
    <row r="1580" spans="3:4">
      <c r="C1580" s="14"/>
      <c r="D1580" s="14"/>
    </row>
    <row r="1581" spans="3:4">
      <c r="C1581" s="14"/>
      <c r="D1581" s="14"/>
    </row>
    <row r="1582" spans="3:4">
      <c r="C1582" s="14"/>
      <c r="D1582" s="14"/>
    </row>
    <row r="1583" spans="3:4">
      <c r="C1583" s="14"/>
      <c r="D1583" s="14"/>
    </row>
    <row r="1584" spans="3:4">
      <c r="C1584" s="14"/>
      <c r="D1584" s="14"/>
    </row>
    <row r="1585" spans="3:4">
      <c r="C1585" s="14"/>
      <c r="D1585" s="14"/>
    </row>
    <row r="1586" spans="3:4">
      <c r="C1586" s="14"/>
      <c r="D1586" s="14"/>
    </row>
    <row r="1587" spans="3:4">
      <c r="C1587" s="14"/>
      <c r="D1587" s="14"/>
    </row>
    <row r="1588" spans="3:4">
      <c r="C1588" s="14"/>
      <c r="D1588" s="14"/>
    </row>
    <row r="1589" spans="3:4">
      <c r="C1589" s="14"/>
      <c r="D1589" s="14"/>
    </row>
    <row r="1590" spans="3:4">
      <c r="C1590" s="14"/>
      <c r="D1590" s="14"/>
    </row>
    <row r="1591" spans="3:4">
      <c r="C1591" s="14"/>
      <c r="D1591" s="14"/>
    </row>
    <row r="1592" spans="3:4">
      <c r="C1592" s="14"/>
      <c r="D1592" s="14"/>
    </row>
    <row r="1593" spans="3:4">
      <c r="C1593" s="14"/>
      <c r="D1593" s="14"/>
    </row>
    <row r="1594" spans="3:4">
      <c r="C1594" s="14"/>
      <c r="D1594" s="14"/>
    </row>
    <row r="1595" spans="3:4">
      <c r="C1595" s="14"/>
      <c r="D1595" s="14"/>
    </row>
    <row r="1596" spans="3:4">
      <c r="C1596" s="14"/>
      <c r="D1596" s="14"/>
    </row>
    <row r="1597" spans="3:4">
      <c r="C1597" s="14"/>
      <c r="D1597" s="14"/>
    </row>
    <row r="1598" spans="3:4">
      <c r="C1598" s="14"/>
      <c r="D1598" s="14"/>
    </row>
    <row r="1599" spans="3:4">
      <c r="C1599" s="14"/>
      <c r="D1599" s="14"/>
    </row>
    <row r="1600" spans="3:4">
      <c r="C1600" s="14"/>
      <c r="D1600" s="14"/>
    </row>
    <row r="1601" spans="3:4">
      <c r="C1601" s="14"/>
      <c r="D1601" s="14"/>
    </row>
    <row r="1602" spans="3:4">
      <c r="C1602" s="14"/>
      <c r="D1602" s="14"/>
    </row>
    <row r="1603" spans="3:4">
      <c r="C1603" s="14"/>
      <c r="D1603" s="14"/>
    </row>
    <row r="1604" spans="3:4">
      <c r="C1604" s="14"/>
      <c r="D1604" s="14"/>
    </row>
    <row r="1605" spans="3:4">
      <c r="C1605" s="14"/>
      <c r="D1605" s="14"/>
    </row>
    <row r="1606" spans="3:4">
      <c r="C1606" s="14"/>
      <c r="D1606" s="14"/>
    </row>
    <row r="1607" spans="3:4">
      <c r="C1607" s="14"/>
      <c r="D1607" s="14"/>
    </row>
    <row r="1608" spans="3:4">
      <c r="C1608" s="14"/>
      <c r="D1608" s="14"/>
    </row>
    <row r="1609" spans="3:4">
      <c r="C1609" s="14"/>
      <c r="D1609" s="14"/>
    </row>
    <row r="1610" spans="3:4">
      <c r="C1610" s="14"/>
      <c r="D1610" s="14"/>
    </row>
    <row r="1611" spans="3:4">
      <c r="C1611" s="14"/>
      <c r="D1611" s="14"/>
    </row>
    <row r="1612" spans="3:4">
      <c r="C1612" s="14"/>
      <c r="D1612" s="14"/>
    </row>
    <row r="1613" spans="3:4">
      <c r="C1613" s="14"/>
      <c r="D1613" s="14"/>
    </row>
    <row r="1614" spans="3:4">
      <c r="C1614" s="14"/>
      <c r="D1614" s="14"/>
    </row>
    <row r="1615" spans="3:4">
      <c r="C1615" s="14"/>
      <c r="D1615" s="14"/>
    </row>
    <row r="1616" spans="3:4">
      <c r="C1616" s="14"/>
      <c r="D1616" s="14"/>
    </row>
    <row r="1617" spans="3:4">
      <c r="C1617" s="14"/>
      <c r="D1617" s="14"/>
    </row>
    <row r="1618" spans="3:4">
      <c r="C1618" s="14"/>
      <c r="D1618" s="14"/>
    </row>
    <row r="1619" spans="3:4">
      <c r="C1619" s="14"/>
      <c r="D1619" s="14"/>
    </row>
    <row r="1620" spans="3:4">
      <c r="C1620" s="14"/>
      <c r="D1620" s="14"/>
    </row>
    <row r="1621" spans="3:4">
      <c r="C1621" s="14"/>
      <c r="D1621" s="14"/>
    </row>
    <row r="1622" spans="3:4">
      <c r="C1622" s="14"/>
      <c r="D1622" s="14"/>
    </row>
    <row r="1623" spans="3:4">
      <c r="C1623" s="14"/>
      <c r="D1623" s="14"/>
    </row>
    <row r="1624" spans="3:4">
      <c r="C1624" s="14"/>
      <c r="D1624" s="14"/>
    </row>
    <row r="1625" spans="3:4">
      <c r="C1625" s="14"/>
      <c r="D1625" s="14"/>
    </row>
    <row r="1626" spans="3:4">
      <c r="C1626" s="14"/>
      <c r="D1626" s="14"/>
    </row>
    <row r="1627" spans="3:4">
      <c r="C1627" s="14"/>
      <c r="D1627" s="14"/>
    </row>
    <row r="1628" spans="3:4">
      <c r="C1628" s="14"/>
      <c r="D1628" s="14"/>
    </row>
    <row r="1629" spans="3:4">
      <c r="C1629" s="14"/>
      <c r="D1629" s="14"/>
    </row>
    <row r="1630" spans="3:4">
      <c r="C1630" s="14"/>
      <c r="D1630" s="14"/>
    </row>
    <row r="1631" spans="3:4">
      <c r="C1631" s="14"/>
      <c r="D1631" s="14"/>
    </row>
    <row r="1632" spans="3:4">
      <c r="C1632" s="14"/>
      <c r="D1632" s="14"/>
    </row>
    <row r="1633" spans="3:4">
      <c r="C1633" s="14"/>
      <c r="D1633" s="14"/>
    </row>
    <row r="1634" spans="3:4">
      <c r="C1634" s="14"/>
      <c r="D1634" s="14"/>
    </row>
    <row r="1635" spans="3:4">
      <c r="C1635" s="14"/>
      <c r="D1635" s="14"/>
    </row>
    <row r="1636" spans="3:4">
      <c r="C1636" s="14"/>
      <c r="D1636" s="14"/>
    </row>
    <row r="1637" spans="3:4">
      <c r="C1637" s="14"/>
      <c r="D1637" s="14"/>
    </row>
    <row r="1638" spans="3:4">
      <c r="C1638" s="14"/>
      <c r="D1638" s="14"/>
    </row>
    <row r="1639" spans="3:4">
      <c r="C1639" s="14"/>
      <c r="D1639" s="14"/>
    </row>
    <row r="1640" spans="3:4">
      <c r="C1640" s="14"/>
      <c r="D1640" s="14"/>
    </row>
    <row r="1641" spans="3:4">
      <c r="C1641" s="14"/>
      <c r="D1641" s="14"/>
    </row>
    <row r="1642" spans="3:4">
      <c r="C1642" s="14"/>
      <c r="D1642" s="14"/>
    </row>
    <row r="1643" spans="3:4">
      <c r="C1643" s="14"/>
      <c r="D1643" s="14"/>
    </row>
    <row r="1644" spans="3:4">
      <c r="C1644" s="14"/>
      <c r="D1644" s="14"/>
    </row>
    <row r="1645" spans="3:4">
      <c r="C1645" s="14"/>
      <c r="D1645" s="14"/>
    </row>
    <row r="1646" spans="3:4">
      <c r="C1646" s="14"/>
      <c r="D1646" s="14"/>
    </row>
    <row r="1647" spans="3:4">
      <c r="C1647" s="14"/>
      <c r="D1647" s="14"/>
    </row>
    <row r="1648" spans="3:4">
      <c r="C1648" s="14"/>
      <c r="D1648" s="14"/>
    </row>
    <row r="1649" spans="3:4">
      <c r="C1649" s="14"/>
      <c r="D1649" s="14"/>
    </row>
    <row r="1650" spans="3:4">
      <c r="C1650" s="14"/>
      <c r="D1650" s="14"/>
    </row>
    <row r="1651" spans="3:4">
      <c r="C1651" s="14"/>
      <c r="D1651" s="14"/>
    </row>
    <row r="1652" spans="3:4">
      <c r="C1652" s="14"/>
      <c r="D1652" s="14"/>
    </row>
    <row r="1653" spans="3:4">
      <c r="C1653" s="14"/>
      <c r="D1653" s="14"/>
    </row>
    <row r="1654" spans="3:4">
      <c r="C1654" s="14"/>
      <c r="D1654" s="14"/>
    </row>
    <row r="1655" spans="3:4">
      <c r="C1655" s="14"/>
      <c r="D1655" s="14"/>
    </row>
    <row r="1656" spans="3:4">
      <c r="C1656" s="14"/>
      <c r="D1656" s="14"/>
    </row>
    <row r="1657" spans="3:4">
      <c r="C1657" s="14"/>
      <c r="D1657" s="14"/>
    </row>
    <row r="1658" spans="3:4">
      <c r="C1658" s="14"/>
      <c r="D1658" s="14"/>
    </row>
    <row r="1659" spans="3:4">
      <c r="C1659" s="14"/>
      <c r="D1659" s="14"/>
    </row>
    <row r="1660" spans="3:4">
      <c r="C1660" s="14"/>
      <c r="D1660" s="14"/>
    </row>
    <row r="1661" spans="3:4">
      <c r="C1661" s="14"/>
      <c r="D1661" s="14"/>
    </row>
    <row r="1662" spans="3:4">
      <c r="C1662" s="14"/>
      <c r="D1662" s="14"/>
    </row>
    <row r="1663" spans="3:4">
      <c r="C1663" s="14"/>
      <c r="D1663" s="14"/>
    </row>
    <row r="1664" spans="3:4">
      <c r="C1664" s="14"/>
      <c r="D1664" s="14"/>
    </row>
    <row r="1665" spans="3:4">
      <c r="C1665" s="14"/>
      <c r="D1665" s="14"/>
    </row>
    <row r="1666" spans="3:4">
      <c r="C1666" s="14"/>
      <c r="D1666" s="14"/>
    </row>
    <row r="1667" spans="3:4">
      <c r="C1667" s="14"/>
      <c r="D1667" s="14"/>
    </row>
    <row r="1668" spans="3:4">
      <c r="C1668" s="14"/>
      <c r="D1668" s="14"/>
    </row>
    <row r="1669" spans="3:4">
      <c r="C1669" s="14"/>
      <c r="D1669" s="14"/>
    </row>
    <row r="1670" spans="3:4">
      <c r="C1670" s="14"/>
      <c r="D1670" s="14"/>
    </row>
    <row r="1671" spans="3:4">
      <c r="C1671" s="14"/>
      <c r="D1671" s="14"/>
    </row>
    <row r="1672" spans="3:4">
      <c r="C1672" s="14"/>
      <c r="D1672" s="14"/>
    </row>
    <row r="1673" spans="3:4">
      <c r="C1673" s="14"/>
      <c r="D1673" s="14"/>
    </row>
    <row r="1674" spans="3:4">
      <c r="C1674" s="14"/>
      <c r="D1674" s="14"/>
    </row>
    <row r="1675" spans="3:4">
      <c r="C1675" s="14"/>
      <c r="D1675" s="14"/>
    </row>
    <row r="1676" spans="3:4">
      <c r="C1676" s="14"/>
      <c r="D1676" s="14"/>
    </row>
    <row r="1677" spans="3:4">
      <c r="C1677" s="14"/>
      <c r="D1677" s="14"/>
    </row>
    <row r="1678" spans="3:4">
      <c r="C1678" s="14"/>
      <c r="D1678" s="14"/>
    </row>
    <row r="1679" spans="3:4">
      <c r="C1679" s="14"/>
      <c r="D1679" s="14"/>
    </row>
    <row r="1680" spans="3:4">
      <c r="C1680" s="14"/>
      <c r="D1680" s="14"/>
    </row>
    <row r="1681" spans="3:4">
      <c r="C1681" s="14"/>
      <c r="D1681" s="14"/>
    </row>
    <row r="1682" spans="3:4">
      <c r="C1682" s="14"/>
      <c r="D1682" s="14"/>
    </row>
    <row r="1683" spans="3:4">
      <c r="C1683" s="14"/>
      <c r="D1683" s="14"/>
    </row>
    <row r="1684" spans="3:4">
      <c r="C1684" s="14"/>
      <c r="D1684" s="14"/>
    </row>
    <row r="1685" spans="3:4">
      <c r="C1685" s="14"/>
      <c r="D1685" s="14"/>
    </row>
    <row r="1686" spans="3:4">
      <c r="C1686" s="14"/>
      <c r="D1686" s="14"/>
    </row>
    <row r="1687" spans="3:4">
      <c r="C1687" s="14"/>
      <c r="D1687" s="14"/>
    </row>
    <row r="1688" spans="3:4">
      <c r="C1688" s="14"/>
      <c r="D1688" s="14"/>
    </row>
    <row r="1689" spans="3:4">
      <c r="C1689" s="14"/>
      <c r="D1689" s="14"/>
    </row>
    <row r="1690" spans="3:4">
      <c r="C1690" s="14"/>
      <c r="D1690" s="14"/>
    </row>
    <row r="1691" spans="3:4">
      <c r="C1691" s="14"/>
      <c r="D1691" s="14"/>
    </row>
    <row r="1692" spans="3:4">
      <c r="C1692" s="14"/>
      <c r="D1692" s="14"/>
    </row>
    <row r="1693" spans="3:4">
      <c r="C1693" s="14"/>
      <c r="D1693" s="14"/>
    </row>
    <row r="1694" spans="3:4">
      <c r="C1694" s="14"/>
      <c r="D1694" s="14"/>
    </row>
    <row r="1695" spans="3:4">
      <c r="C1695" s="14"/>
      <c r="D1695" s="14"/>
    </row>
    <row r="1696" spans="3:4">
      <c r="C1696" s="14"/>
      <c r="D1696" s="14"/>
    </row>
    <row r="1697" spans="3:4">
      <c r="C1697" s="14"/>
      <c r="D1697" s="14"/>
    </row>
    <row r="1698" spans="3:4">
      <c r="C1698" s="14"/>
      <c r="D1698" s="14"/>
    </row>
    <row r="1699" spans="3:4">
      <c r="C1699" s="14"/>
      <c r="D1699" s="14"/>
    </row>
    <row r="1700" spans="3:4">
      <c r="C1700" s="14"/>
      <c r="D1700" s="14"/>
    </row>
    <row r="1701" spans="3:4">
      <c r="C1701" s="14"/>
      <c r="D1701" s="14"/>
    </row>
    <row r="1702" spans="3:4">
      <c r="C1702" s="14"/>
      <c r="D1702" s="14"/>
    </row>
    <row r="1703" spans="3:4">
      <c r="C1703" s="14"/>
      <c r="D1703" s="14"/>
    </row>
    <row r="1704" spans="3:4">
      <c r="C1704" s="14"/>
      <c r="D1704" s="14"/>
    </row>
    <row r="1705" spans="3:4">
      <c r="C1705" s="14"/>
      <c r="D1705" s="14"/>
    </row>
    <row r="1706" spans="3:4">
      <c r="C1706" s="14"/>
      <c r="D1706" s="14"/>
    </row>
    <row r="1707" spans="3:4">
      <c r="C1707" s="14"/>
      <c r="D1707" s="14"/>
    </row>
    <row r="1708" spans="3:4">
      <c r="C1708" s="14"/>
      <c r="D1708" s="14"/>
    </row>
    <row r="1709" spans="3:4">
      <c r="C1709" s="14"/>
      <c r="D1709" s="14"/>
    </row>
    <row r="1710" spans="3:4">
      <c r="C1710" s="14"/>
      <c r="D1710" s="14"/>
    </row>
    <row r="1711" spans="3:4">
      <c r="C1711" s="14"/>
      <c r="D1711" s="14"/>
    </row>
    <row r="1712" spans="3:4">
      <c r="C1712" s="14"/>
      <c r="D1712" s="14"/>
    </row>
    <row r="1713" spans="3:4">
      <c r="C1713" s="14"/>
      <c r="D1713" s="14"/>
    </row>
    <row r="1714" spans="3:4">
      <c r="C1714" s="14"/>
      <c r="D1714" s="14"/>
    </row>
    <row r="1715" spans="3:4">
      <c r="C1715" s="14"/>
      <c r="D1715" s="14"/>
    </row>
    <row r="1716" spans="3:4">
      <c r="C1716" s="14"/>
      <c r="D1716" s="14"/>
    </row>
    <row r="1717" spans="3:4">
      <c r="C1717" s="14"/>
      <c r="D1717" s="14"/>
    </row>
    <row r="1718" spans="3:4">
      <c r="C1718" s="14"/>
      <c r="D1718" s="14"/>
    </row>
    <row r="1719" spans="3:4">
      <c r="C1719" s="14"/>
      <c r="D1719" s="14"/>
    </row>
    <row r="1720" spans="3:4">
      <c r="C1720" s="14"/>
      <c r="D1720" s="14"/>
    </row>
    <row r="1721" spans="3:4">
      <c r="C1721" s="14"/>
      <c r="D1721" s="14"/>
    </row>
    <row r="1722" spans="3:4">
      <c r="C1722" s="14"/>
      <c r="D1722" s="14"/>
    </row>
    <row r="1723" spans="3:4">
      <c r="C1723" s="14"/>
      <c r="D1723" s="14"/>
    </row>
    <row r="1724" spans="3:4">
      <c r="C1724" s="14"/>
      <c r="D1724" s="14"/>
    </row>
    <row r="1725" spans="3:4">
      <c r="C1725" s="14"/>
      <c r="D1725" s="14"/>
    </row>
    <row r="1726" spans="3:4">
      <c r="C1726" s="14"/>
      <c r="D1726" s="14"/>
    </row>
    <row r="1727" spans="3:4">
      <c r="C1727" s="14"/>
      <c r="D1727" s="14"/>
    </row>
    <row r="1728" spans="3:4">
      <c r="C1728" s="14"/>
      <c r="D1728" s="14"/>
    </row>
    <row r="1729" spans="3:4">
      <c r="C1729" s="14"/>
      <c r="D1729" s="14"/>
    </row>
    <row r="1730" spans="3:4">
      <c r="C1730" s="14"/>
      <c r="D1730" s="14"/>
    </row>
    <row r="1731" spans="3:4">
      <c r="C1731" s="14"/>
      <c r="D1731" s="14"/>
    </row>
    <row r="1732" spans="3:4">
      <c r="C1732" s="14"/>
      <c r="D1732" s="14"/>
    </row>
    <row r="1733" spans="3:4">
      <c r="C1733" s="14"/>
      <c r="D1733" s="14"/>
    </row>
    <row r="1734" spans="3:4">
      <c r="C1734" s="14"/>
      <c r="D1734" s="14"/>
    </row>
    <row r="1735" spans="3:4">
      <c r="C1735" s="14"/>
      <c r="D1735" s="14"/>
    </row>
    <row r="1736" spans="3:4">
      <c r="C1736" s="14"/>
      <c r="D1736" s="14"/>
    </row>
    <row r="1737" spans="3:4">
      <c r="C1737" s="14"/>
      <c r="D1737" s="14"/>
    </row>
    <row r="1738" spans="3:4">
      <c r="C1738" s="14"/>
      <c r="D1738" s="14"/>
    </row>
    <row r="1739" spans="3:4">
      <c r="C1739" s="14"/>
      <c r="D1739" s="14"/>
    </row>
    <row r="1740" spans="3:4">
      <c r="C1740" s="14"/>
      <c r="D1740" s="14"/>
    </row>
    <row r="1741" spans="3:4">
      <c r="C1741" s="14"/>
      <c r="D1741" s="14"/>
    </row>
    <row r="1742" spans="3:4">
      <c r="C1742" s="14"/>
      <c r="D1742" s="14"/>
    </row>
    <row r="1743" spans="3:4">
      <c r="C1743" s="14"/>
      <c r="D1743" s="14"/>
    </row>
    <row r="1744" spans="3:4">
      <c r="C1744" s="14"/>
      <c r="D1744" s="14"/>
    </row>
    <row r="1745" spans="3:4">
      <c r="C1745" s="14"/>
      <c r="D1745" s="14"/>
    </row>
    <row r="1746" spans="3:4">
      <c r="C1746" s="14"/>
      <c r="D1746" s="14"/>
    </row>
    <row r="1747" spans="3:4">
      <c r="C1747" s="14"/>
      <c r="D1747" s="14"/>
    </row>
    <row r="1748" spans="3:4">
      <c r="C1748" s="14"/>
      <c r="D1748" s="14"/>
    </row>
    <row r="1749" spans="3:4">
      <c r="C1749" s="14"/>
      <c r="D1749" s="14"/>
    </row>
    <row r="1750" spans="3:4">
      <c r="C1750" s="14"/>
      <c r="D1750" s="14"/>
    </row>
    <row r="1751" spans="3:4">
      <c r="C1751" s="14"/>
      <c r="D1751" s="14"/>
    </row>
    <row r="1752" spans="3:4">
      <c r="C1752" s="14"/>
      <c r="D1752" s="14"/>
    </row>
    <row r="1753" spans="3:4">
      <c r="C1753" s="14"/>
      <c r="D1753" s="14"/>
    </row>
    <row r="1754" spans="3:4">
      <c r="C1754" s="14"/>
      <c r="D1754" s="14"/>
    </row>
    <row r="1755" spans="3:4">
      <c r="C1755" s="14"/>
      <c r="D1755" s="14"/>
    </row>
    <row r="1756" spans="3:4">
      <c r="C1756" s="14"/>
      <c r="D1756" s="14"/>
    </row>
    <row r="1757" spans="3:4">
      <c r="C1757" s="14"/>
      <c r="D1757" s="14"/>
    </row>
    <row r="1758" spans="3:4">
      <c r="C1758" s="14"/>
      <c r="D1758" s="14"/>
    </row>
    <row r="1759" spans="3:4">
      <c r="C1759" s="14"/>
      <c r="D1759" s="14"/>
    </row>
    <row r="1760" spans="3:4">
      <c r="C1760" s="14"/>
      <c r="D1760" s="14"/>
    </row>
    <row r="1761" spans="3:4">
      <c r="C1761" s="14"/>
      <c r="D1761" s="14"/>
    </row>
    <row r="1762" spans="3:4">
      <c r="C1762" s="14"/>
      <c r="D1762" s="14"/>
    </row>
    <row r="1763" spans="3:4">
      <c r="C1763" s="14"/>
      <c r="D1763" s="14"/>
    </row>
    <row r="1764" spans="3:4">
      <c r="C1764" s="14"/>
      <c r="D1764" s="14"/>
    </row>
    <row r="1765" spans="3:4">
      <c r="C1765" s="14"/>
      <c r="D1765" s="14"/>
    </row>
    <row r="1766" spans="3:4">
      <c r="C1766" s="14"/>
      <c r="D1766" s="14"/>
    </row>
    <row r="1767" spans="3:4">
      <c r="C1767" s="14"/>
      <c r="D1767" s="14"/>
    </row>
    <row r="1768" spans="3:4">
      <c r="C1768" s="14"/>
      <c r="D1768" s="14"/>
    </row>
    <row r="1769" spans="3:4">
      <c r="C1769" s="14"/>
      <c r="D1769" s="14"/>
    </row>
    <row r="1770" spans="3:4">
      <c r="C1770" s="14"/>
      <c r="D1770" s="14"/>
    </row>
    <row r="1771" spans="3:4">
      <c r="C1771" s="14"/>
      <c r="D1771" s="14"/>
    </row>
    <row r="1772" spans="3:4">
      <c r="C1772" s="14"/>
      <c r="D1772" s="14"/>
    </row>
    <row r="1773" spans="3:4">
      <c r="C1773" s="14"/>
      <c r="D1773" s="14"/>
    </row>
    <row r="1774" spans="3:4">
      <c r="C1774" s="14"/>
      <c r="D1774" s="14"/>
    </row>
    <row r="1775" spans="3:4">
      <c r="C1775" s="14"/>
      <c r="D1775" s="14"/>
    </row>
    <row r="1776" spans="3:4">
      <c r="C1776" s="14"/>
      <c r="D1776" s="14"/>
    </row>
    <row r="1777" spans="3:4">
      <c r="C1777" s="14"/>
      <c r="D1777" s="14"/>
    </row>
    <row r="1778" spans="3:4">
      <c r="C1778" s="14"/>
      <c r="D1778" s="14"/>
    </row>
    <row r="1779" spans="3:4">
      <c r="C1779" s="14"/>
      <c r="D1779" s="14"/>
    </row>
    <row r="1780" spans="3:4">
      <c r="C1780" s="14"/>
      <c r="D1780" s="14"/>
    </row>
    <row r="1781" spans="3:4">
      <c r="C1781" s="14"/>
      <c r="D1781" s="14"/>
    </row>
    <row r="1782" spans="3:4">
      <c r="C1782" s="14"/>
      <c r="D1782" s="14"/>
    </row>
    <row r="1783" spans="3:4">
      <c r="C1783" s="14"/>
      <c r="D1783" s="14"/>
    </row>
    <row r="1784" spans="3:4">
      <c r="C1784" s="14"/>
      <c r="D1784" s="14"/>
    </row>
    <row r="1785" spans="3:4">
      <c r="C1785" s="14"/>
      <c r="D1785" s="14"/>
    </row>
    <row r="1786" spans="3:4">
      <c r="C1786" s="14"/>
      <c r="D1786" s="14"/>
    </row>
    <row r="1787" spans="3:4">
      <c r="C1787" s="14"/>
      <c r="D1787" s="14"/>
    </row>
    <row r="1788" spans="3:4">
      <c r="C1788" s="14"/>
      <c r="D1788" s="14"/>
    </row>
    <row r="1789" spans="3:4">
      <c r="C1789" s="14"/>
      <c r="D1789" s="14"/>
    </row>
    <row r="1790" spans="3:4">
      <c r="C1790" s="14"/>
      <c r="D1790" s="14"/>
    </row>
    <row r="1791" spans="3:4">
      <c r="C1791" s="14"/>
      <c r="D1791" s="14"/>
    </row>
    <row r="1792" spans="3:4">
      <c r="C1792" s="14"/>
      <c r="D1792" s="14"/>
    </row>
    <row r="1793" spans="3:4">
      <c r="C1793" s="14"/>
      <c r="D1793" s="14"/>
    </row>
    <row r="1794" spans="3:4">
      <c r="C1794" s="14"/>
      <c r="D1794" s="14"/>
    </row>
    <row r="1795" spans="3:4">
      <c r="C1795" s="14"/>
      <c r="D1795" s="14"/>
    </row>
    <row r="1796" spans="3:4">
      <c r="C1796" s="14"/>
      <c r="D1796" s="14"/>
    </row>
    <row r="1797" spans="3:4">
      <c r="C1797" s="14"/>
      <c r="D1797" s="14"/>
    </row>
    <row r="1798" spans="3:4">
      <c r="C1798" s="14"/>
      <c r="D1798" s="14"/>
    </row>
    <row r="1799" spans="3:4">
      <c r="C1799" s="14"/>
      <c r="D1799" s="14"/>
    </row>
    <row r="1800" spans="3:4">
      <c r="C1800" s="14"/>
      <c r="D1800" s="14"/>
    </row>
    <row r="1801" spans="3:4">
      <c r="C1801" s="14"/>
      <c r="D1801" s="14"/>
    </row>
    <row r="1802" spans="3:4">
      <c r="C1802" s="14"/>
      <c r="D1802" s="14"/>
    </row>
    <row r="1803" spans="3:4">
      <c r="C1803" s="14"/>
      <c r="D1803" s="14"/>
    </row>
    <row r="1804" spans="3:4">
      <c r="C1804" s="14"/>
      <c r="D1804" s="14"/>
    </row>
    <row r="1805" spans="3:4">
      <c r="C1805" s="14"/>
      <c r="D1805" s="14"/>
    </row>
    <row r="1806" spans="3:4">
      <c r="C1806" s="14"/>
      <c r="D1806" s="14"/>
    </row>
    <row r="1807" spans="3:4">
      <c r="C1807" s="14"/>
      <c r="D1807" s="14"/>
    </row>
    <row r="1808" spans="3:4">
      <c r="C1808" s="14"/>
      <c r="D1808" s="14"/>
    </row>
    <row r="1809" spans="3:4">
      <c r="C1809" s="14"/>
      <c r="D1809" s="14"/>
    </row>
    <row r="1810" spans="3:4">
      <c r="C1810" s="14"/>
      <c r="D1810" s="14"/>
    </row>
    <row r="1811" spans="3:4">
      <c r="C1811" s="14"/>
      <c r="D1811" s="14"/>
    </row>
    <row r="1812" spans="3:4">
      <c r="C1812" s="14"/>
      <c r="D1812" s="14"/>
    </row>
    <row r="1813" spans="3:4">
      <c r="C1813" s="14"/>
      <c r="D1813" s="14"/>
    </row>
    <row r="1814" spans="3:4">
      <c r="C1814" s="14"/>
      <c r="D1814" s="14"/>
    </row>
    <row r="1815" spans="3:4">
      <c r="C1815" s="14"/>
      <c r="D1815" s="14"/>
    </row>
    <row r="1816" spans="3:4">
      <c r="C1816" s="14"/>
      <c r="D1816" s="14"/>
    </row>
    <row r="1817" spans="3:4">
      <c r="C1817" s="14"/>
      <c r="D1817" s="14"/>
    </row>
    <row r="1818" spans="3:4">
      <c r="C1818" s="14"/>
      <c r="D1818" s="14"/>
    </row>
    <row r="1819" spans="3:4">
      <c r="C1819" s="14"/>
      <c r="D1819" s="14"/>
    </row>
    <row r="1820" spans="3:4">
      <c r="C1820" s="14"/>
      <c r="D1820" s="14"/>
    </row>
    <row r="1821" spans="3:4">
      <c r="C1821" s="14"/>
      <c r="D1821" s="14"/>
    </row>
    <row r="1822" spans="3:4">
      <c r="C1822" s="14"/>
      <c r="D1822" s="14"/>
    </row>
    <row r="1823" spans="3:4">
      <c r="C1823" s="14"/>
      <c r="D1823" s="14"/>
    </row>
    <row r="1824" spans="3:4">
      <c r="C1824" s="14"/>
      <c r="D1824" s="14"/>
    </row>
    <row r="1825" spans="3:4">
      <c r="C1825" s="14"/>
      <c r="D1825" s="14"/>
    </row>
    <row r="1826" spans="3:4">
      <c r="C1826" s="14"/>
      <c r="D1826" s="14"/>
    </row>
    <row r="1827" spans="3:4">
      <c r="C1827" s="14"/>
      <c r="D1827" s="14"/>
    </row>
    <row r="1828" spans="3:4">
      <c r="C1828" s="14"/>
      <c r="D1828" s="14"/>
    </row>
    <row r="1829" spans="3:4">
      <c r="C1829" s="14"/>
      <c r="D1829" s="14"/>
    </row>
    <row r="1830" spans="3:4">
      <c r="C1830" s="14"/>
      <c r="D1830" s="14"/>
    </row>
    <row r="1831" spans="3:4">
      <c r="C1831" s="14"/>
      <c r="D1831" s="14"/>
    </row>
    <row r="1832" spans="3:4">
      <c r="C1832" s="14"/>
      <c r="D1832" s="14"/>
    </row>
    <row r="1833" spans="3:4">
      <c r="C1833" s="14"/>
      <c r="D1833" s="14"/>
    </row>
    <row r="1834" spans="3:4">
      <c r="C1834" s="14"/>
      <c r="D1834" s="14"/>
    </row>
    <row r="1835" spans="3:4">
      <c r="C1835" s="14"/>
      <c r="D1835" s="14"/>
    </row>
    <row r="1836" spans="3:4">
      <c r="C1836" s="14"/>
      <c r="D1836" s="14"/>
    </row>
    <row r="1837" spans="3:4">
      <c r="C1837" s="14"/>
      <c r="D1837" s="14"/>
    </row>
    <row r="1838" spans="3:4">
      <c r="C1838" s="14"/>
      <c r="D1838" s="14"/>
    </row>
    <row r="1839" spans="3:4">
      <c r="C1839" s="14"/>
      <c r="D1839" s="14"/>
    </row>
    <row r="1840" spans="3:4">
      <c r="C1840" s="14"/>
      <c r="D1840" s="14"/>
    </row>
    <row r="1841" spans="3:4">
      <c r="C1841" s="14"/>
      <c r="D1841" s="14"/>
    </row>
    <row r="1842" spans="3:4">
      <c r="C1842" s="14"/>
      <c r="D1842" s="14"/>
    </row>
    <row r="1843" spans="3:4">
      <c r="C1843" s="14"/>
      <c r="D1843" s="14"/>
    </row>
    <row r="1844" spans="3:4">
      <c r="C1844" s="14"/>
      <c r="D1844" s="14"/>
    </row>
    <row r="1845" spans="3:4">
      <c r="C1845" s="14"/>
      <c r="D1845" s="14"/>
    </row>
    <row r="1846" spans="3:4">
      <c r="C1846" s="14"/>
      <c r="D1846" s="14"/>
    </row>
    <row r="1847" spans="3:4">
      <c r="C1847" s="14"/>
      <c r="D1847" s="14"/>
    </row>
    <row r="1848" spans="3:4">
      <c r="C1848" s="14"/>
      <c r="D1848" s="14"/>
    </row>
    <row r="1849" spans="3:4">
      <c r="C1849" s="14"/>
      <c r="D1849" s="14"/>
    </row>
    <row r="1850" spans="3:4">
      <c r="C1850" s="14"/>
      <c r="D1850" s="14"/>
    </row>
    <row r="1851" spans="3:4">
      <c r="C1851" s="14"/>
      <c r="D1851" s="14"/>
    </row>
    <row r="1852" spans="3:4">
      <c r="C1852" s="14"/>
      <c r="D1852" s="14"/>
    </row>
    <row r="1853" spans="3:4">
      <c r="C1853" s="14"/>
      <c r="D1853" s="14"/>
    </row>
    <row r="1854" spans="3:4">
      <c r="C1854" s="14"/>
      <c r="D1854" s="14"/>
    </row>
    <row r="1855" spans="3:4">
      <c r="C1855" s="14"/>
      <c r="D1855" s="14"/>
    </row>
    <row r="1856" spans="3:4">
      <c r="C1856" s="14"/>
      <c r="D1856" s="14"/>
    </row>
    <row r="1857" spans="3:4">
      <c r="C1857" s="14"/>
      <c r="D1857" s="14"/>
    </row>
    <row r="1858" spans="3:4">
      <c r="C1858" s="14"/>
      <c r="D1858" s="14"/>
    </row>
    <row r="1859" spans="3:4">
      <c r="C1859" s="14"/>
      <c r="D1859" s="14"/>
    </row>
    <row r="1860" spans="3:4">
      <c r="C1860" s="14"/>
      <c r="D1860" s="14"/>
    </row>
    <row r="1861" spans="3:4">
      <c r="C1861" s="14"/>
      <c r="D1861" s="14"/>
    </row>
    <row r="1862" spans="3:4">
      <c r="C1862" s="14"/>
      <c r="D1862" s="14"/>
    </row>
    <row r="1863" spans="3:4">
      <c r="C1863" s="14"/>
      <c r="D1863" s="14"/>
    </row>
    <row r="1864" spans="3:4">
      <c r="C1864" s="14"/>
      <c r="D1864" s="14"/>
    </row>
    <row r="1865" spans="3:4">
      <c r="C1865" s="14"/>
      <c r="D1865" s="14"/>
    </row>
    <row r="1866" spans="3:4">
      <c r="C1866" s="14"/>
      <c r="D1866" s="14"/>
    </row>
    <row r="1867" spans="3:4">
      <c r="C1867" s="14"/>
      <c r="D1867" s="14"/>
    </row>
    <row r="1868" spans="3:4">
      <c r="C1868" s="14"/>
      <c r="D1868" s="14"/>
    </row>
    <row r="1869" spans="3:4">
      <c r="C1869" s="14"/>
      <c r="D1869" s="14"/>
    </row>
    <row r="1870" spans="3:4">
      <c r="C1870" s="14"/>
      <c r="D1870" s="14"/>
    </row>
    <row r="1871" spans="3:4">
      <c r="C1871" s="14"/>
      <c r="D1871" s="14"/>
    </row>
    <row r="1872" spans="3:4">
      <c r="C1872" s="14"/>
      <c r="D1872" s="14"/>
    </row>
    <row r="1873" spans="3:4">
      <c r="C1873" s="14"/>
      <c r="D1873" s="14"/>
    </row>
    <row r="1874" spans="3:4">
      <c r="C1874" s="14"/>
      <c r="D1874" s="14"/>
    </row>
    <row r="1875" spans="3:4">
      <c r="C1875" s="14"/>
      <c r="D1875" s="14"/>
    </row>
    <row r="1876" spans="3:4">
      <c r="C1876" s="14"/>
      <c r="D1876" s="14"/>
    </row>
    <row r="1877" spans="3:4">
      <c r="C1877" s="14"/>
      <c r="D1877" s="14"/>
    </row>
    <row r="1878" spans="3:4">
      <c r="C1878" s="14"/>
      <c r="D1878" s="14"/>
    </row>
    <row r="1879" spans="3:4">
      <c r="C1879" s="14"/>
      <c r="D1879" s="14"/>
    </row>
    <row r="1880" spans="3:4">
      <c r="C1880" s="14"/>
      <c r="D1880" s="14"/>
    </row>
    <row r="1881" spans="3:4">
      <c r="C1881" s="14"/>
      <c r="D1881" s="14"/>
    </row>
    <row r="1882" spans="3:4">
      <c r="C1882" s="14"/>
      <c r="D1882" s="14"/>
    </row>
    <row r="1883" spans="3:4">
      <c r="C1883" s="14"/>
      <c r="D1883" s="14"/>
    </row>
    <row r="1884" spans="3:4">
      <c r="C1884" s="14"/>
      <c r="D1884" s="14"/>
    </row>
    <row r="1885" spans="3:4">
      <c r="C1885" s="14"/>
      <c r="D1885" s="14"/>
    </row>
    <row r="1886" spans="3:4">
      <c r="C1886" s="14"/>
      <c r="D1886" s="14"/>
    </row>
    <row r="1887" spans="3:4">
      <c r="C1887" s="14"/>
      <c r="D1887" s="14"/>
    </row>
    <row r="1888" spans="3:4">
      <c r="C1888" s="14"/>
      <c r="D1888" s="14"/>
    </row>
    <row r="1889" spans="3:4">
      <c r="C1889" s="14"/>
      <c r="D1889" s="14"/>
    </row>
    <row r="1890" spans="3:4">
      <c r="C1890" s="14"/>
      <c r="D1890" s="14"/>
    </row>
    <row r="1891" spans="3:4">
      <c r="C1891" s="14"/>
      <c r="D1891" s="14"/>
    </row>
    <row r="1892" spans="3:4">
      <c r="C1892" s="14"/>
      <c r="D1892" s="14"/>
    </row>
    <row r="1893" spans="3:4">
      <c r="C1893" s="14"/>
      <c r="D1893" s="14"/>
    </row>
    <row r="1894" spans="3:4">
      <c r="C1894" s="14"/>
      <c r="D1894" s="14"/>
    </row>
    <row r="1895" spans="3:4">
      <c r="C1895" s="14"/>
      <c r="D1895" s="14"/>
    </row>
    <row r="1896" spans="3:4">
      <c r="C1896" s="14"/>
      <c r="D1896" s="14"/>
    </row>
    <row r="1897" spans="3:4">
      <c r="C1897" s="14"/>
      <c r="D1897" s="14"/>
    </row>
    <row r="1898" spans="3:4">
      <c r="C1898" s="14"/>
      <c r="D1898" s="14"/>
    </row>
    <row r="1899" spans="3:4">
      <c r="C1899" s="14"/>
      <c r="D1899" s="14"/>
    </row>
    <row r="1900" spans="3:4">
      <c r="C1900" s="14"/>
      <c r="D1900" s="14"/>
    </row>
    <row r="1901" spans="3:4">
      <c r="C1901" s="14"/>
      <c r="D1901" s="14"/>
    </row>
    <row r="1902" spans="3:4">
      <c r="C1902" s="14"/>
      <c r="D1902" s="14"/>
    </row>
    <row r="1903" spans="3:4">
      <c r="C1903" s="14"/>
      <c r="D1903" s="14"/>
    </row>
    <row r="1904" spans="3:4">
      <c r="C1904" s="14"/>
      <c r="D1904" s="14"/>
    </row>
    <row r="1905" spans="3:4">
      <c r="C1905" s="14"/>
      <c r="D1905" s="14"/>
    </row>
    <row r="1906" spans="3:4">
      <c r="C1906" s="14"/>
      <c r="D1906" s="14"/>
    </row>
    <row r="1907" spans="3:4">
      <c r="C1907" s="14"/>
      <c r="D1907" s="14"/>
    </row>
    <row r="1908" spans="3:4">
      <c r="C1908" s="14"/>
      <c r="D1908" s="14"/>
    </row>
    <row r="1909" spans="3:4">
      <c r="C1909" s="14"/>
      <c r="D1909" s="14"/>
    </row>
    <row r="1910" spans="3:4">
      <c r="C1910" s="14"/>
      <c r="D1910" s="14"/>
    </row>
    <row r="1911" spans="3:4">
      <c r="C1911" s="14"/>
      <c r="D1911" s="14"/>
    </row>
    <row r="1912" spans="3:4">
      <c r="C1912" s="14"/>
      <c r="D1912" s="14"/>
    </row>
    <row r="1913" spans="3:4">
      <c r="C1913" s="14"/>
      <c r="D1913" s="14"/>
    </row>
    <row r="1914" spans="3:4">
      <c r="C1914" s="14"/>
      <c r="D1914" s="14"/>
    </row>
    <row r="1915" spans="3:4">
      <c r="C1915" s="14"/>
      <c r="D1915" s="14"/>
    </row>
    <row r="1916" spans="3:4">
      <c r="C1916" s="14"/>
      <c r="D1916" s="14"/>
    </row>
    <row r="1917" spans="3:4">
      <c r="C1917" s="14"/>
      <c r="D1917" s="14"/>
    </row>
    <row r="1918" spans="3:4">
      <c r="C1918" s="14"/>
      <c r="D1918" s="14"/>
    </row>
    <row r="1919" spans="3:4">
      <c r="C1919" s="14"/>
      <c r="D1919" s="14"/>
    </row>
    <row r="1920" spans="3:4">
      <c r="C1920" s="14"/>
      <c r="D1920" s="14"/>
    </row>
    <row r="1921" spans="3:4">
      <c r="C1921" s="14"/>
      <c r="D1921" s="14"/>
    </row>
    <row r="1922" spans="3:4">
      <c r="C1922" s="14"/>
      <c r="D1922" s="14"/>
    </row>
    <row r="1923" spans="3:4">
      <c r="C1923" s="14"/>
      <c r="D1923" s="14"/>
    </row>
    <row r="1924" spans="3:4">
      <c r="C1924" s="14"/>
      <c r="D1924" s="14"/>
    </row>
    <row r="1925" spans="3:4">
      <c r="C1925" s="14"/>
      <c r="D1925" s="14"/>
    </row>
    <row r="1926" spans="3:4">
      <c r="C1926" s="14"/>
      <c r="D1926" s="14"/>
    </row>
    <row r="1927" spans="3:4">
      <c r="C1927" s="14"/>
      <c r="D1927" s="14"/>
    </row>
    <row r="1928" spans="3:4">
      <c r="C1928" s="14"/>
      <c r="D1928" s="14"/>
    </row>
    <row r="1929" spans="3:4">
      <c r="C1929" s="14"/>
      <c r="D1929" s="14"/>
    </row>
    <row r="1930" spans="3:4">
      <c r="C1930" s="14"/>
      <c r="D1930" s="14"/>
    </row>
    <row r="1931" spans="3:4">
      <c r="C1931" s="14"/>
      <c r="D1931" s="14"/>
    </row>
    <row r="1932" spans="3:4">
      <c r="C1932" s="14"/>
      <c r="D1932" s="14"/>
    </row>
    <row r="1933" spans="3:4">
      <c r="C1933" s="14"/>
      <c r="D1933" s="14"/>
    </row>
    <row r="1934" spans="3:4">
      <c r="C1934" s="14"/>
      <c r="D1934" s="14"/>
    </row>
    <row r="1935" spans="3:4">
      <c r="C1935" s="14"/>
      <c r="D1935" s="14"/>
    </row>
    <row r="1936" spans="3:4">
      <c r="C1936" s="14"/>
      <c r="D1936" s="14"/>
    </row>
    <row r="1937" spans="3:4">
      <c r="C1937" s="14"/>
      <c r="D1937" s="14"/>
    </row>
    <row r="1938" spans="3:4">
      <c r="C1938" s="14"/>
      <c r="D1938" s="14"/>
    </row>
    <row r="1939" spans="3:4">
      <c r="C1939" s="14"/>
      <c r="D1939" s="14"/>
    </row>
    <row r="1940" spans="3:4">
      <c r="C1940" s="14"/>
      <c r="D1940" s="14"/>
    </row>
    <row r="1941" spans="3:4">
      <c r="C1941" s="14"/>
      <c r="D1941" s="14"/>
    </row>
    <row r="1942" spans="3:4">
      <c r="C1942" s="14"/>
      <c r="D1942" s="14"/>
    </row>
    <row r="1943" spans="3:4">
      <c r="C1943" s="14"/>
      <c r="D1943" s="14"/>
    </row>
    <row r="1944" spans="3:4">
      <c r="C1944" s="14"/>
      <c r="D1944" s="14"/>
    </row>
    <row r="1945" spans="3:4">
      <c r="C1945" s="14"/>
      <c r="D1945" s="14"/>
    </row>
    <row r="1946" spans="3:4">
      <c r="C1946" s="14"/>
      <c r="D1946" s="14"/>
    </row>
    <row r="1947" spans="3:4">
      <c r="C1947" s="14"/>
      <c r="D1947" s="14"/>
    </row>
    <row r="1948" spans="3:4">
      <c r="C1948" s="14"/>
      <c r="D1948" s="14"/>
    </row>
    <row r="1949" spans="3:4">
      <c r="C1949" s="14"/>
      <c r="D1949" s="14"/>
    </row>
    <row r="1950" spans="3:4">
      <c r="C1950" s="14"/>
      <c r="D1950" s="14"/>
    </row>
    <row r="1951" spans="3:4">
      <c r="C1951" s="14"/>
      <c r="D1951" s="14"/>
    </row>
    <row r="1952" spans="3:4">
      <c r="C1952" s="14"/>
      <c r="D1952" s="14"/>
    </row>
    <row r="1953" spans="3:4">
      <c r="C1953" s="14"/>
      <c r="D1953" s="14"/>
    </row>
    <row r="1954" spans="3:4">
      <c r="C1954" s="14"/>
      <c r="D1954" s="14"/>
    </row>
    <row r="1955" spans="3:4">
      <c r="C1955" s="14"/>
      <c r="D1955" s="14"/>
    </row>
    <row r="1956" spans="3:4">
      <c r="C1956" s="14"/>
      <c r="D1956" s="14"/>
    </row>
    <row r="1957" spans="3:4">
      <c r="C1957" s="14"/>
      <c r="D1957" s="14"/>
    </row>
    <row r="1958" spans="3:4">
      <c r="C1958" s="14"/>
      <c r="D1958" s="14"/>
    </row>
    <row r="1959" spans="3:4">
      <c r="C1959" s="14"/>
      <c r="D1959" s="14"/>
    </row>
    <row r="1960" spans="3:4">
      <c r="C1960" s="14"/>
      <c r="D1960" s="14"/>
    </row>
    <row r="1961" spans="3:4">
      <c r="C1961" s="14"/>
      <c r="D1961" s="14"/>
    </row>
    <row r="1962" spans="3:4">
      <c r="C1962" s="14"/>
      <c r="D1962" s="14"/>
    </row>
    <row r="1963" spans="3:4">
      <c r="C1963" s="14"/>
      <c r="D1963" s="14"/>
    </row>
    <row r="1964" spans="3:4">
      <c r="C1964" s="14"/>
      <c r="D1964" s="14"/>
    </row>
    <row r="1965" spans="3:4">
      <c r="C1965" s="14"/>
      <c r="D1965" s="14"/>
    </row>
    <row r="1966" spans="3:4">
      <c r="C1966" s="14"/>
      <c r="D1966" s="14"/>
    </row>
    <row r="1967" spans="3:4">
      <c r="C1967" s="14"/>
      <c r="D1967" s="14"/>
    </row>
    <row r="1968" spans="3:4">
      <c r="C1968" s="14"/>
      <c r="D1968" s="14"/>
    </row>
    <row r="1969" spans="3:4">
      <c r="C1969" s="14"/>
      <c r="D1969" s="14"/>
    </row>
    <row r="1970" spans="3:4">
      <c r="C1970" s="14"/>
      <c r="D1970" s="14"/>
    </row>
    <row r="1971" spans="3:4">
      <c r="C1971" s="14"/>
      <c r="D1971" s="14"/>
    </row>
    <row r="1972" spans="3:4">
      <c r="C1972" s="14"/>
      <c r="D1972" s="14"/>
    </row>
    <row r="1973" spans="3:4">
      <c r="C1973" s="14"/>
      <c r="D1973" s="14"/>
    </row>
    <row r="1974" spans="3:4">
      <c r="C1974" s="14"/>
      <c r="D1974" s="14"/>
    </row>
    <row r="1975" spans="3:4">
      <c r="C1975" s="14"/>
      <c r="D1975" s="14"/>
    </row>
    <row r="1976" spans="3:4">
      <c r="C1976" s="14"/>
      <c r="D1976" s="14"/>
    </row>
    <row r="1977" spans="3:4">
      <c r="C1977" s="14"/>
      <c r="D1977" s="14"/>
    </row>
    <row r="1978" spans="3:4">
      <c r="C1978" s="14"/>
      <c r="D1978" s="14"/>
    </row>
    <row r="1979" spans="3:4">
      <c r="C1979" s="14"/>
      <c r="D1979" s="14"/>
    </row>
    <row r="1980" spans="3:4">
      <c r="C1980" s="14"/>
      <c r="D1980" s="14"/>
    </row>
    <row r="1981" spans="3:4">
      <c r="C1981" s="14"/>
      <c r="D1981" s="14"/>
    </row>
    <row r="1982" spans="3:4">
      <c r="C1982" s="14"/>
      <c r="D1982" s="14"/>
    </row>
    <row r="1983" spans="3:4">
      <c r="C1983" s="14"/>
      <c r="D1983" s="14"/>
    </row>
    <row r="1984" spans="3:4">
      <c r="C1984" s="14"/>
      <c r="D1984" s="14"/>
    </row>
    <row r="1985" spans="3:4">
      <c r="C1985" s="14"/>
      <c r="D1985" s="14"/>
    </row>
    <row r="1986" spans="3:4">
      <c r="C1986" s="14"/>
      <c r="D1986" s="14"/>
    </row>
    <row r="1987" spans="3:4">
      <c r="C1987" s="14"/>
      <c r="D1987" s="14"/>
    </row>
    <row r="1988" spans="3:4">
      <c r="C1988" s="14"/>
      <c r="D1988" s="14"/>
    </row>
    <row r="1989" spans="3:4">
      <c r="C1989" s="14"/>
      <c r="D1989" s="14"/>
    </row>
    <row r="1990" spans="3:4">
      <c r="C1990" s="14"/>
      <c r="D1990" s="14"/>
    </row>
    <row r="1991" spans="3:4">
      <c r="C1991" s="14"/>
      <c r="D1991" s="14"/>
    </row>
    <row r="1992" spans="3:4">
      <c r="C1992" s="14"/>
      <c r="D1992" s="14"/>
    </row>
    <row r="1993" spans="3:4">
      <c r="C1993" s="14"/>
      <c r="D1993" s="14"/>
    </row>
    <row r="1994" spans="3:4">
      <c r="C1994" s="14"/>
      <c r="D1994" s="14"/>
    </row>
    <row r="1995" spans="3:4">
      <c r="C1995" s="14"/>
      <c r="D1995" s="14"/>
    </row>
    <row r="1996" spans="3:4">
      <c r="C1996" s="14"/>
      <c r="D1996" s="14"/>
    </row>
    <row r="1997" spans="3:4">
      <c r="C1997" s="14"/>
      <c r="D1997" s="14"/>
    </row>
    <row r="1998" spans="3:4">
      <c r="C1998" s="14"/>
      <c r="D1998" s="14"/>
    </row>
    <row r="1999" spans="3:4">
      <c r="C1999" s="14"/>
      <c r="D1999" s="14"/>
    </row>
    <row r="2000" spans="3:4">
      <c r="C2000" s="14"/>
      <c r="D2000" s="14"/>
    </row>
    <row r="2001" spans="3:4">
      <c r="C2001" s="14"/>
      <c r="D2001" s="14"/>
    </row>
    <row r="2002" spans="3:4">
      <c r="C2002" s="14"/>
      <c r="D2002" s="14"/>
    </row>
    <row r="2003" spans="3:4">
      <c r="C2003" s="14"/>
      <c r="D2003" s="14"/>
    </row>
    <row r="2004" spans="3:4">
      <c r="C2004" s="14"/>
      <c r="D2004" s="14"/>
    </row>
    <row r="2005" spans="3:4">
      <c r="C2005" s="14"/>
      <c r="D2005" s="14"/>
    </row>
    <row r="2006" spans="3:4">
      <c r="C2006" s="14"/>
      <c r="D2006" s="14"/>
    </row>
    <row r="2007" spans="3:4">
      <c r="C2007" s="14"/>
      <c r="D2007" s="14"/>
    </row>
    <row r="2008" spans="3:4">
      <c r="C2008" s="14"/>
      <c r="D2008" s="14"/>
    </row>
    <row r="2009" spans="3:4">
      <c r="C2009" s="14"/>
      <c r="D2009" s="14"/>
    </row>
    <row r="2010" spans="3:4">
      <c r="C2010" s="14"/>
      <c r="D2010" s="14"/>
    </row>
    <row r="2011" spans="3:4">
      <c r="C2011" s="14"/>
      <c r="D2011" s="14"/>
    </row>
    <row r="2012" spans="3:4">
      <c r="C2012" s="14"/>
      <c r="D2012" s="14"/>
    </row>
    <row r="2013" spans="3:4">
      <c r="C2013" s="14"/>
      <c r="D2013" s="14"/>
    </row>
    <row r="2014" spans="3:4">
      <c r="C2014" s="14"/>
      <c r="D2014" s="14"/>
    </row>
    <row r="2015" spans="3:4">
      <c r="C2015" s="14"/>
      <c r="D2015" s="14"/>
    </row>
    <row r="2016" spans="3:4">
      <c r="C2016" s="14"/>
      <c r="D2016" s="14"/>
    </row>
    <row r="2017" spans="3:4">
      <c r="C2017" s="14"/>
      <c r="D2017" s="14"/>
    </row>
    <row r="2018" spans="3:4">
      <c r="C2018" s="14"/>
      <c r="D2018" s="14"/>
    </row>
    <row r="2019" spans="3:4">
      <c r="C2019" s="14"/>
      <c r="D2019" s="14"/>
    </row>
    <row r="2020" spans="3:4">
      <c r="C2020" s="14"/>
      <c r="D2020" s="14"/>
    </row>
    <row r="2021" spans="3:4">
      <c r="C2021" s="14"/>
      <c r="D2021" s="14"/>
    </row>
    <row r="2022" spans="3:4">
      <c r="C2022" s="14"/>
      <c r="D2022" s="14"/>
    </row>
    <row r="2023" spans="3:4">
      <c r="C2023" s="14"/>
      <c r="D2023" s="14"/>
    </row>
    <row r="2024" spans="3:4">
      <c r="C2024" s="14"/>
      <c r="D2024" s="14"/>
    </row>
    <row r="2025" spans="3:4">
      <c r="C2025" s="14"/>
      <c r="D2025" s="14"/>
    </row>
    <row r="2026" spans="3:4">
      <c r="C2026" s="14"/>
      <c r="D2026" s="14"/>
    </row>
    <row r="2027" spans="3:4">
      <c r="C2027" s="14"/>
      <c r="D2027" s="14"/>
    </row>
    <row r="2028" spans="3:4">
      <c r="C2028" s="14"/>
      <c r="D2028" s="14"/>
    </row>
    <row r="2029" spans="3:4">
      <c r="C2029" s="14"/>
      <c r="D2029" s="14"/>
    </row>
    <row r="2030" spans="3:4">
      <c r="C2030" s="14"/>
      <c r="D2030" s="14"/>
    </row>
    <row r="2031" spans="3:4">
      <c r="C2031" s="14"/>
      <c r="D2031" s="14"/>
    </row>
    <row r="2032" spans="3:4">
      <c r="C2032" s="14"/>
      <c r="D2032" s="14"/>
    </row>
    <row r="2033" spans="3:4">
      <c r="C2033" s="14"/>
      <c r="D2033" s="14"/>
    </row>
    <row r="2034" spans="3:4">
      <c r="C2034" s="14"/>
      <c r="D2034" s="14"/>
    </row>
    <row r="2035" spans="3:4">
      <c r="C2035" s="14"/>
      <c r="D2035" s="14"/>
    </row>
    <row r="2036" spans="3:4">
      <c r="C2036" s="14"/>
      <c r="D2036" s="14"/>
    </row>
    <row r="2037" spans="3:4">
      <c r="C2037" s="14"/>
      <c r="D2037" s="14"/>
    </row>
    <row r="2038" spans="3:4">
      <c r="C2038" s="14"/>
      <c r="D2038" s="14"/>
    </row>
    <row r="2039" spans="3:4">
      <c r="C2039" s="14"/>
      <c r="D2039" s="14"/>
    </row>
    <row r="2040" spans="3:4">
      <c r="C2040" s="14"/>
      <c r="D2040" s="14"/>
    </row>
    <row r="2041" spans="3:4">
      <c r="C2041" s="14"/>
      <c r="D2041" s="14"/>
    </row>
    <row r="2042" spans="3:4">
      <c r="C2042" s="14"/>
      <c r="D2042" s="14"/>
    </row>
    <row r="2043" spans="3:4">
      <c r="C2043" s="14"/>
      <c r="D2043" s="14"/>
    </row>
    <row r="2044" spans="3:4">
      <c r="C2044" s="14"/>
      <c r="D2044" s="14"/>
    </row>
    <row r="2045" spans="3:4">
      <c r="C2045" s="14"/>
      <c r="D2045" s="14"/>
    </row>
    <row r="2046" spans="3:4">
      <c r="C2046" s="14"/>
      <c r="D2046" s="14"/>
    </row>
    <row r="2047" spans="3:4">
      <c r="C2047" s="14"/>
      <c r="D2047" s="14"/>
    </row>
    <row r="2048" spans="3:4">
      <c r="C2048" s="14"/>
      <c r="D2048" s="14"/>
    </row>
    <row r="2049" spans="3:4">
      <c r="C2049" s="14"/>
      <c r="D2049" s="14"/>
    </row>
    <row r="2050" spans="3:4">
      <c r="C2050" s="14"/>
      <c r="D2050" s="14"/>
    </row>
    <row r="2051" spans="3:4">
      <c r="C2051" s="14"/>
      <c r="D2051" s="14"/>
    </row>
    <row r="2052" spans="3:4">
      <c r="C2052" s="14"/>
      <c r="D2052" s="14"/>
    </row>
    <row r="2053" spans="3:4">
      <c r="C2053" s="14"/>
      <c r="D2053" s="14"/>
    </row>
    <row r="2054" spans="3:4">
      <c r="C2054" s="14"/>
      <c r="D2054" s="14"/>
    </row>
    <row r="2055" spans="3:4">
      <c r="C2055" s="14"/>
      <c r="D2055" s="14"/>
    </row>
    <row r="2056" spans="3:4">
      <c r="C2056" s="14"/>
      <c r="D2056" s="14"/>
    </row>
    <row r="2057" spans="3:4">
      <c r="C2057" s="14"/>
      <c r="D2057" s="14"/>
    </row>
    <row r="2058" spans="3:4">
      <c r="C2058" s="14"/>
      <c r="D2058" s="14"/>
    </row>
    <row r="2059" spans="3:4">
      <c r="C2059" s="14"/>
      <c r="D2059" s="14"/>
    </row>
    <row r="2060" spans="3:4">
      <c r="C2060" s="14"/>
      <c r="D2060" s="14"/>
    </row>
    <row r="2061" spans="3:4">
      <c r="C2061" s="14"/>
      <c r="D2061" s="14"/>
    </row>
    <row r="2062" spans="3:4">
      <c r="C2062" s="14"/>
      <c r="D2062" s="14"/>
    </row>
    <row r="2063" spans="3:4">
      <c r="C2063" s="14"/>
      <c r="D2063" s="14"/>
    </row>
    <row r="2064" spans="3:4">
      <c r="C2064" s="14"/>
      <c r="D2064" s="14"/>
    </row>
    <row r="2065" spans="3:4">
      <c r="C2065" s="14"/>
      <c r="D2065" s="14"/>
    </row>
    <row r="2066" spans="3:4">
      <c r="C2066" s="14"/>
      <c r="D2066" s="14"/>
    </row>
    <row r="2067" spans="3:4">
      <c r="C2067" s="14"/>
      <c r="D2067" s="14"/>
    </row>
    <row r="2068" spans="3:4">
      <c r="C2068" s="14"/>
      <c r="D2068" s="14"/>
    </row>
    <row r="2069" spans="3:4">
      <c r="C2069" s="14"/>
      <c r="D2069" s="14"/>
    </row>
    <row r="2070" spans="3:4">
      <c r="C2070" s="14"/>
      <c r="D2070" s="14"/>
    </row>
    <row r="2071" spans="3:4">
      <c r="C2071" s="14"/>
      <c r="D2071" s="14"/>
    </row>
    <row r="2072" spans="3:4">
      <c r="C2072" s="14"/>
      <c r="D2072" s="14"/>
    </row>
    <row r="2073" spans="3:4">
      <c r="C2073" s="14"/>
      <c r="D2073" s="14"/>
    </row>
    <row r="2074" spans="3:4">
      <c r="C2074" s="14"/>
      <c r="D2074" s="14"/>
    </row>
    <row r="2075" spans="3:4">
      <c r="C2075" s="14"/>
      <c r="D2075" s="14"/>
    </row>
    <row r="2076" spans="3:4">
      <c r="C2076" s="14"/>
      <c r="D2076" s="14"/>
    </row>
    <row r="2077" spans="3:4">
      <c r="C2077" s="14"/>
      <c r="D2077" s="14"/>
    </row>
    <row r="2078" spans="3:4">
      <c r="C2078" s="14"/>
      <c r="D2078" s="14"/>
    </row>
    <row r="2079" spans="3:4">
      <c r="C2079" s="14"/>
      <c r="D2079" s="14"/>
    </row>
    <row r="2080" spans="3:4">
      <c r="C2080" s="14"/>
      <c r="D2080" s="14"/>
    </row>
    <row r="2081" spans="3:4">
      <c r="C2081" s="14"/>
      <c r="D2081" s="14"/>
    </row>
    <row r="2082" spans="3:4">
      <c r="C2082" s="14"/>
      <c r="D2082" s="14"/>
    </row>
    <row r="2083" spans="3:4">
      <c r="C2083" s="14"/>
      <c r="D2083" s="14"/>
    </row>
    <row r="2084" spans="3:4">
      <c r="C2084" s="14"/>
      <c r="D2084" s="14"/>
    </row>
    <row r="2085" spans="3:4">
      <c r="C2085" s="14"/>
      <c r="D2085" s="14"/>
    </row>
    <row r="2086" spans="3:4">
      <c r="C2086" s="14"/>
      <c r="D2086" s="14"/>
    </row>
    <row r="2087" spans="3:4">
      <c r="C2087" s="14"/>
      <c r="D2087" s="14"/>
    </row>
    <row r="2088" spans="3:4">
      <c r="C2088" s="14"/>
      <c r="D2088" s="14"/>
    </row>
    <row r="2089" spans="3:4">
      <c r="C2089" s="14"/>
      <c r="D2089" s="14"/>
    </row>
    <row r="2090" spans="3:4">
      <c r="C2090" s="14"/>
      <c r="D2090" s="14"/>
    </row>
    <row r="2091" spans="3:4">
      <c r="C2091" s="14"/>
      <c r="D2091" s="14"/>
    </row>
    <row r="2092" spans="3:4">
      <c r="C2092" s="14"/>
      <c r="D2092" s="14"/>
    </row>
    <row r="2093" spans="3:4">
      <c r="C2093" s="14"/>
      <c r="D2093" s="14"/>
    </row>
    <row r="2094" spans="3:4">
      <c r="C2094" s="14"/>
      <c r="D2094" s="14"/>
    </row>
    <row r="2095" spans="3:4">
      <c r="C2095" s="14"/>
      <c r="D2095" s="14"/>
    </row>
    <row r="2096" spans="3:4">
      <c r="C2096" s="14"/>
      <c r="D2096" s="14"/>
    </row>
    <row r="2097" spans="3:4">
      <c r="C2097" s="14"/>
      <c r="D2097" s="14"/>
    </row>
    <row r="2098" spans="3:4">
      <c r="C2098" s="14"/>
      <c r="D2098" s="14"/>
    </row>
    <row r="2099" spans="3:4">
      <c r="C2099" s="14"/>
      <c r="D2099" s="14"/>
    </row>
    <row r="2100" spans="3:4">
      <c r="C2100" s="14"/>
      <c r="D2100" s="14"/>
    </row>
    <row r="2101" spans="3:4">
      <c r="C2101" s="14"/>
      <c r="D2101" s="14"/>
    </row>
    <row r="2102" spans="3:4">
      <c r="C2102" s="14"/>
      <c r="D2102" s="14"/>
    </row>
    <row r="2103" spans="3:4">
      <c r="C2103" s="14"/>
      <c r="D2103" s="14"/>
    </row>
    <row r="2104" spans="3:4">
      <c r="C2104" s="14"/>
      <c r="D2104" s="14"/>
    </row>
    <row r="2105" spans="3:4">
      <c r="C2105" s="14"/>
      <c r="D2105" s="14"/>
    </row>
    <row r="2106" spans="3:4">
      <c r="C2106" s="14"/>
      <c r="D2106" s="14"/>
    </row>
    <row r="2107" spans="3:4">
      <c r="C2107" s="14"/>
      <c r="D2107" s="14"/>
    </row>
    <row r="2108" spans="3:4">
      <c r="C2108" s="14"/>
      <c r="D2108" s="14"/>
    </row>
    <row r="2109" spans="3:4">
      <c r="C2109" s="14"/>
      <c r="D2109" s="14"/>
    </row>
    <row r="2110" spans="3:4">
      <c r="C2110" s="14"/>
      <c r="D2110" s="14"/>
    </row>
    <row r="2111" spans="3:4">
      <c r="C2111" s="14"/>
      <c r="D2111" s="14"/>
    </row>
    <row r="2112" spans="3:4">
      <c r="C2112" s="14"/>
      <c r="D2112" s="14"/>
    </row>
    <row r="2113" spans="3:4">
      <c r="C2113" s="14"/>
      <c r="D2113" s="14"/>
    </row>
    <row r="2114" spans="3:4">
      <c r="C2114" s="14"/>
      <c r="D2114" s="14"/>
    </row>
    <row r="2115" spans="3:4">
      <c r="C2115" s="14"/>
      <c r="D2115" s="14"/>
    </row>
    <row r="2116" spans="3:4">
      <c r="C2116" s="14"/>
      <c r="D2116" s="14"/>
    </row>
    <row r="2117" spans="3:4">
      <c r="C2117" s="14"/>
      <c r="D2117" s="14"/>
    </row>
    <row r="2118" spans="3:4">
      <c r="C2118" s="14"/>
      <c r="D2118" s="14"/>
    </row>
    <row r="2119" spans="3:4">
      <c r="C2119" s="14"/>
      <c r="D2119" s="14"/>
    </row>
    <row r="2120" spans="3:4">
      <c r="C2120" s="14"/>
      <c r="D2120" s="14"/>
    </row>
    <row r="2121" spans="3:4">
      <c r="C2121" s="14"/>
      <c r="D2121" s="14"/>
    </row>
    <row r="2122" spans="3:4">
      <c r="C2122" s="14"/>
      <c r="D2122" s="14"/>
    </row>
    <row r="2123" spans="3:4">
      <c r="C2123" s="14"/>
      <c r="D2123" s="14"/>
    </row>
    <row r="2124" spans="3:4">
      <c r="C2124" s="14"/>
      <c r="D2124" s="14"/>
    </row>
    <row r="2125" spans="3:4">
      <c r="C2125" s="14"/>
      <c r="D2125" s="14"/>
    </row>
    <row r="2126" spans="3:4">
      <c r="C2126" s="14"/>
      <c r="D2126" s="14"/>
    </row>
    <row r="2127" spans="3:4">
      <c r="C2127" s="14"/>
      <c r="D2127" s="14"/>
    </row>
    <row r="2128" spans="3:4">
      <c r="C2128" s="14"/>
      <c r="D2128" s="14"/>
    </row>
    <row r="2129" spans="3:4">
      <c r="C2129" s="14"/>
      <c r="D2129" s="14"/>
    </row>
    <row r="2130" spans="3:4">
      <c r="C2130" s="14"/>
      <c r="D2130" s="14"/>
    </row>
    <row r="2131" spans="3:4">
      <c r="C2131" s="14"/>
      <c r="D2131" s="14"/>
    </row>
    <row r="2132" spans="3:4">
      <c r="C2132" s="14"/>
      <c r="D2132" s="14"/>
    </row>
    <row r="2133" spans="3:4">
      <c r="C2133" s="14"/>
      <c r="D2133" s="14"/>
    </row>
    <row r="2134" spans="3:4">
      <c r="C2134" s="14"/>
      <c r="D2134" s="14"/>
    </row>
    <row r="2135" spans="3:4">
      <c r="C2135" s="14"/>
      <c r="D2135" s="14"/>
    </row>
    <row r="2136" spans="3:4">
      <c r="C2136" s="14"/>
      <c r="D2136" s="14"/>
    </row>
    <row r="2137" spans="3:4">
      <c r="C2137" s="14"/>
      <c r="D2137" s="14"/>
    </row>
    <row r="2138" spans="3:4">
      <c r="C2138" s="14"/>
      <c r="D2138" s="14"/>
    </row>
    <row r="2139" spans="3:4">
      <c r="C2139" s="14"/>
      <c r="D2139" s="14"/>
    </row>
    <row r="2140" spans="3:4">
      <c r="C2140" s="14"/>
      <c r="D2140" s="14"/>
    </row>
    <row r="2141" spans="3:4">
      <c r="C2141" s="14"/>
      <c r="D2141" s="14"/>
    </row>
    <row r="2142" spans="3:4">
      <c r="C2142" s="14"/>
      <c r="D2142" s="14"/>
    </row>
    <row r="2143" spans="3:4">
      <c r="C2143" s="14"/>
      <c r="D2143" s="14"/>
    </row>
    <row r="2144" spans="3:4">
      <c r="C2144" s="14"/>
      <c r="D2144" s="14"/>
    </row>
    <row r="2145" spans="3:4">
      <c r="C2145" s="14"/>
      <c r="D2145" s="14"/>
    </row>
    <row r="2146" spans="3:4">
      <c r="C2146" s="14"/>
      <c r="D2146" s="14"/>
    </row>
    <row r="2147" spans="3:4">
      <c r="C2147" s="14"/>
      <c r="D2147" s="14"/>
    </row>
    <row r="2148" spans="3:4">
      <c r="C2148" s="14"/>
      <c r="D2148" s="14"/>
    </row>
    <row r="2149" spans="3:4">
      <c r="C2149" s="14"/>
      <c r="D2149" s="14"/>
    </row>
    <row r="2150" spans="3:4">
      <c r="C2150" s="14"/>
      <c r="D2150" s="14"/>
    </row>
    <row r="2151" spans="3:4">
      <c r="C2151" s="14"/>
      <c r="D2151" s="14"/>
    </row>
    <row r="2152" spans="3:4">
      <c r="C2152" s="14"/>
      <c r="D2152" s="14"/>
    </row>
    <row r="2153" spans="3:4">
      <c r="C2153" s="14"/>
      <c r="D2153" s="14"/>
    </row>
    <row r="2154" spans="3:4">
      <c r="C2154" s="14"/>
      <c r="D2154" s="14"/>
    </row>
    <row r="2155" spans="3:4">
      <c r="C2155" s="14"/>
      <c r="D2155" s="14"/>
    </row>
    <row r="2156" spans="3:4">
      <c r="C2156" s="14"/>
      <c r="D2156" s="14"/>
    </row>
    <row r="2157" spans="3:4">
      <c r="C2157" s="14"/>
      <c r="D2157" s="14"/>
    </row>
    <row r="2158" spans="3:4">
      <c r="C2158" s="14"/>
      <c r="D2158" s="14"/>
    </row>
    <row r="2159" spans="3:4">
      <c r="C2159" s="14"/>
      <c r="D2159" s="14"/>
    </row>
    <row r="2160" spans="3:4">
      <c r="C2160" s="14"/>
      <c r="D2160" s="14"/>
    </row>
    <row r="2161" spans="3:4">
      <c r="C2161" s="14"/>
      <c r="D2161" s="14"/>
    </row>
    <row r="2162" spans="3:4">
      <c r="C2162" s="14"/>
      <c r="D2162" s="14"/>
    </row>
    <row r="2163" spans="3:4">
      <c r="C2163" s="14"/>
      <c r="D2163" s="14"/>
    </row>
    <row r="2164" spans="3:4">
      <c r="C2164" s="14"/>
      <c r="D2164" s="14"/>
    </row>
    <row r="2165" spans="3:4">
      <c r="C2165" s="14"/>
      <c r="D2165" s="14"/>
    </row>
    <row r="2166" spans="3:4">
      <c r="C2166" s="14"/>
      <c r="D2166" s="14"/>
    </row>
    <row r="2167" spans="3:4">
      <c r="C2167" s="14"/>
      <c r="D2167" s="14"/>
    </row>
    <row r="2168" spans="3:4">
      <c r="C2168" s="14"/>
      <c r="D2168" s="14"/>
    </row>
    <row r="2169" spans="3:4">
      <c r="C2169" s="14"/>
      <c r="D2169" s="14"/>
    </row>
    <row r="2170" spans="3:4">
      <c r="C2170" s="14"/>
      <c r="D2170" s="14"/>
    </row>
    <row r="2171" spans="3:4">
      <c r="C2171" s="14"/>
      <c r="D2171" s="14"/>
    </row>
    <row r="2172" spans="3:4">
      <c r="C2172" s="14"/>
      <c r="D2172" s="14"/>
    </row>
    <row r="2173" spans="3:4">
      <c r="C2173" s="14"/>
      <c r="D2173" s="14"/>
    </row>
    <row r="2174" spans="3:4">
      <c r="C2174" s="14"/>
      <c r="D2174" s="14"/>
    </row>
    <row r="2175" spans="3:4">
      <c r="C2175" s="14"/>
      <c r="D2175" s="14"/>
    </row>
    <row r="2176" spans="3:4">
      <c r="C2176" s="14"/>
      <c r="D2176" s="14"/>
    </row>
    <row r="2177" spans="3:4">
      <c r="C2177" s="14"/>
      <c r="D2177" s="14"/>
    </row>
    <row r="2178" spans="3:4">
      <c r="C2178" s="14"/>
      <c r="D2178" s="14"/>
    </row>
    <row r="2179" spans="3:4">
      <c r="C2179" s="14"/>
      <c r="D2179" s="14"/>
    </row>
    <row r="2180" spans="3:4">
      <c r="C2180" s="14"/>
      <c r="D2180" s="14"/>
    </row>
    <row r="2181" spans="3:4">
      <c r="C2181" s="14"/>
      <c r="D2181" s="14"/>
    </row>
    <row r="2182" spans="3:4">
      <c r="C2182" s="14"/>
      <c r="D2182" s="14"/>
    </row>
    <row r="2183" spans="3:4">
      <c r="C2183" s="14"/>
      <c r="D2183" s="14"/>
    </row>
    <row r="2184" spans="3:4">
      <c r="C2184" s="14"/>
      <c r="D2184" s="14"/>
    </row>
    <row r="2185" spans="3:4">
      <c r="C2185" s="14"/>
      <c r="D2185" s="14"/>
    </row>
    <row r="2186" spans="3:4">
      <c r="C2186" s="14"/>
      <c r="D2186" s="14"/>
    </row>
    <row r="2187" spans="3:4">
      <c r="C2187" s="14"/>
      <c r="D2187" s="14"/>
    </row>
    <row r="2188" spans="3:4">
      <c r="C2188" s="14"/>
      <c r="D2188" s="14"/>
    </row>
    <row r="2189" spans="3:4">
      <c r="C2189" s="14"/>
      <c r="D2189" s="14"/>
    </row>
    <row r="2190" spans="3:4">
      <c r="C2190" s="14"/>
      <c r="D2190" s="14"/>
    </row>
    <row r="2191" spans="3:4">
      <c r="C2191" s="14"/>
      <c r="D2191" s="14"/>
    </row>
    <row r="2192" spans="3:4">
      <c r="C2192" s="14"/>
      <c r="D2192" s="14"/>
    </row>
    <row r="2193" spans="3:4">
      <c r="C2193" s="14"/>
      <c r="D2193" s="14"/>
    </row>
    <row r="2194" spans="3:4">
      <c r="C2194" s="14"/>
      <c r="D2194" s="14"/>
    </row>
    <row r="2195" spans="3:4">
      <c r="C2195" s="14"/>
      <c r="D2195" s="14"/>
    </row>
    <row r="2196" spans="3:4">
      <c r="C2196" s="14"/>
      <c r="D2196" s="14"/>
    </row>
    <row r="2197" spans="3:4">
      <c r="C2197" s="14"/>
      <c r="D2197" s="14"/>
    </row>
    <row r="2198" spans="3:4">
      <c r="C2198" s="14"/>
      <c r="D2198" s="14"/>
    </row>
    <row r="2199" spans="3:4">
      <c r="C2199" s="14"/>
      <c r="D2199" s="14"/>
    </row>
    <row r="2200" spans="3:4">
      <c r="C2200" s="14"/>
      <c r="D2200" s="14"/>
    </row>
    <row r="2201" spans="3:4">
      <c r="C2201" s="14"/>
      <c r="D2201" s="14"/>
    </row>
    <row r="2202" spans="3:4">
      <c r="C2202" s="14"/>
      <c r="D2202" s="14"/>
    </row>
    <row r="2203" spans="3:4">
      <c r="C2203" s="14"/>
      <c r="D2203" s="14"/>
    </row>
    <row r="2204" spans="3:4">
      <c r="C2204" s="14"/>
      <c r="D2204" s="14"/>
    </row>
    <row r="2205" spans="3:4">
      <c r="C2205" s="14"/>
      <c r="D2205" s="14"/>
    </row>
    <row r="2206" spans="3:4">
      <c r="C2206" s="14"/>
      <c r="D2206" s="14"/>
    </row>
    <row r="2207" spans="3:4">
      <c r="C2207" s="14"/>
      <c r="D2207" s="14"/>
    </row>
    <row r="2208" spans="3:4">
      <c r="C2208" s="14"/>
      <c r="D2208" s="14"/>
    </row>
    <row r="2209" spans="3:4">
      <c r="C2209" s="14"/>
      <c r="D2209" s="14"/>
    </row>
    <row r="2210" spans="3:4">
      <c r="C2210" s="14"/>
      <c r="D2210" s="14"/>
    </row>
    <row r="2211" spans="3:4">
      <c r="C2211" s="14"/>
      <c r="D2211" s="14"/>
    </row>
    <row r="2212" spans="3:4">
      <c r="C2212" s="14"/>
      <c r="D2212" s="14"/>
    </row>
    <row r="2213" spans="3:4">
      <c r="C2213" s="14"/>
      <c r="D2213" s="14"/>
    </row>
    <row r="2214" spans="3:4">
      <c r="C2214" s="14"/>
      <c r="D2214" s="14"/>
    </row>
    <row r="2215" spans="3:4">
      <c r="C2215" s="14"/>
      <c r="D2215" s="14"/>
    </row>
    <row r="2216" spans="3:4">
      <c r="C2216" s="14"/>
      <c r="D2216" s="14"/>
    </row>
    <row r="2217" spans="3:4">
      <c r="C2217" s="14"/>
      <c r="D2217" s="14"/>
    </row>
    <row r="2218" spans="3:4">
      <c r="C2218" s="14"/>
      <c r="D2218" s="14"/>
    </row>
    <row r="2219" spans="3:4">
      <c r="C2219" s="14"/>
      <c r="D2219" s="14"/>
    </row>
    <row r="2220" spans="3:4">
      <c r="C2220" s="14"/>
      <c r="D2220" s="14"/>
    </row>
    <row r="2221" spans="3:4">
      <c r="C2221" s="14"/>
      <c r="D2221" s="14"/>
    </row>
    <row r="2222" spans="3:4">
      <c r="C2222" s="14"/>
      <c r="D2222" s="14"/>
    </row>
    <row r="2223" spans="3:4">
      <c r="C2223" s="14"/>
      <c r="D2223" s="14"/>
    </row>
    <row r="2224" spans="3:4">
      <c r="C2224" s="14"/>
      <c r="D2224" s="14"/>
    </row>
    <row r="2225" spans="3:4">
      <c r="C2225" s="14"/>
      <c r="D2225" s="14"/>
    </row>
    <row r="2226" spans="3:4">
      <c r="C2226" s="14"/>
      <c r="D2226" s="14"/>
    </row>
    <row r="2227" spans="3:4">
      <c r="C2227" s="14"/>
      <c r="D2227" s="14"/>
    </row>
    <row r="2228" spans="3:4">
      <c r="C2228" s="14"/>
      <c r="D2228" s="14"/>
    </row>
    <row r="2229" spans="3:4">
      <c r="C2229" s="14"/>
      <c r="D2229" s="14"/>
    </row>
    <row r="2230" spans="3:4">
      <c r="C2230" s="14"/>
      <c r="D2230" s="14"/>
    </row>
    <row r="2231" spans="3:4">
      <c r="C2231" s="14"/>
      <c r="D2231" s="14"/>
    </row>
    <row r="2232" spans="3:4">
      <c r="C2232" s="14"/>
      <c r="D2232" s="14"/>
    </row>
    <row r="2233" spans="3:4">
      <c r="C2233" s="14"/>
      <c r="D2233" s="14"/>
    </row>
    <row r="2234" spans="3:4">
      <c r="C2234" s="14"/>
      <c r="D2234" s="14"/>
    </row>
    <row r="2235" spans="3:4">
      <c r="C2235" s="14"/>
      <c r="D2235" s="14"/>
    </row>
    <row r="2236" spans="3:4">
      <c r="C2236" s="14"/>
      <c r="D2236" s="14"/>
    </row>
    <row r="2237" spans="3:4">
      <c r="C2237" s="14"/>
      <c r="D2237" s="14"/>
    </row>
    <row r="2238" spans="3:4">
      <c r="C2238" s="14"/>
      <c r="D2238" s="14"/>
    </row>
    <row r="2239" spans="3:4">
      <c r="C2239" s="14"/>
      <c r="D2239" s="14"/>
    </row>
    <row r="2240" spans="3:4">
      <c r="C2240" s="14"/>
      <c r="D2240" s="14"/>
    </row>
    <row r="2241" spans="3:4">
      <c r="C2241" s="14"/>
      <c r="D2241" s="14"/>
    </row>
    <row r="2242" spans="3:4">
      <c r="C2242" s="14"/>
      <c r="D2242" s="14"/>
    </row>
    <row r="2243" spans="3:4">
      <c r="C2243" s="14"/>
      <c r="D2243" s="14"/>
    </row>
    <row r="2244" spans="3:4">
      <c r="C2244" s="14"/>
      <c r="D2244" s="14"/>
    </row>
    <row r="2245" spans="3:4">
      <c r="C2245" s="14"/>
      <c r="D2245" s="14"/>
    </row>
    <row r="2246" spans="3:4">
      <c r="C2246" s="14"/>
      <c r="D2246" s="14"/>
    </row>
    <row r="2247" spans="3:4">
      <c r="C2247" s="14"/>
      <c r="D2247" s="14"/>
    </row>
    <row r="2248" spans="3:4">
      <c r="C2248" s="14"/>
      <c r="D2248" s="14"/>
    </row>
    <row r="2249" spans="3:4">
      <c r="C2249" s="14"/>
      <c r="D2249" s="14"/>
    </row>
    <row r="2250" spans="3:4">
      <c r="C2250" s="14"/>
      <c r="D2250" s="14"/>
    </row>
    <row r="2251" spans="3:4">
      <c r="C2251" s="14"/>
      <c r="D2251" s="14"/>
    </row>
    <row r="2252" spans="3:4">
      <c r="C2252" s="14"/>
      <c r="D2252" s="14"/>
    </row>
    <row r="2253" spans="3:4">
      <c r="C2253" s="14"/>
      <c r="D2253" s="14"/>
    </row>
    <row r="2254" spans="3:4">
      <c r="C2254" s="14"/>
      <c r="D2254" s="14"/>
    </row>
    <row r="2255" spans="3:4">
      <c r="C2255" s="14"/>
      <c r="D2255" s="14"/>
    </row>
    <row r="2256" spans="3:4">
      <c r="C2256" s="14"/>
      <c r="D2256" s="14"/>
    </row>
    <row r="2257" spans="3:4">
      <c r="C2257" s="14"/>
      <c r="D2257" s="14"/>
    </row>
    <row r="2258" spans="3:4">
      <c r="C2258" s="14"/>
      <c r="D2258" s="14"/>
    </row>
    <row r="2259" spans="3:4">
      <c r="C2259" s="14"/>
      <c r="D2259" s="14"/>
    </row>
    <row r="2260" spans="3:4">
      <c r="C2260" s="14"/>
      <c r="D2260" s="14"/>
    </row>
    <row r="2261" spans="3:4">
      <c r="C2261" s="14"/>
      <c r="D2261" s="14"/>
    </row>
    <row r="2262" spans="3:4">
      <c r="C2262" s="14"/>
      <c r="D2262" s="14"/>
    </row>
    <row r="2263" spans="3:4">
      <c r="C2263" s="14"/>
      <c r="D2263" s="14"/>
    </row>
    <row r="2264" spans="3:4">
      <c r="C2264" s="14"/>
      <c r="D2264" s="14"/>
    </row>
    <row r="2265" spans="3:4">
      <c r="C2265" s="14"/>
      <c r="D2265" s="14"/>
    </row>
    <row r="2266" spans="3:4">
      <c r="C2266" s="14"/>
      <c r="D2266" s="14"/>
    </row>
    <row r="2267" spans="3:4">
      <c r="C2267" s="14"/>
      <c r="D2267" s="14"/>
    </row>
    <row r="2268" spans="3:4">
      <c r="C2268" s="14"/>
      <c r="D2268" s="14"/>
    </row>
    <row r="2269" spans="3:4">
      <c r="C2269" s="14"/>
      <c r="D2269" s="14"/>
    </row>
    <row r="2270" spans="3:4">
      <c r="C2270" s="14"/>
      <c r="D2270" s="14"/>
    </row>
    <row r="2271" spans="3:4">
      <c r="C2271" s="14"/>
      <c r="D2271" s="14"/>
    </row>
    <row r="2272" spans="3:4">
      <c r="C2272" s="14"/>
      <c r="D2272" s="14"/>
    </row>
    <row r="2273" spans="3:4">
      <c r="C2273" s="14"/>
      <c r="D2273" s="14"/>
    </row>
    <row r="2274" spans="3:4">
      <c r="C2274" s="14"/>
      <c r="D2274" s="14"/>
    </row>
    <row r="2275" spans="3:4">
      <c r="C2275" s="14"/>
      <c r="D2275" s="14"/>
    </row>
    <row r="2276" spans="3:4">
      <c r="C2276" s="14"/>
      <c r="D2276" s="14"/>
    </row>
    <row r="2277" spans="3:4">
      <c r="C2277" s="14"/>
      <c r="D2277" s="14"/>
    </row>
    <row r="2278" spans="3:4">
      <c r="C2278" s="14"/>
      <c r="D2278" s="14"/>
    </row>
    <row r="2279" spans="3:4">
      <c r="C2279" s="14"/>
      <c r="D2279" s="14"/>
    </row>
    <row r="2280" spans="3:4">
      <c r="C2280" s="14"/>
      <c r="D2280" s="14"/>
    </row>
    <row r="2281" spans="3:4">
      <c r="C2281" s="14"/>
      <c r="D2281" s="14"/>
    </row>
    <row r="2282" spans="3:4">
      <c r="C2282" s="14"/>
      <c r="D2282" s="14"/>
    </row>
    <row r="2283" spans="3:4">
      <c r="C2283" s="14"/>
      <c r="D2283" s="14"/>
    </row>
    <row r="2284" spans="3:4">
      <c r="C2284" s="14"/>
      <c r="D2284" s="14"/>
    </row>
    <row r="2285" spans="3:4">
      <c r="C2285" s="14"/>
      <c r="D2285" s="14"/>
    </row>
    <row r="2286" spans="3:4">
      <c r="C2286" s="14"/>
      <c r="D2286" s="14"/>
    </row>
    <row r="2287" spans="3:4">
      <c r="C2287" s="14"/>
      <c r="D2287" s="14"/>
    </row>
    <row r="2288" spans="3:4">
      <c r="C2288" s="14"/>
      <c r="D2288" s="14"/>
    </row>
    <row r="2289" spans="3:4">
      <c r="C2289" s="14"/>
      <c r="D2289" s="14"/>
    </row>
    <row r="2290" spans="3:4">
      <c r="C2290" s="14"/>
      <c r="D2290" s="14"/>
    </row>
    <row r="2291" spans="3:4">
      <c r="C2291" s="14"/>
      <c r="D2291" s="14"/>
    </row>
    <row r="2292" spans="3:4">
      <c r="C2292" s="14"/>
      <c r="D2292" s="14"/>
    </row>
    <row r="2293" spans="3:4">
      <c r="C2293" s="14"/>
      <c r="D2293" s="14"/>
    </row>
    <row r="2294" spans="3:4">
      <c r="C2294" s="14"/>
      <c r="D2294" s="14"/>
    </row>
    <row r="2295" spans="3:4">
      <c r="C2295" s="14"/>
      <c r="D2295" s="14"/>
    </row>
    <row r="2296" spans="3:4">
      <c r="C2296" s="14"/>
      <c r="D2296" s="14"/>
    </row>
    <row r="2297" spans="3:4">
      <c r="C2297" s="14"/>
      <c r="D2297" s="14"/>
    </row>
    <row r="2298" spans="3:4">
      <c r="C2298" s="14"/>
      <c r="D2298" s="14"/>
    </row>
    <row r="2299" spans="3:4">
      <c r="C2299" s="14"/>
      <c r="D2299" s="14"/>
    </row>
    <row r="2300" spans="3:4">
      <c r="C2300" s="14"/>
      <c r="D2300" s="14"/>
    </row>
    <row r="2301" spans="3:4">
      <c r="C2301" s="14"/>
      <c r="D2301" s="14"/>
    </row>
    <row r="2302" spans="3:4">
      <c r="C2302" s="14"/>
      <c r="D2302" s="14"/>
    </row>
    <row r="2303" spans="3:4">
      <c r="C2303" s="14"/>
      <c r="D2303" s="14"/>
    </row>
    <row r="2304" spans="3:4">
      <c r="C2304" s="14"/>
      <c r="D2304" s="14"/>
    </row>
    <row r="2305" spans="3:4">
      <c r="C2305" s="14"/>
      <c r="D2305" s="14"/>
    </row>
    <row r="2306" spans="3:4">
      <c r="C2306" s="14"/>
      <c r="D2306" s="14"/>
    </row>
    <row r="2307" spans="3:4">
      <c r="C2307" s="14"/>
      <c r="D2307" s="14"/>
    </row>
    <row r="2308" spans="3:4">
      <c r="C2308" s="14"/>
      <c r="D2308" s="14"/>
    </row>
    <row r="2309" spans="3:4">
      <c r="C2309" s="14"/>
      <c r="D2309" s="14"/>
    </row>
    <row r="2310" spans="3:4">
      <c r="C2310" s="14"/>
      <c r="D2310" s="14"/>
    </row>
    <row r="2311" spans="3:4">
      <c r="C2311" s="14"/>
      <c r="D2311" s="14"/>
    </row>
    <row r="2312" spans="3:4">
      <c r="C2312" s="14"/>
      <c r="D2312" s="14"/>
    </row>
    <row r="2313" spans="3:4">
      <c r="C2313" s="14"/>
      <c r="D2313" s="14"/>
    </row>
    <row r="2314" spans="3:4">
      <c r="C2314" s="14"/>
      <c r="D2314" s="14"/>
    </row>
    <row r="2315" spans="3:4">
      <c r="C2315" s="14"/>
      <c r="D2315" s="14"/>
    </row>
    <row r="2316" spans="3:4">
      <c r="C2316" s="14"/>
      <c r="D2316" s="14"/>
    </row>
    <row r="2317" spans="3:4">
      <c r="C2317" s="14"/>
      <c r="D2317" s="14"/>
    </row>
    <row r="2318" spans="3:4">
      <c r="C2318" s="14"/>
      <c r="D2318" s="14"/>
    </row>
    <row r="2319" spans="3:4">
      <c r="C2319" s="14"/>
      <c r="D2319" s="14"/>
    </row>
    <row r="2320" spans="3:4">
      <c r="C2320" s="14"/>
      <c r="D2320" s="14"/>
    </row>
    <row r="2321" spans="3:4">
      <c r="C2321" s="14"/>
      <c r="D2321" s="14"/>
    </row>
    <row r="2322" spans="3:4">
      <c r="C2322" s="14"/>
      <c r="D2322" s="14"/>
    </row>
    <row r="2323" spans="3:4">
      <c r="C2323" s="14"/>
      <c r="D2323" s="14"/>
    </row>
    <row r="2324" spans="3:4">
      <c r="C2324" s="14"/>
      <c r="D2324" s="14"/>
    </row>
    <row r="2325" spans="3:4">
      <c r="C2325" s="14"/>
      <c r="D2325" s="14"/>
    </row>
    <row r="2326" spans="3:4">
      <c r="C2326" s="14"/>
      <c r="D2326" s="14"/>
    </row>
    <row r="2327" spans="3:4">
      <c r="C2327" s="14"/>
      <c r="D2327" s="14"/>
    </row>
    <row r="2328" spans="3:4">
      <c r="C2328" s="14"/>
      <c r="D2328" s="14"/>
    </row>
    <row r="2329" spans="3:4">
      <c r="C2329" s="14"/>
      <c r="D2329" s="14"/>
    </row>
    <row r="2330" spans="3:4">
      <c r="C2330" s="14"/>
      <c r="D2330" s="14"/>
    </row>
    <row r="2331" spans="3:4">
      <c r="C2331" s="14"/>
      <c r="D2331" s="14"/>
    </row>
    <row r="2332" spans="3:4">
      <c r="C2332" s="14"/>
      <c r="D2332" s="14"/>
    </row>
    <row r="2333" spans="3:4">
      <c r="C2333" s="14"/>
      <c r="D2333" s="14"/>
    </row>
    <row r="2334" spans="3:4">
      <c r="C2334" s="14"/>
      <c r="D2334" s="14"/>
    </row>
    <row r="2335" spans="3:4">
      <c r="C2335" s="14"/>
      <c r="D2335" s="14"/>
    </row>
    <row r="2336" spans="3:4">
      <c r="C2336" s="14"/>
      <c r="D2336" s="14"/>
    </row>
    <row r="2337" spans="3:4">
      <c r="C2337" s="14"/>
      <c r="D2337" s="14"/>
    </row>
    <row r="2338" spans="3:4">
      <c r="C2338" s="14"/>
      <c r="D2338" s="14"/>
    </row>
    <row r="2339" spans="3:4">
      <c r="C2339" s="14"/>
      <c r="D2339" s="14"/>
    </row>
    <row r="2340" spans="3:4">
      <c r="C2340" s="14"/>
      <c r="D2340" s="14"/>
    </row>
    <row r="2341" spans="3:4">
      <c r="C2341" s="14"/>
      <c r="D2341" s="14"/>
    </row>
    <row r="2342" spans="3:4">
      <c r="C2342" s="14"/>
      <c r="D2342" s="14"/>
    </row>
    <row r="2343" spans="3:4">
      <c r="C2343" s="14"/>
      <c r="D2343" s="14"/>
    </row>
    <row r="2344" spans="3:4">
      <c r="C2344" s="14"/>
      <c r="D2344" s="14"/>
    </row>
    <row r="2345" spans="3:4">
      <c r="C2345" s="14"/>
      <c r="D2345" s="14"/>
    </row>
    <row r="2346" spans="3:4">
      <c r="C2346" s="14"/>
      <c r="D2346" s="14"/>
    </row>
    <row r="2347" spans="3:4">
      <c r="C2347" s="14"/>
      <c r="D2347" s="14"/>
    </row>
    <row r="2348" spans="3:4">
      <c r="C2348" s="14"/>
      <c r="D2348" s="14"/>
    </row>
    <row r="2349" spans="3:4">
      <c r="C2349" s="14"/>
      <c r="D2349" s="14"/>
    </row>
    <row r="2350" spans="3:4">
      <c r="C2350" s="14"/>
      <c r="D2350" s="14"/>
    </row>
    <row r="2351" spans="3:4">
      <c r="C2351" s="14"/>
      <c r="D2351" s="14"/>
    </row>
    <row r="2352" spans="3:4">
      <c r="C2352" s="14"/>
      <c r="D2352" s="14"/>
    </row>
    <row r="2353" spans="3:4">
      <c r="C2353" s="14"/>
      <c r="D2353" s="14"/>
    </row>
    <row r="2354" spans="3:4">
      <c r="C2354" s="14"/>
      <c r="D2354" s="14"/>
    </row>
    <row r="2355" spans="3:4">
      <c r="C2355" s="14"/>
      <c r="D2355" s="14"/>
    </row>
    <row r="2356" spans="3:4">
      <c r="C2356" s="14"/>
      <c r="D2356" s="14"/>
    </row>
    <row r="2357" spans="3:4">
      <c r="C2357" s="14"/>
      <c r="D2357" s="14"/>
    </row>
    <row r="2358" spans="3:4">
      <c r="C2358" s="14"/>
      <c r="D2358" s="14"/>
    </row>
    <row r="2359" spans="3:4">
      <c r="C2359" s="14"/>
      <c r="D2359" s="14"/>
    </row>
    <row r="2360" spans="3:4">
      <c r="C2360" s="14"/>
      <c r="D2360" s="14"/>
    </row>
    <row r="2361" spans="3:4">
      <c r="C2361" s="14"/>
      <c r="D2361" s="14"/>
    </row>
    <row r="2362" spans="3:4">
      <c r="C2362" s="14"/>
      <c r="D2362" s="14"/>
    </row>
    <row r="2363" spans="3:4">
      <c r="C2363" s="14"/>
      <c r="D2363" s="14"/>
    </row>
    <row r="2364" spans="3:4">
      <c r="C2364" s="14"/>
      <c r="D2364" s="14"/>
    </row>
    <row r="2365" spans="3:4">
      <c r="C2365" s="14"/>
      <c r="D2365" s="14"/>
    </row>
    <row r="2366" spans="3:4">
      <c r="C2366" s="14"/>
      <c r="D2366" s="14"/>
    </row>
    <row r="2367" spans="3:4">
      <c r="C2367" s="14"/>
      <c r="D2367" s="14"/>
    </row>
    <row r="2368" spans="3:4">
      <c r="C2368" s="14"/>
      <c r="D2368" s="14"/>
    </row>
    <row r="2369" spans="3:4">
      <c r="C2369" s="14"/>
      <c r="D2369" s="14"/>
    </row>
    <row r="2370" spans="3:4">
      <c r="C2370" s="14"/>
      <c r="D2370" s="14"/>
    </row>
    <row r="2371" spans="3:4">
      <c r="C2371" s="14"/>
      <c r="D2371" s="14"/>
    </row>
    <row r="2372" spans="3:4">
      <c r="C2372" s="14"/>
      <c r="D2372" s="14"/>
    </row>
    <row r="2373" spans="3:4">
      <c r="C2373" s="14"/>
      <c r="D2373" s="14"/>
    </row>
    <row r="2374" spans="3:4">
      <c r="C2374" s="14"/>
      <c r="D2374" s="14"/>
    </row>
    <row r="2375" spans="3:4">
      <c r="C2375" s="14"/>
      <c r="D2375" s="14"/>
    </row>
    <row r="2376" spans="3:4">
      <c r="C2376" s="14"/>
      <c r="D2376" s="14"/>
    </row>
    <row r="2377" spans="3:4">
      <c r="C2377" s="14"/>
      <c r="D2377" s="14"/>
    </row>
    <row r="2378" spans="3:4">
      <c r="C2378" s="14"/>
      <c r="D2378" s="14"/>
    </row>
    <row r="2379" spans="3:4">
      <c r="C2379" s="14"/>
      <c r="D2379" s="14"/>
    </row>
    <row r="2380" spans="3:4">
      <c r="C2380" s="14"/>
      <c r="D2380" s="14"/>
    </row>
    <row r="2381" spans="3:4">
      <c r="C2381" s="14"/>
      <c r="D2381" s="14"/>
    </row>
    <row r="2382" spans="3:4">
      <c r="C2382" s="14"/>
      <c r="D2382" s="14"/>
    </row>
    <row r="2383" spans="3:4">
      <c r="C2383" s="14"/>
      <c r="D2383" s="14"/>
    </row>
    <row r="2384" spans="3:4">
      <c r="C2384" s="14"/>
      <c r="D2384" s="14"/>
    </row>
    <row r="2385" spans="3:4">
      <c r="C2385" s="14"/>
      <c r="D2385" s="14"/>
    </row>
    <row r="2386" spans="3:4">
      <c r="C2386" s="14"/>
      <c r="D2386" s="14"/>
    </row>
    <row r="2387" spans="3:4">
      <c r="C2387" s="14"/>
      <c r="D2387" s="14"/>
    </row>
    <row r="2388" spans="3:4">
      <c r="C2388" s="14"/>
      <c r="D2388" s="14"/>
    </row>
    <row r="2389" spans="3:4">
      <c r="C2389" s="14"/>
      <c r="D2389" s="14"/>
    </row>
    <row r="2390" spans="3:4">
      <c r="C2390" s="14"/>
      <c r="D2390" s="14"/>
    </row>
    <row r="2391" spans="3:4">
      <c r="C2391" s="14"/>
      <c r="D2391" s="14"/>
    </row>
    <row r="2392" spans="3:4">
      <c r="C2392" s="14"/>
      <c r="D2392" s="14"/>
    </row>
    <row r="2393" spans="3:4">
      <c r="C2393" s="14"/>
      <c r="D2393" s="14"/>
    </row>
    <row r="2394" spans="3:4">
      <c r="C2394" s="14"/>
      <c r="D2394" s="14"/>
    </row>
    <row r="2395" spans="3:4">
      <c r="C2395" s="14"/>
      <c r="D2395" s="14"/>
    </row>
    <row r="2396" spans="3:4">
      <c r="C2396" s="14"/>
      <c r="D2396" s="14"/>
    </row>
    <row r="2397" spans="3:4">
      <c r="C2397" s="14"/>
      <c r="D2397" s="14"/>
    </row>
    <row r="2398" spans="3:4">
      <c r="C2398" s="14"/>
      <c r="D2398" s="14"/>
    </row>
    <row r="2399" spans="3:4">
      <c r="C2399" s="14"/>
      <c r="D2399" s="14"/>
    </row>
    <row r="2400" spans="3:4">
      <c r="C2400" s="14"/>
      <c r="D2400" s="14"/>
    </row>
    <row r="2401" spans="3:4">
      <c r="C2401" s="14"/>
      <c r="D2401" s="14"/>
    </row>
    <row r="2402" spans="3:4">
      <c r="C2402" s="14"/>
      <c r="D2402" s="14"/>
    </row>
    <row r="2403" spans="3:4">
      <c r="C2403" s="14"/>
      <c r="D2403" s="14"/>
    </row>
    <row r="2404" spans="3:4">
      <c r="C2404" s="14"/>
      <c r="D2404" s="14"/>
    </row>
    <row r="2405" spans="3:4">
      <c r="C2405" s="14"/>
      <c r="D2405" s="14"/>
    </row>
    <row r="2406" spans="3:4">
      <c r="C2406" s="14"/>
      <c r="D2406" s="14"/>
    </row>
    <row r="2407" spans="3:4">
      <c r="C2407" s="14"/>
      <c r="D2407" s="14"/>
    </row>
    <row r="2408" spans="3:4">
      <c r="C2408" s="14"/>
      <c r="D2408" s="14"/>
    </row>
    <row r="2409" spans="3:4">
      <c r="C2409" s="14"/>
      <c r="D2409" s="14"/>
    </row>
    <row r="2410" spans="3:4">
      <c r="C2410" s="14"/>
      <c r="D2410" s="14"/>
    </row>
    <row r="2411" spans="3:4">
      <c r="C2411" s="14"/>
      <c r="D2411" s="14"/>
    </row>
    <row r="2412" spans="3:4">
      <c r="C2412" s="14"/>
      <c r="D2412" s="14"/>
    </row>
    <row r="2413" spans="3:4">
      <c r="C2413" s="14"/>
      <c r="D2413" s="14"/>
    </row>
    <row r="2414" spans="3:4">
      <c r="C2414" s="14"/>
      <c r="D2414" s="14"/>
    </row>
    <row r="2415" spans="3:4">
      <c r="C2415" s="14"/>
      <c r="D2415" s="14"/>
    </row>
    <row r="2416" spans="3:4">
      <c r="C2416" s="14"/>
      <c r="D2416" s="14"/>
    </row>
    <row r="2417" spans="3:4">
      <c r="C2417" s="14"/>
      <c r="D2417" s="14"/>
    </row>
    <row r="2418" spans="3:4">
      <c r="C2418" s="14"/>
      <c r="D2418" s="14"/>
    </row>
    <row r="2419" spans="3:4">
      <c r="C2419" s="14"/>
      <c r="D2419" s="14"/>
    </row>
    <row r="2420" spans="3:4">
      <c r="C2420" s="14"/>
      <c r="D2420" s="14"/>
    </row>
    <row r="2421" spans="3:4">
      <c r="C2421" s="14"/>
      <c r="D2421" s="14"/>
    </row>
    <row r="2422" spans="3:4">
      <c r="C2422" s="14"/>
      <c r="D2422" s="14"/>
    </row>
    <row r="2423" spans="3:4">
      <c r="C2423" s="14"/>
      <c r="D2423" s="14"/>
    </row>
    <row r="2424" spans="3:4">
      <c r="C2424" s="14"/>
      <c r="D2424" s="14"/>
    </row>
    <row r="2425" spans="3:4">
      <c r="C2425" s="14"/>
      <c r="D2425" s="14"/>
    </row>
    <row r="2426" spans="3:4">
      <c r="C2426" s="14"/>
      <c r="D2426" s="14"/>
    </row>
    <row r="2427" spans="3:4">
      <c r="C2427" s="14"/>
      <c r="D2427" s="14"/>
    </row>
    <row r="2428" spans="3:4">
      <c r="C2428" s="14"/>
      <c r="D2428" s="14"/>
    </row>
    <row r="2429" spans="3:4">
      <c r="C2429" s="14"/>
      <c r="D2429" s="14"/>
    </row>
    <row r="2430" spans="3:4">
      <c r="C2430" s="14"/>
      <c r="D2430" s="14"/>
    </row>
    <row r="2431" spans="3:4">
      <c r="C2431" s="14"/>
      <c r="D2431" s="14"/>
    </row>
    <row r="2432" spans="3:4">
      <c r="C2432" s="14"/>
      <c r="D2432" s="14"/>
    </row>
    <row r="2433" spans="3:4">
      <c r="C2433" s="14"/>
      <c r="D2433" s="14"/>
    </row>
    <row r="2434" spans="3:4">
      <c r="C2434" s="14"/>
      <c r="D2434" s="14"/>
    </row>
    <row r="2435" spans="3:4">
      <c r="C2435" s="14"/>
      <c r="D2435" s="14"/>
    </row>
    <row r="2436" spans="3:4">
      <c r="C2436" s="14"/>
      <c r="D2436" s="14"/>
    </row>
    <row r="2437" spans="3:4">
      <c r="C2437" s="14"/>
      <c r="D2437" s="14"/>
    </row>
    <row r="2438" spans="3:4">
      <c r="C2438" s="14"/>
      <c r="D2438" s="14"/>
    </row>
    <row r="2439" spans="3:4">
      <c r="C2439" s="14"/>
      <c r="D2439" s="14"/>
    </row>
    <row r="2440" spans="3:4">
      <c r="C2440" s="14"/>
      <c r="D2440" s="14"/>
    </row>
    <row r="2441" spans="3:4">
      <c r="C2441" s="14"/>
      <c r="D2441" s="14"/>
    </row>
    <row r="2442" spans="3:4">
      <c r="C2442" s="14"/>
      <c r="D2442" s="14"/>
    </row>
    <row r="2443" spans="3:4">
      <c r="C2443" s="14"/>
      <c r="D2443" s="14"/>
    </row>
    <row r="2444" spans="3:4">
      <c r="C2444" s="14"/>
      <c r="D2444" s="14"/>
    </row>
    <row r="2445" spans="3:4">
      <c r="C2445" s="14"/>
      <c r="D2445" s="14"/>
    </row>
    <row r="2446" spans="3:4">
      <c r="C2446" s="14"/>
      <c r="D2446" s="14"/>
    </row>
    <row r="2447" spans="3:4">
      <c r="C2447" s="14"/>
      <c r="D2447" s="14"/>
    </row>
    <row r="2448" spans="3:4">
      <c r="C2448" s="14"/>
      <c r="D2448" s="14"/>
    </row>
    <row r="2449" spans="3:4">
      <c r="C2449" s="14"/>
      <c r="D2449" s="14"/>
    </row>
    <row r="2450" spans="3:4">
      <c r="C2450" s="14"/>
      <c r="D2450" s="14"/>
    </row>
    <row r="2451" spans="3:4">
      <c r="C2451" s="14"/>
      <c r="D2451" s="14"/>
    </row>
    <row r="2452" spans="3:4">
      <c r="C2452" s="14"/>
      <c r="D2452" s="14"/>
    </row>
    <row r="2453" spans="3:4">
      <c r="C2453" s="14"/>
      <c r="D2453" s="14"/>
    </row>
    <row r="2454" spans="3:4">
      <c r="C2454" s="14"/>
      <c r="D2454" s="14"/>
    </row>
    <row r="2455" spans="3:4">
      <c r="C2455" s="14"/>
      <c r="D2455" s="14"/>
    </row>
    <row r="2456" spans="3:4">
      <c r="C2456" s="14"/>
      <c r="D2456" s="14"/>
    </row>
    <row r="2457" spans="3:4">
      <c r="C2457" s="14"/>
      <c r="D2457" s="14"/>
    </row>
    <row r="2458" spans="3:4">
      <c r="C2458" s="14"/>
      <c r="D2458" s="14"/>
    </row>
    <row r="2459" spans="3:4">
      <c r="C2459" s="14"/>
      <c r="D2459" s="14"/>
    </row>
    <row r="2460" spans="3:4">
      <c r="C2460" s="14"/>
      <c r="D2460" s="14"/>
    </row>
    <row r="2461" spans="3:4">
      <c r="C2461" s="14"/>
      <c r="D2461" s="14"/>
    </row>
    <row r="2462" spans="3:4">
      <c r="C2462" s="14"/>
      <c r="D2462" s="14"/>
    </row>
    <row r="2463" spans="3:4">
      <c r="C2463" s="14"/>
      <c r="D2463" s="14"/>
    </row>
    <row r="2464" spans="3:4">
      <c r="C2464" s="14"/>
      <c r="D2464" s="14"/>
    </row>
    <row r="2465" spans="3:4">
      <c r="C2465" s="14"/>
      <c r="D2465" s="14"/>
    </row>
    <row r="2466" spans="3:4">
      <c r="C2466" s="14"/>
      <c r="D2466" s="14"/>
    </row>
    <row r="2467" spans="3:4">
      <c r="C2467" s="14"/>
      <c r="D2467" s="14"/>
    </row>
    <row r="2468" spans="3:4">
      <c r="C2468" s="14"/>
      <c r="D2468" s="14"/>
    </row>
    <row r="2469" spans="3:4">
      <c r="C2469" s="14"/>
      <c r="D2469" s="14"/>
    </row>
    <row r="2470" spans="3:4">
      <c r="C2470" s="14"/>
      <c r="D2470" s="14"/>
    </row>
    <row r="2471" spans="3:4">
      <c r="C2471" s="14"/>
      <c r="D2471" s="14"/>
    </row>
    <row r="2472" spans="3:4">
      <c r="C2472" s="14"/>
      <c r="D2472" s="14"/>
    </row>
    <row r="2473" spans="3:4">
      <c r="C2473" s="14"/>
      <c r="D2473" s="14"/>
    </row>
    <row r="2474" spans="3:4">
      <c r="C2474" s="14"/>
      <c r="D2474" s="14"/>
    </row>
    <row r="2475" spans="3:4">
      <c r="C2475" s="14"/>
      <c r="D2475" s="14"/>
    </row>
    <row r="2476" spans="3:4">
      <c r="C2476" s="14"/>
      <c r="D2476" s="14"/>
    </row>
    <row r="2477" spans="3:4">
      <c r="C2477" s="14"/>
      <c r="D2477" s="14"/>
    </row>
    <row r="2478" spans="3:4">
      <c r="C2478" s="14"/>
      <c r="D2478" s="14"/>
    </row>
    <row r="2479" spans="3:4">
      <c r="C2479" s="14"/>
      <c r="D2479" s="14"/>
    </row>
    <row r="2480" spans="3:4">
      <c r="C2480" s="14"/>
      <c r="D2480" s="14"/>
    </row>
    <row r="2481" spans="3:4">
      <c r="C2481" s="14"/>
      <c r="D2481" s="14"/>
    </row>
    <row r="2482" spans="3:4">
      <c r="C2482" s="14"/>
      <c r="D2482" s="14"/>
    </row>
    <row r="2483" spans="3:4">
      <c r="C2483" s="14"/>
      <c r="D2483" s="14"/>
    </row>
    <row r="2484" spans="3:4">
      <c r="C2484" s="14"/>
      <c r="D2484" s="14"/>
    </row>
    <row r="2485" spans="3:4">
      <c r="C2485" s="14"/>
      <c r="D2485" s="14"/>
    </row>
    <row r="2486" spans="3:4">
      <c r="C2486" s="14"/>
      <c r="D2486" s="14"/>
    </row>
    <row r="2487" spans="3:4">
      <c r="C2487" s="14"/>
      <c r="D2487" s="14"/>
    </row>
    <row r="2488" spans="3:4">
      <c r="C2488" s="14"/>
      <c r="D2488" s="14"/>
    </row>
    <row r="2489" spans="3:4">
      <c r="C2489" s="14"/>
      <c r="D2489" s="14"/>
    </row>
    <row r="2490" spans="3:4">
      <c r="C2490" s="14"/>
      <c r="D2490" s="14"/>
    </row>
    <row r="2491" spans="3:4">
      <c r="C2491" s="14"/>
      <c r="D2491" s="14"/>
    </row>
    <row r="2492" spans="3:4">
      <c r="C2492" s="14"/>
      <c r="D2492" s="14"/>
    </row>
    <row r="2493" spans="3:4">
      <c r="C2493" s="14"/>
      <c r="D2493" s="14"/>
    </row>
    <row r="2494" spans="3:4">
      <c r="C2494" s="14"/>
      <c r="D2494" s="14"/>
    </row>
    <row r="2495" spans="3:4">
      <c r="C2495" s="14"/>
      <c r="D2495" s="14"/>
    </row>
    <row r="2496" spans="3:4">
      <c r="C2496" s="14"/>
      <c r="D2496" s="14"/>
    </row>
    <row r="2497" spans="3:4">
      <c r="C2497" s="14"/>
      <c r="D2497" s="14"/>
    </row>
    <row r="2498" spans="3:4">
      <c r="C2498" s="14"/>
      <c r="D2498" s="14"/>
    </row>
    <row r="2499" spans="3:4">
      <c r="C2499" s="14"/>
      <c r="D2499" s="14"/>
    </row>
    <row r="2500" spans="3:4">
      <c r="C2500" s="14"/>
      <c r="D2500" s="14"/>
    </row>
    <row r="2501" spans="3:4">
      <c r="C2501" s="14"/>
      <c r="D2501" s="14"/>
    </row>
    <row r="2502" spans="3:4">
      <c r="C2502" s="14"/>
      <c r="D2502" s="14"/>
    </row>
    <row r="2503" spans="3:4">
      <c r="C2503" s="14"/>
      <c r="D2503" s="14"/>
    </row>
    <row r="2504" spans="3:4">
      <c r="C2504" s="14"/>
      <c r="D2504" s="14"/>
    </row>
    <row r="2505" spans="3:4">
      <c r="C2505" s="14"/>
      <c r="D2505" s="14"/>
    </row>
    <row r="2506" spans="3:4">
      <c r="C2506" s="14"/>
      <c r="D2506" s="14"/>
    </row>
    <row r="2507" spans="3:4">
      <c r="C2507" s="14"/>
      <c r="D2507" s="14"/>
    </row>
    <row r="2508" spans="3:4">
      <c r="C2508" s="14"/>
      <c r="D2508" s="14"/>
    </row>
    <row r="2509" spans="3:4">
      <c r="C2509" s="14"/>
      <c r="D2509" s="14"/>
    </row>
    <row r="2510" spans="3:4">
      <c r="C2510" s="14"/>
      <c r="D2510" s="14"/>
    </row>
    <row r="2511" spans="3:4">
      <c r="C2511" s="14"/>
      <c r="D2511" s="14"/>
    </row>
    <row r="2512" spans="3:4">
      <c r="C2512" s="14"/>
      <c r="D2512" s="14"/>
    </row>
    <row r="2513" spans="3:4">
      <c r="C2513" s="14"/>
      <c r="D2513" s="14"/>
    </row>
    <row r="2514" spans="3:4">
      <c r="C2514" s="14"/>
      <c r="D2514" s="14"/>
    </row>
    <row r="2515" spans="3:4">
      <c r="C2515" s="14"/>
      <c r="D2515" s="14"/>
    </row>
    <row r="2516" spans="3:4">
      <c r="C2516" s="14"/>
      <c r="D2516" s="14"/>
    </row>
    <row r="2517" spans="3:4">
      <c r="C2517" s="14"/>
      <c r="D2517" s="14"/>
    </row>
    <row r="2518" spans="3:4">
      <c r="C2518" s="14"/>
      <c r="D2518" s="14"/>
    </row>
    <row r="2519" spans="3:4">
      <c r="C2519" s="14"/>
      <c r="D2519" s="14"/>
    </row>
    <row r="2520" spans="3:4">
      <c r="C2520" s="14"/>
      <c r="D2520" s="14"/>
    </row>
    <row r="2521" spans="3:4">
      <c r="C2521" s="14"/>
      <c r="D2521" s="14"/>
    </row>
    <row r="2522" spans="3:4">
      <c r="C2522" s="14"/>
      <c r="D2522" s="14"/>
    </row>
    <row r="2523" spans="3:4">
      <c r="C2523" s="14"/>
      <c r="D2523" s="14"/>
    </row>
    <row r="2524" spans="3:4">
      <c r="C2524" s="14"/>
      <c r="D2524" s="14"/>
    </row>
    <row r="2525" spans="3:4">
      <c r="C2525" s="14"/>
      <c r="D2525" s="14"/>
    </row>
    <row r="2526" spans="3:4">
      <c r="C2526" s="14"/>
      <c r="D2526" s="14"/>
    </row>
    <row r="2527" spans="3:4">
      <c r="C2527" s="14"/>
      <c r="D2527" s="14"/>
    </row>
    <row r="2528" spans="3:4">
      <c r="C2528" s="14"/>
      <c r="D2528" s="14"/>
    </row>
    <row r="2529" spans="3:4">
      <c r="C2529" s="14"/>
      <c r="D2529" s="14"/>
    </row>
    <row r="2530" spans="3:4">
      <c r="C2530" s="14"/>
      <c r="D2530" s="14"/>
    </row>
    <row r="2531" spans="3:4">
      <c r="C2531" s="14"/>
      <c r="D2531" s="14"/>
    </row>
    <row r="2532" spans="3:4">
      <c r="C2532" s="14"/>
      <c r="D2532" s="14"/>
    </row>
    <row r="2533" spans="3:4">
      <c r="C2533" s="14"/>
      <c r="D2533" s="14"/>
    </row>
    <row r="2534" spans="3:4">
      <c r="C2534" s="14"/>
      <c r="D2534" s="14"/>
    </row>
  </sheetData>
  <protectedRanges>
    <protectedRange sqref="A117:D124" name="Range1"/>
  </protectedRanges>
  <sortState xmlns:xlrd2="http://schemas.microsoft.com/office/spreadsheetml/2017/richdata2" ref="A21:U608">
    <sortCondition ref="C21:C608"/>
  </sortState>
  <phoneticPr fontId="8" type="noConversion"/>
  <pageMargins left="0.75" right="0.75" top="1" bottom="1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5"/>
  </sheetPr>
  <dimension ref="A1:AB340"/>
  <sheetViews>
    <sheetView workbookViewId="0">
      <selection activeCell="E9" sqref="E9"/>
    </sheetView>
  </sheetViews>
  <sheetFormatPr defaultRowHeight="12.75"/>
  <cols>
    <col min="1" max="1" width="9.140625" style="16"/>
    <col min="2" max="2" width="10.7109375" style="16" customWidth="1"/>
    <col min="3" max="4" width="9.140625" style="16"/>
    <col min="5" max="5" width="12.5703125" style="16" customWidth="1"/>
    <col min="6" max="6" width="13.140625" style="16" bestFit="1" customWidth="1"/>
    <col min="7" max="7" width="10.7109375" style="16" customWidth="1"/>
    <col min="8" max="13" width="9.140625" style="16"/>
    <col min="14" max="14" width="12.140625" style="16" customWidth="1"/>
    <col min="15" max="15" width="11" style="16" customWidth="1"/>
    <col min="16" max="16384" width="9.140625" style="16"/>
  </cols>
  <sheetData>
    <row r="1" spans="1:28" ht="18.75" thickBot="1">
      <c r="A1" s="42" t="s">
        <v>51</v>
      </c>
      <c r="D1" s="22" t="s">
        <v>52</v>
      </c>
      <c r="M1" s="43" t="s">
        <v>53</v>
      </c>
      <c r="N1" s="16" t="s">
        <v>54</v>
      </c>
      <c r="O1" s="16">
        <f ca="1">H18*J18-I18*I18</f>
        <v>339117.01987715147</v>
      </c>
      <c r="P1" s="16" t="s">
        <v>168</v>
      </c>
      <c r="U1" s="7" t="s">
        <v>111</v>
      </c>
      <c r="V1" s="70" t="s">
        <v>113</v>
      </c>
      <c r="AA1" s="16">
        <v>1</v>
      </c>
      <c r="AB1" s="16" t="s">
        <v>55</v>
      </c>
    </row>
    <row r="2" spans="1:28">
      <c r="M2" s="43" t="s">
        <v>56</v>
      </c>
      <c r="N2" s="16" t="s">
        <v>57</v>
      </c>
      <c r="O2" s="16">
        <f ca="1">+F18*J18-H18*I18</f>
        <v>58965.643563696562</v>
      </c>
      <c r="P2" s="16" t="s">
        <v>169</v>
      </c>
      <c r="U2" s="16">
        <v>-5</v>
      </c>
      <c r="V2" s="16">
        <f ca="1">+E$4+E$5*U2+E$6*U2^2</f>
        <v>-0.64232062609622997</v>
      </c>
      <c r="AA2" s="16">
        <v>2</v>
      </c>
      <c r="AB2" s="16" t="s">
        <v>58</v>
      </c>
    </row>
    <row r="3" spans="1:28" ht="13.5" thickBot="1">
      <c r="A3" s="16" t="s">
        <v>59</v>
      </c>
      <c r="B3" s="16" t="s">
        <v>60</v>
      </c>
      <c r="E3" s="44" t="s">
        <v>61</v>
      </c>
      <c r="F3" s="44" t="s">
        <v>62</v>
      </c>
      <c r="G3" s="44" t="s">
        <v>63</v>
      </c>
      <c r="H3" s="44" t="s">
        <v>64</v>
      </c>
      <c r="M3" s="43" t="s">
        <v>65</v>
      </c>
      <c r="N3" s="16" t="s">
        <v>66</v>
      </c>
      <c r="O3" s="16">
        <f ca="1">+F18*I18-H18*H18</f>
        <v>-26651.081381765791</v>
      </c>
      <c r="P3" s="16" t="s">
        <v>170</v>
      </c>
      <c r="U3" s="16">
        <v>-4.5</v>
      </c>
      <c r="V3" s="16">
        <f ca="1">+E$4+E$5*U3+E$6*U3^2</f>
        <v>-0.54153567111550283</v>
      </c>
      <c r="AA3" s="16">
        <v>3</v>
      </c>
      <c r="AB3" s="16" t="s">
        <v>67</v>
      </c>
    </row>
    <row r="4" spans="1:28">
      <c r="A4" s="16" t="s">
        <v>68</v>
      </c>
      <c r="B4" s="16" t="s">
        <v>69</v>
      </c>
      <c r="D4" s="45" t="s">
        <v>70</v>
      </c>
      <c r="E4" s="46">
        <f ca="1">(G18*O1-K18*O2+L18*O3)/O7</f>
        <v>-1.3150066631145705E-2</v>
      </c>
      <c r="F4" s="47">
        <f ca="1">+E7/O7*O18</f>
        <v>1.7527929081560087E-3</v>
      </c>
      <c r="G4" s="48">
        <f>+B18</f>
        <v>1</v>
      </c>
      <c r="H4" s="49">
        <f ca="1">ABS(F4/E4)</f>
        <v>0.13329156097236414</v>
      </c>
      <c r="M4" s="43" t="s">
        <v>71</v>
      </c>
      <c r="N4" s="16" t="s">
        <v>72</v>
      </c>
      <c r="O4" s="16">
        <f ca="1">+C18*J18-H18*H18</f>
        <v>43218.254673983029</v>
      </c>
      <c r="P4" s="16" t="s">
        <v>171</v>
      </c>
      <c r="U4" s="16">
        <v>-4</v>
      </c>
      <c r="V4" s="16">
        <f t="shared" ref="V4:V18" ca="1" si="0">+E$4+E$5*U4+E$6*U4^2</f>
        <v>-0.44916580480904666</v>
      </c>
      <c r="AA4" s="16">
        <v>4</v>
      </c>
      <c r="AB4" s="16" t="s">
        <v>73</v>
      </c>
    </row>
    <row r="5" spans="1:28">
      <c r="A5" s="16" t="s">
        <v>74</v>
      </c>
      <c r="B5" s="50">
        <v>40323</v>
      </c>
      <c r="D5" s="51" t="s">
        <v>75</v>
      </c>
      <c r="E5" s="52">
        <f ca="1">+(-G18*O2+K18*O4-L18*O5)/O7</f>
        <v>4.1683225150308853E-2</v>
      </c>
      <c r="F5" s="53">
        <f ca="1">P18*E7/O7</f>
        <v>3.7860176122971625E-4</v>
      </c>
      <c r="G5" s="54">
        <f>+B18/A18</f>
        <v>1E-4</v>
      </c>
      <c r="H5" s="49">
        <f ca="1">ABS(F5/E5)</f>
        <v>9.0828327190251249E-3</v>
      </c>
      <c r="M5" s="43" t="s">
        <v>76</v>
      </c>
      <c r="N5" s="16" t="s">
        <v>77</v>
      </c>
      <c r="O5" s="16">
        <f ca="1">+C18*I18-F18*H18</f>
        <v>4715.8916224904169</v>
      </c>
      <c r="P5" s="16" t="s">
        <v>172</v>
      </c>
      <c r="U5" s="16">
        <v>-3.5</v>
      </c>
      <c r="V5" s="16">
        <f t="shared" ca="1" si="0"/>
        <v>-0.36521102717686127</v>
      </c>
      <c r="AA5" s="16">
        <v>5</v>
      </c>
      <c r="AB5" s="16" t="s">
        <v>78</v>
      </c>
    </row>
    <row r="6" spans="1:28" ht="13.5" thickBot="1">
      <c r="D6" s="55" t="s">
        <v>79</v>
      </c>
      <c r="E6" s="56">
        <f ca="1">+(G18*O3-K18*O5+L18*O6)/O7</f>
        <v>-1.6830177348541597E-2</v>
      </c>
      <c r="F6" s="57">
        <f ca="1">Q18*E7/O7</f>
        <v>1.8038790219625871E-4</v>
      </c>
      <c r="G6" s="58">
        <f>+B18/A18^2</f>
        <v>1E-8</v>
      </c>
      <c r="H6" s="49">
        <f ca="1">ABS(F6/E6)</f>
        <v>1.0718122480859659E-2</v>
      </c>
      <c r="M6" s="59" t="s">
        <v>80</v>
      </c>
      <c r="N6" s="60" t="s">
        <v>81</v>
      </c>
      <c r="O6" s="60">
        <f ca="1">+C18*H18-F18*F18</f>
        <v>6311.0042267527479</v>
      </c>
      <c r="P6" s="16" t="s">
        <v>173</v>
      </c>
      <c r="U6" s="16">
        <v>-3</v>
      </c>
      <c r="V6" s="16">
        <f t="shared" ca="1" si="0"/>
        <v>-0.28967133821894664</v>
      </c>
      <c r="AA6" s="16">
        <v>6</v>
      </c>
      <c r="AB6" s="16" t="s">
        <v>82</v>
      </c>
    </row>
    <row r="7" spans="1:28">
      <c r="D7" s="22" t="s">
        <v>83</v>
      </c>
      <c r="E7" s="61">
        <f ca="1">SQRT(N18/(B15-3))</f>
        <v>6.2962179831394741E-3</v>
      </c>
      <c r="G7" s="62">
        <f>+B22</f>
        <v>-0.53217155500533408</v>
      </c>
      <c r="M7" s="43" t="s">
        <v>84</v>
      </c>
      <c r="N7" s="16" t="s">
        <v>85</v>
      </c>
      <c r="O7" s="16">
        <f ca="1">+C18*O1-F18*O2+H18*O3</f>
        <v>4182152.8234609049</v>
      </c>
      <c r="U7" s="16">
        <v>-2.5</v>
      </c>
      <c r="V7" s="16">
        <f t="shared" ca="1" si="0"/>
        <v>-0.22254673793530283</v>
      </c>
      <c r="AA7" s="16">
        <v>7</v>
      </c>
      <c r="AB7" s="16" t="s">
        <v>86</v>
      </c>
    </row>
    <row r="8" spans="1:28">
      <c r="A8" s="32">
        <v>21</v>
      </c>
      <c r="B8" s="16" t="s">
        <v>91</v>
      </c>
      <c r="C8" s="119">
        <v>21</v>
      </c>
      <c r="D8" s="22" t="s">
        <v>87</v>
      </c>
      <c r="F8" s="120">
        <f ca="1">CORREL(INDIRECT(E12):INDIRECT(E13),INDIRECT(M12):INDIRECT(M13))</f>
        <v>0.99810573540683778</v>
      </c>
      <c r="G8" s="61"/>
      <c r="K8" s="62"/>
      <c r="U8" s="16">
        <v>-2</v>
      </c>
      <c r="V8" s="16">
        <f t="shared" ca="1" si="0"/>
        <v>-0.16383722632592979</v>
      </c>
      <c r="AA8" s="16">
        <v>8</v>
      </c>
      <c r="AB8" s="16" t="s">
        <v>88</v>
      </c>
    </row>
    <row r="9" spans="1:28">
      <c r="A9" s="32">
        <f>20+COUNT(A21:A1447)</f>
        <v>104</v>
      </c>
      <c r="B9" s="16" t="s">
        <v>93</v>
      </c>
      <c r="C9" s="119">
        <f>A9</f>
        <v>104</v>
      </c>
      <c r="E9" s="63">
        <f ca="1">E6*G6</f>
        <v>-1.6830177348541596E-10</v>
      </c>
      <c r="F9" s="64">
        <f ca="1">H6</f>
        <v>1.0718122480859659E-2</v>
      </c>
      <c r="G9" s="65">
        <f ca="1">F8</f>
        <v>0.99810573540683778</v>
      </c>
      <c r="K9" s="62"/>
      <c r="U9" s="16">
        <v>-1.5</v>
      </c>
      <c r="V9" s="16">
        <f t="shared" ca="1" si="0"/>
        <v>-0.11354280339082756</v>
      </c>
      <c r="AA9" s="16">
        <v>9</v>
      </c>
      <c r="AB9" s="16" t="s">
        <v>39</v>
      </c>
    </row>
    <row r="10" spans="1:28">
      <c r="A10" s="16" t="s">
        <v>6</v>
      </c>
      <c r="B10" s="88">
        <v>0.35826333999999999</v>
      </c>
      <c r="D10" s="16" t="s">
        <v>162</v>
      </c>
      <c r="E10" s="16">
        <f ca="1">2*E9*365.2422/B10</f>
        <v>-3.4316048084470488E-7</v>
      </c>
      <c r="F10" s="16">
        <f ca="1">+ABS(F9*E10)</f>
        <v>3.6780360642842419E-9</v>
      </c>
      <c r="G10" s="16" t="s">
        <v>163</v>
      </c>
      <c r="U10" s="16">
        <v>-1</v>
      </c>
      <c r="V10" s="16">
        <f t="shared" ca="1" si="0"/>
        <v>-7.166346912999616E-2</v>
      </c>
      <c r="AA10" s="16">
        <v>10</v>
      </c>
      <c r="AB10" s="16" t="s">
        <v>89</v>
      </c>
    </row>
    <row r="11" spans="1:28">
      <c r="U11" s="16">
        <v>-0.5</v>
      </c>
      <c r="V11" s="16">
        <f t="shared" ca="1" si="0"/>
        <v>-3.819922354343553E-2</v>
      </c>
      <c r="AA11" s="16">
        <v>11</v>
      </c>
      <c r="AB11" s="16" t="s">
        <v>90</v>
      </c>
    </row>
    <row r="12" spans="1:28">
      <c r="C12" s="4" t="str">
        <f t="shared" ref="C12:F13" si="1">C$15&amp;$C8</f>
        <v>C21</v>
      </c>
      <c r="D12" s="4" t="str">
        <f t="shared" si="1"/>
        <v>D21</v>
      </c>
      <c r="E12" s="4" t="str">
        <f t="shared" si="1"/>
        <v>E21</v>
      </c>
      <c r="F12" s="4" t="str">
        <f t="shared" si="1"/>
        <v>F21</v>
      </c>
      <c r="G12" s="4" t="str">
        <f t="shared" ref="G12:Q12" si="2">G15&amp;$C8</f>
        <v>G21</v>
      </c>
      <c r="H12" s="4" t="str">
        <f t="shared" si="2"/>
        <v>H21</v>
      </c>
      <c r="I12" s="4" t="str">
        <f t="shared" si="2"/>
        <v>I21</v>
      </c>
      <c r="J12" s="4" t="str">
        <f t="shared" si="2"/>
        <v>J21</v>
      </c>
      <c r="K12" s="4" t="str">
        <f t="shared" si="2"/>
        <v>K21</v>
      </c>
      <c r="L12" s="4" t="str">
        <f t="shared" si="2"/>
        <v>L21</v>
      </c>
      <c r="M12" s="4" t="str">
        <f t="shared" si="2"/>
        <v>M21</v>
      </c>
      <c r="N12" s="4" t="str">
        <f t="shared" si="2"/>
        <v>N21</v>
      </c>
      <c r="O12" s="4" t="str">
        <f t="shared" si="2"/>
        <v>O21</v>
      </c>
      <c r="P12" s="4" t="str">
        <f t="shared" si="2"/>
        <v>P21</v>
      </c>
      <c r="Q12" s="4" t="str">
        <f t="shared" si="2"/>
        <v>Q21</v>
      </c>
      <c r="U12" s="16">
        <v>0</v>
      </c>
      <c r="V12" s="16">
        <f t="shared" ca="1" si="0"/>
        <v>-1.3150066631145705E-2</v>
      </c>
      <c r="AA12" s="16">
        <v>12</v>
      </c>
      <c r="AB12" s="16" t="s">
        <v>92</v>
      </c>
    </row>
    <row r="13" spans="1:28">
      <c r="C13" s="4" t="str">
        <f t="shared" si="1"/>
        <v>C104</v>
      </c>
      <c r="D13" s="4" t="str">
        <f t="shared" si="1"/>
        <v>D104</v>
      </c>
      <c r="E13" s="4" t="str">
        <f t="shared" si="1"/>
        <v>E104</v>
      </c>
      <c r="F13" s="4" t="str">
        <f t="shared" si="1"/>
        <v>F104</v>
      </c>
      <c r="G13" s="4" t="str">
        <f t="shared" ref="G13:Q13" si="3">G$15&amp;$C9</f>
        <v>G104</v>
      </c>
      <c r="H13" s="4" t="str">
        <f t="shared" si="3"/>
        <v>H104</v>
      </c>
      <c r="I13" s="4" t="str">
        <f t="shared" si="3"/>
        <v>I104</v>
      </c>
      <c r="J13" s="4" t="str">
        <f t="shared" si="3"/>
        <v>J104</v>
      </c>
      <c r="K13" s="4" t="str">
        <f t="shared" si="3"/>
        <v>K104</v>
      </c>
      <c r="L13" s="4" t="str">
        <f t="shared" si="3"/>
        <v>L104</v>
      </c>
      <c r="M13" s="4" t="str">
        <f t="shared" si="3"/>
        <v>M104</v>
      </c>
      <c r="N13" s="4" t="str">
        <f t="shared" si="3"/>
        <v>N104</v>
      </c>
      <c r="O13" s="4" t="str">
        <f t="shared" si="3"/>
        <v>O104</v>
      </c>
      <c r="P13" s="4" t="str">
        <f t="shared" si="3"/>
        <v>P104</v>
      </c>
      <c r="Q13" s="4" t="str">
        <f t="shared" si="3"/>
        <v>Q104</v>
      </c>
      <c r="U13" s="16">
        <v>0.5</v>
      </c>
      <c r="V13" s="16">
        <f t="shared" ca="1" si="0"/>
        <v>3.484001606873322E-3</v>
      </c>
      <c r="AA13" s="16">
        <v>13</v>
      </c>
      <c r="AB13" s="16" t="s">
        <v>94</v>
      </c>
    </row>
    <row r="14" spans="1:28">
      <c r="U14" s="16">
        <v>1</v>
      </c>
      <c r="V14" s="16">
        <f t="shared" ca="1" si="0"/>
        <v>1.1702981170621549E-2</v>
      </c>
      <c r="AA14" s="16">
        <v>14</v>
      </c>
      <c r="AB14" s="16" t="s">
        <v>95</v>
      </c>
    </row>
    <row r="15" spans="1:28">
      <c r="A15" s="22" t="s">
        <v>99</v>
      </c>
      <c r="B15" s="22">
        <f>C9-C8+1</f>
        <v>84</v>
      </c>
      <c r="C15" s="4" t="str">
        <f t="shared" ref="C15:Q15" si="4">VLOOKUP(C16,$AA1:$AB26,2,FALSE)</f>
        <v>C</v>
      </c>
      <c r="D15" s="4" t="str">
        <f t="shared" si="4"/>
        <v>D</v>
      </c>
      <c r="E15" s="4" t="str">
        <f t="shared" si="4"/>
        <v>E</v>
      </c>
      <c r="F15" s="4" t="str">
        <f t="shared" si="4"/>
        <v>F</v>
      </c>
      <c r="G15" s="4" t="str">
        <f t="shared" si="4"/>
        <v>G</v>
      </c>
      <c r="H15" s="4" t="str">
        <f t="shared" si="4"/>
        <v>H</v>
      </c>
      <c r="I15" s="4" t="str">
        <f t="shared" si="4"/>
        <v>I</v>
      </c>
      <c r="J15" s="4" t="str">
        <f t="shared" si="4"/>
        <v>J</v>
      </c>
      <c r="K15" s="4" t="str">
        <f t="shared" si="4"/>
        <v>K</v>
      </c>
      <c r="L15" s="4" t="str">
        <f t="shared" si="4"/>
        <v>L</v>
      </c>
      <c r="M15" s="4" t="str">
        <f t="shared" si="4"/>
        <v>M</v>
      </c>
      <c r="N15" s="4" t="str">
        <f t="shared" si="4"/>
        <v>N</v>
      </c>
      <c r="O15" s="4" t="str">
        <f t="shared" si="4"/>
        <v>O</v>
      </c>
      <c r="P15" s="4" t="str">
        <f t="shared" si="4"/>
        <v>P</v>
      </c>
      <c r="Q15" s="4" t="str">
        <f t="shared" si="4"/>
        <v>Q</v>
      </c>
      <c r="U15" s="16">
        <v>1.5</v>
      </c>
      <c r="V15" s="16">
        <f t="shared" ca="1" si="0"/>
        <v>1.1506872060098976E-2</v>
      </c>
      <c r="AA15" s="16">
        <v>15</v>
      </c>
      <c r="AB15" s="16" t="s">
        <v>96</v>
      </c>
    </row>
    <row r="16" spans="1:28">
      <c r="A16" s="4"/>
      <c r="C16" s="4">
        <f>COLUMN()</f>
        <v>3</v>
      </c>
      <c r="D16" s="4">
        <f>COLUMN()</f>
        <v>4</v>
      </c>
      <c r="E16" s="4">
        <f>COLUMN()</f>
        <v>5</v>
      </c>
      <c r="F16" s="4">
        <f>COLUMN()</f>
        <v>6</v>
      </c>
      <c r="G16" s="4">
        <f>COLUMN()</f>
        <v>7</v>
      </c>
      <c r="H16" s="4">
        <f>COLUMN()</f>
        <v>8</v>
      </c>
      <c r="I16" s="4">
        <f>COLUMN()</f>
        <v>9</v>
      </c>
      <c r="J16" s="4">
        <f>COLUMN()</f>
        <v>10</v>
      </c>
      <c r="K16" s="4">
        <f>COLUMN()</f>
        <v>11</v>
      </c>
      <c r="L16" s="4">
        <f>COLUMN()</f>
        <v>12</v>
      </c>
      <c r="M16" s="4">
        <f>COLUMN()</f>
        <v>13</v>
      </c>
      <c r="N16" s="4">
        <f>COLUMN()</f>
        <v>14</v>
      </c>
      <c r="O16" s="4">
        <f>COLUMN()</f>
        <v>15</v>
      </c>
      <c r="P16" s="4">
        <f>COLUMN()</f>
        <v>16</v>
      </c>
      <c r="Q16" s="4">
        <f>COLUMN()</f>
        <v>17</v>
      </c>
      <c r="U16" s="16">
        <v>2</v>
      </c>
      <c r="V16" s="16">
        <f t="shared" ca="1" si="0"/>
        <v>2.8956742753056125E-3</v>
      </c>
      <c r="AA16" s="16">
        <v>16</v>
      </c>
      <c r="AB16" s="16" t="s">
        <v>97</v>
      </c>
    </row>
    <row r="17" spans="1:28">
      <c r="A17" s="22" t="s">
        <v>98</v>
      </c>
      <c r="U17" s="16">
        <v>2.5</v>
      </c>
      <c r="V17" s="16">
        <f t="shared" ca="1" si="0"/>
        <v>-1.4130612183758551E-2</v>
      </c>
      <c r="AA17" s="16">
        <v>17</v>
      </c>
      <c r="AB17" s="16" t="s">
        <v>100</v>
      </c>
    </row>
    <row r="18" spans="1:28">
      <c r="A18" s="66">
        <v>10000</v>
      </c>
      <c r="B18" s="66">
        <v>1</v>
      </c>
      <c r="C18" s="16">
        <f ca="1">SUM(INDIRECT(C12):INDIRECT(C13))</f>
        <v>59.899999999999991</v>
      </c>
      <c r="D18" s="121">
        <f ca="1">SUM(INDIRECT(D12):INDIRECT(D13))</f>
        <v>95.745149999999967</v>
      </c>
      <c r="E18" s="121">
        <f ca="1">SUM(INDIRECT(E12):INDIRECT(E13))</f>
        <v>-7.2518841201163013</v>
      </c>
      <c r="F18" s="22">
        <f ca="1">SUM(INDIRECT(F12):INDIRECT(F13))</f>
        <v>119.03344000000001</v>
      </c>
      <c r="G18" s="22">
        <f ca="1">SUM(INDIRECT(G12):INDIRECT(G13))</f>
        <v>-1.5802722345666553</v>
      </c>
      <c r="H18" s="22">
        <f ca="1">SUM(INDIRECT(H12):INDIRECT(H13))</f>
        <v>341.90257203650003</v>
      </c>
      <c r="I18" s="22">
        <f ca="1">SUM(INDIRECT(I12):INDIRECT(I13))</f>
        <v>758.15911380372006</v>
      </c>
      <c r="J18" s="22">
        <f ca="1">SUM(INDIRECT(J12):INDIRECT(J13))</f>
        <v>2673.0488053281661</v>
      </c>
      <c r="K18" s="22">
        <f ca="1">SUM(INDIRECT(K12):INDIRECT(K13))</f>
        <v>-7.364812139708983E-2</v>
      </c>
      <c r="L18" s="22">
        <f ca="1">SUM(INDIRECT(L12):INDIRECT(L13))</f>
        <v>-17.881410018181203</v>
      </c>
      <c r="N18" s="16">
        <f ca="1">SUM(INDIRECT(N12):INDIRECT(N13))</f>
        <v>3.2110312321879213E-3</v>
      </c>
      <c r="O18" s="16">
        <f ca="1">SQRT(SUM(INDIRECT(O12):INDIRECT(O13)))</f>
        <v>1164262.0743781384</v>
      </c>
      <c r="P18" s="16">
        <f ca="1">SQRT(SUM(INDIRECT(P12):INDIRECT(P13)))</f>
        <v>251479.60711242966</v>
      </c>
      <c r="Q18" s="16">
        <f ca="1">SQRT(SUM(INDIRECT(Q12):INDIRECT(Q13)))</f>
        <v>119819.5133187086</v>
      </c>
      <c r="U18" s="16">
        <v>3</v>
      </c>
      <c r="V18" s="16">
        <f t="shared" ca="1" si="0"/>
        <v>-3.9571987317093521E-2</v>
      </c>
      <c r="AA18" s="16">
        <v>18</v>
      </c>
      <c r="AB18" s="16" t="s">
        <v>101</v>
      </c>
    </row>
    <row r="19" spans="1:28">
      <c r="A19" s="67" t="s">
        <v>102</v>
      </c>
      <c r="F19" s="68" t="s">
        <v>103</v>
      </c>
      <c r="G19" s="68" t="s">
        <v>104</v>
      </c>
      <c r="H19" s="68" t="s">
        <v>105</v>
      </c>
      <c r="I19" s="68" t="s">
        <v>106</v>
      </c>
      <c r="J19" s="68" t="s">
        <v>107</v>
      </c>
      <c r="K19" s="68" t="s">
        <v>108</v>
      </c>
      <c r="L19" s="68" t="s">
        <v>109</v>
      </c>
      <c r="M19" s="69"/>
      <c r="N19" s="69"/>
      <c r="O19" s="69"/>
      <c r="P19" s="69"/>
      <c r="Q19" s="69"/>
      <c r="U19" s="16">
        <v>3.5</v>
      </c>
      <c r="V19" s="16">
        <f ca="1">+E$4+E$5*U19+E$6*U19^2</f>
        <v>-7.3428451124699284E-2</v>
      </c>
      <c r="AA19" s="16">
        <v>19</v>
      </c>
      <c r="AB19" s="16" t="s">
        <v>110</v>
      </c>
    </row>
    <row r="20" spans="1:28" ht="15" thickBot="1">
      <c r="A20" s="7" t="s">
        <v>111</v>
      </c>
      <c r="B20" s="7" t="s">
        <v>112</v>
      </c>
      <c r="C20" s="7" t="s">
        <v>164</v>
      </c>
      <c r="D20" s="7" t="s">
        <v>111</v>
      </c>
      <c r="E20" s="7" t="s">
        <v>112</v>
      </c>
      <c r="F20" s="7" t="s">
        <v>165</v>
      </c>
      <c r="G20" s="7" t="s">
        <v>166</v>
      </c>
      <c r="H20" s="7" t="s">
        <v>174</v>
      </c>
      <c r="I20" s="7" t="s">
        <v>175</v>
      </c>
      <c r="J20" s="7" t="s">
        <v>176</v>
      </c>
      <c r="K20" s="7" t="s">
        <v>167</v>
      </c>
      <c r="L20" s="7" t="s">
        <v>177</v>
      </c>
      <c r="M20" s="70" t="s">
        <v>113</v>
      </c>
      <c r="N20" s="7" t="s">
        <v>114</v>
      </c>
      <c r="O20" s="7" t="s">
        <v>115</v>
      </c>
      <c r="P20" s="7" t="s">
        <v>116</v>
      </c>
      <c r="Q20" s="7" t="s">
        <v>117</v>
      </c>
      <c r="R20" s="44" t="s">
        <v>118</v>
      </c>
      <c r="U20" s="16">
        <v>4</v>
      </c>
      <c r="V20" s="16">
        <f ca="1">+E$4+E$5*U20+E$6*U20^2</f>
        <v>-0.11570000360657584</v>
      </c>
      <c r="AA20" s="16">
        <v>20</v>
      </c>
      <c r="AB20" s="16" t="s">
        <v>119</v>
      </c>
    </row>
    <row r="21" spans="1:28">
      <c r="A21" s="71">
        <v>-44819</v>
      </c>
      <c r="B21" s="71">
        <v>-0.5230425700028718</v>
      </c>
      <c r="C21" s="80">
        <v>0.1</v>
      </c>
      <c r="D21" s="72">
        <f t="shared" ref="D21:D84" si="5">A21/A$18</f>
        <v>-4.4819000000000004</v>
      </c>
      <c r="E21" s="72">
        <f t="shared" ref="E21:E84" si="6">B21/B$18</f>
        <v>-0.5230425700028718</v>
      </c>
      <c r="F21" s="32">
        <f t="shared" ref="F21:F84" si="7">$C21*D21</f>
        <v>-0.44819000000000009</v>
      </c>
      <c r="G21" s="32">
        <f t="shared" ref="G21:G84" si="8">$C21*E21</f>
        <v>-5.230425700028718E-2</v>
      </c>
      <c r="H21" s="32">
        <f t="shared" ref="H21:H84" si="9">C21*D21*D21</f>
        <v>2.0087427610000006</v>
      </c>
      <c r="I21" s="32">
        <f t="shared" ref="I21:I84" si="10">C21*D21*D21*D21</f>
        <v>-9.0029841805259032</v>
      </c>
      <c r="J21" s="32">
        <f t="shared" ref="J21:J84" si="11">C21*D21*D21*D21*D21</f>
        <v>40.350474798699047</v>
      </c>
      <c r="K21" s="32">
        <f t="shared" ref="K21:K84" si="12">C21*E21*D21</f>
        <v>0.23442244944958712</v>
      </c>
      <c r="L21" s="32">
        <f t="shared" ref="L21:L84" si="13">C21*E21*D21*D21</f>
        <v>-1.0506579761881045</v>
      </c>
      <c r="M21" s="32">
        <f t="shared" ref="M21:M84" ca="1" si="14">+E$4+E$5*D21+E$6*D21^2</f>
        <v>-0.53804508258460615</v>
      </c>
      <c r="N21" s="32">
        <f t="shared" ref="N21:N84" ca="1" si="15">C21*(M21-E21)^2</f>
        <v>2.2507538376509748E-5</v>
      </c>
      <c r="O21" s="122">
        <f t="shared" ref="O21:O84" ca="1" si="16">(C21*O$1-O$2*F21+O$3*H21)^2</f>
        <v>46299137.798166141</v>
      </c>
      <c r="P21" s="32">
        <f t="shared" ref="P21:P84" ca="1" si="17">(-C21*O$2+O$4*F21-O$5*H21)^2</f>
        <v>1206837520.7001815</v>
      </c>
      <c r="Q21" s="32">
        <f t="shared" ref="Q21:Q84" ca="1" si="18">+(C21*O$3-F21*O$5+H21*O$6)^2</f>
        <v>147032391.52151749</v>
      </c>
      <c r="R21" s="16">
        <f t="shared" ref="R21:R84" ca="1" si="19">+E21-M21</f>
        <v>1.5002512581734351E-2</v>
      </c>
      <c r="U21" s="16">
        <v>4.5</v>
      </c>
      <c r="V21" s="16">
        <f ca="1">+E$4+E$5*U21+E$6*U21^2</f>
        <v>-0.16638664476272319</v>
      </c>
      <c r="AA21" s="16">
        <v>21</v>
      </c>
      <c r="AB21" s="16" t="s">
        <v>120</v>
      </c>
    </row>
    <row r="22" spans="1:28">
      <c r="A22" s="71">
        <v>-44818.5</v>
      </c>
      <c r="B22" s="71">
        <v>-0.53217155500533408</v>
      </c>
      <c r="C22" s="71">
        <v>0.1</v>
      </c>
      <c r="D22" s="72">
        <f t="shared" si="5"/>
        <v>-4.4818499999999997</v>
      </c>
      <c r="E22" s="72">
        <f t="shared" si="6"/>
        <v>-0.53217155500533408</v>
      </c>
      <c r="F22" s="32">
        <f t="shared" si="7"/>
        <v>-0.448185</v>
      </c>
      <c r="G22" s="32">
        <f t="shared" si="8"/>
        <v>-5.3217155500533408E-2</v>
      </c>
      <c r="H22" s="32">
        <f t="shared" si="9"/>
        <v>2.00869794225</v>
      </c>
      <c r="I22" s="32">
        <f t="shared" si="10"/>
        <v>-9.0026828724731622</v>
      </c>
      <c r="J22" s="32">
        <f t="shared" si="11"/>
        <v>40.34867423199384</v>
      </c>
      <c r="K22" s="32">
        <f t="shared" si="12"/>
        <v>0.23851130838006565</v>
      </c>
      <c r="L22" s="32">
        <f t="shared" si="13"/>
        <v>-1.0689719074631971</v>
      </c>
      <c r="M22" s="32">
        <f t="shared" ca="1" si="14"/>
        <v>-0.53803545534823805</v>
      </c>
      <c r="N22" s="32">
        <f t="shared" ca="1" si="15"/>
        <v>3.4385327231509188E-6</v>
      </c>
      <c r="O22" s="122">
        <f t="shared" ca="1" si="16"/>
        <v>46311381.532076202</v>
      </c>
      <c r="P22" s="32">
        <f t="shared" ca="1" si="17"/>
        <v>1206807821.9129848</v>
      </c>
      <c r="Q22" s="32">
        <f t="shared" ca="1" si="18"/>
        <v>147024960.24530911</v>
      </c>
      <c r="R22" s="16">
        <f t="shared" ca="1" si="19"/>
        <v>5.8639003429039604E-3</v>
      </c>
      <c r="AA22" s="16">
        <v>22</v>
      </c>
      <c r="AB22" s="16" t="s">
        <v>121</v>
      </c>
    </row>
    <row r="23" spans="1:28">
      <c r="A23" s="71">
        <v>-43940</v>
      </c>
      <c r="B23" s="71">
        <v>-0.52479820000371546</v>
      </c>
      <c r="C23" s="71">
        <v>0.1</v>
      </c>
      <c r="D23" s="72">
        <f t="shared" si="5"/>
        <v>-4.3940000000000001</v>
      </c>
      <c r="E23" s="72">
        <f t="shared" si="6"/>
        <v>-0.52479820000371546</v>
      </c>
      <c r="F23" s="32">
        <f t="shared" si="7"/>
        <v>-0.43940000000000001</v>
      </c>
      <c r="G23" s="32">
        <f t="shared" si="8"/>
        <v>-5.2479820000371546E-2</v>
      </c>
      <c r="H23" s="32">
        <f t="shared" si="9"/>
        <v>1.9307236000000001</v>
      </c>
      <c r="I23" s="32">
        <f t="shared" si="10"/>
        <v>-8.4835994984000003</v>
      </c>
      <c r="J23" s="32">
        <f t="shared" si="11"/>
        <v>37.276936195969604</v>
      </c>
      <c r="K23" s="32">
        <f t="shared" si="12"/>
        <v>0.23059632908163258</v>
      </c>
      <c r="L23" s="32">
        <f t="shared" si="13"/>
        <v>-1.0132402699846936</v>
      </c>
      <c r="M23" s="32">
        <f t="shared" ca="1" si="14"/>
        <v>-0.52125036393174962</v>
      </c>
      <c r="N23" s="32">
        <f t="shared" ca="1" si="15"/>
        <v>1.2587140793542064E-6</v>
      </c>
      <c r="O23" s="122">
        <f t="shared" ca="1" si="16"/>
        <v>69978812.602088898</v>
      </c>
      <c r="P23" s="32">
        <f t="shared" ca="1" si="17"/>
        <v>1155438980.4115343</v>
      </c>
      <c r="Q23" s="32">
        <f t="shared" ca="1" si="18"/>
        <v>134371205.30075842</v>
      </c>
      <c r="R23" s="16">
        <f t="shared" ca="1" si="19"/>
        <v>-3.5478360719658486E-3</v>
      </c>
      <c r="AA23" s="16">
        <v>23</v>
      </c>
      <c r="AB23" s="16" t="s">
        <v>122</v>
      </c>
    </row>
    <row r="24" spans="1:28">
      <c r="A24" s="71">
        <v>-43939.5</v>
      </c>
      <c r="B24" s="71">
        <v>-0.51392718500574119</v>
      </c>
      <c r="C24" s="71">
        <v>0.1</v>
      </c>
      <c r="D24" s="72">
        <f t="shared" si="5"/>
        <v>-4.3939500000000002</v>
      </c>
      <c r="E24" s="72">
        <f t="shared" si="6"/>
        <v>-0.51392718500574119</v>
      </c>
      <c r="F24" s="32">
        <f t="shared" si="7"/>
        <v>-0.43939500000000004</v>
      </c>
      <c r="G24" s="32">
        <f t="shared" si="8"/>
        <v>-5.1392718500574121E-2</v>
      </c>
      <c r="H24" s="32">
        <f t="shared" si="9"/>
        <v>1.9306796602500003</v>
      </c>
      <c r="I24" s="32">
        <f t="shared" si="10"/>
        <v>-8.4833098931554893</v>
      </c>
      <c r="J24" s="32">
        <f t="shared" si="11"/>
        <v>37.275239505030562</v>
      </c>
      <c r="K24" s="32">
        <f t="shared" si="12"/>
        <v>0.22581703545559767</v>
      </c>
      <c r="L24" s="32">
        <f t="shared" si="13"/>
        <v>-0.99222876294012341</v>
      </c>
      <c r="M24" s="32">
        <f t="shared" ca="1" si="14"/>
        <v>-0.52124088463264062</v>
      </c>
      <c r="N24" s="32">
        <f t="shared" ca="1" si="15"/>
        <v>5.3490202232508837E-6</v>
      </c>
      <c r="O24" s="122">
        <f t="shared" ca="1" si="16"/>
        <v>69993473.009234294</v>
      </c>
      <c r="P24" s="32">
        <f t="shared" ca="1" si="17"/>
        <v>1155410202.7430537</v>
      </c>
      <c r="Q24" s="32">
        <f t="shared" ca="1" si="18"/>
        <v>134364229.79498637</v>
      </c>
      <c r="R24" s="16">
        <f t="shared" ca="1" si="19"/>
        <v>7.3136996268994281E-3</v>
      </c>
      <c r="AA24" s="16">
        <v>24</v>
      </c>
      <c r="AB24" s="16" t="s">
        <v>111</v>
      </c>
    </row>
    <row r="25" spans="1:28">
      <c r="A25" s="71">
        <v>-43038.5</v>
      </c>
      <c r="B25" s="71">
        <v>-0.52535815499868477</v>
      </c>
      <c r="C25" s="71">
        <v>0.1</v>
      </c>
      <c r="D25" s="72">
        <f t="shared" si="5"/>
        <v>-4.3038499999999997</v>
      </c>
      <c r="E25" s="72">
        <f t="shared" si="6"/>
        <v>-0.52535815499868477</v>
      </c>
      <c r="F25" s="32">
        <f t="shared" si="7"/>
        <v>-0.43038500000000002</v>
      </c>
      <c r="G25" s="32">
        <f t="shared" si="8"/>
        <v>-5.253581549986848E-2</v>
      </c>
      <c r="H25" s="32">
        <f t="shared" si="9"/>
        <v>1.8523124822499999</v>
      </c>
      <c r="I25" s="32">
        <f t="shared" si="10"/>
        <v>-7.9720750767316613</v>
      </c>
      <c r="J25" s="32">
        <f t="shared" si="11"/>
        <v>34.310615318991559</v>
      </c>
      <c r="K25" s="32">
        <f t="shared" si="12"/>
        <v>0.22610626953910895</v>
      </c>
      <c r="L25" s="32">
        <f t="shared" si="13"/>
        <v>-0.97312746815589402</v>
      </c>
      <c r="M25" s="32">
        <f t="shared" ca="1" si="14"/>
        <v>-0.50429589100615047</v>
      </c>
      <c r="N25" s="32">
        <f t="shared" ca="1" si="15"/>
        <v>4.4361896449120703E-5</v>
      </c>
      <c r="O25" s="122">
        <f t="shared" ca="1" si="16"/>
        <v>98475847.962479219</v>
      </c>
      <c r="P25" s="32">
        <f t="shared" ca="1" si="17"/>
        <v>1104389605.7121665</v>
      </c>
      <c r="Q25" s="32">
        <f t="shared" ca="1" si="18"/>
        <v>122201810.67868911</v>
      </c>
      <c r="R25" s="16">
        <f t="shared" ca="1" si="19"/>
        <v>-2.1062263992534302E-2</v>
      </c>
      <c r="AA25" s="16">
        <v>25</v>
      </c>
      <c r="AB25" s="16" t="s">
        <v>112</v>
      </c>
    </row>
    <row r="26" spans="1:28">
      <c r="A26" s="71">
        <v>-42268.5</v>
      </c>
      <c r="B26" s="71">
        <v>-0.5579950550054491</v>
      </c>
      <c r="C26" s="71">
        <v>0.1</v>
      </c>
      <c r="D26" s="72">
        <f t="shared" si="5"/>
        <v>-4.2268499999999998</v>
      </c>
      <c r="E26" s="72">
        <f t="shared" si="6"/>
        <v>-0.5579950550054491</v>
      </c>
      <c r="F26" s="32">
        <f t="shared" si="7"/>
        <v>-0.42268499999999998</v>
      </c>
      <c r="G26" s="32">
        <f t="shared" si="8"/>
        <v>-5.579950550054491E-2</v>
      </c>
      <c r="H26" s="32">
        <f t="shared" si="9"/>
        <v>1.7866260922499999</v>
      </c>
      <c r="I26" s="32">
        <f t="shared" si="10"/>
        <v>-7.5518004980269113</v>
      </c>
      <c r="J26" s="32">
        <f t="shared" si="11"/>
        <v>31.920327935085048</v>
      </c>
      <c r="K26" s="32">
        <f t="shared" si="12"/>
        <v>0.23585613982497824</v>
      </c>
      <c r="L26" s="32">
        <f t="shared" si="13"/>
        <v>-0.99692852461920922</v>
      </c>
      <c r="M26" s="32">
        <f t="shared" ca="1" si="14"/>
        <v>-0.49003114673872206</v>
      </c>
      <c r="N26" s="32">
        <f t="shared" ca="1" si="15"/>
        <v>4.6190928268880892E-4</v>
      </c>
      <c r="O26" s="122">
        <f t="shared" ca="1" si="16"/>
        <v>125890142.5639284</v>
      </c>
      <c r="P26" s="32">
        <f t="shared" ca="1" si="17"/>
        <v>1062095543.3843077</v>
      </c>
      <c r="Q26" s="32">
        <f t="shared" ca="1" si="18"/>
        <v>112437039.84145837</v>
      </c>
      <c r="R26" s="16">
        <f t="shared" ca="1" si="19"/>
        <v>-6.7963908266727047E-2</v>
      </c>
      <c r="AA26" s="16">
        <v>26</v>
      </c>
      <c r="AB26" s="16" t="s">
        <v>123</v>
      </c>
    </row>
    <row r="27" spans="1:28">
      <c r="A27" s="71">
        <v>-39901</v>
      </c>
      <c r="B27" s="71">
        <v>-0.45773903000372229</v>
      </c>
      <c r="C27" s="71">
        <v>0.1</v>
      </c>
      <c r="D27" s="72">
        <f t="shared" si="5"/>
        <v>-3.9901</v>
      </c>
      <c r="E27" s="72">
        <f t="shared" si="6"/>
        <v>-0.45773903000372229</v>
      </c>
      <c r="F27" s="32">
        <f t="shared" si="7"/>
        <v>-0.39901000000000003</v>
      </c>
      <c r="G27" s="32">
        <f t="shared" si="8"/>
        <v>-4.5773903000372235E-2</v>
      </c>
      <c r="H27" s="32">
        <f t="shared" si="9"/>
        <v>1.5920898010000002</v>
      </c>
      <c r="I27" s="32">
        <f t="shared" si="10"/>
        <v>-6.3525975149701006</v>
      </c>
      <c r="J27" s="32">
        <f t="shared" si="11"/>
        <v>25.347499344482198</v>
      </c>
      <c r="K27" s="32">
        <f t="shared" si="12"/>
        <v>0.18264245036178525</v>
      </c>
      <c r="L27" s="32">
        <f t="shared" si="13"/>
        <v>-0.72876164118855935</v>
      </c>
      <c r="M27" s="32">
        <f t="shared" ca="1" si="14"/>
        <v>-0.44742184035973609</v>
      </c>
      <c r="N27" s="32">
        <f t="shared" ca="1" si="15"/>
        <v>1.0644440214997615E-5</v>
      </c>
      <c r="O27" s="122">
        <f t="shared" ca="1" si="16"/>
        <v>225260132.32021192</v>
      </c>
      <c r="P27" s="32">
        <f t="shared" ca="1" si="17"/>
        <v>939373651.19368494</v>
      </c>
      <c r="Q27" s="32">
        <f t="shared" ca="1" si="18"/>
        <v>85826610.466611639</v>
      </c>
      <c r="R27" s="16">
        <f t="shared" ca="1" si="19"/>
        <v>-1.0317189643986202E-2</v>
      </c>
    </row>
    <row r="28" spans="1:28">
      <c r="A28" s="71">
        <v>-39900.5</v>
      </c>
      <c r="B28" s="71">
        <v>-0.44986801500272122</v>
      </c>
      <c r="C28" s="71">
        <v>0.1</v>
      </c>
      <c r="D28" s="72">
        <f t="shared" si="5"/>
        <v>-3.9900500000000001</v>
      </c>
      <c r="E28" s="72">
        <f t="shared" si="6"/>
        <v>-0.44986801500272122</v>
      </c>
      <c r="F28" s="32">
        <f t="shared" si="7"/>
        <v>-0.39900500000000005</v>
      </c>
      <c r="G28" s="32">
        <f t="shared" si="8"/>
        <v>-4.4986801500272122E-2</v>
      </c>
      <c r="H28" s="32">
        <f t="shared" si="9"/>
        <v>1.5920499002500001</v>
      </c>
      <c r="I28" s="32">
        <f t="shared" si="10"/>
        <v>-6.3523587044925129</v>
      </c>
      <c r="J28" s="32">
        <f t="shared" si="11"/>
        <v>25.346228848860353</v>
      </c>
      <c r="K28" s="32">
        <f t="shared" si="12"/>
        <v>0.17949958732616078</v>
      </c>
      <c r="L28" s="32">
        <f t="shared" si="13"/>
        <v>-0.71621232841074789</v>
      </c>
      <c r="M28" s="32">
        <f t="shared" ca="1" si="14"/>
        <v>-0.44741304083149014</v>
      </c>
      <c r="N28" s="32">
        <f t="shared" ca="1" si="15"/>
        <v>6.0268981814117454E-7</v>
      </c>
      <c r="O28" s="122">
        <f t="shared" ca="1" si="16"/>
        <v>225283203.33324867</v>
      </c>
      <c r="P28" s="32">
        <f t="shared" ca="1" si="17"/>
        <v>939348870.93169749</v>
      </c>
      <c r="Q28" s="32">
        <f t="shared" ca="1" si="18"/>
        <v>85821507.910040066</v>
      </c>
      <c r="R28" s="16">
        <f t="shared" ca="1" si="19"/>
        <v>-2.4549741712310835E-3</v>
      </c>
    </row>
    <row r="29" spans="1:28">
      <c r="A29" s="71">
        <v>-38768</v>
      </c>
      <c r="B29" s="71">
        <v>-0.43001904000266222</v>
      </c>
      <c r="C29" s="71">
        <v>0.1</v>
      </c>
      <c r="D29" s="72">
        <f t="shared" si="5"/>
        <v>-3.8767999999999998</v>
      </c>
      <c r="E29" s="72">
        <f t="shared" si="6"/>
        <v>-0.43001904000266222</v>
      </c>
      <c r="F29" s="32">
        <f t="shared" si="7"/>
        <v>-0.38768000000000002</v>
      </c>
      <c r="G29" s="32">
        <f t="shared" si="8"/>
        <v>-4.3001904000266225E-2</v>
      </c>
      <c r="H29" s="32">
        <f t="shared" si="9"/>
        <v>1.5029578240000001</v>
      </c>
      <c r="I29" s="32">
        <f t="shared" si="10"/>
        <v>-5.8266668920832005</v>
      </c>
      <c r="J29" s="32">
        <f t="shared" si="11"/>
        <v>22.588822207228151</v>
      </c>
      <c r="K29" s="32">
        <f t="shared" si="12"/>
        <v>0.16670978142823209</v>
      </c>
      <c r="L29" s="32">
        <f t="shared" si="13"/>
        <v>-0.64630048064097012</v>
      </c>
      <c r="M29" s="32">
        <f t="shared" ca="1" si="14"/>
        <v>-0.42769806114684472</v>
      </c>
      <c r="N29" s="32">
        <f t="shared" ca="1" si="15"/>
        <v>5.3869428491519193E-7</v>
      </c>
      <c r="O29" s="122">
        <f t="shared" ca="1" si="16"/>
        <v>279426374.53125441</v>
      </c>
      <c r="P29" s="32">
        <f t="shared" ca="1" si="17"/>
        <v>884420227.16603541</v>
      </c>
      <c r="Q29" s="32">
        <f t="shared" ca="1" si="18"/>
        <v>74793471.78851293</v>
      </c>
      <c r="R29" s="16">
        <f t="shared" ca="1" si="19"/>
        <v>-2.3209788558175015E-3</v>
      </c>
    </row>
    <row r="30" spans="1:28">
      <c r="A30" s="71">
        <v>-38767.5</v>
      </c>
      <c r="B30" s="71">
        <v>-0.43014802500329097</v>
      </c>
      <c r="C30" s="71">
        <v>0.1</v>
      </c>
      <c r="D30" s="72">
        <f t="shared" si="5"/>
        <v>-3.8767499999999999</v>
      </c>
      <c r="E30" s="72">
        <f t="shared" si="6"/>
        <v>-0.43014802500329097</v>
      </c>
      <c r="F30" s="32">
        <f t="shared" si="7"/>
        <v>-0.38767499999999999</v>
      </c>
      <c r="G30" s="32">
        <f t="shared" si="8"/>
        <v>-4.3014802500329102E-2</v>
      </c>
      <c r="H30" s="32">
        <f t="shared" si="9"/>
        <v>1.5029190562499999</v>
      </c>
      <c r="I30" s="32">
        <f t="shared" si="10"/>
        <v>-5.8264414513171872</v>
      </c>
      <c r="J30" s="32">
        <f t="shared" si="11"/>
        <v>22.587656896393906</v>
      </c>
      <c r="K30" s="32">
        <f t="shared" si="12"/>
        <v>0.16675763559315085</v>
      </c>
      <c r="L30" s="32">
        <f t="shared" si="13"/>
        <v>-0.64647766378574756</v>
      </c>
      <c r="M30" s="32">
        <f t="shared" ca="1" si="14"/>
        <v>-0.42768945230450817</v>
      </c>
      <c r="N30" s="32">
        <f t="shared" ca="1" si="15"/>
        <v>6.0445797152001491E-7</v>
      </c>
      <c r="O30" s="122">
        <f t="shared" ca="1" si="16"/>
        <v>279451060.48003417</v>
      </c>
      <c r="P30" s="32">
        <f t="shared" ca="1" si="17"/>
        <v>884396500.44996727</v>
      </c>
      <c r="Q30" s="32">
        <f t="shared" ca="1" si="18"/>
        <v>74788832.158705294</v>
      </c>
      <c r="R30" s="16">
        <f t="shared" ca="1" si="19"/>
        <v>-2.4585726987828016E-3</v>
      </c>
    </row>
    <row r="31" spans="1:28">
      <c r="A31" s="71">
        <v>-37771.5</v>
      </c>
      <c r="B31" s="71">
        <v>-0.41408614499960095</v>
      </c>
      <c r="C31" s="71">
        <v>0.1</v>
      </c>
      <c r="D31" s="72">
        <f t="shared" si="5"/>
        <v>-3.7771499999999998</v>
      </c>
      <c r="E31" s="72">
        <f t="shared" si="6"/>
        <v>-0.41408614499960095</v>
      </c>
      <c r="F31" s="32">
        <f t="shared" si="7"/>
        <v>-0.37771500000000002</v>
      </c>
      <c r="G31" s="32">
        <f t="shared" si="8"/>
        <v>-4.1408614499960097E-2</v>
      </c>
      <c r="H31" s="32">
        <f t="shared" si="9"/>
        <v>1.4266862122499999</v>
      </c>
      <c r="I31" s="32">
        <f t="shared" si="10"/>
        <v>-5.3888078266000869</v>
      </c>
      <c r="J31" s="32">
        <f t="shared" si="11"/>
        <v>20.354335482242519</v>
      </c>
      <c r="K31" s="32">
        <f t="shared" si="12"/>
        <v>0.15640654825852426</v>
      </c>
      <c r="L31" s="32">
        <f t="shared" si="13"/>
        <v>-0.59077099375468489</v>
      </c>
      <c r="M31" s="32">
        <f t="shared" ca="1" si="14"/>
        <v>-0.41070768023650039</v>
      </c>
      <c r="N31" s="32">
        <f t="shared" ca="1" si="15"/>
        <v>1.1414024155512073E-6</v>
      </c>
      <c r="O31" s="122">
        <f t="shared" ca="1" si="16"/>
        <v>329828448.0033921</v>
      </c>
      <c r="P31" s="32">
        <f t="shared" ca="1" si="17"/>
        <v>838035625.49227595</v>
      </c>
      <c r="Q31" s="32">
        <f t="shared" ca="1" si="18"/>
        <v>65934035.928479947</v>
      </c>
      <c r="R31" s="16">
        <f t="shared" ca="1" si="19"/>
        <v>-3.3784647631005527E-3</v>
      </c>
    </row>
    <row r="32" spans="1:28">
      <c r="A32" s="71">
        <v>-37771</v>
      </c>
      <c r="B32" s="71">
        <v>-0.40721513000244158</v>
      </c>
      <c r="C32" s="71">
        <v>0.1</v>
      </c>
      <c r="D32" s="72">
        <f t="shared" si="5"/>
        <v>-3.7770999999999999</v>
      </c>
      <c r="E32" s="72">
        <f t="shared" si="6"/>
        <v>-0.40721513000244158</v>
      </c>
      <c r="F32" s="32">
        <f t="shared" si="7"/>
        <v>-0.37770999999999999</v>
      </c>
      <c r="G32" s="32">
        <f t="shared" si="8"/>
        <v>-4.072151300024416E-2</v>
      </c>
      <c r="H32" s="32">
        <f t="shared" si="9"/>
        <v>1.426648441</v>
      </c>
      <c r="I32" s="32">
        <f t="shared" si="10"/>
        <v>-5.3885938265010997</v>
      </c>
      <c r="J32" s="32">
        <f t="shared" si="11"/>
        <v>20.353257742077304</v>
      </c>
      <c r="K32" s="32">
        <f t="shared" si="12"/>
        <v>0.1538092267532222</v>
      </c>
      <c r="L32" s="32">
        <f t="shared" si="13"/>
        <v>-0.58095283036959555</v>
      </c>
      <c r="M32" s="32">
        <f t="shared" ca="1" si="14"/>
        <v>-0.41069923910688105</v>
      </c>
      <c r="N32" s="32">
        <f t="shared" ca="1" si="15"/>
        <v>1.2139016251638007E-6</v>
      </c>
      <c r="O32" s="122">
        <f t="shared" ca="1" si="16"/>
        <v>329854303.36262482</v>
      </c>
      <c r="P32" s="32">
        <f t="shared" ca="1" si="17"/>
        <v>838012801.42908072</v>
      </c>
      <c r="Q32" s="32">
        <f t="shared" ca="1" si="18"/>
        <v>65929781.876266368</v>
      </c>
      <c r="R32" s="16">
        <f t="shared" ca="1" si="19"/>
        <v>3.4841091044394701E-3</v>
      </c>
    </row>
    <row r="33" spans="1:18">
      <c r="A33" s="71">
        <v>-34753</v>
      </c>
      <c r="B33" s="71">
        <v>-0.3777685900022334</v>
      </c>
      <c r="C33" s="71">
        <v>0.1</v>
      </c>
      <c r="D33" s="72">
        <f t="shared" si="5"/>
        <v>-3.4752999999999998</v>
      </c>
      <c r="E33" s="72">
        <f t="shared" si="6"/>
        <v>-0.3777685900022334</v>
      </c>
      <c r="F33" s="32">
        <f t="shared" si="7"/>
        <v>-0.34753000000000001</v>
      </c>
      <c r="G33" s="32">
        <f t="shared" si="8"/>
        <v>-3.7776859000223345E-2</v>
      </c>
      <c r="H33" s="32">
        <f t="shared" si="9"/>
        <v>1.207771009</v>
      </c>
      <c r="I33" s="32">
        <f t="shared" si="10"/>
        <v>-4.1973665875777</v>
      </c>
      <c r="J33" s="32">
        <f t="shared" si="11"/>
        <v>14.587108101808781</v>
      </c>
      <c r="K33" s="32">
        <f t="shared" si="12"/>
        <v>0.13128591808347617</v>
      </c>
      <c r="L33" s="32">
        <f t="shared" si="13"/>
        <v>-0.45625795111550471</v>
      </c>
      <c r="M33" s="32">
        <f t="shared" ca="1" si="14"/>
        <v>-0.36128178177498432</v>
      </c>
      <c r="N33" s="32">
        <f t="shared" ca="1" si="15"/>
        <v>2.7181484552208775E-5</v>
      </c>
      <c r="O33" s="122">
        <f t="shared" ca="1" si="16"/>
        <v>493534156.04856765</v>
      </c>
      <c r="P33" s="32">
        <f t="shared" ca="1" si="17"/>
        <v>708194370.52330387</v>
      </c>
      <c r="Q33" s="32">
        <f t="shared" ca="1" si="18"/>
        <v>43507923.359708525</v>
      </c>
      <c r="R33" s="16">
        <f t="shared" ca="1" si="19"/>
        <v>-1.6486808227249072E-2</v>
      </c>
    </row>
    <row r="34" spans="1:18">
      <c r="A34" s="71">
        <v>-1177.5</v>
      </c>
      <c r="B34" s="71">
        <v>-1.0940325002593454E-2</v>
      </c>
      <c r="C34" s="71">
        <v>1</v>
      </c>
      <c r="D34" s="72">
        <f t="shared" si="5"/>
        <v>-0.11774999999999999</v>
      </c>
      <c r="E34" s="72">
        <f t="shared" si="6"/>
        <v>-1.0940325002593454E-2</v>
      </c>
      <c r="F34" s="32">
        <f t="shared" si="7"/>
        <v>-0.11774999999999999</v>
      </c>
      <c r="G34" s="32">
        <f t="shared" si="8"/>
        <v>-1.0940325002593454E-2</v>
      </c>
      <c r="H34" s="32">
        <f t="shared" si="9"/>
        <v>1.3865062499999999E-2</v>
      </c>
      <c r="I34" s="32">
        <f t="shared" si="10"/>
        <v>-1.6326111093749997E-3</v>
      </c>
      <c r="J34" s="32">
        <f t="shared" si="11"/>
        <v>1.9223995812890621E-4</v>
      </c>
      <c r="K34" s="32">
        <f t="shared" si="12"/>
        <v>1.2882232690553791E-3</v>
      </c>
      <c r="L34" s="32">
        <f t="shared" si="13"/>
        <v>-1.5168828993127089E-4</v>
      </c>
      <c r="M34" s="32">
        <f t="shared" ca="1" si="14"/>
        <v>-1.8291617853418186E-2</v>
      </c>
      <c r="N34" s="32">
        <f t="shared" ca="1" si="15"/>
        <v>5.4041506578586824E-5</v>
      </c>
      <c r="O34" s="122">
        <f t="shared" ca="1" si="16"/>
        <v>119502063867.51547</v>
      </c>
      <c r="P34" s="32">
        <f t="shared" ca="1" si="17"/>
        <v>4111371730.5113401</v>
      </c>
      <c r="Q34" s="32">
        <f t="shared" ca="1" si="18"/>
        <v>676430767.71185255</v>
      </c>
      <c r="R34" s="16">
        <f t="shared" ca="1" si="19"/>
        <v>7.3512928508247324E-3</v>
      </c>
    </row>
    <row r="35" spans="1:18">
      <c r="A35" s="71">
        <v>-1060.5</v>
      </c>
      <c r="B35" s="71">
        <v>-1.1222815002838615E-2</v>
      </c>
      <c r="C35" s="71">
        <v>1</v>
      </c>
      <c r="D35" s="72">
        <f t="shared" si="5"/>
        <v>-0.10605000000000001</v>
      </c>
      <c r="E35" s="72">
        <f t="shared" si="6"/>
        <v>-1.1222815002838615E-2</v>
      </c>
      <c r="F35" s="32">
        <f t="shared" si="7"/>
        <v>-0.10605000000000001</v>
      </c>
      <c r="G35" s="32">
        <f t="shared" si="8"/>
        <v>-1.1222815002838615E-2</v>
      </c>
      <c r="H35" s="32">
        <f t="shared" si="9"/>
        <v>1.1246602500000001E-2</v>
      </c>
      <c r="I35" s="32">
        <f t="shared" si="10"/>
        <v>-1.1927021951250003E-3</v>
      </c>
      <c r="J35" s="32">
        <f t="shared" si="11"/>
        <v>1.264860677930063E-4</v>
      </c>
      <c r="K35" s="32">
        <f t="shared" si="12"/>
        <v>1.1901795310510352E-3</v>
      </c>
      <c r="L35" s="32">
        <f t="shared" si="13"/>
        <v>-1.2621853926796228E-4</v>
      </c>
      <c r="M35" s="32">
        <f t="shared" ca="1" si="14"/>
        <v>-1.7759854972979508E-2</v>
      </c>
      <c r="N35" s="32">
        <f t="shared" ca="1" si="15"/>
        <v>4.273289157121964E-5</v>
      </c>
      <c r="O35" s="122">
        <f t="shared" ca="1" si="16"/>
        <v>119073713641.69106</v>
      </c>
      <c r="P35" s="32">
        <f t="shared" ca="1" si="17"/>
        <v>4045211507.6142459</v>
      </c>
      <c r="Q35" s="32">
        <f t="shared" ca="1" si="18"/>
        <v>680165550.79825282</v>
      </c>
      <c r="R35" s="16">
        <f t="shared" ca="1" si="19"/>
        <v>6.5370399701408927E-3</v>
      </c>
    </row>
    <row r="36" spans="1:18">
      <c r="A36" s="71">
        <v>-250.5</v>
      </c>
      <c r="B36" s="71">
        <v>-5.8785149958566763E-3</v>
      </c>
      <c r="C36" s="71">
        <v>1</v>
      </c>
      <c r="D36" s="72">
        <f t="shared" si="5"/>
        <v>-2.5049999999999999E-2</v>
      </c>
      <c r="E36" s="72">
        <f t="shared" si="6"/>
        <v>-5.8785149958566763E-3</v>
      </c>
      <c r="F36" s="32">
        <f t="shared" si="7"/>
        <v>-2.5049999999999999E-2</v>
      </c>
      <c r="G36" s="32">
        <f t="shared" si="8"/>
        <v>-5.8785149958566763E-3</v>
      </c>
      <c r="H36" s="32">
        <f t="shared" si="9"/>
        <v>6.275025E-4</v>
      </c>
      <c r="I36" s="32">
        <f t="shared" si="10"/>
        <v>-1.5718937624999998E-5</v>
      </c>
      <c r="J36" s="32">
        <f t="shared" si="11"/>
        <v>3.9375938750624994E-7</v>
      </c>
      <c r="K36" s="32">
        <f t="shared" si="12"/>
        <v>1.4725680064620975E-4</v>
      </c>
      <c r="L36" s="32">
        <f t="shared" si="13"/>
        <v>-3.6887828561875541E-6</v>
      </c>
      <c r="M36" s="32">
        <f t="shared" ca="1" si="14"/>
        <v>-1.4204792399522596E-2</v>
      </c>
      <c r="N36" s="32">
        <f t="shared" ca="1" si="15"/>
        <v>6.932689540279769E-5</v>
      </c>
      <c r="O36" s="122">
        <f t="shared" ca="1" si="16"/>
        <v>115992955601.35826</v>
      </c>
      <c r="P36" s="32">
        <f t="shared" ca="1" si="17"/>
        <v>3606149032.7438159</v>
      </c>
      <c r="Q36" s="32">
        <f t="shared" ca="1" si="18"/>
        <v>703787210.97313941</v>
      </c>
      <c r="R36" s="16">
        <f t="shared" ca="1" si="19"/>
        <v>8.3262774036659201E-3</v>
      </c>
    </row>
    <row r="37" spans="1:18">
      <c r="A37" s="71">
        <v>-3</v>
      </c>
      <c r="B37" s="71">
        <v>-5.0260900025023147E-3</v>
      </c>
      <c r="C37" s="71">
        <v>1</v>
      </c>
      <c r="D37" s="72">
        <f t="shared" si="5"/>
        <v>-2.9999999999999997E-4</v>
      </c>
      <c r="E37" s="72">
        <f t="shared" si="6"/>
        <v>-5.0260900025023147E-3</v>
      </c>
      <c r="F37" s="32">
        <f t="shared" si="7"/>
        <v>-2.9999999999999997E-4</v>
      </c>
      <c r="G37" s="32">
        <f t="shared" si="8"/>
        <v>-5.0260900025023147E-3</v>
      </c>
      <c r="H37" s="32">
        <f t="shared" si="9"/>
        <v>8.9999999999999985E-8</v>
      </c>
      <c r="I37" s="32">
        <f t="shared" si="10"/>
        <v>-2.6999999999999994E-11</v>
      </c>
      <c r="J37" s="32">
        <f t="shared" si="11"/>
        <v>8.0999999999999967E-15</v>
      </c>
      <c r="K37" s="32">
        <f t="shared" si="12"/>
        <v>1.5078270007506943E-6</v>
      </c>
      <c r="L37" s="32">
        <f t="shared" si="13"/>
        <v>-4.5234810022520825E-10</v>
      </c>
      <c r="M37" s="32">
        <f t="shared" ca="1" si="14"/>
        <v>-1.316257311340676E-2</v>
      </c>
      <c r="N37" s="32">
        <f t="shared" ca="1" si="15"/>
        <v>6.620235741403328E-5</v>
      </c>
      <c r="O37" s="122">
        <f t="shared" ca="1" si="16"/>
        <v>115012349608.38264</v>
      </c>
      <c r="P37" s="32">
        <f t="shared" ca="1" si="17"/>
        <v>3478476374.3694305</v>
      </c>
      <c r="Q37" s="32">
        <f t="shared" ca="1" si="18"/>
        <v>710204700.37871087</v>
      </c>
      <c r="R37" s="16">
        <f t="shared" ca="1" si="19"/>
        <v>8.1364831109044453E-3</v>
      </c>
    </row>
    <row r="38" spans="1:18">
      <c r="A38" s="71">
        <v>0</v>
      </c>
      <c r="B38" s="71">
        <v>-5.0000000046566129E-3</v>
      </c>
      <c r="C38" s="71">
        <v>1</v>
      </c>
      <c r="D38" s="72">
        <f t="shared" si="5"/>
        <v>0</v>
      </c>
      <c r="E38" s="72">
        <f t="shared" si="6"/>
        <v>-5.0000000046566129E-3</v>
      </c>
      <c r="F38" s="32">
        <f t="shared" si="7"/>
        <v>0</v>
      </c>
      <c r="G38" s="32">
        <f t="shared" si="8"/>
        <v>-5.0000000046566129E-3</v>
      </c>
      <c r="H38" s="32">
        <f t="shared" si="9"/>
        <v>0</v>
      </c>
      <c r="I38" s="32">
        <f t="shared" si="10"/>
        <v>0</v>
      </c>
      <c r="J38" s="32">
        <f t="shared" si="11"/>
        <v>0</v>
      </c>
      <c r="K38" s="32">
        <f t="shared" si="12"/>
        <v>0</v>
      </c>
      <c r="L38" s="32">
        <f t="shared" si="13"/>
        <v>0</v>
      </c>
      <c r="M38" s="32">
        <f t="shared" ca="1" si="14"/>
        <v>-1.3150066631145705E-2</v>
      </c>
      <c r="N38" s="32">
        <f t="shared" ca="1" si="15"/>
        <v>6.642358601621129E-5</v>
      </c>
      <c r="O38" s="122">
        <f t="shared" ca="1" si="16"/>
        <v>115000353170.36035</v>
      </c>
      <c r="P38" s="32">
        <f t="shared" ca="1" si="17"/>
        <v>3476947120.8809099</v>
      </c>
      <c r="Q38" s="32">
        <f t="shared" ca="1" si="18"/>
        <v>710280138.81750321</v>
      </c>
      <c r="R38" s="16">
        <f t="shared" ca="1" si="19"/>
        <v>8.1500666264890925E-3</v>
      </c>
    </row>
    <row r="39" spans="1:18">
      <c r="A39" s="71">
        <v>3</v>
      </c>
      <c r="B39" s="71">
        <v>-4.6739099998376332E-3</v>
      </c>
      <c r="C39" s="71">
        <v>1</v>
      </c>
      <c r="D39" s="72">
        <f t="shared" si="5"/>
        <v>2.9999999999999997E-4</v>
      </c>
      <c r="E39" s="72">
        <f t="shared" si="6"/>
        <v>-4.6739099998376332E-3</v>
      </c>
      <c r="F39" s="32">
        <f t="shared" si="7"/>
        <v>2.9999999999999997E-4</v>
      </c>
      <c r="G39" s="32">
        <f t="shared" si="8"/>
        <v>-4.6739099998376332E-3</v>
      </c>
      <c r="H39" s="32">
        <f t="shared" si="9"/>
        <v>8.9999999999999985E-8</v>
      </c>
      <c r="I39" s="32">
        <f t="shared" si="10"/>
        <v>2.6999999999999994E-11</v>
      </c>
      <c r="J39" s="32">
        <f t="shared" si="11"/>
        <v>8.0999999999999967E-15</v>
      </c>
      <c r="K39" s="32">
        <f t="shared" si="12"/>
        <v>-1.4021729999512899E-6</v>
      </c>
      <c r="L39" s="32">
        <f t="shared" si="13"/>
        <v>-4.2065189998538695E-10</v>
      </c>
      <c r="M39" s="32">
        <f t="shared" ca="1" si="14"/>
        <v>-1.3137563178316575E-2</v>
      </c>
      <c r="N39" s="32">
        <f t="shared" ca="1" si="15"/>
        <v>7.1633425125576693E-5</v>
      </c>
      <c r="O39" s="122">
        <f t="shared" ca="1" si="16"/>
        <v>114988354104.56786</v>
      </c>
      <c r="P39" s="32">
        <f t="shared" ca="1" si="17"/>
        <v>3475418303.7067566</v>
      </c>
      <c r="Q39" s="32">
        <f t="shared" ca="1" si="18"/>
        <v>710355520.70919871</v>
      </c>
      <c r="R39" s="16">
        <f t="shared" ca="1" si="19"/>
        <v>8.4636531784789415E-3</v>
      </c>
    </row>
    <row r="40" spans="1:18">
      <c r="A40" s="71">
        <v>5.5</v>
      </c>
      <c r="B40" s="71">
        <v>-5.1188350043958053E-3</v>
      </c>
      <c r="C40" s="71">
        <v>1</v>
      </c>
      <c r="D40" s="72">
        <f t="shared" si="5"/>
        <v>5.5000000000000003E-4</v>
      </c>
      <c r="E40" s="72">
        <f t="shared" si="6"/>
        <v>-5.1188350043958053E-3</v>
      </c>
      <c r="F40" s="32">
        <f t="shared" si="7"/>
        <v>5.5000000000000003E-4</v>
      </c>
      <c r="G40" s="32">
        <f t="shared" si="8"/>
        <v>-5.1188350043958053E-3</v>
      </c>
      <c r="H40" s="32">
        <f t="shared" si="9"/>
        <v>3.0250000000000002E-7</v>
      </c>
      <c r="I40" s="32">
        <f t="shared" si="10"/>
        <v>1.6637500000000001E-10</v>
      </c>
      <c r="J40" s="32">
        <f t="shared" si="11"/>
        <v>9.1506250000000012E-14</v>
      </c>
      <c r="K40" s="32">
        <f t="shared" si="12"/>
        <v>-2.8153592524176929E-6</v>
      </c>
      <c r="L40" s="32">
        <f t="shared" si="13"/>
        <v>-1.5484475888297311E-9</v>
      </c>
      <c r="M40" s="32">
        <f t="shared" ca="1" si="14"/>
        <v>-1.3127145948441683E-2</v>
      </c>
      <c r="N40" s="32">
        <f t="shared" ca="1" si="15"/>
        <v>6.4133044176524978E-5</v>
      </c>
      <c r="O40" s="122">
        <f t="shared" ca="1" si="16"/>
        <v>114978352876.11696</v>
      </c>
      <c r="P40" s="32">
        <f t="shared" ca="1" si="17"/>
        <v>3474144622.6430206</v>
      </c>
      <c r="Q40" s="32">
        <f t="shared" ca="1" si="18"/>
        <v>710418295.74962544</v>
      </c>
      <c r="R40" s="16">
        <f t="shared" ca="1" si="19"/>
        <v>8.0083109440458773E-3</v>
      </c>
    </row>
    <row r="41" spans="1:18">
      <c r="A41" s="71">
        <v>5.5</v>
      </c>
      <c r="B41" s="71">
        <v>-5.1188350043958053E-3</v>
      </c>
      <c r="C41" s="71">
        <v>1</v>
      </c>
      <c r="D41" s="72">
        <f t="shared" si="5"/>
        <v>5.5000000000000003E-4</v>
      </c>
      <c r="E41" s="72">
        <f t="shared" si="6"/>
        <v>-5.1188350043958053E-3</v>
      </c>
      <c r="F41" s="32">
        <f t="shared" si="7"/>
        <v>5.5000000000000003E-4</v>
      </c>
      <c r="G41" s="32">
        <f t="shared" si="8"/>
        <v>-5.1188350043958053E-3</v>
      </c>
      <c r="H41" s="32">
        <f t="shared" si="9"/>
        <v>3.0250000000000002E-7</v>
      </c>
      <c r="I41" s="32">
        <f t="shared" si="10"/>
        <v>1.6637500000000001E-10</v>
      </c>
      <c r="J41" s="32">
        <f t="shared" si="11"/>
        <v>9.1506250000000012E-14</v>
      </c>
      <c r="K41" s="32">
        <f t="shared" si="12"/>
        <v>-2.8153592524176929E-6</v>
      </c>
      <c r="L41" s="32">
        <f t="shared" si="13"/>
        <v>-1.5484475888297311E-9</v>
      </c>
      <c r="M41" s="32">
        <f t="shared" ca="1" si="14"/>
        <v>-1.3127145948441683E-2</v>
      </c>
      <c r="N41" s="32">
        <f t="shared" ca="1" si="15"/>
        <v>6.4133044176524978E-5</v>
      </c>
      <c r="O41" s="122">
        <f t="shared" ca="1" si="16"/>
        <v>114978352876.11696</v>
      </c>
      <c r="P41" s="32">
        <f t="shared" ca="1" si="17"/>
        <v>3474144622.6430206</v>
      </c>
      <c r="Q41" s="32">
        <f t="shared" ca="1" si="18"/>
        <v>710418295.74962544</v>
      </c>
      <c r="R41" s="16">
        <f t="shared" ca="1" si="19"/>
        <v>8.0083109440458773E-3</v>
      </c>
    </row>
    <row r="42" spans="1:18">
      <c r="A42" s="71">
        <v>9202.5</v>
      </c>
      <c r="B42" s="71">
        <v>-3.968925004301127E-3</v>
      </c>
      <c r="C42" s="71">
        <v>0.1</v>
      </c>
      <c r="D42" s="72">
        <f t="shared" si="5"/>
        <v>0.92025000000000001</v>
      </c>
      <c r="E42" s="72">
        <f t="shared" si="6"/>
        <v>-3.968925004301127E-3</v>
      </c>
      <c r="F42" s="32">
        <f t="shared" si="7"/>
        <v>9.202500000000001E-2</v>
      </c>
      <c r="G42" s="32">
        <f t="shared" si="8"/>
        <v>-3.9689250043011275E-4</v>
      </c>
      <c r="H42" s="32">
        <f t="shared" si="9"/>
        <v>8.4686006250000015E-2</v>
      </c>
      <c r="I42" s="32">
        <f t="shared" si="10"/>
        <v>7.7932297251562518E-2</v>
      </c>
      <c r="J42" s="32">
        <f t="shared" si="11"/>
        <v>7.1717196545750414E-2</v>
      </c>
      <c r="K42" s="32">
        <f t="shared" si="12"/>
        <v>-3.6524032352081123E-4</v>
      </c>
      <c r="L42" s="32">
        <f t="shared" si="13"/>
        <v>-3.3611240772002653E-4</v>
      </c>
      <c r="M42" s="32">
        <f t="shared" ca="1" si="14"/>
        <v>1.0956116272153996E-2</v>
      </c>
      <c r="N42" s="32">
        <f t="shared" ca="1" si="15"/>
        <v>2.2275685710388918E-5</v>
      </c>
      <c r="O42" s="122">
        <f t="shared" ca="1" si="16"/>
        <v>687929753.11324692</v>
      </c>
      <c r="P42" s="32">
        <f t="shared" ca="1" si="17"/>
        <v>5376715.1698525129</v>
      </c>
      <c r="Q42" s="32">
        <f t="shared" ca="1" si="18"/>
        <v>6577349.2022243207</v>
      </c>
      <c r="R42" s="16">
        <f t="shared" ca="1" si="19"/>
        <v>-1.4925041276455123E-2</v>
      </c>
    </row>
    <row r="43" spans="1:18">
      <c r="A43" s="71">
        <v>9227.5</v>
      </c>
      <c r="B43" s="71">
        <v>-2.4181750050047413E-3</v>
      </c>
      <c r="C43" s="71">
        <v>0.1</v>
      </c>
      <c r="D43" s="72">
        <f t="shared" si="5"/>
        <v>0.92274999999999996</v>
      </c>
      <c r="E43" s="72">
        <f t="shared" si="6"/>
        <v>-2.4181750050047413E-3</v>
      </c>
      <c r="F43" s="32">
        <f t="shared" si="7"/>
        <v>9.2274999999999996E-2</v>
      </c>
      <c r="G43" s="32">
        <f t="shared" si="8"/>
        <v>-2.4181750050047415E-4</v>
      </c>
      <c r="H43" s="32">
        <f t="shared" si="9"/>
        <v>8.5146756249999997E-2</v>
      </c>
      <c r="I43" s="32">
        <f t="shared" si="10"/>
        <v>7.8569169329687494E-2</v>
      </c>
      <c r="J43" s="32">
        <f t="shared" si="11"/>
        <v>7.249970099896913E-2</v>
      </c>
      <c r="K43" s="32">
        <f t="shared" si="12"/>
        <v>-2.231370985868125E-4</v>
      </c>
      <c r="L43" s="32">
        <f t="shared" si="13"/>
        <v>-2.0589975772098123E-4</v>
      </c>
      <c r="M43" s="32">
        <f t="shared" ca="1" si="14"/>
        <v>1.0982779292896361E-2</v>
      </c>
      <c r="N43" s="32">
        <f t="shared" ca="1" si="15"/>
        <v>1.7958557609443404E-5</v>
      </c>
      <c r="O43" s="122">
        <f t="shared" ca="1" si="16"/>
        <v>686513052.66104555</v>
      </c>
      <c r="P43" s="32">
        <f t="shared" ca="1" si="17"/>
        <v>5336759.6677261638</v>
      </c>
      <c r="Q43" s="32">
        <f t="shared" ca="1" si="18"/>
        <v>6568484.5970804486</v>
      </c>
      <c r="R43" s="16">
        <f t="shared" ca="1" si="19"/>
        <v>-1.3400954297901103E-2</v>
      </c>
    </row>
    <row r="44" spans="1:18">
      <c r="A44" s="71">
        <v>9305.5</v>
      </c>
      <c r="B44" s="71">
        <v>-3.5398350009927526E-3</v>
      </c>
      <c r="C44" s="71">
        <v>0.1</v>
      </c>
      <c r="D44" s="72">
        <f t="shared" si="5"/>
        <v>0.93054999999999999</v>
      </c>
      <c r="E44" s="72">
        <f t="shared" si="6"/>
        <v>-3.5398350009927526E-3</v>
      </c>
      <c r="F44" s="32">
        <f t="shared" si="7"/>
        <v>9.3054999999999999E-2</v>
      </c>
      <c r="G44" s="32">
        <f t="shared" si="8"/>
        <v>-3.5398350009927529E-4</v>
      </c>
      <c r="H44" s="32">
        <f t="shared" si="9"/>
        <v>8.6592330250000002E-2</v>
      </c>
      <c r="I44" s="32">
        <f t="shared" si="10"/>
        <v>8.0578492914137503E-2</v>
      </c>
      <c r="J44" s="32">
        <f t="shared" si="11"/>
        <v>7.4982316581250652E-2</v>
      </c>
      <c r="K44" s="32">
        <f t="shared" si="12"/>
        <v>-3.2939934601738062E-4</v>
      </c>
      <c r="L44" s="32">
        <f t="shared" si="13"/>
        <v>-3.0652256143647353E-4</v>
      </c>
      <c r="M44" s="32">
        <f t="shared" ca="1" si="14"/>
        <v>1.1064615781164362E-2</v>
      </c>
      <c r="N44" s="32">
        <f t="shared" ca="1" si="15"/>
        <v>2.1328998264844956E-5</v>
      </c>
      <c r="O44" s="122">
        <f t="shared" ca="1" si="16"/>
        <v>682091148.55447984</v>
      </c>
      <c r="P44" s="32">
        <f t="shared" ca="1" si="17"/>
        <v>5213229.2495402964</v>
      </c>
      <c r="Q44" s="32">
        <f t="shared" ca="1" si="18"/>
        <v>6540606.1061605746</v>
      </c>
      <c r="R44" s="16">
        <f t="shared" ca="1" si="19"/>
        <v>-1.4604450782157115E-2</v>
      </c>
    </row>
    <row r="45" spans="1:18">
      <c r="A45" s="71">
        <v>9903.5</v>
      </c>
      <c r="B45" s="71">
        <v>1.8294104993401561E-2</v>
      </c>
      <c r="C45" s="71">
        <v>1</v>
      </c>
      <c r="D45" s="72">
        <f t="shared" si="5"/>
        <v>0.99034999999999995</v>
      </c>
      <c r="E45" s="72">
        <f t="shared" si="6"/>
        <v>1.8294104993401561E-2</v>
      </c>
      <c r="F45" s="32">
        <f t="shared" si="7"/>
        <v>0.99034999999999995</v>
      </c>
      <c r="G45" s="32">
        <f t="shared" si="8"/>
        <v>1.8294104993401561E-2</v>
      </c>
      <c r="H45" s="32">
        <f t="shared" si="9"/>
        <v>0.98079312249999995</v>
      </c>
      <c r="I45" s="32">
        <f t="shared" si="10"/>
        <v>0.97132846886787494</v>
      </c>
      <c r="J45" s="32">
        <f t="shared" si="11"/>
        <v>0.96195514914329994</v>
      </c>
      <c r="K45" s="32">
        <f t="shared" si="12"/>
        <v>1.8117566880215236E-2</v>
      </c>
      <c r="L45" s="32">
        <f t="shared" si="13"/>
        <v>1.7942732359821158E-2</v>
      </c>
      <c r="M45" s="32">
        <f t="shared" ca="1" si="14"/>
        <v>1.1623993202557779E-2</v>
      </c>
      <c r="N45" s="32">
        <f t="shared" ca="1" si="15"/>
        <v>4.4490391302353248E-5</v>
      </c>
      <c r="O45" s="122">
        <f t="shared" ca="1" si="16"/>
        <v>64811586093.762695</v>
      </c>
      <c r="P45" s="32">
        <f t="shared" ca="1" si="17"/>
        <v>432214084.14751822</v>
      </c>
      <c r="Q45" s="32">
        <f t="shared" ca="1" si="18"/>
        <v>631601093.75576293</v>
      </c>
      <c r="R45" s="16">
        <f t="shared" ca="1" si="19"/>
        <v>6.6701117908437822E-3</v>
      </c>
    </row>
    <row r="46" spans="1:18">
      <c r="A46" s="71">
        <v>10360.5</v>
      </c>
      <c r="B46" s="71">
        <v>1.0301814996637404E-2</v>
      </c>
      <c r="C46" s="71">
        <v>1</v>
      </c>
      <c r="D46" s="72">
        <f t="shared" si="5"/>
        <v>1.0360499999999999</v>
      </c>
      <c r="E46" s="72">
        <f t="shared" si="6"/>
        <v>1.0301814996637404E-2</v>
      </c>
      <c r="F46" s="32">
        <f t="shared" si="7"/>
        <v>1.0360499999999999</v>
      </c>
      <c r="G46" s="32">
        <f t="shared" si="8"/>
        <v>1.0301814996637404E-2</v>
      </c>
      <c r="H46" s="32">
        <f t="shared" si="9"/>
        <v>1.0733996024999999</v>
      </c>
      <c r="I46" s="32">
        <f t="shared" si="10"/>
        <v>1.1120956581701247</v>
      </c>
      <c r="J46" s="32">
        <f t="shared" si="11"/>
        <v>1.1521867066471576</v>
      </c>
      <c r="K46" s="32">
        <f t="shared" si="12"/>
        <v>1.0673195427266181E-2</v>
      </c>
      <c r="L46" s="32">
        <f t="shared" si="13"/>
        <v>1.1057964122419125E-2</v>
      </c>
      <c r="M46" s="32">
        <f t="shared" ca="1" si="14"/>
        <v>1.1970333109902725E-2</v>
      </c>
      <c r="N46" s="32">
        <f t="shared" ca="1" si="15"/>
        <v>2.7839526942944681E-6</v>
      </c>
      <c r="O46" s="122">
        <f t="shared" ca="1" si="16"/>
        <v>62209540603.891655</v>
      </c>
      <c r="P46" s="32">
        <f t="shared" ca="1" si="17"/>
        <v>370616671.54628742</v>
      </c>
      <c r="Q46" s="32">
        <f t="shared" ca="1" si="18"/>
        <v>613193860.30925953</v>
      </c>
      <c r="R46" s="16">
        <f t="shared" ca="1" si="19"/>
        <v>-1.6685181132653215E-3</v>
      </c>
    </row>
    <row r="47" spans="1:18">
      <c r="A47" s="71">
        <v>17593</v>
      </c>
      <c r="B47" s="71">
        <v>2.2337900009006262E-3</v>
      </c>
      <c r="C47" s="71">
        <v>1</v>
      </c>
      <c r="D47" s="72">
        <f t="shared" si="5"/>
        <v>1.7593000000000001</v>
      </c>
      <c r="E47" s="72">
        <f t="shared" si="6"/>
        <v>2.2337900009006262E-3</v>
      </c>
      <c r="F47" s="32">
        <f t="shared" si="7"/>
        <v>1.7593000000000001</v>
      </c>
      <c r="G47" s="32">
        <f t="shared" si="8"/>
        <v>2.2337900009006262E-3</v>
      </c>
      <c r="H47" s="32">
        <f t="shared" si="9"/>
        <v>3.0951364900000002</v>
      </c>
      <c r="I47" s="32">
        <f t="shared" si="10"/>
        <v>5.4452736268570003</v>
      </c>
      <c r="J47" s="32">
        <f t="shared" si="11"/>
        <v>9.5798698917295209</v>
      </c>
      <c r="K47" s="32">
        <f t="shared" si="12"/>
        <v>3.9299067485844717E-3</v>
      </c>
      <c r="L47" s="32">
        <f t="shared" si="13"/>
        <v>6.9138849427846615E-3</v>
      </c>
      <c r="M47" s="32">
        <f t="shared" ca="1" si="14"/>
        <v>8.0915353311501181E-3</v>
      </c>
      <c r="N47" s="32">
        <f t="shared" ca="1" si="15"/>
        <v>3.4313180354059732E-5</v>
      </c>
      <c r="O47" s="122">
        <f t="shared" ca="1" si="16"/>
        <v>23375360867.593204</v>
      </c>
      <c r="P47" s="32">
        <f t="shared" ca="1" si="17"/>
        <v>6110307.6083442662</v>
      </c>
      <c r="Q47" s="32">
        <f t="shared" ca="1" si="18"/>
        <v>237601570.65746921</v>
      </c>
      <c r="R47" s="16">
        <f t="shared" ca="1" si="19"/>
        <v>-5.857745330249492E-3</v>
      </c>
    </row>
    <row r="48" spans="1:18">
      <c r="A48" s="71">
        <v>18216</v>
      </c>
      <c r="B48" s="71">
        <v>-7.1815199989941902E-3</v>
      </c>
      <c r="C48" s="71">
        <v>0.4</v>
      </c>
      <c r="D48" s="72">
        <f t="shared" si="5"/>
        <v>1.8216000000000001</v>
      </c>
      <c r="E48" s="72">
        <f t="shared" si="6"/>
        <v>-7.1815199989941902E-3</v>
      </c>
      <c r="F48" s="32">
        <f t="shared" si="7"/>
        <v>0.72864000000000007</v>
      </c>
      <c r="G48" s="32">
        <f t="shared" si="8"/>
        <v>-2.8726079995976764E-3</v>
      </c>
      <c r="H48" s="32">
        <f t="shared" si="9"/>
        <v>1.3272906240000002</v>
      </c>
      <c r="I48" s="32">
        <f t="shared" si="10"/>
        <v>2.4177926006784003</v>
      </c>
      <c r="J48" s="32">
        <f t="shared" si="11"/>
        <v>4.4042510013957745</v>
      </c>
      <c r="K48" s="32">
        <f t="shared" si="12"/>
        <v>-5.2327427320671277E-3</v>
      </c>
      <c r="L48" s="32">
        <f t="shared" si="13"/>
        <v>-9.5319641607334808E-3</v>
      </c>
      <c r="M48" s="32">
        <f t="shared" ca="1" si="14"/>
        <v>6.933754815215798E-3</v>
      </c>
      <c r="N48" s="32">
        <f t="shared" ca="1" si="15"/>
        <v>7.9696393232268339E-5</v>
      </c>
      <c r="O48" s="122">
        <f t="shared" ca="1" si="16"/>
        <v>3284247092.8640862</v>
      </c>
      <c r="P48" s="32">
        <f t="shared" ca="1" si="17"/>
        <v>2705804.330514818</v>
      </c>
      <c r="Q48" s="32">
        <f t="shared" ca="1" si="18"/>
        <v>32719350.514454942</v>
      </c>
      <c r="R48" s="16">
        <f t="shared" ca="1" si="19"/>
        <v>-1.4115274814209988E-2</v>
      </c>
    </row>
    <row r="49" spans="1:18">
      <c r="A49" s="71">
        <v>18283.5</v>
      </c>
      <c r="B49" s="71">
        <v>-7.7471000258810818E-4</v>
      </c>
      <c r="C49" s="71">
        <v>0.1</v>
      </c>
      <c r="D49" s="72">
        <f t="shared" si="5"/>
        <v>1.8283499999999999</v>
      </c>
      <c r="E49" s="72">
        <f t="shared" si="6"/>
        <v>-7.7471000258810818E-4</v>
      </c>
      <c r="F49" s="32">
        <f t="shared" si="7"/>
        <v>0.182835</v>
      </c>
      <c r="G49" s="32">
        <f t="shared" si="8"/>
        <v>-7.7471000258810826E-5</v>
      </c>
      <c r="H49" s="32">
        <f t="shared" si="9"/>
        <v>0.33428637224999996</v>
      </c>
      <c r="I49" s="32">
        <f t="shared" si="10"/>
        <v>0.61119248870328735</v>
      </c>
      <c r="J49" s="32">
        <f t="shared" si="11"/>
        <v>1.1174737867206554</v>
      </c>
      <c r="K49" s="32">
        <f t="shared" si="12"/>
        <v>-1.4164410332319677E-4</v>
      </c>
      <c r="L49" s="32">
        <f t="shared" si="13"/>
        <v>-2.5897499631096681E-4</v>
      </c>
      <c r="M49" s="32">
        <f t="shared" ca="1" si="14"/>
        <v>6.8004687707405517E-3</v>
      </c>
      <c r="N49" s="32">
        <f t="shared" ca="1" si="15"/>
        <v>5.7383333447889108E-6</v>
      </c>
      <c r="O49" s="122">
        <f t="shared" ca="1" si="16"/>
        <v>202254624.32753876</v>
      </c>
      <c r="P49" s="32">
        <f t="shared" ca="1" si="17"/>
        <v>183858.2352335334</v>
      </c>
      <c r="Q49" s="32">
        <f t="shared" ca="1" si="18"/>
        <v>2009747.0451142297</v>
      </c>
      <c r="R49" s="16">
        <f t="shared" ca="1" si="19"/>
        <v>-7.5751787733286599E-3</v>
      </c>
    </row>
    <row r="50" spans="1:18">
      <c r="A50" s="71">
        <v>19055</v>
      </c>
      <c r="B50" s="71">
        <v>3.8165000296430662E-4</v>
      </c>
      <c r="C50" s="71">
        <v>0.4</v>
      </c>
      <c r="D50" s="72">
        <f t="shared" si="5"/>
        <v>1.9055</v>
      </c>
      <c r="E50" s="72">
        <f t="shared" si="6"/>
        <v>3.8165000296430662E-4</v>
      </c>
      <c r="F50" s="32">
        <f t="shared" si="7"/>
        <v>0.76219999999999999</v>
      </c>
      <c r="G50" s="32">
        <f t="shared" si="8"/>
        <v>1.5266000118572265E-4</v>
      </c>
      <c r="H50" s="32">
        <f t="shared" si="9"/>
        <v>1.4523721000000001</v>
      </c>
      <c r="I50" s="32">
        <f t="shared" si="10"/>
        <v>2.7674950365500002</v>
      </c>
      <c r="J50" s="32">
        <f t="shared" si="11"/>
        <v>5.2734617921460254</v>
      </c>
      <c r="K50" s="32">
        <f t="shared" si="12"/>
        <v>2.9089363225939449E-4</v>
      </c>
      <c r="L50" s="32">
        <f t="shared" si="13"/>
        <v>5.5429781627027623E-4</v>
      </c>
      <c r="M50" s="32">
        <f t="shared" ca="1" si="14"/>
        <v>5.168118845083329E-3</v>
      </c>
      <c r="N50" s="32">
        <f t="shared" ca="1" si="15"/>
        <v>9.1641135906304869E-6</v>
      </c>
      <c r="O50" s="122">
        <f t="shared" ca="1" si="16"/>
        <v>2703574385.6115513</v>
      </c>
      <c r="P50" s="32">
        <f t="shared" ca="1" si="17"/>
        <v>6277364.2261567796</v>
      </c>
      <c r="Q50" s="32">
        <f t="shared" ca="1" si="18"/>
        <v>25897500.502224613</v>
      </c>
      <c r="R50" s="16">
        <f t="shared" ca="1" si="19"/>
        <v>-4.7864688421190224E-3</v>
      </c>
    </row>
    <row r="51" spans="1:18">
      <c r="A51" s="71">
        <v>20176.5</v>
      </c>
      <c r="B51" s="71">
        <v>-5.322155004250817E-3</v>
      </c>
      <c r="C51" s="71">
        <v>0.1</v>
      </c>
      <c r="D51" s="72">
        <f t="shared" si="5"/>
        <v>2.0176500000000002</v>
      </c>
      <c r="E51" s="72">
        <f t="shared" si="6"/>
        <v>-5.322155004250817E-3</v>
      </c>
      <c r="F51" s="32">
        <f t="shared" si="7"/>
        <v>0.20176500000000003</v>
      </c>
      <c r="G51" s="32">
        <f t="shared" si="8"/>
        <v>-5.3221550042508174E-4</v>
      </c>
      <c r="H51" s="32">
        <f t="shared" si="9"/>
        <v>0.40709115225000009</v>
      </c>
      <c r="I51" s="32">
        <f t="shared" si="10"/>
        <v>0.82136746333721278</v>
      </c>
      <c r="J51" s="32">
        <f t="shared" si="11"/>
        <v>1.6572320624023276</v>
      </c>
      <c r="K51" s="32">
        <f t="shared" si="12"/>
        <v>-1.0738246044326662E-3</v>
      </c>
      <c r="L51" s="32">
        <f t="shared" si="13"/>
        <v>-2.1666022131335691E-3</v>
      </c>
      <c r="M51" s="32">
        <f t="shared" ca="1" si="14"/>
        <v>2.4379296994784666E-3</v>
      </c>
      <c r="N51" s="32">
        <f t="shared" ca="1" si="15"/>
        <v>6.0218914609053205E-6</v>
      </c>
      <c r="O51" s="122">
        <f t="shared" ca="1" si="16"/>
        <v>124658999.92142622</v>
      </c>
      <c r="P51" s="32">
        <f t="shared" ca="1" si="17"/>
        <v>816437.01626449474</v>
      </c>
      <c r="Q51" s="32">
        <f t="shared" ca="1" si="18"/>
        <v>1097164.1324055558</v>
      </c>
      <c r="R51" s="16">
        <f t="shared" ca="1" si="19"/>
        <v>-7.7600847037292836E-3</v>
      </c>
    </row>
    <row r="52" spans="1:18">
      <c r="A52" s="71">
        <v>20226</v>
      </c>
      <c r="B52" s="71">
        <v>-9.7012199985329062E-3</v>
      </c>
      <c r="C52" s="71">
        <v>0.4</v>
      </c>
      <c r="D52" s="72">
        <f t="shared" si="5"/>
        <v>2.0226000000000002</v>
      </c>
      <c r="E52" s="72">
        <f t="shared" si="6"/>
        <v>-9.7012199985329062E-3</v>
      </c>
      <c r="F52" s="32">
        <f t="shared" si="7"/>
        <v>0.80904000000000009</v>
      </c>
      <c r="G52" s="32">
        <f t="shared" si="8"/>
        <v>-3.8804879994131626E-3</v>
      </c>
      <c r="H52" s="32">
        <f t="shared" si="9"/>
        <v>1.6363643040000004</v>
      </c>
      <c r="I52" s="32">
        <f t="shared" si="10"/>
        <v>3.309710441270401</v>
      </c>
      <c r="J52" s="32">
        <f t="shared" si="11"/>
        <v>6.6942203385135137</v>
      </c>
      <c r="K52" s="32">
        <f t="shared" si="12"/>
        <v>-7.848675027613064E-3</v>
      </c>
      <c r="L52" s="32">
        <f t="shared" si="13"/>
        <v>-1.5874730110850183E-2</v>
      </c>
      <c r="M52" s="32">
        <f t="shared" ca="1" si="14"/>
        <v>2.3076709500118864E-3</v>
      </c>
      <c r="N52" s="32">
        <f t="shared" ca="1" si="15"/>
        <v>5.7685384725616424E-5</v>
      </c>
      <c r="O52" s="122">
        <f t="shared" ca="1" si="16"/>
        <v>1965181300.5729823</v>
      </c>
      <c r="P52" s="32">
        <f t="shared" ca="1" si="17"/>
        <v>13411142.108705612</v>
      </c>
      <c r="Q52" s="32">
        <f t="shared" ca="1" si="18"/>
        <v>17211508.171266202</v>
      </c>
      <c r="R52" s="16">
        <f t="shared" ca="1" si="19"/>
        <v>-1.2008890948544793E-2</v>
      </c>
    </row>
    <row r="53" spans="1:18">
      <c r="A53" s="71">
        <v>21455</v>
      </c>
      <c r="B53" s="71">
        <v>-7.7463499983423389E-3</v>
      </c>
      <c r="C53" s="71">
        <v>0.4</v>
      </c>
      <c r="D53" s="72">
        <f t="shared" si="5"/>
        <v>2.1455000000000002</v>
      </c>
      <c r="E53" s="72">
        <f t="shared" si="6"/>
        <v>-7.7463499983423389E-3</v>
      </c>
      <c r="F53" s="32">
        <f t="shared" si="7"/>
        <v>0.85820000000000007</v>
      </c>
      <c r="G53" s="32">
        <f t="shared" si="8"/>
        <v>-3.0985399993369357E-3</v>
      </c>
      <c r="H53" s="32">
        <f t="shared" si="9"/>
        <v>1.8412681000000004</v>
      </c>
      <c r="I53" s="32">
        <f t="shared" si="10"/>
        <v>3.9504407085500013</v>
      </c>
      <c r="J53" s="32">
        <f t="shared" si="11"/>
        <v>8.4756705401940291</v>
      </c>
      <c r="K53" s="32">
        <f t="shared" si="12"/>
        <v>-6.6479175685773958E-3</v>
      </c>
      <c r="L53" s="32">
        <f t="shared" si="13"/>
        <v>-1.4263107143382804E-2</v>
      </c>
      <c r="M53" s="32">
        <f t="shared" ca="1" si="14"/>
        <v>-1.1908787441886198E-3</v>
      </c>
      <c r="N53" s="32">
        <f t="shared" ca="1" si="15"/>
        <v>1.7189681345614295E-5</v>
      </c>
      <c r="O53" s="122">
        <f t="shared" ca="1" si="16"/>
        <v>1293891738.0332098</v>
      </c>
      <c r="P53" s="32">
        <f t="shared" ca="1" si="17"/>
        <v>23236525.410823647</v>
      </c>
      <c r="Q53" s="32">
        <f t="shared" ca="1" si="18"/>
        <v>9531791.6550131943</v>
      </c>
      <c r="R53" s="16">
        <f t="shared" ca="1" si="19"/>
        <v>-6.5554712541537191E-3</v>
      </c>
    </row>
    <row r="54" spans="1:18">
      <c r="A54" s="71">
        <v>22154</v>
      </c>
      <c r="B54" s="71">
        <v>-7.5673799947253428E-3</v>
      </c>
      <c r="C54" s="71">
        <v>1</v>
      </c>
      <c r="D54" s="72">
        <f t="shared" si="5"/>
        <v>2.2153999999999998</v>
      </c>
      <c r="E54" s="72">
        <f t="shared" si="6"/>
        <v>-7.5673799947253428E-3</v>
      </c>
      <c r="F54" s="32">
        <f t="shared" si="7"/>
        <v>2.2153999999999998</v>
      </c>
      <c r="G54" s="32">
        <f t="shared" si="8"/>
        <v>-7.5673799947253428E-3</v>
      </c>
      <c r="H54" s="32">
        <f t="shared" si="9"/>
        <v>4.907997159999999</v>
      </c>
      <c r="I54" s="32">
        <f t="shared" si="10"/>
        <v>10.873176908263996</v>
      </c>
      <c r="J54" s="32">
        <f t="shared" si="11"/>
        <v>24.088436122568055</v>
      </c>
      <c r="K54" s="32">
        <f t="shared" si="12"/>
        <v>-1.6764773640314524E-2</v>
      </c>
      <c r="L54" s="32">
        <f t="shared" si="13"/>
        <v>-3.7140679522752795E-2</v>
      </c>
      <c r="M54" s="32">
        <f t="shared" ca="1" si="14"/>
        <v>-3.4075122620899484E-3</v>
      </c>
      <c r="N54" s="32">
        <f t="shared" ca="1" si="15"/>
        <v>1.7304499553021137E-5</v>
      </c>
      <c r="O54" s="122">
        <f t="shared" ca="1" si="16"/>
        <v>6034353513.7076588</v>
      </c>
      <c r="P54" s="32">
        <f t="shared" ca="1" si="17"/>
        <v>185899458.02249756</v>
      </c>
      <c r="Q54" s="32">
        <f t="shared" ca="1" si="18"/>
        <v>37506767.065042809</v>
      </c>
      <c r="R54" s="16">
        <f t="shared" ca="1" si="19"/>
        <v>-4.1598677326353944E-3</v>
      </c>
    </row>
    <row r="55" spans="1:18">
      <c r="A55" s="71">
        <v>22154.5</v>
      </c>
      <c r="B55" s="71">
        <v>-7.6963649989920668E-3</v>
      </c>
      <c r="C55" s="71">
        <v>1</v>
      </c>
      <c r="D55" s="72">
        <f t="shared" si="5"/>
        <v>2.2154500000000001</v>
      </c>
      <c r="E55" s="72">
        <f t="shared" si="6"/>
        <v>-7.6963649989920668E-3</v>
      </c>
      <c r="F55" s="32">
        <f t="shared" si="7"/>
        <v>2.2154500000000001</v>
      </c>
      <c r="G55" s="32">
        <f t="shared" si="8"/>
        <v>-7.6963649989920668E-3</v>
      </c>
      <c r="H55" s="32">
        <f t="shared" si="9"/>
        <v>4.908218702500001</v>
      </c>
      <c r="I55" s="32">
        <f t="shared" si="10"/>
        <v>10.873913124453628</v>
      </c>
      <c r="J55" s="32">
        <f t="shared" si="11"/>
        <v>24.090610831570793</v>
      </c>
      <c r="K55" s="32">
        <f t="shared" si="12"/>
        <v>-1.7050911837016975E-2</v>
      </c>
      <c r="L55" s="32">
        <f t="shared" si="13"/>
        <v>-3.7775442629319263E-2</v>
      </c>
      <c r="M55" s="32">
        <f t="shared" ca="1" si="14"/>
        <v>-3.4091567003976947E-3</v>
      </c>
      <c r="N55" s="32">
        <f t="shared" ca="1" si="15"/>
        <v>1.8380154995536452E-5</v>
      </c>
      <c r="O55" s="122">
        <f t="shared" ca="1" si="16"/>
        <v>6032978228.0764999</v>
      </c>
      <c r="P55" s="32">
        <f t="shared" ca="1" si="17"/>
        <v>185929895.34220535</v>
      </c>
      <c r="Q55" s="32">
        <f t="shared" ca="1" si="18"/>
        <v>37492531.174082562</v>
      </c>
      <c r="R55" s="16">
        <f t="shared" ca="1" si="19"/>
        <v>-4.2872082985943721E-3</v>
      </c>
    </row>
    <row r="56" spans="1:18">
      <c r="A56" s="71">
        <v>22157</v>
      </c>
      <c r="B56" s="71">
        <v>-7.1412899997085333E-3</v>
      </c>
      <c r="C56" s="71">
        <v>1</v>
      </c>
      <c r="D56" s="72">
        <f t="shared" si="5"/>
        <v>2.2157</v>
      </c>
      <c r="E56" s="72">
        <f t="shared" si="6"/>
        <v>-7.1412899997085333E-3</v>
      </c>
      <c r="F56" s="32">
        <f t="shared" si="7"/>
        <v>2.2157</v>
      </c>
      <c r="G56" s="32">
        <f t="shared" si="8"/>
        <v>-7.1412899997085333E-3</v>
      </c>
      <c r="H56" s="32">
        <f t="shared" si="9"/>
        <v>4.9093264899999998</v>
      </c>
      <c r="I56" s="32">
        <f t="shared" si="10"/>
        <v>10.877594703892999</v>
      </c>
      <c r="J56" s="32">
        <f t="shared" si="11"/>
        <v>24.101486585415717</v>
      </c>
      <c r="K56" s="32">
        <f t="shared" si="12"/>
        <v>-1.5822956252354196E-2</v>
      </c>
      <c r="L56" s="32">
        <f t="shared" si="13"/>
        <v>-3.5058924168341193E-2</v>
      </c>
      <c r="M56" s="32">
        <f t="shared" ca="1" si="14"/>
        <v>-3.4173801541995952E-3</v>
      </c>
      <c r="N56" s="32">
        <f t="shared" ca="1" si="15"/>
        <v>1.3867504537478404E-5</v>
      </c>
      <c r="O56" s="122">
        <f t="shared" ca="1" si="16"/>
        <v>6026103840.6617489</v>
      </c>
      <c r="P56" s="32">
        <f t="shared" ca="1" si="17"/>
        <v>186082109.66439626</v>
      </c>
      <c r="Q56" s="32">
        <f t="shared" ca="1" si="18"/>
        <v>37421386.460831925</v>
      </c>
      <c r="R56" s="16">
        <f t="shared" ca="1" si="19"/>
        <v>-3.7239098455089381E-3</v>
      </c>
    </row>
    <row r="57" spans="1:18">
      <c r="A57" s="71">
        <v>22159.5</v>
      </c>
      <c r="B57" s="71">
        <v>-7.7862149992142804E-3</v>
      </c>
      <c r="C57" s="71">
        <v>1</v>
      </c>
      <c r="D57" s="72">
        <f t="shared" si="5"/>
        <v>2.2159499999999999</v>
      </c>
      <c r="E57" s="72">
        <f t="shared" si="6"/>
        <v>-7.7862149992142804E-3</v>
      </c>
      <c r="F57" s="32">
        <f t="shared" si="7"/>
        <v>2.2159499999999999</v>
      </c>
      <c r="G57" s="32">
        <f t="shared" si="8"/>
        <v>-7.7862149992142804E-3</v>
      </c>
      <c r="H57" s="32">
        <f t="shared" si="9"/>
        <v>4.9104344024999991</v>
      </c>
      <c r="I57" s="32">
        <f t="shared" si="10"/>
        <v>10.881277114219872</v>
      </c>
      <c r="J57" s="32">
        <f t="shared" si="11"/>
        <v>24.112366021255522</v>
      </c>
      <c r="K57" s="32">
        <f t="shared" si="12"/>
        <v>-1.7253863127508883E-2</v>
      </c>
      <c r="L57" s="32">
        <f t="shared" si="13"/>
        <v>-3.823369799740331E-2</v>
      </c>
      <c r="M57" s="32">
        <f t="shared" ca="1" si="14"/>
        <v>-3.4256057117736799E-3</v>
      </c>
      <c r="N57" s="32">
        <f t="shared" ca="1" si="15"/>
        <v>1.901491335771322E-5</v>
      </c>
      <c r="O57" s="122">
        <f t="shared" ca="1" si="16"/>
        <v>6019232855.1307449</v>
      </c>
      <c r="P57" s="32">
        <f t="shared" ca="1" si="17"/>
        <v>186234370.17820099</v>
      </c>
      <c r="Q57" s="32">
        <f t="shared" ca="1" si="18"/>
        <v>37350299.670339234</v>
      </c>
      <c r="R57" s="16">
        <f t="shared" ca="1" si="19"/>
        <v>-4.3606092874406005E-3</v>
      </c>
    </row>
    <row r="58" spans="1:18">
      <c r="A58" s="71">
        <v>22159.5</v>
      </c>
      <c r="B58" s="71">
        <v>-7.4862149995169602E-3</v>
      </c>
      <c r="C58" s="71">
        <v>1</v>
      </c>
      <c r="D58" s="72">
        <f t="shared" si="5"/>
        <v>2.2159499999999999</v>
      </c>
      <c r="E58" s="72">
        <f t="shared" si="6"/>
        <v>-7.4862149995169602E-3</v>
      </c>
      <c r="F58" s="32">
        <f t="shared" si="7"/>
        <v>2.2159499999999999</v>
      </c>
      <c r="G58" s="32">
        <f t="shared" si="8"/>
        <v>-7.4862149995169602E-3</v>
      </c>
      <c r="H58" s="32">
        <f t="shared" si="9"/>
        <v>4.9104344024999991</v>
      </c>
      <c r="I58" s="32">
        <f t="shared" si="10"/>
        <v>10.881277114219872</v>
      </c>
      <c r="J58" s="32">
        <f t="shared" si="11"/>
        <v>24.112366021255522</v>
      </c>
      <c r="K58" s="32">
        <f t="shared" si="12"/>
        <v>-1.6589078128179606E-2</v>
      </c>
      <c r="L58" s="32">
        <f t="shared" si="13"/>
        <v>-3.6760567678139594E-2</v>
      </c>
      <c r="M58" s="32">
        <f t="shared" ca="1" si="14"/>
        <v>-3.4256057117736799E-3</v>
      </c>
      <c r="N58" s="32">
        <f t="shared" ca="1" si="15"/>
        <v>1.6488547787706992E-5</v>
      </c>
      <c r="O58" s="122">
        <f t="shared" ca="1" si="16"/>
        <v>6019232855.1307449</v>
      </c>
      <c r="P58" s="32">
        <f t="shared" ca="1" si="17"/>
        <v>186234370.17820099</v>
      </c>
      <c r="Q58" s="32">
        <f t="shared" ca="1" si="18"/>
        <v>37350299.670339234</v>
      </c>
      <c r="R58" s="16">
        <f t="shared" ca="1" si="19"/>
        <v>-4.0606092877432803E-3</v>
      </c>
    </row>
    <row r="59" spans="1:18">
      <c r="A59" s="71">
        <v>22160</v>
      </c>
      <c r="B59" s="71">
        <v>-6.9151999996392988E-3</v>
      </c>
      <c r="C59" s="71">
        <v>1</v>
      </c>
      <c r="D59" s="72">
        <f t="shared" si="5"/>
        <v>2.2160000000000002</v>
      </c>
      <c r="E59" s="72">
        <f t="shared" si="6"/>
        <v>-6.9151999996392988E-3</v>
      </c>
      <c r="F59" s="32">
        <f t="shared" si="7"/>
        <v>2.2160000000000002</v>
      </c>
      <c r="G59" s="32">
        <f t="shared" si="8"/>
        <v>-6.9151999996392988E-3</v>
      </c>
      <c r="H59" s="32">
        <f t="shared" si="9"/>
        <v>4.9106560000000012</v>
      </c>
      <c r="I59" s="32">
        <f t="shared" si="10"/>
        <v>10.882013696000003</v>
      </c>
      <c r="J59" s="32">
        <f t="shared" si="11"/>
        <v>24.114542350336009</v>
      </c>
      <c r="K59" s="32">
        <f t="shared" si="12"/>
        <v>-1.5324083199200688E-2</v>
      </c>
      <c r="L59" s="32">
        <f t="shared" si="13"/>
        <v>-3.3958168369428728E-2</v>
      </c>
      <c r="M59" s="32">
        <f t="shared" ca="1" si="14"/>
        <v>-3.4272510757411834E-3</v>
      </c>
      <c r="N59" s="32">
        <f t="shared" ca="1" si="15"/>
        <v>1.2165787695722021E-5</v>
      </c>
      <c r="O59" s="122">
        <f t="shared" ca="1" si="16"/>
        <v>6017859066.3284502</v>
      </c>
      <c r="P59" s="32">
        <f t="shared" ca="1" si="17"/>
        <v>186264827.82221913</v>
      </c>
      <c r="Q59" s="32">
        <f t="shared" ca="1" si="18"/>
        <v>37336089.265392706</v>
      </c>
      <c r="R59" s="16">
        <f t="shared" ca="1" si="19"/>
        <v>-3.4879489238981154E-3</v>
      </c>
    </row>
    <row r="60" spans="1:18">
      <c r="A60" s="71">
        <v>22168.5</v>
      </c>
      <c r="B60" s="71">
        <v>-6.407945002138149E-3</v>
      </c>
      <c r="C60" s="71">
        <v>1</v>
      </c>
      <c r="D60" s="72">
        <f t="shared" si="5"/>
        <v>2.21685</v>
      </c>
      <c r="E60" s="72">
        <f t="shared" si="6"/>
        <v>-6.407945002138149E-3</v>
      </c>
      <c r="F60" s="32">
        <f t="shared" si="7"/>
        <v>2.21685</v>
      </c>
      <c r="G60" s="32">
        <f t="shared" si="8"/>
        <v>-6.407945002138149E-3</v>
      </c>
      <c r="H60" s="32">
        <f t="shared" si="9"/>
        <v>4.9144239225000002</v>
      </c>
      <c r="I60" s="32">
        <f t="shared" si="10"/>
        <v>10.894540672594125</v>
      </c>
      <c r="J60" s="32">
        <f t="shared" si="11"/>
        <v>24.151562490040288</v>
      </c>
      <c r="K60" s="32">
        <f t="shared" si="12"/>
        <v>-1.4205452877989955E-2</v>
      </c>
      <c r="L60" s="32">
        <f t="shared" si="13"/>
        <v>-3.1491358212572033E-2</v>
      </c>
      <c r="M60" s="32">
        <f t="shared" ca="1" si="14"/>
        <v>-3.4552351382739765E-3</v>
      </c>
      <c r="N60" s="32">
        <f t="shared" ca="1" si="15"/>
        <v>8.7184955401607804E-6</v>
      </c>
      <c r="O60" s="122">
        <f t="shared" ca="1" si="16"/>
        <v>5994525488.493618</v>
      </c>
      <c r="P60" s="32">
        <f t="shared" ca="1" si="17"/>
        <v>186782890.18945694</v>
      </c>
      <c r="Q60" s="32">
        <f t="shared" ca="1" si="18"/>
        <v>37094867.250306889</v>
      </c>
      <c r="R60" s="16">
        <f t="shared" ca="1" si="19"/>
        <v>-2.9527098638641724E-3</v>
      </c>
    </row>
    <row r="61" spans="1:18">
      <c r="A61" s="71">
        <v>22289</v>
      </c>
      <c r="B61" s="71">
        <v>-7.893330002843868E-3</v>
      </c>
      <c r="C61" s="71">
        <v>0.4</v>
      </c>
      <c r="D61" s="72">
        <f t="shared" si="5"/>
        <v>2.2288999999999999</v>
      </c>
      <c r="E61" s="72">
        <f t="shared" si="6"/>
        <v>-7.893330002843868E-3</v>
      </c>
      <c r="F61" s="32">
        <f t="shared" si="7"/>
        <v>0.89156000000000002</v>
      </c>
      <c r="G61" s="32">
        <f t="shared" si="8"/>
        <v>-3.1573320011375472E-3</v>
      </c>
      <c r="H61" s="32">
        <f t="shared" si="9"/>
        <v>1.9871980839999999</v>
      </c>
      <c r="I61" s="32">
        <f t="shared" si="10"/>
        <v>4.4292658094275996</v>
      </c>
      <c r="J61" s="32">
        <f t="shared" si="11"/>
        <v>9.8723905626331767</v>
      </c>
      <c r="K61" s="32">
        <f t="shared" si="12"/>
        <v>-7.0373772973354783E-3</v>
      </c>
      <c r="L61" s="32">
        <f t="shared" si="13"/>
        <v>-1.5685610258031047E-2</v>
      </c>
      <c r="M61" s="32">
        <f t="shared" ca="1" si="14"/>
        <v>-3.854566544627458E-3</v>
      </c>
      <c r="N61" s="32">
        <f t="shared" ca="1" si="15"/>
        <v>6.52464410856967E-6</v>
      </c>
      <c r="O61" s="122">
        <f t="shared" ca="1" si="16"/>
        <v>906878347.15650344</v>
      </c>
      <c r="P61" s="32">
        <f t="shared" ca="1" si="17"/>
        <v>31069463.905458808</v>
      </c>
      <c r="Q61" s="32">
        <f t="shared" ca="1" si="18"/>
        <v>5399662.462741062</v>
      </c>
      <c r="R61" s="16">
        <f t="shared" ca="1" si="19"/>
        <v>-4.03876345821641E-3</v>
      </c>
    </row>
    <row r="62" spans="1:18">
      <c r="A62" s="71">
        <v>23291</v>
      </c>
      <c r="B62" s="71">
        <v>-1.8379270004516002E-2</v>
      </c>
      <c r="C62" s="71">
        <v>0.4</v>
      </c>
      <c r="D62" s="72">
        <f t="shared" si="5"/>
        <v>2.3290999999999999</v>
      </c>
      <c r="E62" s="72">
        <f t="shared" si="6"/>
        <v>-1.8379270004516002E-2</v>
      </c>
      <c r="F62" s="32">
        <f t="shared" si="7"/>
        <v>0.93164000000000002</v>
      </c>
      <c r="G62" s="32">
        <f t="shared" si="8"/>
        <v>-7.3517080018064007E-3</v>
      </c>
      <c r="H62" s="32">
        <f t="shared" si="9"/>
        <v>2.1698827239999998</v>
      </c>
      <c r="I62" s="32">
        <f t="shared" si="10"/>
        <v>5.0538738524683993</v>
      </c>
      <c r="J62" s="32">
        <f t="shared" si="11"/>
        <v>11.770977589784149</v>
      </c>
      <c r="K62" s="32">
        <f t="shared" si="12"/>
        <v>-1.7122863107007287E-2</v>
      </c>
      <c r="L62" s="32">
        <f t="shared" si="13"/>
        <v>-3.9880860462530671E-2</v>
      </c>
      <c r="M62" s="32">
        <f t="shared" ca="1" si="14"/>
        <v>-7.3644446097027028E-3</v>
      </c>
      <c r="N62" s="32">
        <f t="shared" ca="1" si="15"/>
        <v>4.8530551391289586E-5</v>
      </c>
      <c r="O62" s="122">
        <f t="shared" ca="1" si="16"/>
        <v>523601242.00776958</v>
      </c>
      <c r="P62" s="32">
        <f t="shared" ca="1" si="17"/>
        <v>41533714.684128061</v>
      </c>
      <c r="Q62" s="32">
        <f t="shared" ca="1" si="18"/>
        <v>1849074.4820928641</v>
      </c>
      <c r="R62" s="16">
        <f t="shared" ca="1" si="19"/>
        <v>-1.1014825394813299E-2</v>
      </c>
    </row>
    <row r="63" spans="1:18">
      <c r="A63" s="71">
        <v>23448</v>
      </c>
      <c r="B63" s="71">
        <v>-1.7680560005828738E-2</v>
      </c>
      <c r="C63" s="71">
        <v>1</v>
      </c>
      <c r="D63" s="72">
        <f t="shared" si="5"/>
        <v>2.3448000000000002</v>
      </c>
      <c r="E63" s="72">
        <f t="shared" si="6"/>
        <v>-1.7680560005828738E-2</v>
      </c>
      <c r="F63" s="32">
        <f t="shared" si="7"/>
        <v>2.3448000000000002</v>
      </c>
      <c r="G63" s="32">
        <f t="shared" si="8"/>
        <v>-1.7680560005828738E-2</v>
      </c>
      <c r="H63" s="32">
        <f t="shared" si="9"/>
        <v>5.4980870400000006</v>
      </c>
      <c r="I63" s="32">
        <f t="shared" si="10"/>
        <v>12.891914491392003</v>
      </c>
      <c r="J63" s="32">
        <f t="shared" si="11"/>
        <v>30.228961099415969</v>
      </c>
      <c r="K63" s="32">
        <f t="shared" si="12"/>
        <v>-4.1457377101667227E-2</v>
      </c>
      <c r="L63" s="32">
        <f t="shared" si="13"/>
        <v>-9.7209257827989323E-2</v>
      </c>
      <c r="M63" s="32">
        <f t="shared" ca="1" si="14"/>
        <v>-7.9450202596196146E-3</v>
      </c>
      <c r="N63" s="32">
        <f t="shared" ca="1" si="15"/>
        <v>9.4780734150017604E-5</v>
      </c>
      <c r="O63" s="122">
        <f t="shared" ca="1" si="16"/>
        <v>2951141924.0577817</v>
      </c>
      <c r="P63" s="32">
        <f t="shared" ca="1" si="17"/>
        <v>270409654.31043452</v>
      </c>
      <c r="Q63" s="32">
        <f t="shared" ca="1" si="18"/>
        <v>9062830.3339856062</v>
      </c>
      <c r="R63" s="16">
        <f t="shared" ca="1" si="19"/>
        <v>-9.7355397462091237E-3</v>
      </c>
    </row>
    <row r="64" spans="1:18">
      <c r="A64" s="71">
        <v>23453.5</v>
      </c>
      <c r="B64" s="71">
        <v>-2.0699395005067345E-2</v>
      </c>
      <c r="C64" s="71">
        <v>1</v>
      </c>
      <c r="D64" s="72">
        <f t="shared" si="5"/>
        <v>2.3453499999999998</v>
      </c>
      <c r="E64" s="72">
        <f t="shared" si="6"/>
        <v>-2.0699395005067345E-2</v>
      </c>
      <c r="F64" s="32">
        <f t="shared" si="7"/>
        <v>2.3453499999999998</v>
      </c>
      <c r="G64" s="32">
        <f t="shared" si="8"/>
        <v>-2.0699395005067345E-2</v>
      </c>
      <c r="H64" s="32">
        <f t="shared" si="9"/>
        <v>5.5006666224999989</v>
      </c>
      <c r="I64" s="32">
        <f t="shared" si="10"/>
        <v>12.900988463080372</v>
      </c>
      <c r="J64" s="32">
        <f t="shared" si="11"/>
        <v>30.257333291885548</v>
      </c>
      <c r="K64" s="32">
        <f t="shared" si="12"/>
        <v>-4.8547326075134692E-2</v>
      </c>
      <c r="L64" s="32">
        <f t="shared" si="13"/>
        <v>-0.11386047121031714</v>
      </c>
      <c r="M64" s="32">
        <f t="shared" ca="1" si="14"/>
        <v>-7.965509316747138E-3</v>
      </c>
      <c r="N64" s="32">
        <f t="shared" ca="1" si="15"/>
        <v>1.6215184472320618E-4</v>
      </c>
      <c r="O64" s="122">
        <f t="shared" ca="1" si="16"/>
        <v>2940159098.3508139</v>
      </c>
      <c r="P64" s="32">
        <f t="shared" ca="1" si="17"/>
        <v>270791457.69717914</v>
      </c>
      <c r="Q64" s="32">
        <f t="shared" ca="1" si="18"/>
        <v>8980615.4132055435</v>
      </c>
      <c r="R64" s="16">
        <f t="shared" ca="1" si="19"/>
        <v>-1.2733885688320207E-2</v>
      </c>
    </row>
    <row r="65" spans="1:18">
      <c r="A65" s="71">
        <v>24145.5</v>
      </c>
      <c r="B65" s="71">
        <v>-1.7614634998608381E-2</v>
      </c>
      <c r="C65" s="71">
        <v>1</v>
      </c>
      <c r="D65" s="72">
        <f t="shared" si="5"/>
        <v>2.4145500000000002</v>
      </c>
      <c r="E65" s="72">
        <f t="shared" si="6"/>
        <v>-1.7614634998608381E-2</v>
      </c>
      <c r="F65" s="32">
        <f t="shared" si="7"/>
        <v>2.4145500000000002</v>
      </c>
      <c r="G65" s="32">
        <f t="shared" si="8"/>
        <v>-1.7614634998608381E-2</v>
      </c>
      <c r="H65" s="32">
        <f t="shared" si="9"/>
        <v>5.8300517025000014</v>
      </c>
      <c r="I65" s="32">
        <f t="shared" si="10"/>
        <v>14.07695133827138</v>
      </c>
      <c r="J65" s="32">
        <f t="shared" si="11"/>
        <v>33.989502853823161</v>
      </c>
      <c r="K65" s="32">
        <f t="shared" si="12"/>
        <v>-4.2531416935889868E-2</v>
      </c>
      <c r="L65" s="32">
        <f t="shared" si="13"/>
        <v>-0.10269423276255289</v>
      </c>
      <c r="M65" s="32">
        <f t="shared" ca="1" si="14"/>
        <v>-1.0624639448709353E-2</v>
      </c>
      <c r="N65" s="32">
        <f t="shared" ca="1" si="15"/>
        <v>4.8860037787608217E-5</v>
      </c>
      <c r="O65" s="122">
        <f t="shared" ca="1" si="16"/>
        <v>1711008857.5259817</v>
      </c>
      <c r="P65" s="32">
        <f t="shared" ca="1" si="17"/>
        <v>320163073.3040911</v>
      </c>
      <c r="Q65" s="32">
        <f t="shared" ca="1" si="18"/>
        <v>1548423.2538540291</v>
      </c>
      <c r="R65" s="16">
        <f t="shared" ca="1" si="19"/>
        <v>-6.9899955498990279E-3</v>
      </c>
    </row>
    <row r="66" spans="1:18">
      <c r="A66" s="71">
        <v>24178</v>
      </c>
      <c r="B66" s="71">
        <v>-1.7498660003184341E-2</v>
      </c>
      <c r="C66" s="71">
        <v>1</v>
      </c>
      <c r="D66" s="72">
        <f t="shared" si="5"/>
        <v>2.4178000000000002</v>
      </c>
      <c r="E66" s="72">
        <f t="shared" si="6"/>
        <v>-1.7498660003184341E-2</v>
      </c>
      <c r="F66" s="32">
        <f t="shared" si="7"/>
        <v>2.4178000000000002</v>
      </c>
      <c r="G66" s="32">
        <f t="shared" si="8"/>
        <v>-1.7498660003184341E-2</v>
      </c>
      <c r="H66" s="32">
        <f t="shared" si="9"/>
        <v>5.8457568400000008</v>
      </c>
      <c r="I66" s="32">
        <f t="shared" si="10"/>
        <v>14.133870887752003</v>
      </c>
      <c r="J66" s="32">
        <f t="shared" si="11"/>
        <v>34.172873032406798</v>
      </c>
      <c r="K66" s="32">
        <f t="shared" si="12"/>
        <v>-4.23082601556991E-2</v>
      </c>
      <c r="L66" s="32">
        <f t="shared" si="13"/>
        <v>-0.10229291140444929</v>
      </c>
      <c r="M66" s="32">
        <f t="shared" ca="1" si="14"/>
        <v>-1.0753489216379072E-2</v>
      </c>
      <c r="N66" s="32">
        <f t="shared" ca="1" si="15"/>
        <v>4.5497328943171206E-5</v>
      </c>
      <c r="O66" s="122">
        <f t="shared" ca="1" si="16"/>
        <v>1660900382.6072369</v>
      </c>
      <c r="P66" s="32">
        <f t="shared" ca="1" si="17"/>
        <v>322543528.11762851</v>
      </c>
      <c r="Q66" s="32">
        <f t="shared" ca="1" si="18"/>
        <v>1346918.1309368941</v>
      </c>
      <c r="R66" s="16">
        <f t="shared" ca="1" si="19"/>
        <v>-6.7451707868052685E-3</v>
      </c>
    </row>
    <row r="67" spans="1:18">
      <c r="A67" s="71">
        <v>24343.5</v>
      </c>
      <c r="B67" s="71">
        <v>-1.8192695002653636E-2</v>
      </c>
      <c r="C67" s="71">
        <v>1</v>
      </c>
      <c r="D67" s="72">
        <f t="shared" si="5"/>
        <v>2.4343499999999998</v>
      </c>
      <c r="E67" s="72">
        <f t="shared" si="6"/>
        <v>-1.8192695002653636E-2</v>
      </c>
      <c r="F67" s="32">
        <f t="shared" si="7"/>
        <v>2.4343499999999998</v>
      </c>
      <c r="G67" s="32">
        <f t="shared" si="8"/>
        <v>-1.8192695002653636E-2</v>
      </c>
      <c r="H67" s="32">
        <f t="shared" si="9"/>
        <v>5.9260599224999986</v>
      </c>
      <c r="I67" s="32">
        <f t="shared" si="10"/>
        <v>14.42610397233787</v>
      </c>
      <c r="J67" s="32">
        <f t="shared" si="11"/>
        <v>35.118186205060688</v>
      </c>
      <c r="K67" s="32">
        <f t="shared" si="12"/>
        <v>-4.4287387079709875E-2</v>
      </c>
      <c r="L67" s="32">
        <f t="shared" si="13"/>
        <v>-0.10781100073749172</v>
      </c>
      <c r="M67" s="32">
        <f t="shared" ca="1" si="14"/>
        <v>-1.1415146960251005E-2</v>
      </c>
      <c r="N67" s="32">
        <f t="shared" ca="1" si="15"/>
        <v>4.5935157467075742E-5</v>
      </c>
      <c r="O67" s="122">
        <f t="shared" ca="1" si="16"/>
        <v>1416626586.6726637</v>
      </c>
      <c r="P67" s="32">
        <f t="shared" ca="1" si="17"/>
        <v>334745751.47666776</v>
      </c>
      <c r="Q67" s="32">
        <f t="shared" ca="1" si="18"/>
        <v>535564.80685684807</v>
      </c>
      <c r="R67" s="16">
        <f t="shared" ca="1" si="19"/>
        <v>-6.7775480424026313E-3</v>
      </c>
    </row>
    <row r="68" spans="1:18">
      <c r="A68" s="71">
        <v>24348.5</v>
      </c>
      <c r="B68" s="71">
        <v>-1.8782544997520745E-2</v>
      </c>
      <c r="C68" s="71">
        <v>0.5</v>
      </c>
      <c r="D68" s="72">
        <f t="shared" si="5"/>
        <v>2.43485</v>
      </c>
      <c r="E68" s="72">
        <f t="shared" si="6"/>
        <v>-1.8782544997520745E-2</v>
      </c>
      <c r="F68" s="32">
        <f t="shared" si="7"/>
        <v>1.217425</v>
      </c>
      <c r="G68" s="32">
        <f t="shared" si="8"/>
        <v>-9.3912724987603724E-3</v>
      </c>
      <c r="H68" s="32">
        <f t="shared" si="9"/>
        <v>2.9642472612499997</v>
      </c>
      <c r="I68" s="32">
        <f t="shared" si="10"/>
        <v>7.2174974440545618</v>
      </c>
      <c r="J68" s="32">
        <f t="shared" si="11"/>
        <v>17.573523651656249</v>
      </c>
      <c r="K68" s="32">
        <f t="shared" si="12"/>
        <v>-2.2866339843606691E-2</v>
      </c>
      <c r="L68" s="32">
        <f t="shared" si="13"/>
        <v>-5.5676107568205749E-2</v>
      </c>
      <c r="M68" s="32">
        <f t="shared" ca="1" si="14"/>
        <v>-1.1435280097448611E-2</v>
      </c>
      <c r="N68" s="32">
        <f t="shared" ca="1" si="15"/>
        <v>2.6991150755915994E-5</v>
      </c>
      <c r="O68" s="122">
        <f t="shared" ca="1" si="16"/>
        <v>352382965.42850417</v>
      </c>
      <c r="P68" s="32">
        <f t="shared" ca="1" si="17"/>
        <v>83779113.083203644</v>
      </c>
      <c r="Q68" s="32">
        <f t="shared" ca="1" si="18"/>
        <v>129174.1496425579</v>
      </c>
      <c r="R68" s="16">
        <f t="shared" ca="1" si="19"/>
        <v>-7.3472649000721341E-3</v>
      </c>
    </row>
    <row r="69" spans="1:18">
      <c r="A69" s="71">
        <v>24349</v>
      </c>
      <c r="B69" s="71">
        <v>-1.9811530000879429E-2</v>
      </c>
      <c r="C69" s="71">
        <v>0.4</v>
      </c>
      <c r="D69" s="72">
        <f t="shared" si="5"/>
        <v>2.4348999999999998</v>
      </c>
      <c r="E69" s="72">
        <f t="shared" si="6"/>
        <v>-1.9811530000879429E-2</v>
      </c>
      <c r="F69" s="32">
        <f t="shared" si="7"/>
        <v>0.97395999999999994</v>
      </c>
      <c r="G69" s="32">
        <f t="shared" si="8"/>
        <v>-7.9246120003517717E-3</v>
      </c>
      <c r="H69" s="32">
        <f t="shared" si="9"/>
        <v>2.3714952039999999</v>
      </c>
      <c r="I69" s="32">
        <f t="shared" si="10"/>
        <v>5.7743536722195996</v>
      </c>
      <c r="J69" s="32">
        <f t="shared" si="11"/>
        <v>14.059973756487501</v>
      </c>
      <c r="K69" s="32">
        <f t="shared" si="12"/>
        <v>-1.9295637759656526E-2</v>
      </c>
      <c r="L69" s="32">
        <f t="shared" si="13"/>
        <v>-4.6982948380987676E-2</v>
      </c>
      <c r="M69" s="32">
        <f t="shared" ca="1" si="14"/>
        <v>-1.143729387399825E-2</v>
      </c>
      <c r="N69" s="32">
        <f t="shared" ca="1" si="15"/>
        <v>2.8051132283504761E-5</v>
      </c>
      <c r="O69" s="122">
        <f t="shared" ca="1" si="16"/>
        <v>225411730.20411298</v>
      </c>
      <c r="P69" s="32">
        <f t="shared" ca="1" si="17"/>
        <v>53624564.632482044</v>
      </c>
      <c r="Q69" s="32">
        <f t="shared" ca="1" si="18"/>
        <v>82372.502114092727</v>
      </c>
      <c r="R69" s="16">
        <f t="shared" ca="1" si="19"/>
        <v>-8.3742361268811794E-3</v>
      </c>
    </row>
    <row r="70" spans="1:18">
      <c r="A70" s="71">
        <v>24365.5</v>
      </c>
      <c r="B70" s="71">
        <v>-1.826803499716334E-2</v>
      </c>
      <c r="C70" s="71">
        <v>0.5</v>
      </c>
      <c r="D70" s="72">
        <f t="shared" si="5"/>
        <v>2.43655</v>
      </c>
      <c r="E70" s="72">
        <f t="shared" si="6"/>
        <v>-1.826803499716334E-2</v>
      </c>
      <c r="F70" s="32">
        <f t="shared" si="7"/>
        <v>1.218275</v>
      </c>
      <c r="G70" s="32">
        <f t="shared" si="8"/>
        <v>-9.1340174985816702E-3</v>
      </c>
      <c r="H70" s="32">
        <f t="shared" si="9"/>
        <v>2.96838795125</v>
      </c>
      <c r="I70" s="32">
        <f t="shared" si="10"/>
        <v>7.2326256626181875</v>
      </c>
      <c r="J70" s="32">
        <f t="shared" si="11"/>
        <v>17.622654058252344</v>
      </c>
      <c r="K70" s="32">
        <f t="shared" si="12"/>
        <v>-2.2255490336169168E-2</v>
      </c>
      <c r="L70" s="32">
        <f t="shared" si="13"/>
        <v>-5.4226614978592984E-2</v>
      </c>
      <c r="M70" s="32">
        <f t="shared" ca="1" si="14"/>
        <v>-1.1503795708783765E-2</v>
      </c>
      <c r="N70" s="32">
        <f t="shared" ca="1" si="15"/>
        <v>2.2877466575228914E-5</v>
      </c>
      <c r="O70" s="122">
        <f t="shared" ca="1" si="16"/>
        <v>346383899.69301289</v>
      </c>
      <c r="P70" s="32">
        <f t="shared" ca="1" si="17"/>
        <v>84094430.692113549</v>
      </c>
      <c r="Q70" s="32">
        <f t="shared" ca="1" si="18"/>
        <v>113760.93532241524</v>
      </c>
      <c r="R70" s="16">
        <f t="shared" ca="1" si="19"/>
        <v>-6.7642392883795754E-3</v>
      </c>
    </row>
    <row r="71" spans="1:18">
      <c r="A71" s="71">
        <v>24376</v>
      </c>
      <c r="B71" s="71">
        <v>-1.6276720001769718E-2</v>
      </c>
      <c r="C71" s="71">
        <v>0.4</v>
      </c>
      <c r="D71" s="72">
        <f t="shared" si="5"/>
        <v>2.4376000000000002</v>
      </c>
      <c r="E71" s="72">
        <f t="shared" si="6"/>
        <v>-1.6276720001769718E-2</v>
      </c>
      <c r="F71" s="32">
        <f t="shared" si="7"/>
        <v>0.97504000000000013</v>
      </c>
      <c r="G71" s="32">
        <f t="shared" si="8"/>
        <v>-6.5106880007078875E-3</v>
      </c>
      <c r="H71" s="32">
        <f t="shared" si="9"/>
        <v>2.3767575040000004</v>
      </c>
      <c r="I71" s="32">
        <f t="shared" si="10"/>
        <v>5.7935840917504011</v>
      </c>
      <c r="J71" s="32">
        <f t="shared" si="11"/>
        <v>14.122440582050778</v>
      </c>
      <c r="K71" s="32">
        <f t="shared" si="12"/>
        <v>-1.5870453070525547E-2</v>
      </c>
      <c r="L71" s="32">
        <f t="shared" si="13"/>
        <v>-3.8685816404713073E-2</v>
      </c>
      <c r="M71" s="32">
        <f t="shared" ca="1" si="14"/>
        <v>-1.1546162771745513E-2</v>
      </c>
      <c r="N71" s="32">
        <f t="shared" ca="1" si="15"/>
        <v>8.9512686826137091E-6</v>
      </c>
      <c r="O71" s="122">
        <f t="shared" ca="1" si="16"/>
        <v>219329855.75412169</v>
      </c>
      <c r="P71" s="32">
        <f t="shared" ca="1" si="17"/>
        <v>53945188.187663071</v>
      </c>
      <c r="Q71" s="32">
        <f t="shared" ca="1" si="18"/>
        <v>67023.445243768554</v>
      </c>
      <c r="R71" s="16">
        <f t="shared" ca="1" si="19"/>
        <v>-4.7305572300242044E-3</v>
      </c>
    </row>
    <row r="72" spans="1:18">
      <c r="A72" s="71">
        <v>26170.5</v>
      </c>
      <c r="B72" s="71">
        <v>-2.0203885003866162E-2</v>
      </c>
      <c r="C72" s="71">
        <v>1</v>
      </c>
      <c r="D72" s="72">
        <f t="shared" si="5"/>
        <v>2.6170499999999999</v>
      </c>
      <c r="E72" s="72">
        <f t="shared" si="6"/>
        <v>-2.0203885003866162E-2</v>
      </c>
      <c r="F72" s="32">
        <f t="shared" si="7"/>
        <v>2.6170499999999999</v>
      </c>
      <c r="G72" s="32">
        <f t="shared" si="8"/>
        <v>-2.0203885003866162E-2</v>
      </c>
      <c r="H72" s="32">
        <f t="shared" si="9"/>
        <v>6.8489507024999989</v>
      </c>
      <c r="I72" s="32">
        <f t="shared" si="10"/>
        <v>17.924046435977623</v>
      </c>
      <c r="J72" s="32">
        <f t="shared" si="11"/>
        <v>46.908125725275234</v>
      </c>
      <c r="K72" s="32">
        <f t="shared" si="12"/>
        <v>-5.2874577249367935E-2</v>
      </c>
      <c r="L72" s="32">
        <f t="shared" si="13"/>
        <v>-0.13837541239045834</v>
      </c>
      <c r="M72" s="32">
        <f t="shared" ca="1" si="14"/>
        <v>-1.933203722602346E-2</v>
      </c>
      <c r="N72" s="32">
        <f t="shared" ca="1" si="15"/>
        <v>7.6011854772925733E-7</v>
      </c>
      <c r="O72" s="122">
        <f t="shared" ca="1" si="16"/>
        <v>5148541.7807582775</v>
      </c>
      <c r="P72" s="32">
        <f t="shared" ca="1" si="17"/>
        <v>476976016.22288412</v>
      </c>
      <c r="Q72" s="32">
        <f t="shared" ca="1" si="18"/>
        <v>17900948.732839674</v>
      </c>
      <c r="R72" s="16">
        <f t="shared" ca="1" si="19"/>
        <v>-8.7184777784270195E-4</v>
      </c>
    </row>
    <row r="73" spans="1:18">
      <c r="A73" s="71">
        <v>26363.5</v>
      </c>
      <c r="B73" s="71">
        <v>-2.6992095001332927E-2</v>
      </c>
      <c r="C73" s="71">
        <v>0.5</v>
      </c>
      <c r="D73" s="72">
        <f t="shared" si="5"/>
        <v>2.6363500000000002</v>
      </c>
      <c r="E73" s="72">
        <f t="shared" si="6"/>
        <v>-2.6992095001332927E-2</v>
      </c>
      <c r="F73" s="32">
        <f t="shared" si="7"/>
        <v>1.3181750000000001</v>
      </c>
      <c r="G73" s="32">
        <f t="shared" si="8"/>
        <v>-1.3496047500666464E-2</v>
      </c>
      <c r="H73" s="32">
        <f t="shared" si="9"/>
        <v>3.4751706612500004</v>
      </c>
      <c r="I73" s="32">
        <f t="shared" si="10"/>
        <v>9.1617661727864395</v>
      </c>
      <c r="J73" s="32">
        <f t="shared" si="11"/>
        <v>24.153622249625531</v>
      </c>
      <c r="K73" s="32">
        <f t="shared" si="12"/>
        <v>-3.5580304828382037E-2</v>
      </c>
      <c r="L73" s="32">
        <f t="shared" si="13"/>
        <v>-9.3802136634304992E-2</v>
      </c>
      <c r="M73" s="32">
        <f t="shared" ca="1" si="14"/>
        <v>-2.0233973096701108E-2</v>
      </c>
      <c r="N73" s="32">
        <f t="shared" ca="1" si="15"/>
        <v>2.2836105838932209E-5</v>
      </c>
      <c r="O73" s="122">
        <f t="shared" ca="1" si="16"/>
        <v>617141.23828858661</v>
      </c>
      <c r="P73" s="32">
        <f t="shared" ca="1" si="17"/>
        <v>123162782.12583758</v>
      </c>
      <c r="Q73" s="32">
        <f t="shared" ca="1" si="18"/>
        <v>5711648.783969678</v>
      </c>
      <c r="R73" s="16">
        <f t="shared" ca="1" si="19"/>
        <v>-6.7581219046318197E-3</v>
      </c>
    </row>
    <row r="74" spans="1:18">
      <c r="A74" s="71">
        <v>26553</v>
      </c>
      <c r="B74" s="71">
        <v>-2.8377410002576653E-2</v>
      </c>
      <c r="C74" s="71">
        <v>0.4</v>
      </c>
      <c r="D74" s="72">
        <f t="shared" si="5"/>
        <v>2.6553</v>
      </c>
      <c r="E74" s="72">
        <f t="shared" si="6"/>
        <v>-2.8377410002576653E-2</v>
      </c>
      <c r="F74" s="32">
        <f t="shared" si="7"/>
        <v>1.06212</v>
      </c>
      <c r="G74" s="32">
        <f t="shared" si="8"/>
        <v>-1.1350964001030662E-2</v>
      </c>
      <c r="H74" s="32">
        <f t="shared" si="9"/>
        <v>2.8202472359999997</v>
      </c>
      <c r="I74" s="32">
        <f t="shared" si="10"/>
        <v>7.4886024857507989</v>
      </c>
      <c r="J74" s="32">
        <f t="shared" si="11"/>
        <v>19.884486180414097</v>
      </c>
      <c r="K74" s="32">
        <f t="shared" si="12"/>
        <v>-3.0140214711936716E-2</v>
      </c>
      <c r="L74" s="32">
        <f t="shared" si="13"/>
        <v>-8.0031312124605569E-2</v>
      </c>
      <c r="M74" s="32">
        <f t="shared" ca="1" si="14"/>
        <v>-2.1131751761066242E-2</v>
      </c>
      <c r="N74" s="32">
        <f t="shared" ca="1" si="15"/>
        <v>2.0999825341107097E-5</v>
      </c>
      <c r="O74" s="122">
        <f t="shared" ca="1" si="16"/>
        <v>4598537.1121629942</v>
      </c>
      <c r="P74" s="32">
        <f t="shared" ca="1" si="17"/>
        <v>81301508.531853646</v>
      </c>
      <c r="Q74" s="32">
        <f t="shared" ca="1" si="18"/>
        <v>4533990.30773177</v>
      </c>
      <c r="R74" s="16">
        <f t="shared" ca="1" si="19"/>
        <v>-7.2456582415104109E-3</v>
      </c>
    </row>
    <row r="75" spans="1:18">
      <c r="A75" s="71">
        <v>27218</v>
      </c>
      <c r="B75" s="71">
        <v>-2.6927459999569692E-2</v>
      </c>
      <c r="C75" s="71">
        <v>1</v>
      </c>
      <c r="D75" s="72">
        <f t="shared" si="5"/>
        <v>2.7218</v>
      </c>
      <c r="E75" s="72">
        <f t="shared" si="6"/>
        <v>-2.6927459999569692E-2</v>
      </c>
      <c r="F75" s="32">
        <f t="shared" si="7"/>
        <v>2.7218</v>
      </c>
      <c r="G75" s="32">
        <f t="shared" si="8"/>
        <v>-2.6927459999569692E-2</v>
      </c>
      <c r="H75" s="32">
        <f t="shared" si="9"/>
        <v>7.4081952400000004</v>
      </c>
      <c r="I75" s="32">
        <f t="shared" si="10"/>
        <v>20.163625804232002</v>
      </c>
      <c r="J75" s="32">
        <f t="shared" si="11"/>
        <v>54.88135671395866</v>
      </c>
      <c r="K75" s="32">
        <f t="shared" si="12"/>
        <v>-7.3291160626828791E-2</v>
      </c>
      <c r="L75" s="32">
        <f t="shared" si="13"/>
        <v>-0.19948388099410261</v>
      </c>
      <c r="M75" s="32">
        <f t="shared" ca="1" si="14"/>
        <v>-2.4377904138856751E-2</v>
      </c>
      <c r="N75" s="32">
        <f t="shared" ca="1" si="15"/>
        <v>6.5002350868957022E-6</v>
      </c>
      <c r="O75" s="122">
        <f t="shared" ca="1" si="16"/>
        <v>353894467.09114587</v>
      </c>
      <c r="P75" s="32">
        <f t="shared" ca="1" si="17"/>
        <v>563091834.49989974</v>
      </c>
      <c r="Q75" s="32">
        <f t="shared" ca="1" si="18"/>
        <v>52799933.477292553</v>
      </c>
      <c r="R75" s="16">
        <f t="shared" ca="1" si="19"/>
        <v>-2.5495558607129404E-3</v>
      </c>
    </row>
    <row r="76" spans="1:18">
      <c r="A76" s="71">
        <v>27510.5</v>
      </c>
      <c r="B76" s="71">
        <v>-2.6883685000939295E-2</v>
      </c>
      <c r="C76" s="71">
        <v>0.5</v>
      </c>
      <c r="D76" s="72">
        <f t="shared" si="5"/>
        <v>2.7510500000000002</v>
      </c>
      <c r="E76" s="72">
        <f t="shared" si="6"/>
        <v>-2.6883685000939295E-2</v>
      </c>
      <c r="F76" s="32">
        <f t="shared" si="7"/>
        <v>1.3755250000000001</v>
      </c>
      <c r="G76" s="32">
        <f t="shared" si="8"/>
        <v>-1.3441842500469647E-2</v>
      </c>
      <c r="H76" s="32">
        <f t="shared" si="9"/>
        <v>3.7841380512500007</v>
      </c>
      <c r="I76" s="32">
        <f t="shared" si="10"/>
        <v>10.410352985891315</v>
      </c>
      <c r="J76" s="32">
        <f t="shared" si="11"/>
        <v>28.639401581836303</v>
      </c>
      <c r="K76" s="32">
        <f t="shared" si="12"/>
        <v>-3.6979180810917028E-2</v>
      </c>
      <c r="L76" s="32">
        <f t="shared" si="13"/>
        <v>-0.1017315753698733</v>
      </c>
      <c r="M76" s="32">
        <f t="shared" ca="1" si="14"/>
        <v>-2.5852859109192744E-2</v>
      </c>
      <c r="N76" s="32">
        <f t="shared" ca="1" si="15"/>
        <v>5.3130100954753571E-7</v>
      </c>
      <c r="O76" s="122">
        <f t="shared" ca="1" si="16"/>
        <v>153799139.07470524</v>
      </c>
      <c r="P76" s="32">
        <f t="shared" ca="1" si="17"/>
        <v>146879445.37556049</v>
      </c>
      <c r="Q76" s="32">
        <f t="shared" ca="1" si="18"/>
        <v>16559558.320827387</v>
      </c>
      <c r="R76" s="16">
        <f t="shared" ca="1" si="19"/>
        <v>-1.0308258917465507E-3</v>
      </c>
    </row>
    <row r="77" spans="1:18">
      <c r="A77" s="71">
        <v>27516</v>
      </c>
      <c r="B77" s="71">
        <v>-2.6302520003810059E-2</v>
      </c>
      <c r="C77" s="71">
        <v>1</v>
      </c>
      <c r="D77" s="72">
        <f t="shared" si="5"/>
        <v>2.7515999999999998</v>
      </c>
      <c r="E77" s="72">
        <f t="shared" si="6"/>
        <v>-2.6302520003810059E-2</v>
      </c>
      <c r="F77" s="32">
        <f t="shared" si="7"/>
        <v>2.7515999999999998</v>
      </c>
      <c r="G77" s="32">
        <f t="shared" si="8"/>
        <v>-2.6302520003810059E-2</v>
      </c>
      <c r="H77" s="32">
        <f t="shared" si="9"/>
        <v>7.5713025599999995</v>
      </c>
      <c r="I77" s="32">
        <f t="shared" si="10"/>
        <v>20.833196124095998</v>
      </c>
      <c r="J77" s="32">
        <f t="shared" si="11"/>
        <v>57.324622455062546</v>
      </c>
      <c r="K77" s="32">
        <f t="shared" si="12"/>
        <v>-7.2374014042483753E-2</v>
      </c>
      <c r="L77" s="32">
        <f t="shared" si="13"/>
        <v>-0.19914433703929829</v>
      </c>
      <c r="M77" s="32">
        <f t="shared" ca="1" si="14"/>
        <v>-2.5880869151822875E-2</v>
      </c>
      <c r="N77" s="32">
        <f t="shared" ca="1" si="15"/>
        <v>1.7778944098151879E-7</v>
      </c>
      <c r="O77" s="122">
        <f t="shared" ca="1" si="16"/>
        <v>620819297.05432165</v>
      </c>
      <c r="P77" s="32">
        <f t="shared" ca="1" si="17"/>
        <v>587978291.64955389</v>
      </c>
      <c r="Q77" s="32">
        <f t="shared" ca="1" si="18"/>
        <v>66507184.088362463</v>
      </c>
      <c r="R77" s="16">
        <f t="shared" ca="1" si="19"/>
        <v>-4.2165085198718477E-4</v>
      </c>
    </row>
    <row r="78" spans="1:18">
      <c r="A78" s="71">
        <v>27544</v>
      </c>
      <c r="B78" s="71">
        <v>-2.6025679995655082E-2</v>
      </c>
      <c r="C78" s="71">
        <v>0.5</v>
      </c>
      <c r="D78" s="72">
        <f t="shared" si="5"/>
        <v>2.7544</v>
      </c>
      <c r="E78" s="72">
        <f t="shared" si="6"/>
        <v>-2.6025679995655082E-2</v>
      </c>
      <c r="F78" s="32">
        <f t="shared" si="7"/>
        <v>1.3772</v>
      </c>
      <c r="G78" s="32">
        <f t="shared" si="8"/>
        <v>-1.3012839997827541E-2</v>
      </c>
      <c r="H78" s="32">
        <f t="shared" si="9"/>
        <v>3.79335968</v>
      </c>
      <c r="I78" s="32">
        <f t="shared" si="10"/>
        <v>10.448429902592</v>
      </c>
      <c r="J78" s="32">
        <f t="shared" si="11"/>
        <v>28.779155323699406</v>
      </c>
      <c r="K78" s="32">
        <f t="shared" si="12"/>
        <v>-3.584256649001618E-2</v>
      </c>
      <c r="L78" s="32">
        <f t="shared" si="13"/>
        <v>-9.8724765140100562E-2</v>
      </c>
      <c r="M78" s="32">
        <f t="shared" ca="1" si="14"/>
        <v>-2.6023623599549017E-2</v>
      </c>
      <c r="N78" s="32">
        <f t="shared" ca="1" si="15"/>
        <v>2.1143824725194315E-12</v>
      </c>
      <c r="O78" s="122">
        <f t="shared" ca="1" si="16"/>
        <v>162463369.06024462</v>
      </c>
      <c r="P78" s="32">
        <f t="shared" ca="1" si="17"/>
        <v>147580838.62528357</v>
      </c>
      <c r="Q78" s="32">
        <f t="shared" ca="1" si="18"/>
        <v>16971453.015261438</v>
      </c>
      <c r="R78" s="16">
        <f t="shared" ca="1" si="19"/>
        <v>-2.056396106064895E-6</v>
      </c>
    </row>
    <row r="79" spans="1:18">
      <c r="A79" s="71">
        <v>27574.5</v>
      </c>
      <c r="B79" s="71">
        <v>-2.719376500317594E-2</v>
      </c>
      <c r="C79" s="71">
        <v>1</v>
      </c>
      <c r="D79" s="72">
        <f t="shared" si="5"/>
        <v>2.75745</v>
      </c>
      <c r="E79" s="72">
        <f t="shared" si="6"/>
        <v>-2.719376500317594E-2</v>
      </c>
      <c r="F79" s="32">
        <f t="shared" si="7"/>
        <v>2.75745</v>
      </c>
      <c r="G79" s="32">
        <f t="shared" si="8"/>
        <v>-2.719376500317594E-2</v>
      </c>
      <c r="H79" s="32">
        <f t="shared" si="9"/>
        <v>7.6035305025</v>
      </c>
      <c r="I79" s="32">
        <f t="shared" si="10"/>
        <v>20.966355184118626</v>
      </c>
      <c r="J79" s="32">
        <f t="shared" si="11"/>
        <v>57.813676102447907</v>
      </c>
      <c r="K79" s="32">
        <f t="shared" si="12"/>
        <v>-7.4985447308007491E-2</v>
      </c>
      <c r="L79" s="32">
        <f t="shared" si="13"/>
        <v>-0.20676862167946525</v>
      </c>
      <c r="M79" s="32">
        <f t="shared" ca="1" si="14"/>
        <v>-2.6179424272547172E-2</v>
      </c>
      <c r="N79" s="32">
        <f t="shared" ca="1" si="15"/>
        <v>1.0288871178125034E-6</v>
      </c>
      <c r="O79" s="122">
        <f t="shared" ca="1" si="16"/>
        <v>682259842.29201746</v>
      </c>
      <c r="P79" s="32">
        <f t="shared" ca="1" si="17"/>
        <v>592879011.16117656</v>
      </c>
      <c r="Q79" s="32">
        <f t="shared" ca="1" si="18"/>
        <v>69405501.072113335</v>
      </c>
      <c r="R79" s="16">
        <f t="shared" ca="1" si="19"/>
        <v>-1.0143407306287683E-3</v>
      </c>
    </row>
    <row r="80" spans="1:18">
      <c r="A80" s="71">
        <v>27574.5</v>
      </c>
      <c r="B80" s="71">
        <v>-2.719376500317594E-2</v>
      </c>
      <c r="C80" s="71">
        <v>1</v>
      </c>
      <c r="D80" s="72">
        <f t="shared" si="5"/>
        <v>2.75745</v>
      </c>
      <c r="E80" s="72">
        <f t="shared" si="6"/>
        <v>-2.719376500317594E-2</v>
      </c>
      <c r="F80" s="32">
        <f t="shared" si="7"/>
        <v>2.75745</v>
      </c>
      <c r="G80" s="32">
        <f t="shared" si="8"/>
        <v>-2.719376500317594E-2</v>
      </c>
      <c r="H80" s="32">
        <f t="shared" si="9"/>
        <v>7.6035305025</v>
      </c>
      <c r="I80" s="32">
        <f t="shared" si="10"/>
        <v>20.966355184118626</v>
      </c>
      <c r="J80" s="32">
        <f t="shared" si="11"/>
        <v>57.813676102447907</v>
      </c>
      <c r="K80" s="32">
        <f t="shared" si="12"/>
        <v>-7.4985447308007491E-2</v>
      </c>
      <c r="L80" s="32">
        <f t="shared" si="13"/>
        <v>-0.20676862167946525</v>
      </c>
      <c r="M80" s="32">
        <f t="shared" ca="1" si="14"/>
        <v>-2.6179424272547172E-2</v>
      </c>
      <c r="N80" s="32">
        <f t="shared" ca="1" si="15"/>
        <v>1.0288871178125034E-6</v>
      </c>
      <c r="O80" s="122">
        <f t="shared" ca="1" si="16"/>
        <v>682259842.29201746</v>
      </c>
      <c r="P80" s="32">
        <f t="shared" ca="1" si="17"/>
        <v>592879011.16117656</v>
      </c>
      <c r="Q80" s="32">
        <f t="shared" ca="1" si="18"/>
        <v>69405501.072113335</v>
      </c>
      <c r="R80" s="16">
        <f t="shared" ca="1" si="19"/>
        <v>-1.0143407306287683E-3</v>
      </c>
    </row>
    <row r="81" spans="1:18">
      <c r="A81" s="71">
        <v>27574.5</v>
      </c>
      <c r="B81" s="71">
        <v>-2.629376500408398E-2</v>
      </c>
      <c r="C81" s="71">
        <v>1</v>
      </c>
      <c r="D81" s="72">
        <f t="shared" si="5"/>
        <v>2.75745</v>
      </c>
      <c r="E81" s="72">
        <f t="shared" si="6"/>
        <v>-2.629376500408398E-2</v>
      </c>
      <c r="F81" s="32">
        <f t="shared" si="7"/>
        <v>2.75745</v>
      </c>
      <c r="G81" s="32">
        <f t="shared" si="8"/>
        <v>-2.629376500408398E-2</v>
      </c>
      <c r="H81" s="32">
        <f t="shared" si="9"/>
        <v>7.6035305025</v>
      </c>
      <c r="I81" s="32">
        <f t="shared" si="10"/>
        <v>20.966355184118626</v>
      </c>
      <c r="J81" s="32">
        <f t="shared" si="11"/>
        <v>57.813676102447907</v>
      </c>
      <c r="K81" s="32">
        <f t="shared" si="12"/>
        <v>-7.2503742310511363E-2</v>
      </c>
      <c r="L81" s="32">
        <f t="shared" si="13"/>
        <v>-0.19992544423411956</v>
      </c>
      <c r="M81" s="32">
        <f t="shared" ca="1" si="14"/>
        <v>-2.6179424272547172E-2</v>
      </c>
      <c r="N81" s="32">
        <f t="shared" ca="1" si="15"/>
        <v>1.3073802888372352E-8</v>
      </c>
      <c r="O81" s="122">
        <f t="shared" ca="1" si="16"/>
        <v>682259842.29201746</v>
      </c>
      <c r="P81" s="32">
        <f t="shared" ca="1" si="17"/>
        <v>592879011.16117656</v>
      </c>
      <c r="Q81" s="32">
        <f t="shared" ca="1" si="18"/>
        <v>69405501.072113335</v>
      </c>
      <c r="R81" s="16">
        <f t="shared" ca="1" si="19"/>
        <v>-1.1434073153680779E-4</v>
      </c>
    </row>
    <row r="82" spans="1:18">
      <c r="A82" s="71">
        <v>28209</v>
      </c>
      <c r="B82" s="71">
        <v>-2.5475730006291997E-2</v>
      </c>
      <c r="C82" s="71">
        <v>1</v>
      </c>
      <c r="D82" s="72">
        <f t="shared" si="5"/>
        <v>2.8209</v>
      </c>
      <c r="E82" s="72">
        <f t="shared" si="6"/>
        <v>-2.5475730006291997E-2</v>
      </c>
      <c r="F82" s="32">
        <f t="shared" si="7"/>
        <v>2.8209</v>
      </c>
      <c r="G82" s="32">
        <f t="shared" si="8"/>
        <v>-2.5475730006291997E-2</v>
      </c>
      <c r="H82" s="32">
        <f t="shared" si="9"/>
        <v>7.9574768100000002</v>
      </c>
      <c r="I82" s="32">
        <f t="shared" si="10"/>
        <v>22.447246333329002</v>
      </c>
      <c r="J82" s="32">
        <f t="shared" si="11"/>
        <v>63.321437181687777</v>
      </c>
      <c r="K82" s="32">
        <f t="shared" si="12"/>
        <v>-7.186448677474909E-2</v>
      </c>
      <c r="L82" s="32">
        <f t="shared" si="13"/>
        <v>-0.20272253074288971</v>
      </c>
      <c r="M82" s="32">
        <f t="shared" ca="1" si="14"/>
        <v>-2.9491602763846492E-2</v>
      </c>
      <c r="N82" s="32">
        <f t="shared" ca="1" si="15"/>
        <v>1.6127234004868346E-5</v>
      </c>
      <c r="O82" s="122">
        <f t="shared" ca="1" si="16"/>
        <v>1544059782.091917</v>
      </c>
      <c r="P82" s="32">
        <f t="shared" ca="1" si="17"/>
        <v>646284837.20422697</v>
      </c>
      <c r="Q82" s="32">
        <f t="shared" ca="1" si="18"/>
        <v>105381100.48451573</v>
      </c>
      <c r="R82" s="16">
        <f t="shared" ca="1" si="19"/>
        <v>4.015872757554495E-3</v>
      </c>
    </row>
    <row r="83" spans="1:18">
      <c r="A83" s="71">
        <v>28423.5</v>
      </c>
      <c r="B83" s="71">
        <v>-2.6410294995002914E-2</v>
      </c>
      <c r="C83" s="71">
        <v>1</v>
      </c>
      <c r="D83" s="72">
        <f t="shared" si="5"/>
        <v>2.8423500000000002</v>
      </c>
      <c r="E83" s="72">
        <f t="shared" si="6"/>
        <v>-2.6410294995002914E-2</v>
      </c>
      <c r="F83" s="32">
        <f t="shared" si="7"/>
        <v>2.8423500000000002</v>
      </c>
      <c r="G83" s="32">
        <f t="shared" si="8"/>
        <v>-2.6410294995002914E-2</v>
      </c>
      <c r="H83" s="32">
        <f t="shared" si="9"/>
        <v>8.0789535225000009</v>
      </c>
      <c r="I83" s="32">
        <f t="shared" si="10"/>
        <v>22.963213544677878</v>
      </c>
      <c r="J83" s="32">
        <f t="shared" si="11"/>
        <v>65.269490018715175</v>
      </c>
      <c r="K83" s="32">
        <f t="shared" si="12"/>
        <v>-7.5067301979046541E-2</v>
      </c>
      <c r="L83" s="32">
        <f t="shared" si="13"/>
        <v>-0.21336754578014294</v>
      </c>
      <c r="M83" s="32">
        <f t="shared" ca="1" si="14"/>
        <v>-3.0641972199465198E-2</v>
      </c>
      <c r="N83" s="32">
        <f t="shared" ca="1" si="15"/>
        <v>1.7907091962765727E-5</v>
      </c>
      <c r="O83" s="122">
        <f t="shared" ca="1" si="16"/>
        <v>1918161872.5276327</v>
      </c>
      <c r="P83" s="32">
        <f t="shared" ca="1" si="17"/>
        <v>664417300.08457148</v>
      </c>
      <c r="Q83" s="32">
        <f t="shared" ca="1" si="18"/>
        <v>119487064.73519149</v>
      </c>
      <c r="R83" s="16">
        <f t="shared" ca="1" si="19"/>
        <v>4.2316772044622836E-3</v>
      </c>
    </row>
    <row r="84" spans="1:18">
      <c r="A84" s="71">
        <v>30325.5</v>
      </c>
      <c r="B84" s="71">
        <v>-3.7969235003401991E-2</v>
      </c>
      <c r="C84" s="71">
        <v>1</v>
      </c>
      <c r="D84" s="72">
        <f t="shared" si="5"/>
        <v>3.0325500000000001</v>
      </c>
      <c r="E84" s="72">
        <f t="shared" si="6"/>
        <v>-3.7969235003401991E-2</v>
      </c>
      <c r="F84" s="32">
        <f t="shared" si="7"/>
        <v>3.0325500000000001</v>
      </c>
      <c r="G84" s="32">
        <f t="shared" si="8"/>
        <v>-3.7969235003401991E-2</v>
      </c>
      <c r="H84" s="32">
        <f t="shared" si="9"/>
        <v>9.1963595025</v>
      </c>
      <c r="I84" s="32">
        <f t="shared" si="10"/>
        <v>27.888420009306376</v>
      </c>
      <c r="J84" s="32">
        <f t="shared" si="11"/>
        <v>84.573028099222057</v>
      </c>
      <c r="K84" s="32">
        <f t="shared" si="12"/>
        <v>-0.11514360360956671</v>
      </c>
      <c r="L84" s="32">
        <f t="shared" si="13"/>
        <v>-0.34917873512619152</v>
      </c>
      <c r="M84" s="32">
        <f t="shared" ca="1" si="14"/>
        <v>-4.1519963589597336E-2</v>
      </c>
      <c r="N84" s="32">
        <f t="shared" ca="1" si="15"/>
        <v>1.2607673492824796E-5</v>
      </c>
      <c r="O84" s="122">
        <f t="shared" ca="1" si="16"/>
        <v>7189711759.0648212</v>
      </c>
      <c r="P84" s="32">
        <f t="shared" ca="1" si="17"/>
        <v>825231331.36649144</v>
      </c>
      <c r="Q84" s="32">
        <f t="shared" ca="1" si="18"/>
        <v>291931572.65102535</v>
      </c>
      <c r="R84" s="16">
        <f t="shared" ca="1" si="19"/>
        <v>3.5507285861953453E-3</v>
      </c>
    </row>
    <row r="85" spans="1:18">
      <c r="A85" s="71">
        <v>31482.5</v>
      </c>
      <c r="B85" s="71">
        <v>-3.7740524996479508E-2</v>
      </c>
      <c r="C85" s="71">
        <v>1</v>
      </c>
      <c r="D85" s="72">
        <f t="shared" ref="D85:D104" si="20">A85/A$18</f>
        <v>3.14825</v>
      </c>
      <c r="E85" s="72">
        <f t="shared" ref="E85:E104" si="21">B85/B$18</f>
        <v>-3.7740524996479508E-2</v>
      </c>
      <c r="F85" s="32">
        <f t="shared" ref="F85:F104" si="22">$C85*D85</f>
        <v>3.14825</v>
      </c>
      <c r="G85" s="32">
        <f t="shared" ref="G85:G104" si="23">$C85*E85</f>
        <v>-3.7740524996479508E-2</v>
      </c>
      <c r="H85" s="32">
        <f t="shared" ref="H85:H104" si="24">C85*D85*D85</f>
        <v>9.9114780625000005</v>
      </c>
      <c r="I85" s="32">
        <f t="shared" ref="I85:I104" si="25">C85*D85*D85*D85</f>
        <v>31.203810810265626</v>
      </c>
      <c r="J85" s="32">
        <f t="shared" ref="J85:J104" si="26">C85*D85*D85*D85*D85</f>
        <v>98.237397383418752</v>
      </c>
      <c r="K85" s="32">
        <f t="shared" ref="K85:K104" si="27">C85*E85*D85</f>
        <v>-0.11881660782016661</v>
      </c>
      <c r="L85" s="32">
        <f t="shared" ref="L85:L104" si="28">C85*E85*D85*D85</f>
        <v>-0.37406438556983951</v>
      </c>
      <c r="M85" s="32">
        <f t="shared" ref="M85:M104" ca="1" si="29">+E$4+E$5*D85+E$6*D85^2</f>
        <v>-4.8732786629740316E-2</v>
      </c>
      <c r="N85" s="32">
        <f t="shared" ref="N85:N104" ca="1" si="30">C85*(M85-E85)^2</f>
        <v>1.2082981581405756E-4</v>
      </c>
      <c r="O85" s="122">
        <f t="shared" ref="O85:O104" ca="1" si="31">(C85*O$1-O$2*F85+O$3*H85)^2</f>
        <v>12248551870.328718</v>
      </c>
      <c r="P85" s="32">
        <f t="shared" ref="P85:P104" ca="1" si="32">(-C85*O$2+O$4*F85-O$5*H85)^2</f>
        <v>921412083.1365732</v>
      </c>
      <c r="Q85" s="32">
        <f t="shared" ref="Q85:Q104" ca="1" si="33">+(C85*O$3-F85*O$5+H85*O$6)^2</f>
        <v>443249557.54415303</v>
      </c>
      <c r="R85" s="16">
        <f t="shared" ref="R85:R104" ca="1" si="34">+E85-M85</f>
        <v>1.0992261633260808E-2</v>
      </c>
    </row>
    <row r="86" spans="1:18">
      <c r="A86" s="71">
        <v>31482.5</v>
      </c>
      <c r="B86" s="71">
        <v>-3.7680524997995235E-2</v>
      </c>
      <c r="C86" s="71">
        <v>1</v>
      </c>
      <c r="D86" s="72">
        <f t="shared" si="20"/>
        <v>3.14825</v>
      </c>
      <c r="E86" s="72">
        <f t="shared" si="21"/>
        <v>-3.7680524997995235E-2</v>
      </c>
      <c r="F86" s="32">
        <f t="shared" si="22"/>
        <v>3.14825</v>
      </c>
      <c r="G86" s="32">
        <f t="shared" si="23"/>
        <v>-3.7680524997995235E-2</v>
      </c>
      <c r="H86" s="32">
        <f t="shared" si="24"/>
        <v>9.9114780625000005</v>
      </c>
      <c r="I86" s="32">
        <f t="shared" si="25"/>
        <v>31.203810810265626</v>
      </c>
      <c r="J86" s="32">
        <f t="shared" si="26"/>
        <v>98.237397383418752</v>
      </c>
      <c r="K86" s="32">
        <f t="shared" si="27"/>
        <v>-0.1186277128249385</v>
      </c>
      <c r="L86" s="32">
        <f t="shared" si="28"/>
        <v>-0.37346969690111265</v>
      </c>
      <c r="M86" s="32">
        <f t="shared" ca="1" si="29"/>
        <v>-4.8732786629740316E-2</v>
      </c>
      <c r="N86" s="32">
        <f t="shared" ca="1" si="30"/>
        <v>1.2215248717654443E-4</v>
      </c>
      <c r="O86" s="122">
        <f t="shared" ca="1" si="31"/>
        <v>12248551870.328718</v>
      </c>
      <c r="P86" s="32">
        <f t="shared" ca="1" si="32"/>
        <v>921412083.1365732</v>
      </c>
      <c r="Q86" s="32">
        <f t="shared" ca="1" si="33"/>
        <v>443249557.54415303</v>
      </c>
      <c r="R86" s="16">
        <f t="shared" ca="1" si="34"/>
        <v>1.1052261631745081E-2</v>
      </c>
    </row>
    <row r="87" spans="1:18">
      <c r="A87" s="71">
        <v>31482.5</v>
      </c>
      <c r="B87" s="71">
        <v>-3.749052499915706E-2</v>
      </c>
      <c r="C87" s="71">
        <v>1</v>
      </c>
      <c r="D87" s="72">
        <f t="shared" si="20"/>
        <v>3.14825</v>
      </c>
      <c r="E87" s="72">
        <f t="shared" si="21"/>
        <v>-3.749052499915706E-2</v>
      </c>
      <c r="F87" s="32">
        <f t="shared" si="22"/>
        <v>3.14825</v>
      </c>
      <c r="G87" s="32">
        <f t="shared" si="23"/>
        <v>-3.749052499915706E-2</v>
      </c>
      <c r="H87" s="32">
        <f t="shared" si="24"/>
        <v>9.9114780625000005</v>
      </c>
      <c r="I87" s="32">
        <f t="shared" si="25"/>
        <v>31.203810810265626</v>
      </c>
      <c r="J87" s="32">
        <f t="shared" si="26"/>
        <v>98.237397383418752</v>
      </c>
      <c r="K87" s="32">
        <f t="shared" si="27"/>
        <v>-0.11802954532859622</v>
      </c>
      <c r="L87" s="32">
        <f t="shared" si="28"/>
        <v>-0.37158651608075305</v>
      </c>
      <c r="M87" s="32">
        <f t="shared" ca="1" si="29"/>
        <v>-4.8732786629740316E-2</v>
      </c>
      <c r="N87" s="32">
        <f t="shared" ca="1" si="30"/>
        <v>1.2638844657048449E-4</v>
      </c>
      <c r="O87" s="122">
        <f t="shared" ca="1" si="31"/>
        <v>12248551870.328718</v>
      </c>
      <c r="P87" s="32">
        <f t="shared" ca="1" si="32"/>
        <v>921412083.1365732</v>
      </c>
      <c r="Q87" s="32">
        <f t="shared" ca="1" si="33"/>
        <v>443249557.54415303</v>
      </c>
      <c r="R87" s="16">
        <f t="shared" ca="1" si="34"/>
        <v>1.1242261630583256E-2</v>
      </c>
    </row>
    <row r="88" spans="1:18">
      <c r="A88" s="71">
        <v>31482.5</v>
      </c>
      <c r="B88" s="71">
        <v>-3.690052499587182E-2</v>
      </c>
      <c r="C88" s="71">
        <v>1</v>
      </c>
      <c r="D88" s="72">
        <f t="shared" si="20"/>
        <v>3.14825</v>
      </c>
      <c r="E88" s="72">
        <f t="shared" si="21"/>
        <v>-3.690052499587182E-2</v>
      </c>
      <c r="F88" s="32">
        <f t="shared" si="22"/>
        <v>3.14825</v>
      </c>
      <c r="G88" s="32">
        <f t="shared" si="23"/>
        <v>-3.690052499587182E-2</v>
      </c>
      <c r="H88" s="32">
        <f t="shared" si="24"/>
        <v>9.9114780625000005</v>
      </c>
      <c r="I88" s="32">
        <f t="shared" si="25"/>
        <v>31.203810810265626</v>
      </c>
      <c r="J88" s="32">
        <f t="shared" si="26"/>
        <v>98.237397383418752</v>
      </c>
      <c r="K88" s="32">
        <f t="shared" si="27"/>
        <v>-0.11617207781825345</v>
      </c>
      <c r="L88" s="32">
        <f t="shared" si="28"/>
        <v>-0.3657387439913164</v>
      </c>
      <c r="M88" s="32">
        <f t="shared" ca="1" si="29"/>
        <v>-4.8732786629740316E-2</v>
      </c>
      <c r="N88" s="32">
        <f t="shared" ca="1" si="30"/>
        <v>1.4000241537231637E-4</v>
      </c>
      <c r="O88" s="122">
        <f t="shared" ca="1" si="31"/>
        <v>12248551870.328718</v>
      </c>
      <c r="P88" s="32">
        <f t="shared" ca="1" si="32"/>
        <v>921412083.1365732</v>
      </c>
      <c r="Q88" s="32">
        <f t="shared" ca="1" si="33"/>
        <v>443249557.54415303</v>
      </c>
      <c r="R88" s="16">
        <f t="shared" ca="1" si="34"/>
        <v>1.1832261633868496E-2</v>
      </c>
    </row>
    <row r="89" spans="1:18">
      <c r="A89" s="71">
        <v>31341.5</v>
      </c>
      <c r="B89" s="71">
        <v>-3.6466755002038553E-2</v>
      </c>
      <c r="C89" s="71">
        <v>1</v>
      </c>
      <c r="D89" s="72">
        <f t="shared" si="20"/>
        <v>3.13415</v>
      </c>
      <c r="E89" s="72">
        <f t="shared" si="21"/>
        <v>-3.6466755002038553E-2</v>
      </c>
      <c r="F89" s="32">
        <f t="shared" si="22"/>
        <v>3.13415</v>
      </c>
      <c r="G89" s="32">
        <f t="shared" si="23"/>
        <v>-3.6466755002038553E-2</v>
      </c>
      <c r="H89" s="32">
        <f t="shared" si="24"/>
        <v>9.8228962225000007</v>
      </c>
      <c r="I89" s="32">
        <f t="shared" si="25"/>
        <v>30.786430195748377</v>
      </c>
      <c r="J89" s="32">
        <f t="shared" si="26"/>
        <v>96.489290198004781</v>
      </c>
      <c r="K89" s="32">
        <f t="shared" si="27"/>
        <v>-0.11429228018963913</v>
      </c>
      <c r="L89" s="32">
        <f t="shared" si="28"/>
        <v>-0.3582091499563575</v>
      </c>
      <c r="M89" s="32">
        <f t="shared" ca="1" si="29"/>
        <v>-4.7829672027299541E-2</v>
      </c>
      <c r="N89" s="32">
        <f t="shared" ca="1" si="30"/>
        <v>1.2911588332296603E-4</v>
      </c>
      <c r="O89" s="122">
        <f t="shared" ca="1" si="31"/>
        <v>11552156446.204147</v>
      </c>
      <c r="P89" s="32">
        <f t="shared" ca="1" si="32"/>
        <v>909814732.24134743</v>
      </c>
      <c r="Q89" s="32">
        <f t="shared" ca="1" si="33"/>
        <v>422752519.69109005</v>
      </c>
      <c r="R89" s="16">
        <f t="shared" ca="1" si="34"/>
        <v>1.1362917025260988E-2</v>
      </c>
    </row>
    <row r="90" spans="1:18">
      <c r="A90" s="71">
        <v>31556</v>
      </c>
      <c r="B90" s="71">
        <v>-3.9501320003182627E-2</v>
      </c>
      <c r="C90" s="71">
        <v>1</v>
      </c>
      <c r="D90" s="72">
        <f t="shared" si="20"/>
        <v>3.1556000000000002</v>
      </c>
      <c r="E90" s="72">
        <f t="shared" si="21"/>
        <v>-3.9501320003182627E-2</v>
      </c>
      <c r="F90" s="32">
        <f t="shared" si="22"/>
        <v>3.1556000000000002</v>
      </c>
      <c r="G90" s="32">
        <f t="shared" si="23"/>
        <v>-3.9501320003182627E-2</v>
      </c>
      <c r="H90" s="32">
        <f t="shared" si="24"/>
        <v>9.9578113600000009</v>
      </c>
      <c r="I90" s="32">
        <f t="shared" si="25"/>
        <v>31.422869527616005</v>
      </c>
      <c r="J90" s="32">
        <f t="shared" si="26"/>
        <v>99.158007081345076</v>
      </c>
      <c r="K90" s="32">
        <f t="shared" si="27"/>
        <v>-0.12465036540204311</v>
      </c>
      <c r="L90" s="32">
        <f t="shared" si="28"/>
        <v>-0.39334669306268727</v>
      </c>
      <c r="M90" s="32">
        <f t="shared" ca="1" si="29"/>
        <v>-4.920621253895327E-2</v>
      </c>
      <c r="N90" s="32">
        <f t="shared" ca="1" si="30"/>
        <v>9.4184939130856731E-5</v>
      </c>
      <c r="O90" s="122">
        <f t="shared" ca="1" si="31"/>
        <v>12620591477.809359</v>
      </c>
      <c r="P90" s="32">
        <f t="shared" ca="1" si="32"/>
        <v>927441347.79657292</v>
      </c>
      <c r="Q90" s="32">
        <f t="shared" ca="1" si="33"/>
        <v>454168975.76063043</v>
      </c>
      <c r="R90" s="16">
        <f t="shared" ca="1" si="34"/>
        <v>9.7048925357706428E-3</v>
      </c>
    </row>
    <row r="91" spans="1:18">
      <c r="A91" s="71">
        <v>22253.5</v>
      </c>
      <c r="B91" s="71">
        <v>-8.1353950008633547E-3</v>
      </c>
      <c r="C91" s="71">
        <v>1</v>
      </c>
      <c r="D91" s="72">
        <f t="shared" si="20"/>
        <v>2.2253500000000002</v>
      </c>
      <c r="E91" s="72">
        <f t="shared" si="21"/>
        <v>-8.1353950008633547E-3</v>
      </c>
      <c r="F91" s="32">
        <f t="shared" si="22"/>
        <v>2.2253500000000002</v>
      </c>
      <c r="G91" s="32">
        <f t="shared" si="23"/>
        <v>-8.1353950008633547E-3</v>
      </c>
      <c r="H91" s="32">
        <f t="shared" si="24"/>
        <v>4.9521826225000005</v>
      </c>
      <c r="I91" s="32">
        <f t="shared" si="25"/>
        <v>11.020339598980376</v>
      </c>
      <c r="J91" s="32">
        <f t="shared" si="26"/>
        <v>24.524112726590982</v>
      </c>
      <c r="K91" s="32">
        <f t="shared" si="27"/>
        <v>-1.8104101265171268E-2</v>
      </c>
      <c r="L91" s="32">
        <f t="shared" si="28"/>
        <v>-4.0287961750448881E-2</v>
      </c>
      <c r="M91" s="32">
        <f t="shared" ca="1" si="29"/>
        <v>-3.7364133419467288E-3</v>
      </c>
      <c r="N91" s="32">
        <f t="shared" ca="1" si="30"/>
        <v>1.9351039635484871E-5</v>
      </c>
      <c r="O91" s="122">
        <f t="shared" ca="1" si="31"/>
        <v>5763360959.9862146</v>
      </c>
      <c r="P91" s="32">
        <f t="shared" ca="1" si="32"/>
        <v>191992696.96756592</v>
      </c>
      <c r="Q91" s="32">
        <f t="shared" ca="1" si="33"/>
        <v>34719733.624979585</v>
      </c>
      <c r="R91" s="16">
        <f t="shared" ca="1" si="34"/>
        <v>-4.3989816589166258E-3</v>
      </c>
    </row>
    <row r="92" spans="1:18">
      <c r="A92" s="71">
        <v>22259</v>
      </c>
      <c r="B92" s="71">
        <v>-9.1542299996945076E-3</v>
      </c>
      <c r="C92" s="71">
        <v>1</v>
      </c>
      <c r="D92" s="72">
        <f t="shared" si="20"/>
        <v>2.2259000000000002</v>
      </c>
      <c r="E92" s="72">
        <f t="shared" si="21"/>
        <v>-9.1542299996945076E-3</v>
      </c>
      <c r="F92" s="32">
        <f t="shared" si="22"/>
        <v>2.2259000000000002</v>
      </c>
      <c r="G92" s="32">
        <f t="shared" si="23"/>
        <v>-9.1542299996945076E-3</v>
      </c>
      <c r="H92" s="32">
        <f t="shared" si="24"/>
        <v>4.9546308100000012</v>
      </c>
      <c r="I92" s="32">
        <f t="shared" si="25"/>
        <v>11.028512719979004</v>
      </c>
      <c r="J92" s="32">
        <f t="shared" si="26"/>
        <v>24.548366463401265</v>
      </c>
      <c r="K92" s="32">
        <f t="shared" si="27"/>
        <v>-2.0376400556320007E-2</v>
      </c>
      <c r="L92" s="32">
        <f t="shared" si="28"/>
        <v>-4.5355829998312711E-2</v>
      </c>
      <c r="M92" s="32">
        <f t="shared" ca="1" si="29"/>
        <v>-3.754690997921542E-3</v>
      </c>
      <c r="N92" s="32">
        <f t="shared" ca="1" si="30"/>
        <v>2.9155021431667392E-5</v>
      </c>
      <c r="O92" s="122">
        <f t="shared" ca="1" si="31"/>
        <v>5748539705.8795834</v>
      </c>
      <c r="P92" s="32">
        <f t="shared" ca="1" si="32"/>
        <v>192331619.49238148</v>
      </c>
      <c r="Q92" s="32">
        <f t="shared" ca="1" si="33"/>
        <v>34568385.731378414</v>
      </c>
      <c r="R92" s="16">
        <f t="shared" ca="1" si="34"/>
        <v>-5.3995390017729655E-3</v>
      </c>
    </row>
    <row r="93" spans="1:18">
      <c r="A93" s="71">
        <v>25316</v>
      </c>
      <c r="B93" s="71">
        <v>-1.2368520001473371E-2</v>
      </c>
      <c r="C93" s="71">
        <v>1</v>
      </c>
      <c r="D93" s="72">
        <f t="shared" si="20"/>
        <v>2.5316000000000001</v>
      </c>
      <c r="E93" s="72">
        <f t="shared" si="21"/>
        <v>-1.2368520001473371E-2</v>
      </c>
      <c r="F93" s="32">
        <f t="shared" si="22"/>
        <v>2.5316000000000001</v>
      </c>
      <c r="G93" s="32">
        <f t="shared" si="23"/>
        <v>-1.2368520001473371E-2</v>
      </c>
      <c r="H93" s="32">
        <f t="shared" si="24"/>
        <v>6.4089985600000006</v>
      </c>
      <c r="I93" s="32">
        <f t="shared" si="25"/>
        <v>16.225020754496001</v>
      </c>
      <c r="J93" s="32">
        <f t="shared" si="26"/>
        <v>41.075262542082079</v>
      </c>
      <c r="K93" s="32">
        <f t="shared" si="27"/>
        <v>-3.1312145235729984E-2</v>
      </c>
      <c r="L93" s="32">
        <f t="shared" si="28"/>
        <v>-7.9269826878774027E-2</v>
      </c>
      <c r="M93" s="32">
        <f t="shared" ca="1" si="29"/>
        <v>-1.5489396231971528E-2</v>
      </c>
      <c r="N93" s="32">
        <f t="shared" ca="1" si="30"/>
        <v>9.7398684460883843E-6</v>
      </c>
      <c r="O93" s="122">
        <f t="shared" ca="1" si="31"/>
        <v>362249547.87224019</v>
      </c>
      <c r="P93" s="32">
        <f t="shared" ca="1" si="32"/>
        <v>408910977.28093791</v>
      </c>
      <c r="Q93" s="32">
        <f t="shared" ca="1" si="33"/>
        <v>3449876.7653424027</v>
      </c>
      <c r="R93" s="16">
        <f t="shared" ca="1" si="34"/>
        <v>3.1208762304981569E-3</v>
      </c>
    </row>
    <row r="94" spans="1:18">
      <c r="A94" s="71">
        <v>25321</v>
      </c>
      <c r="B94" s="71">
        <v>-1.3958370000182185E-2</v>
      </c>
      <c r="C94" s="71">
        <v>1</v>
      </c>
      <c r="D94" s="72">
        <f t="shared" si="20"/>
        <v>2.5320999999999998</v>
      </c>
      <c r="E94" s="72">
        <f t="shared" si="21"/>
        <v>-1.3958370000182185E-2</v>
      </c>
      <c r="F94" s="32">
        <f t="shared" si="22"/>
        <v>2.5320999999999998</v>
      </c>
      <c r="G94" s="32">
        <f t="shared" si="23"/>
        <v>-1.3958370000182185E-2</v>
      </c>
      <c r="H94" s="32">
        <f t="shared" si="24"/>
        <v>6.4115304099999992</v>
      </c>
      <c r="I94" s="32">
        <f t="shared" si="25"/>
        <v>16.234636151160998</v>
      </c>
      <c r="J94" s="32">
        <f t="shared" si="26"/>
        <v>41.107722198354757</v>
      </c>
      <c r="K94" s="32">
        <f t="shared" si="27"/>
        <v>-3.5343988677461309E-2</v>
      </c>
      <c r="L94" s="32">
        <f t="shared" si="28"/>
        <v>-8.9494513730199773E-2</v>
      </c>
      <c r="M94" s="32">
        <f t="shared" ca="1" si="29"/>
        <v>-1.5511166103916271E-2</v>
      </c>
      <c r="N94" s="32">
        <f t="shared" ca="1" si="30"/>
        <v>2.4111757397717581E-6</v>
      </c>
      <c r="O94" s="122">
        <f t="shared" ca="1" si="31"/>
        <v>358568122.137622</v>
      </c>
      <c r="P94" s="32">
        <f t="shared" ca="1" si="32"/>
        <v>409302123.0296424</v>
      </c>
      <c r="Q94" s="32">
        <f t="shared" ca="1" si="33"/>
        <v>3500659.5543199792</v>
      </c>
      <c r="R94" s="16">
        <f t="shared" ca="1" si="34"/>
        <v>1.5527961037340859E-3</v>
      </c>
    </row>
    <row r="95" spans="1:18">
      <c r="A95" s="71">
        <v>18192</v>
      </c>
      <c r="B95" s="71">
        <v>-9.902399979182519E-4</v>
      </c>
      <c r="C95" s="71">
        <v>1</v>
      </c>
      <c r="D95" s="72">
        <f t="shared" si="20"/>
        <v>1.8191999999999999</v>
      </c>
      <c r="E95" s="72">
        <f t="shared" si="21"/>
        <v>-9.902399979182519E-4</v>
      </c>
      <c r="F95" s="32">
        <f t="shared" si="22"/>
        <v>1.8191999999999999</v>
      </c>
      <c r="G95" s="32">
        <f t="shared" si="23"/>
        <v>-9.902399979182519E-4</v>
      </c>
      <c r="H95" s="32">
        <f t="shared" si="24"/>
        <v>3.3094886399999996</v>
      </c>
      <c r="I95" s="32">
        <f t="shared" si="25"/>
        <v>6.0206217338879995</v>
      </c>
      <c r="J95" s="32">
        <f t="shared" si="26"/>
        <v>10.952715058289048</v>
      </c>
      <c r="K95" s="32">
        <f t="shared" si="27"/>
        <v>-1.8014446042128839E-3</v>
      </c>
      <c r="L95" s="32">
        <f t="shared" si="28"/>
        <v>-3.2771880239840781E-3</v>
      </c>
      <c r="M95" s="32">
        <f t="shared" ca="1" si="29"/>
        <v>6.9807758181124266E-3</v>
      </c>
      <c r="N95" s="32">
        <f t="shared" ca="1" si="30"/>
        <v>6.3537093139411221E-5</v>
      </c>
      <c r="O95" s="122">
        <f t="shared" ca="1" si="31"/>
        <v>20633963601.820766</v>
      </c>
      <c r="P95" s="32">
        <f t="shared" ca="1" si="32"/>
        <v>16401006.289600357</v>
      </c>
      <c r="Q95" s="32">
        <f t="shared" ca="1" si="33"/>
        <v>205751329.35103077</v>
      </c>
      <c r="R95" s="16">
        <f t="shared" ca="1" si="34"/>
        <v>-7.9710158160306785E-3</v>
      </c>
    </row>
    <row r="96" spans="1:18">
      <c r="A96" s="71">
        <v>18206</v>
      </c>
      <c r="B96" s="71">
        <v>3.3981800006586127E-3</v>
      </c>
      <c r="C96" s="71">
        <v>1</v>
      </c>
      <c r="D96" s="72">
        <f t="shared" si="20"/>
        <v>1.8206</v>
      </c>
      <c r="E96" s="72">
        <f t="shared" si="21"/>
        <v>3.3981800006586127E-3</v>
      </c>
      <c r="F96" s="32">
        <f t="shared" si="22"/>
        <v>1.8206</v>
      </c>
      <c r="G96" s="32">
        <f t="shared" si="23"/>
        <v>3.3981800006586127E-3</v>
      </c>
      <c r="H96" s="32">
        <f t="shared" si="24"/>
        <v>3.31458436</v>
      </c>
      <c r="I96" s="32">
        <f t="shared" si="25"/>
        <v>6.0345322858159998</v>
      </c>
      <c r="J96" s="32">
        <f t="shared" si="26"/>
        <v>10.986469479556609</v>
      </c>
      <c r="K96" s="32">
        <f t="shared" si="27"/>
        <v>6.1867265091990701E-3</v>
      </c>
      <c r="L96" s="32">
        <f t="shared" si="28"/>
        <v>1.1263554282647827E-2</v>
      </c>
      <c r="M96" s="32">
        <f t="shared" ca="1" si="29"/>
        <v>6.9533704620043449E-3</v>
      </c>
      <c r="N96" s="32">
        <f t="shared" ca="1" si="30"/>
        <v>1.263937921644368E-5</v>
      </c>
      <c r="O96" s="122">
        <f t="shared" ca="1" si="31"/>
        <v>20571278994.061775</v>
      </c>
      <c r="P96" s="32">
        <f t="shared" ca="1" si="32"/>
        <v>16697768.255652165</v>
      </c>
      <c r="Q96" s="32">
        <f t="shared" ca="1" si="33"/>
        <v>205018805.4719567</v>
      </c>
      <c r="R96" s="16">
        <f t="shared" ca="1" si="34"/>
        <v>-3.5551904613457322E-3</v>
      </c>
    </row>
    <row r="97" spans="1:18">
      <c r="A97" s="71">
        <v>18220</v>
      </c>
      <c r="B97" s="71">
        <v>8.7865999958012253E-3</v>
      </c>
      <c r="C97" s="71">
        <v>1</v>
      </c>
      <c r="D97" s="72">
        <f t="shared" si="20"/>
        <v>1.8220000000000001</v>
      </c>
      <c r="E97" s="72">
        <f t="shared" si="21"/>
        <v>8.7865999958012253E-3</v>
      </c>
      <c r="F97" s="32">
        <f t="shared" si="22"/>
        <v>1.8220000000000001</v>
      </c>
      <c r="G97" s="32">
        <f t="shared" si="23"/>
        <v>8.7865999958012253E-3</v>
      </c>
      <c r="H97" s="32">
        <f t="shared" si="24"/>
        <v>3.3196840000000001</v>
      </c>
      <c r="I97" s="32">
        <f t="shared" si="25"/>
        <v>6.0484642480000002</v>
      </c>
      <c r="J97" s="32">
        <f t="shared" si="26"/>
        <v>11.020301859856001</v>
      </c>
      <c r="K97" s="32">
        <f t="shared" si="27"/>
        <v>1.6009185192349833E-2</v>
      </c>
      <c r="L97" s="32">
        <f t="shared" si="28"/>
        <v>2.9168735420461396E-2</v>
      </c>
      <c r="M97" s="32">
        <f t="shared" ca="1" si="29"/>
        <v>6.9258991316010696E-3</v>
      </c>
      <c r="N97" s="32">
        <f t="shared" ca="1" si="30"/>
        <v>3.4622077060352064E-6</v>
      </c>
      <c r="O97" s="122">
        <f t="shared" ca="1" si="31"/>
        <v>20508659824.41481</v>
      </c>
      <c r="P97" s="32">
        <f t="shared" ca="1" si="32"/>
        <v>16997038.59924572</v>
      </c>
      <c r="Q97" s="32">
        <f t="shared" ca="1" si="33"/>
        <v>204286880.71085978</v>
      </c>
      <c r="R97" s="16">
        <f t="shared" ca="1" si="34"/>
        <v>1.8607008642001557E-3</v>
      </c>
    </row>
    <row r="98" spans="1:18">
      <c r="A98" s="71">
        <v>18262</v>
      </c>
      <c r="B98" s="71">
        <v>-1.0481400022399612E-3</v>
      </c>
      <c r="C98" s="71">
        <v>1</v>
      </c>
      <c r="D98" s="72">
        <f t="shared" si="20"/>
        <v>1.8262</v>
      </c>
      <c r="E98" s="72">
        <f t="shared" si="21"/>
        <v>-1.0481400022399612E-3</v>
      </c>
      <c r="F98" s="32">
        <f t="shared" si="22"/>
        <v>1.8262</v>
      </c>
      <c r="G98" s="32">
        <f t="shared" si="23"/>
        <v>-1.0481400022399612E-3</v>
      </c>
      <c r="H98" s="32">
        <f t="shared" si="24"/>
        <v>3.3350064400000003</v>
      </c>
      <c r="I98" s="32">
        <f t="shared" si="25"/>
        <v>6.0903887607280005</v>
      </c>
      <c r="J98" s="32">
        <f t="shared" si="26"/>
        <v>11.122267954841474</v>
      </c>
      <c r="K98" s="32">
        <f t="shared" si="27"/>
        <v>-1.9141132720906172E-3</v>
      </c>
      <c r="L98" s="32">
        <f t="shared" si="28"/>
        <v>-3.4955536574918854E-3</v>
      </c>
      <c r="M98" s="32">
        <f t="shared" ca="1" si="29"/>
        <v>6.843089294619964E-3</v>
      </c>
      <c r="N98" s="32">
        <f t="shared" ca="1" si="30"/>
        <v>6.2271499815620384E-5</v>
      </c>
      <c r="O98" s="122">
        <f t="shared" ca="1" si="31"/>
        <v>20321196313.871304</v>
      </c>
      <c r="P98" s="32">
        <f t="shared" ca="1" si="32"/>
        <v>17909859.469117649</v>
      </c>
      <c r="Q98" s="32">
        <f t="shared" ca="1" si="33"/>
        <v>202094739.12579831</v>
      </c>
      <c r="R98" s="16">
        <f t="shared" ca="1" si="34"/>
        <v>-7.8912292968599251E-3</v>
      </c>
    </row>
    <row r="99" spans="1:18">
      <c r="A99" s="71">
        <v>27306</v>
      </c>
      <c r="B99" s="71">
        <v>-2.702881999721285E-2</v>
      </c>
      <c r="C99" s="71">
        <v>1</v>
      </c>
      <c r="D99" s="72">
        <f t="shared" si="20"/>
        <v>2.7305999999999999</v>
      </c>
      <c r="E99" s="72">
        <f t="shared" si="21"/>
        <v>-2.702881999721285E-2</v>
      </c>
      <c r="F99" s="32">
        <f t="shared" si="22"/>
        <v>2.7305999999999999</v>
      </c>
      <c r="G99" s="32">
        <f t="shared" si="23"/>
        <v>-2.702881999721285E-2</v>
      </c>
      <c r="H99" s="32">
        <f t="shared" si="24"/>
        <v>7.4561763599999997</v>
      </c>
      <c r="I99" s="32">
        <f t="shared" si="25"/>
        <v>20.359835168615998</v>
      </c>
      <c r="J99" s="32">
        <f t="shared" si="26"/>
        <v>55.594565911422841</v>
      </c>
      <c r="K99" s="32">
        <f t="shared" si="27"/>
        <v>-7.3804895884389404E-2</v>
      </c>
      <c r="L99" s="32">
        <f t="shared" si="28"/>
        <v>-0.2015316487019137</v>
      </c>
      <c r="M99" s="32">
        <f t="shared" ca="1" si="29"/>
        <v>-2.4818622516515704E-2</v>
      </c>
      <c r="N99" s="32">
        <f t="shared" ca="1" si="30"/>
        <v>4.8849729036800102E-6</v>
      </c>
      <c r="O99" s="122">
        <f t="shared" ca="1" si="31"/>
        <v>424760946.14882922</v>
      </c>
      <c r="P99" s="32">
        <f t="shared" ca="1" si="32"/>
        <v>570426493.08064461</v>
      </c>
      <c r="Q99" s="32">
        <f t="shared" ca="1" si="33"/>
        <v>56665747.53716749</v>
      </c>
      <c r="R99" s="16">
        <f t="shared" ca="1" si="34"/>
        <v>-2.2101974806971458E-3</v>
      </c>
    </row>
    <row r="100" spans="1:18">
      <c r="A100" s="71">
        <v>28280.5</v>
      </c>
      <c r="B100" s="71">
        <v>-2.64205849962309E-2</v>
      </c>
      <c r="C100" s="71">
        <v>1</v>
      </c>
      <c r="D100" s="72">
        <f t="shared" si="20"/>
        <v>2.8280500000000002</v>
      </c>
      <c r="E100" s="72">
        <f t="shared" si="21"/>
        <v>-2.64205849962309E-2</v>
      </c>
      <c r="F100" s="32">
        <f t="shared" si="22"/>
        <v>2.8280500000000002</v>
      </c>
      <c r="G100" s="32">
        <f t="shared" si="23"/>
        <v>-2.64205849962309E-2</v>
      </c>
      <c r="H100" s="32">
        <f t="shared" si="24"/>
        <v>7.9978668025000008</v>
      </c>
      <c r="I100" s="32">
        <f t="shared" si="25"/>
        <v>22.618367210810128</v>
      </c>
      <c r="J100" s="32">
        <f t="shared" si="26"/>
        <v>63.965873390531584</v>
      </c>
      <c r="K100" s="32">
        <f t="shared" si="27"/>
        <v>-7.4718735398590808E-2</v>
      </c>
      <c r="L100" s="32">
        <f t="shared" si="28"/>
        <v>-0.21130831964398475</v>
      </c>
      <c r="M100" s="32">
        <f t="shared" ca="1" si="29"/>
        <v>-2.9873338440903077E-2</v>
      </c>
      <c r="N100" s="32">
        <f t="shared" ca="1" si="30"/>
        <v>1.1921506349695583E-5</v>
      </c>
      <c r="O100" s="122">
        <f t="shared" ca="1" si="31"/>
        <v>1664033558.1112528</v>
      </c>
      <c r="P100" s="32">
        <f t="shared" ca="1" si="32"/>
        <v>652325748.21135759</v>
      </c>
      <c r="Q100" s="32">
        <f t="shared" ca="1" si="33"/>
        <v>109971139.28486502</v>
      </c>
      <c r="R100" s="16">
        <f t="shared" ca="1" si="34"/>
        <v>3.4527534446721769E-3</v>
      </c>
    </row>
    <row r="101" spans="1:18">
      <c r="A101" s="71">
        <v>28366.5</v>
      </c>
      <c r="B101" s="71">
        <v>-2.6906005005002953E-2</v>
      </c>
      <c r="C101" s="71">
        <v>1</v>
      </c>
      <c r="D101" s="72">
        <f t="shared" si="20"/>
        <v>2.8366500000000001</v>
      </c>
      <c r="E101" s="72">
        <f t="shared" si="21"/>
        <v>-2.6906005005002953E-2</v>
      </c>
      <c r="F101" s="32">
        <f t="shared" si="22"/>
        <v>2.8366500000000001</v>
      </c>
      <c r="G101" s="32">
        <f t="shared" si="23"/>
        <v>-2.6906005005002953E-2</v>
      </c>
      <c r="H101" s="32">
        <f t="shared" si="24"/>
        <v>8.0465832225000007</v>
      </c>
      <c r="I101" s="32">
        <f t="shared" si="25"/>
        <v>22.825340298104628</v>
      </c>
      <c r="J101" s="32">
        <f t="shared" si="26"/>
        <v>64.747501556618502</v>
      </c>
      <c r="K101" s="32">
        <f t="shared" si="27"/>
        <v>-7.6322919097441627E-2</v>
      </c>
      <c r="L101" s="32">
        <f t="shared" si="28"/>
        <v>-0.21650140845775781</v>
      </c>
      <c r="M101" s="32">
        <f t="shared" ca="1" si="29"/>
        <v>-3.033476869299645E-2</v>
      </c>
      <c r="N101" s="32">
        <f t="shared" ca="1" si="30"/>
        <v>1.1756420428102765E-5</v>
      </c>
      <c r="O101" s="122">
        <f t="shared" ca="1" si="31"/>
        <v>1814591073.2740819</v>
      </c>
      <c r="P101" s="32">
        <f t="shared" ca="1" si="32"/>
        <v>659596155.85356832</v>
      </c>
      <c r="Q101" s="32">
        <f t="shared" ca="1" si="33"/>
        <v>115640028.57009034</v>
      </c>
      <c r="R101" s="16">
        <f t="shared" ca="1" si="34"/>
        <v>3.4287636879934968E-3</v>
      </c>
    </row>
    <row r="102" spans="1:18">
      <c r="A102" s="71">
        <v>29391</v>
      </c>
      <c r="B102" s="71">
        <v>-3.6696269999083597E-2</v>
      </c>
      <c r="C102" s="71">
        <v>1</v>
      </c>
      <c r="D102" s="72">
        <f t="shared" si="20"/>
        <v>2.9390999999999998</v>
      </c>
      <c r="E102" s="72">
        <f t="shared" si="21"/>
        <v>-3.6696269999083597E-2</v>
      </c>
      <c r="F102" s="32">
        <f t="shared" si="22"/>
        <v>2.9390999999999998</v>
      </c>
      <c r="G102" s="32">
        <f t="shared" si="23"/>
        <v>-3.6696269999083597E-2</v>
      </c>
      <c r="H102" s="32">
        <f t="shared" si="24"/>
        <v>8.6383088099999998</v>
      </c>
      <c r="I102" s="32">
        <f t="shared" si="25"/>
        <v>25.388853423470998</v>
      </c>
      <c r="J102" s="32">
        <f t="shared" si="26"/>
        <v>74.6203790969236</v>
      </c>
      <c r="K102" s="32">
        <f t="shared" si="27"/>
        <v>-0.1078540071543066</v>
      </c>
      <c r="L102" s="32">
        <f t="shared" si="28"/>
        <v>-0.31699371242722252</v>
      </c>
      <c r="M102" s="32">
        <f t="shared" ca="1" si="29"/>
        <v>-3.6023168855642287E-2</v>
      </c>
      <c r="N102" s="32">
        <f t="shared" ca="1" si="30"/>
        <v>4.5306514930199869E-7</v>
      </c>
      <c r="O102" s="122">
        <f t="shared" ca="1" si="31"/>
        <v>4148541723.3214617</v>
      </c>
      <c r="P102" s="32">
        <f t="shared" ca="1" si="32"/>
        <v>746371504.77145851</v>
      </c>
      <c r="Q102" s="32">
        <f t="shared" ca="1" si="33"/>
        <v>196135682.42304879</v>
      </c>
      <c r="R102" s="16">
        <f t="shared" ca="1" si="34"/>
        <v>-6.7310114344130978E-4</v>
      </c>
    </row>
    <row r="103" spans="1:18">
      <c r="A103" s="71">
        <v>29480</v>
      </c>
      <c r="B103" s="71">
        <v>-3.6355600008391775E-2</v>
      </c>
      <c r="C103" s="71">
        <v>1</v>
      </c>
      <c r="D103" s="72">
        <f t="shared" si="20"/>
        <v>2.948</v>
      </c>
      <c r="E103" s="72">
        <f t="shared" si="21"/>
        <v>-3.6355600008391775E-2</v>
      </c>
      <c r="F103" s="32">
        <f t="shared" si="22"/>
        <v>2.948</v>
      </c>
      <c r="G103" s="32">
        <f t="shared" si="23"/>
        <v>-3.6355600008391775E-2</v>
      </c>
      <c r="H103" s="32">
        <f t="shared" si="24"/>
        <v>8.6907040000000002</v>
      </c>
      <c r="I103" s="32">
        <f t="shared" si="25"/>
        <v>25.620195391999999</v>
      </c>
      <c r="J103" s="32">
        <f t="shared" si="26"/>
        <v>75.528336015615992</v>
      </c>
      <c r="K103" s="32">
        <f t="shared" si="27"/>
        <v>-0.10717630882473896</v>
      </c>
      <c r="L103" s="32">
        <f t="shared" si="28"/>
        <v>-0.31595575841533041</v>
      </c>
      <c r="M103" s="32">
        <f t="shared" ca="1" si="29"/>
        <v>-3.653400849171505E-2</v>
      </c>
      <c r="N103" s="32">
        <f t="shared" ca="1" si="30"/>
        <v>3.1829586921711364E-8</v>
      </c>
      <c r="O103" s="122">
        <f t="shared" ca="1" si="31"/>
        <v>4399716248.7980947</v>
      </c>
      <c r="P103" s="32">
        <f t="shared" ca="1" si="32"/>
        <v>753906235.3075949</v>
      </c>
      <c r="Q103" s="32">
        <f t="shared" ca="1" si="33"/>
        <v>204305279.8023389</v>
      </c>
      <c r="R103" s="16">
        <f t="shared" ca="1" si="34"/>
        <v>1.7840848332327519E-4</v>
      </c>
    </row>
    <row r="104" spans="1:18">
      <c r="A104" s="71">
        <v>31442.5</v>
      </c>
      <c r="B104" s="71">
        <v>-3.8321724998240825E-2</v>
      </c>
      <c r="C104" s="71">
        <v>1</v>
      </c>
      <c r="D104" s="72">
        <f t="shared" si="20"/>
        <v>3.14425</v>
      </c>
      <c r="E104" s="72">
        <f t="shared" si="21"/>
        <v>-3.8321724998240825E-2</v>
      </c>
      <c r="F104" s="32">
        <f t="shared" si="22"/>
        <v>3.14425</v>
      </c>
      <c r="G104" s="32">
        <f t="shared" si="23"/>
        <v>-3.8321724998240825E-2</v>
      </c>
      <c r="H104" s="32">
        <f t="shared" si="24"/>
        <v>9.8863080624999995</v>
      </c>
      <c r="I104" s="32">
        <f t="shared" si="25"/>
        <v>31.085024125515623</v>
      </c>
      <c r="J104" s="32">
        <f t="shared" si="26"/>
        <v>97.739087106652505</v>
      </c>
      <c r="K104" s="32">
        <f t="shared" si="27"/>
        <v>-0.12049308382571872</v>
      </c>
      <c r="L104" s="32">
        <f t="shared" si="28"/>
        <v>-0.37886037881901607</v>
      </c>
      <c r="M104" s="32">
        <f t="shared" ca="1" si="29"/>
        <v>-4.8475903966478745E-2</v>
      </c>
      <c r="N104" s="32">
        <f t="shared" ca="1" si="30"/>
        <v>1.0310735051900531E-4</v>
      </c>
      <c r="O104" s="122">
        <f t="shared" ca="1" si="31"/>
        <v>12048685759.734774</v>
      </c>
      <c r="P104" s="32">
        <f t="shared" ca="1" si="32"/>
        <v>918126137.69128823</v>
      </c>
      <c r="Q104" s="32">
        <f t="shared" ca="1" si="33"/>
        <v>437374831.65760201</v>
      </c>
      <c r="R104" s="16">
        <f t="shared" ca="1" si="34"/>
        <v>1.015417896823792E-2</v>
      </c>
    </row>
    <row r="105" spans="1:18">
      <c r="A105" s="71"/>
      <c r="B105" s="71"/>
      <c r="C105" s="71"/>
      <c r="D105" s="72"/>
      <c r="E105" s="72"/>
      <c r="F105" s="32"/>
      <c r="G105" s="32"/>
      <c r="H105" s="32"/>
      <c r="I105" s="32"/>
      <c r="J105" s="32"/>
      <c r="K105" s="32"/>
      <c r="L105" s="32"/>
      <c r="M105" s="32"/>
      <c r="N105" s="32"/>
      <c r="O105" s="122"/>
      <c r="P105" s="32"/>
      <c r="Q105" s="32"/>
    </row>
    <row r="106" spans="1:18">
      <c r="A106" s="71"/>
      <c r="B106" s="71"/>
      <c r="C106" s="71"/>
      <c r="D106" s="72"/>
      <c r="E106" s="72"/>
      <c r="F106" s="32"/>
      <c r="G106" s="32"/>
      <c r="H106" s="32"/>
      <c r="I106" s="32"/>
      <c r="J106" s="32"/>
      <c r="K106" s="32"/>
      <c r="L106" s="32"/>
      <c r="M106" s="32"/>
      <c r="N106" s="32"/>
      <c r="O106" s="122"/>
      <c r="P106" s="32"/>
      <c r="Q106" s="32"/>
    </row>
    <row r="107" spans="1:18">
      <c r="A107" s="71"/>
      <c r="B107" s="71"/>
      <c r="C107" s="71"/>
      <c r="D107" s="72"/>
      <c r="E107" s="72"/>
      <c r="F107" s="32"/>
      <c r="G107" s="32"/>
      <c r="H107" s="32"/>
      <c r="I107" s="32"/>
      <c r="J107" s="32"/>
      <c r="K107" s="32"/>
      <c r="L107" s="32"/>
      <c r="M107" s="32"/>
      <c r="N107" s="32"/>
      <c r="O107" s="122"/>
      <c r="P107" s="32"/>
      <c r="Q107" s="32"/>
    </row>
    <row r="108" spans="1:18">
      <c r="A108" s="71"/>
      <c r="B108" s="71"/>
      <c r="C108" s="71"/>
      <c r="D108" s="72"/>
      <c r="E108" s="72"/>
      <c r="F108" s="32"/>
      <c r="G108" s="32"/>
      <c r="H108" s="32"/>
      <c r="I108" s="32"/>
      <c r="J108" s="32"/>
      <c r="K108" s="32"/>
      <c r="L108" s="32"/>
      <c r="M108" s="32"/>
      <c r="N108" s="32"/>
      <c r="O108" s="122"/>
      <c r="P108" s="32"/>
      <c r="Q108" s="32"/>
    </row>
    <row r="109" spans="1:18">
      <c r="A109" s="71"/>
      <c r="B109" s="71"/>
      <c r="C109" s="71"/>
      <c r="D109" s="72"/>
      <c r="E109" s="72"/>
      <c r="F109" s="32"/>
      <c r="G109" s="32"/>
      <c r="H109" s="32"/>
      <c r="I109" s="32"/>
      <c r="J109" s="32"/>
      <c r="K109" s="32"/>
      <c r="L109" s="32"/>
      <c r="M109" s="32"/>
      <c r="N109" s="32"/>
      <c r="O109" s="122"/>
      <c r="P109" s="32"/>
      <c r="Q109" s="32"/>
    </row>
    <row r="110" spans="1:18">
      <c r="A110" s="71"/>
      <c r="B110" s="71"/>
      <c r="C110" s="71"/>
      <c r="D110" s="72"/>
      <c r="E110" s="72"/>
      <c r="F110" s="32"/>
      <c r="G110" s="32"/>
      <c r="H110" s="32"/>
      <c r="I110" s="32"/>
      <c r="J110" s="32"/>
      <c r="K110" s="32"/>
      <c r="L110" s="32"/>
      <c r="M110" s="32"/>
      <c r="N110" s="32"/>
      <c r="O110" s="122"/>
      <c r="P110" s="32"/>
      <c r="Q110" s="32"/>
    </row>
    <row r="111" spans="1:18">
      <c r="A111" s="71"/>
      <c r="B111" s="71"/>
      <c r="C111" s="71"/>
      <c r="D111" s="72"/>
      <c r="E111" s="72"/>
      <c r="F111" s="32"/>
      <c r="G111" s="32"/>
      <c r="H111" s="32"/>
      <c r="I111" s="32"/>
      <c r="J111" s="32"/>
      <c r="K111" s="32"/>
      <c r="L111" s="32"/>
      <c r="M111" s="32"/>
      <c r="N111" s="32"/>
      <c r="O111" s="122"/>
      <c r="P111" s="32"/>
      <c r="Q111" s="32"/>
    </row>
    <row r="112" spans="1:18">
      <c r="A112" s="71"/>
      <c r="B112" s="71"/>
      <c r="C112" s="71"/>
      <c r="D112" s="72"/>
      <c r="E112" s="72"/>
      <c r="F112" s="32"/>
      <c r="G112" s="32"/>
      <c r="H112" s="32"/>
      <c r="I112" s="32"/>
      <c r="J112" s="32"/>
      <c r="K112" s="32"/>
      <c r="L112" s="32"/>
      <c r="M112" s="32"/>
      <c r="N112" s="32"/>
      <c r="O112" s="122"/>
      <c r="P112" s="32"/>
      <c r="Q112" s="32"/>
    </row>
    <row r="113" spans="1:17">
      <c r="A113" s="71"/>
      <c r="B113" s="71"/>
      <c r="C113" s="71"/>
      <c r="D113" s="72"/>
      <c r="E113" s="72"/>
      <c r="F113" s="32"/>
      <c r="G113" s="32"/>
      <c r="H113" s="32"/>
      <c r="I113" s="32"/>
      <c r="J113" s="32"/>
      <c r="K113" s="32"/>
      <c r="L113" s="32"/>
      <c r="M113" s="32"/>
      <c r="N113" s="32"/>
      <c r="O113" s="122"/>
      <c r="P113" s="32"/>
      <c r="Q113" s="32"/>
    </row>
    <row r="114" spans="1:17">
      <c r="A114" s="71"/>
      <c r="B114" s="71"/>
      <c r="C114" s="71"/>
      <c r="D114" s="72"/>
      <c r="E114" s="72"/>
      <c r="F114" s="32"/>
      <c r="G114" s="32"/>
      <c r="H114" s="32"/>
      <c r="I114" s="32"/>
      <c r="J114" s="32"/>
      <c r="K114" s="32"/>
      <c r="L114" s="32"/>
      <c r="M114" s="32"/>
      <c r="N114" s="32"/>
      <c r="O114" s="122"/>
      <c r="P114" s="32"/>
      <c r="Q114" s="32"/>
    </row>
    <row r="115" spans="1:17">
      <c r="A115" s="71"/>
      <c r="B115" s="71"/>
      <c r="C115" s="71"/>
      <c r="D115" s="72"/>
      <c r="E115" s="72"/>
      <c r="F115" s="32"/>
      <c r="G115" s="32"/>
      <c r="H115" s="32"/>
      <c r="I115" s="32"/>
      <c r="J115" s="32"/>
      <c r="K115" s="32"/>
      <c r="L115" s="32"/>
      <c r="M115" s="32"/>
      <c r="N115" s="32"/>
      <c r="O115" s="122"/>
      <c r="P115" s="32"/>
      <c r="Q115" s="32"/>
    </row>
    <row r="116" spans="1:17">
      <c r="A116" s="71"/>
      <c r="B116" s="71"/>
      <c r="C116" s="71"/>
      <c r="D116" s="72"/>
      <c r="E116" s="72"/>
      <c r="F116" s="32"/>
      <c r="G116" s="32"/>
      <c r="H116" s="32"/>
      <c r="I116" s="32"/>
      <c r="J116" s="32"/>
      <c r="K116" s="32"/>
      <c r="L116" s="32"/>
      <c r="M116" s="32"/>
      <c r="N116" s="32"/>
      <c r="O116" s="122"/>
      <c r="P116" s="32"/>
      <c r="Q116" s="32"/>
    </row>
    <row r="117" spans="1:17">
      <c r="A117" s="71"/>
      <c r="B117" s="71"/>
      <c r="C117" s="71"/>
      <c r="D117" s="72"/>
      <c r="E117" s="72"/>
      <c r="F117" s="32"/>
      <c r="G117" s="32"/>
      <c r="H117" s="32"/>
      <c r="I117" s="32"/>
      <c r="J117" s="32"/>
      <c r="K117" s="32"/>
      <c r="L117" s="32"/>
      <c r="M117" s="32"/>
      <c r="N117" s="32"/>
      <c r="O117" s="122"/>
      <c r="P117" s="32"/>
      <c r="Q117" s="32"/>
    </row>
    <row r="118" spans="1:17">
      <c r="A118" s="71"/>
      <c r="B118" s="71"/>
      <c r="C118" s="71"/>
      <c r="D118" s="72"/>
      <c r="E118" s="72"/>
      <c r="F118" s="32"/>
      <c r="G118" s="32"/>
      <c r="H118" s="32"/>
      <c r="I118" s="32"/>
      <c r="J118" s="32"/>
      <c r="K118" s="32"/>
      <c r="L118" s="32"/>
      <c r="M118" s="32"/>
      <c r="N118" s="32"/>
      <c r="O118" s="122"/>
      <c r="P118" s="32"/>
      <c r="Q118" s="32"/>
    </row>
    <row r="119" spans="1:17">
      <c r="A119" s="71"/>
      <c r="B119" s="71"/>
      <c r="C119" s="71"/>
      <c r="D119" s="72"/>
      <c r="E119" s="72"/>
      <c r="F119" s="32"/>
      <c r="G119" s="32"/>
      <c r="H119" s="32"/>
      <c r="I119" s="32"/>
      <c r="J119" s="32"/>
      <c r="K119" s="32"/>
      <c r="L119" s="32"/>
      <c r="M119" s="32"/>
      <c r="N119" s="32"/>
      <c r="O119" s="122"/>
      <c r="P119" s="32"/>
      <c r="Q119" s="32"/>
    </row>
    <row r="120" spans="1:17">
      <c r="A120" s="71"/>
      <c r="B120" s="71"/>
      <c r="C120" s="71"/>
      <c r="D120" s="72"/>
      <c r="E120" s="72"/>
      <c r="F120" s="32"/>
      <c r="G120" s="32"/>
      <c r="H120" s="32"/>
      <c r="I120" s="32"/>
      <c r="J120" s="32"/>
      <c r="K120" s="32"/>
      <c r="L120" s="32"/>
      <c r="M120" s="32"/>
      <c r="N120" s="32"/>
      <c r="O120" s="122"/>
      <c r="P120" s="32"/>
      <c r="Q120" s="32"/>
    </row>
    <row r="121" spans="1:17">
      <c r="A121" s="71"/>
      <c r="B121" s="71"/>
      <c r="C121" s="71"/>
      <c r="D121" s="72"/>
      <c r="E121" s="72"/>
      <c r="F121" s="32"/>
      <c r="G121" s="32"/>
      <c r="H121" s="32"/>
      <c r="I121" s="32"/>
      <c r="J121" s="32"/>
      <c r="K121" s="32"/>
      <c r="L121" s="32"/>
      <c r="M121" s="32"/>
      <c r="N121" s="32"/>
      <c r="O121" s="122"/>
      <c r="P121" s="32"/>
      <c r="Q121" s="32"/>
    </row>
    <row r="122" spans="1:17">
      <c r="A122" s="71"/>
      <c r="B122" s="71"/>
      <c r="C122" s="71"/>
      <c r="D122" s="72"/>
      <c r="E122" s="72"/>
      <c r="F122" s="32"/>
      <c r="G122" s="32"/>
      <c r="H122" s="32"/>
      <c r="I122" s="32"/>
      <c r="J122" s="32"/>
      <c r="K122" s="32"/>
      <c r="L122" s="32"/>
      <c r="M122" s="32"/>
      <c r="N122" s="32"/>
      <c r="O122" s="122"/>
      <c r="P122" s="32"/>
      <c r="Q122" s="32"/>
    </row>
    <row r="123" spans="1:17">
      <c r="A123" s="71"/>
      <c r="B123" s="71"/>
      <c r="C123" s="71"/>
      <c r="D123" s="72"/>
      <c r="E123" s="72"/>
      <c r="F123" s="32"/>
      <c r="G123" s="32"/>
      <c r="H123" s="32"/>
      <c r="I123" s="32"/>
      <c r="J123" s="32"/>
      <c r="K123" s="32"/>
      <c r="L123" s="32"/>
      <c r="M123" s="32"/>
      <c r="N123" s="32"/>
      <c r="O123" s="122"/>
      <c r="P123" s="32"/>
      <c r="Q123" s="32"/>
    </row>
    <row r="124" spans="1:17">
      <c r="A124" s="71"/>
      <c r="B124" s="71"/>
      <c r="C124" s="71"/>
      <c r="D124" s="72"/>
      <c r="E124" s="72"/>
      <c r="F124" s="32"/>
      <c r="G124" s="32"/>
      <c r="H124" s="32"/>
      <c r="I124" s="32"/>
      <c r="J124" s="32"/>
      <c r="K124" s="32"/>
      <c r="L124" s="32"/>
      <c r="M124" s="32"/>
      <c r="N124" s="32"/>
      <c r="O124" s="122"/>
      <c r="P124" s="32"/>
      <c r="Q124" s="32"/>
    </row>
    <row r="125" spans="1:17">
      <c r="A125" s="71"/>
      <c r="B125" s="71"/>
      <c r="C125" s="71"/>
      <c r="D125" s="72"/>
      <c r="E125" s="72"/>
      <c r="F125" s="32"/>
      <c r="G125" s="32"/>
      <c r="H125" s="32"/>
      <c r="I125" s="32"/>
      <c r="J125" s="32"/>
      <c r="K125" s="32"/>
      <c r="L125" s="32"/>
      <c r="M125" s="32"/>
      <c r="N125" s="32"/>
      <c r="O125" s="122"/>
      <c r="P125" s="32"/>
      <c r="Q125" s="32"/>
    </row>
    <row r="126" spans="1:17">
      <c r="A126" s="71"/>
      <c r="B126" s="71"/>
      <c r="C126" s="71"/>
      <c r="D126" s="72"/>
      <c r="E126" s="72"/>
      <c r="F126" s="32"/>
      <c r="G126" s="32"/>
      <c r="H126" s="32"/>
      <c r="I126" s="32"/>
      <c r="J126" s="32"/>
      <c r="K126" s="32"/>
      <c r="L126" s="32"/>
      <c r="M126" s="32"/>
      <c r="N126" s="32"/>
      <c r="O126" s="122"/>
      <c r="P126" s="32"/>
      <c r="Q126" s="32"/>
    </row>
    <row r="127" spans="1:17">
      <c r="A127" s="71"/>
      <c r="B127" s="71"/>
      <c r="C127" s="71"/>
      <c r="D127" s="72"/>
      <c r="E127" s="72"/>
      <c r="F127" s="32"/>
      <c r="G127" s="32"/>
      <c r="H127" s="32"/>
      <c r="I127" s="32"/>
      <c r="J127" s="32"/>
      <c r="K127" s="32"/>
      <c r="L127" s="32"/>
      <c r="M127" s="32"/>
      <c r="N127" s="32"/>
      <c r="O127" s="122"/>
      <c r="P127" s="32"/>
      <c r="Q127" s="32"/>
    </row>
    <row r="128" spans="1:17">
      <c r="A128" s="71"/>
      <c r="B128" s="71"/>
      <c r="C128" s="71"/>
      <c r="D128" s="72"/>
      <c r="E128" s="72"/>
      <c r="F128" s="32"/>
      <c r="G128" s="32"/>
      <c r="H128" s="32"/>
      <c r="I128" s="32"/>
      <c r="J128" s="32"/>
      <c r="K128" s="32"/>
      <c r="L128" s="32"/>
      <c r="M128" s="32"/>
      <c r="N128" s="32"/>
      <c r="O128" s="122"/>
      <c r="P128" s="32"/>
      <c r="Q128" s="32"/>
    </row>
    <row r="129" spans="1:17">
      <c r="A129" s="71"/>
      <c r="B129" s="71"/>
      <c r="C129" s="71"/>
      <c r="D129" s="72"/>
      <c r="E129" s="72"/>
      <c r="F129" s="32"/>
      <c r="G129" s="32"/>
      <c r="H129" s="32"/>
      <c r="I129" s="32"/>
      <c r="J129" s="32"/>
      <c r="K129" s="32"/>
      <c r="L129" s="32"/>
      <c r="M129" s="32"/>
      <c r="N129" s="32"/>
      <c r="O129" s="122"/>
      <c r="P129" s="32"/>
      <c r="Q129" s="32"/>
    </row>
    <row r="130" spans="1:17">
      <c r="A130" s="71"/>
      <c r="B130" s="71"/>
      <c r="C130" s="71"/>
      <c r="D130" s="72"/>
      <c r="E130" s="72"/>
      <c r="F130" s="32"/>
      <c r="G130" s="32"/>
      <c r="H130" s="32"/>
      <c r="I130" s="32"/>
      <c r="J130" s="32"/>
      <c r="K130" s="32"/>
      <c r="L130" s="32"/>
      <c r="M130" s="32"/>
      <c r="N130" s="32"/>
      <c r="O130" s="122"/>
      <c r="P130" s="32"/>
      <c r="Q130" s="32"/>
    </row>
    <row r="131" spans="1:17">
      <c r="A131" s="71"/>
      <c r="B131" s="71"/>
      <c r="C131" s="71"/>
      <c r="D131" s="72"/>
      <c r="E131" s="72"/>
      <c r="F131" s="32"/>
      <c r="G131" s="32"/>
      <c r="H131" s="32"/>
      <c r="I131" s="32"/>
      <c r="J131" s="32"/>
      <c r="K131" s="32"/>
      <c r="L131" s="32"/>
      <c r="M131" s="32"/>
      <c r="N131" s="32"/>
      <c r="O131" s="122"/>
      <c r="P131" s="32"/>
      <c r="Q131" s="32"/>
    </row>
    <row r="132" spans="1:17">
      <c r="A132" s="71"/>
      <c r="B132" s="71"/>
      <c r="C132" s="71"/>
      <c r="D132" s="72"/>
      <c r="E132" s="72"/>
      <c r="F132" s="32"/>
      <c r="G132" s="32"/>
      <c r="H132" s="32"/>
      <c r="I132" s="32"/>
      <c r="J132" s="32"/>
      <c r="K132" s="32"/>
      <c r="L132" s="32"/>
      <c r="M132" s="32"/>
      <c r="N132" s="32"/>
      <c r="O132" s="122"/>
      <c r="P132" s="32"/>
      <c r="Q132" s="32"/>
    </row>
    <row r="133" spans="1:17">
      <c r="A133" s="71"/>
      <c r="B133" s="71"/>
      <c r="C133" s="71"/>
      <c r="D133" s="72"/>
      <c r="E133" s="72"/>
      <c r="F133" s="32"/>
      <c r="G133" s="32"/>
      <c r="H133" s="32"/>
      <c r="I133" s="32"/>
      <c r="J133" s="32"/>
      <c r="K133" s="32"/>
      <c r="L133" s="32"/>
      <c r="M133" s="32"/>
      <c r="N133" s="32"/>
      <c r="O133" s="122"/>
      <c r="P133" s="32"/>
      <c r="Q133" s="32"/>
    </row>
    <row r="134" spans="1:17">
      <c r="A134" s="71"/>
      <c r="B134" s="71"/>
      <c r="C134" s="71"/>
      <c r="D134" s="72"/>
      <c r="E134" s="72"/>
      <c r="F134" s="32"/>
      <c r="G134" s="32"/>
      <c r="H134" s="32"/>
      <c r="I134" s="32"/>
      <c r="J134" s="32"/>
      <c r="K134" s="32"/>
      <c r="L134" s="32"/>
      <c r="M134" s="32"/>
      <c r="N134" s="32"/>
      <c r="O134" s="122"/>
      <c r="P134" s="32"/>
      <c r="Q134" s="32"/>
    </row>
    <row r="135" spans="1:17">
      <c r="A135" s="71"/>
      <c r="B135" s="71"/>
      <c r="C135" s="71"/>
      <c r="D135" s="72"/>
      <c r="E135" s="72"/>
      <c r="F135" s="32"/>
      <c r="G135" s="32"/>
      <c r="H135" s="32"/>
      <c r="I135" s="32"/>
      <c r="J135" s="32"/>
      <c r="K135" s="32"/>
      <c r="L135" s="32"/>
      <c r="M135" s="32"/>
      <c r="N135" s="32"/>
      <c r="O135" s="122"/>
      <c r="P135" s="32"/>
      <c r="Q135" s="32"/>
    </row>
    <row r="136" spans="1:17">
      <c r="A136" s="71"/>
      <c r="B136" s="71"/>
      <c r="C136" s="71"/>
      <c r="D136" s="72"/>
      <c r="E136" s="72"/>
      <c r="F136" s="32"/>
      <c r="G136" s="32"/>
      <c r="H136" s="32"/>
      <c r="I136" s="32"/>
      <c r="J136" s="32"/>
      <c r="K136" s="32"/>
      <c r="L136" s="32"/>
      <c r="M136" s="32"/>
      <c r="N136" s="32"/>
      <c r="O136" s="122"/>
      <c r="P136" s="32"/>
      <c r="Q136" s="32"/>
    </row>
    <row r="137" spans="1:17">
      <c r="A137" s="71"/>
      <c r="B137" s="71"/>
      <c r="C137" s="71"/>
      <c r="D137" s="72"/>
      <c r="E137" s="72"/>
      <c r="F137" s="32"/>
      <c r="G137" s="32"/>
      <c r="H137" s="32"/>
      <c r="I137" s="32"/>
      <c r="J137" s="32"/>
      <c r="K137" s="32"/>
      <c r="L137" s="32"/>
      <c r="M137" s="32"/>
      <c r="N137" s="32"/>
      <c r="O137" s="122"/>
      <c r="P137" s="32"/>
      <c r="Q137" s="32"/>
    </row>
    <row r="138" spans="1:17">
      <c r="A138" s="71"/>
      <c r="B138" s="71"/>
      <c r="C138" s="71"/>
      <c r="D138" s="72"/>
      <c r="E138" s="72"/>
      <c r="F138" s="32"/>
      <c r="G138" s="32"/>
      <c r="H138" s="32"/>
      <c r="I138" s="32"/>
      <c r="J138" s="32"/>
      <c r="K138" s="32"/>
      <c r="L138" s="32"/>
      <c r="M138" s="32"/>
      <c r="N138" s="32"/>
      <c r="O138" s="122"/>
      <c r="P138" s="32"/>
      <c r="Q138" s="32"/>
    </row>
    <row r="139" spans="1:17">
      <c r="A139" s="71"/>
      <c r="B139" s="71"/>
      <c r="C139" s="71"/>
      <c r="D139" s="72"/>
      <c r="E139" s="72"/>
      <c r="F139" s="32"/>
      <c r="G139" s="32"/>
      <c r="H139" s="32"/>
      <c r="I139" s="32"/>
      <c r="J139" s="32"/>
      <c r="K139" s="32"/>
      <c r="L139" s="32"/>
      <c r="M139" s="32"/>
      <c r="N139" s="32"/>
      <c r="O139" s="122"/>
      <c r="P139" s="32"/>
      <c r="Q139" s="32"/>
    </row>
    <row r="140" spans="1:17">
      <c r="A140" s="71"/>
      <c r="B140" s="71"/>
      <c r="C140" s="71"/>
      <c r="D140" s="72"/>
      <c r="E140" s="72"/>
      <c r="F140" s="32"/>
      <c r="G140" s="32"/>
      <c r="H140" s="32"/>
      <c r="I140" s="32"/>
      <c r="J140" s="32"/>
      <c r="K140" s="32"/>
      <c r="L140" s="32"/>
      <c r="M140" s="32"/>
      <c r="N140" s="32"/>
      <c r="O140" s="122"/>
      <c r="P140" s="32"/>
      <c r="Q140" s="32"/>
    </row>
    <row r="141" spans="1:17">
      <c r="A141" s="71"/>
      <c r="B141" s="71"/>
      <c r="C141" s="71"/>
      <c r="D141" s="72"/>
      <c r="E141" s="72"/>
      <c r="F141" s="32"/>
      <c r="G141" s="32"/>
      <c r="H141" s="32"/>
      <c r="I141" s="32"/>
      <c r="J141" s="32"/>
      <c r="K141" s="32"/>
      <c r="L141" s="32"/>
      <c r="M141" s="32"/>
      <c r="N141" s="32"/>
      <c r="O141" s="122"/>
      <c r="P141" s="32"/>
      <c r="Q141" s="32"/>
    </row>
    <row r="142" spans="1:17">
      <c r="A142" s="71"/>
      <c r="B142" s="71"/>
      <c r="C142" s="71"/>
      <c r="D142" s="72"/>
      <c r="E142" s="72"/>
      <c r="F142" s="32"/>
      <c r="G142" s="32"/>
      <c r="H142" s="32"/>
      <c r="I142" s="32"/>
      <c r="J142" s="32"/>
      <c r="K142" s="32"/>
      <c r="L142" s="32"/>
      <c r="M142" s="32"/>
      <c r="N142" s="32"/>
      <c r="O142" s="122"/>
      <c r="P142" s="32"/>
      <c r="Q142" s="32"/>
    </row>
    <row r="143" spans="1:17">
      <c r="A143" s="71"/>
      <c r="B143" s="71"/>
      <c r="C143" s="71"/>
      <c r="D143" s="72"/>
      <c r="E143" s="72"/>
      <c r="F143" s="32"/>
      <c r="G143" s="32"/>
      <c r="H143" s="32"/>
      <c r="I143" s="32"/>
      <c r="J143" s="32"/>
      <c r="K143" s="32"/>
      <c r="L143" s="32"/>
      <c r="M143" s="32"/>
      <c r="N143" s="32"/>
      <c r="O143" s="122"/>
      <c r="P143" s="32"/>
      <c r="Q143" s="32"/>
    </row>
    <row r="144" spans="1:17">
      <c r="A144" s="71"/>
      <c r="B144" s="71"/>
      <c r="C144" s="71"/>
      <c r="D144" s="72"/>
      <c r="E144" s="72"/>
      <c r="F144" s="32"/>
      <c r="G144" s="32"/>
      <c r="H144" s="32"/>
      <c r="I144" s="32"/>
      <c r="J144" s="32"/>
      <c r="K144" s="32"/>
      <c r="L144" s="32"/>
      <c r="M144" s="32"/>
      <c r="N144" s="32"/>
      <c r="O144" s="122"/>
      <c r="P144" s="32"/>
      <c r="Q144" s="32"/>
    </row>
    <row r="145" spans="1:17">
      <c r="A145" s="71"/>
      <c r="B145" s="71"/>
      <c r="C145" s="71"/>
      <c r="D145" s="72"/>
      <c r="E145" s="72"/>
      <c r="F145" s="32"/>
      <c r="G145" s="32"/>
      <c r="H145" s="32"/>
      <c r="I145" s="32"/>
      <c r="J145" s="32"/>
      <c r="K145" s="32"/>
      <c r="L145" s="32"/>
      <c r="M145" s="32"/>
      <c r="N145" s="32"/>
      <c r="O145" s="122"/>
      <c r="P145" s="32"/>
      <c r="Q145" s="32"/>
    </row>
    <row r="146" spans="1:17">
      <c r="A146" s="71"/>
      <c r="B146" s="71"/>
      <c r="C146" s="71"/>
      <c r="D146" s="72"/>
      <c r="E146" s="72"/>
      <c r="F146" s="32"/>
      <c r="G146" s="32"/>
      <c r="H146" s="32"/>
      <c r="I146" s="32"/>
      <c r="J146" s="32"/>
      <c r="K146" s="32"/>
      <c r="L146" s="32"/>
      <c r="M146" s="32"/>
      <c r="N146" s="32"/>
      <c r="O146" s="122"/>
      <c r="P146" s="32"/>
      <c r="Q146" s="32"/>
    </row>
    <row r="147" spans="1:17">
      <c r="A147" s="71"/>
      <c r="B147" s="71"/>
      <c r="C147" s="71"/>
      <c r="D147" s="72"/>
      <c r="E147" s="72"/>
      <c r="F147" s="32"/>
      <c r="G147" s="32"/>
      <c r="H147" s="32"/>
      <c r="I147" s="32"/>
      <c r="J147" s="32"/>
      <c r="K147" s="32"/>
      <c r="L147" s="32"/>
      <c r="M147" s="32"/>
      <c r="N147" s="32"/>
      <c r="O147" s="122"/>
      <c r="P147" s="32"/>
      <c r="Q147" s="32"/>
    </row>
    <row r="148" spans="1:17">
      <c r="A148" s="71"/>
      <c r="B148" s="71"/>
      <c r="C148" s="71"/>
      <c r="D148" s="72"/>
      <c r="E148" s="72"/>
      <c r="F148" s="32"/>
      <c r="G148" s="32"/>
      <c r="H148" s="32"/>
      <c r="I148" s="32"/>
      <c r="J148" s="32"/>
      <c r="K148" s="32"/>
      <c r="L148" s="32"/>
      <c r="M148" s="32"/>
      <c r="N148" s="32"/>
      <c r="O148" s="122"/>
      <c r="P148" s="32"/>
      <c r="Q148" s="32"/>
    </row>
    <row r="149" spans="1:17">
      <c r="A149" s="71"/>
      <c r="B149" s="71"/>
      <c r="C149" s="71"/>
      <c r="D149" s="72"/>
      <c r="E149" s="72"/>
      <c r="F149" s="32"/>
      <c r="G149" s="32"/>
      <c r="H149" s="32"/>
      <c r="I149" s="32"/>
      <c r="J149" s="32"/>
      <c r="K149" s="32"/>
      <c r="L149" s="32"/>
      <c r="M149" s="32"/>
      <c r="N149" s="32"/>
      <c r="O149" s="122"/>
      <c r="P149" s="32"/>
      <c r="Q149" s="32"/>
    </row>
    <row r="150" spans="1:17">
      <c r="A150" s="71"/>
      <c r="B150" s="71"/>
      <c r="C150" s="71"/>
      <c r="D150" s="72"/>
      <c r="E150" s="72"/>
      <c r="F150" s="32"/>
      <c r="G150" s="32"/>
      <c r="H150" s="32"/>
      <c r="I150" s="32"/>
      <c r="J150" s="32"/>
      <c r="K150" s="32"/>
      <c r="L150" s="32"/>
      <c r="M150" s="32"/>
      <c r="N150" s="32"/>
      <c r="O150" s="122"/>
      <c r="P150" s="32"/>
      <c r="Q150" s="32"/>
    </row>
    <row r="151" spans="1:17">
      <c r="A151" s="71"/>
      <c r="B151" s="71"/>
      <c r="C151" s="71"/>
      <c r="D151" s="72"/>
      <c r="E151" s="72"/>
      <c r="F151" s="32"/>
      <c r="G151" s="32"/>
      <c r="H151" s="32"/>
      <c r="I151" s="32"/>
      <c r="J151" s="32"/>
      <c r="K151" s="32"/>
      <c r="L151" s="32"/>
      <c r="M151" s="32"/>
      <c r="N151" s="32"/>
      <c r="O151" s="122"/>
      <c r="P151" s="32"/>
      <c r="Q151" s="32"/>
    </row>
    <row r="152" spans="1:17">
      <c r="A152" s="71"/>
      <c r="B152" s="71"/>
      <c r="C152" s="71"/>
      <c r="D152" s="72"/>
      <c r="E152" s="72"/>
      <c r="F152" s="32"/>
      <c r="G152" s="32"/>
      <c r="H152" s="32"/>
      <c r="I152" s="32"/>
      <c r="J152" s="32"/>
      <c r="K152" s="32"/>
      <c r="L152" s="32"/>
      <c r="M152" s="32"/>
      <c r="N152" s="32"/>
      <c r="O152" s="122"/>
      <c r="P152" s="32"/>
      <c r="Q152" s="32"/>
    </row>
    <row r="153" spans="1:17">
      <c r="A153" s="71"/>
      <c r="B153" s="71"/>
      <c r="C153" s="71"/>
      <c r="D153" s="72"/>
      <c r="E153" s="72"/>
      <c r="F153" s="32"/>
      <c r="G153" s="32"/>
      <c r="H153" s="32"/>
      <c r="I153" s="32"/>
      <c r="J153" s="32"/>
      <c r="K153" s="32"/>
      <c r="L153" s="32"/>
      <c r="M153" s="32"/>
      <c r="N153" s="32"/>
      <c r="O153" s="122"/>
      <c r="P153" s="32"/>
      <c r="Q153" s="32"/>
    </row>
    <row r="154" spans="1:17">
      <c r="A154" s="71"/>
      <c r="B154" s="71"/>
      <c r="C154" s="71"/>
      <c r="D154" s="72"/>
      <c r="E154" s="72"/>
      <c r="F154" s="32"/>
      <c r="G154" s="32"/>
      <c r="H154" s="32"/>
      <c r="I154" s="32"/>
      <c r="J154" s="32"/>
      <c r="K154" s="32"/>
      <c r="L154" s="32"/>
      <c r="M154" s="32"/>
      <c r="N154" s="32"/>
      <c r="O154" s="122"/>
      <c r="P154" s="32"/>
      <c r="Q154" s="32"/>
    </row>
    <row r="155" spans="1:17">
      <c r="A155" s="71"/>
      <c r="B155" s="71"/>
      <c r="C155" s="71"/>
      <c r="D155" s="72"/>
      <c r="E155" s="72"/>
      <c r="F155" s="32"/>
      <c r="G155" s="32"/>
      <c r="H155" s="32"/>
      <c r="I155" s="32"/>
      <c r="J155" s="32"/>
      <c r="K155" s="32"/>
      <c r="L155" s="32"/>
      <c r="M155" s="32"/>
      <c r="N155" s="32"/>
      <c r="O155" s="122"/>
      <c r="P155" s="32"/>
      <c r="Q155" s="32"/>
    </row>
    <row r="156" spans="1:17">
      <c r="A156" s="71"/>
      <c r="B156" s="71"/>
      <c r="C156" s="71"/>
      <c r="D156" s="72"/>
      <c r="E156" s="72"/>
      <c r="F156" s="32"/>
      <c r="G156" s="32"/>
      <c r="H156" s="32"/>
      <c r="I156" s="32"/>
      <c r="J156" s="32"/>
      <c r="K156" s="32"/>
      <c r="L156" s="32"/>
      <c r="M156" s="32"/>
      <c r="N156" s="32"/>
      <c r="O156" s="122"/>
      <c r="P156" s="32"/>
      <c r="Q156" s="32"/>
    </row>
    <row r="157" spans="1:17">
      <c r="A157" s="71"/>
      <c r="B157" s="71"/>
      <c r="C157" s="71"/>
      <c r="D157" s="72"/>
      <c r="E157" s="72"/>
      <c r="F157" s="32"/>
      <c r="G157" s="32"/>
      <c r="H157" s="32"/>
      <c r="I157" s="32"/>
      <c r="J157" s="32"/>
      <c r="K157" s="32"/>
      <c r="L157" s="32"/>
      <c r="M157" s="32"/>
      <c r="N157" s="32"/>
      <c r="O157" s="122"/>
      <c r="P157" s="32"/>
      <c r="Q157" s="32"/>
    </row>
    <row r="158" spans="1:17">
      <c r="A158" s="71"/>
      <c r="B158" s="71"/>
      <c r="C158" s="71"/>
      <c r="D158" s="72"/>
      <c r="E158" s="72"/>
      <c r="F158" s="32"/>
      <c r="G158" s="32"/>
      <c r="H158" s="32"/>
      <c r="I158" s="32"/>
      <c r="J158" s="32"/>
      <c r="K158" s="32"/>
      <c r="L158" s="32"/>
      <c r="M158" s="32"/>
      <c r="N158" s="32"/>
      <c r="O158" s="122"/>
      <c r="P158" s="32"/>
      <c r="Q158" s="32"/>
    </row>
    <row r="159" spans="1:17">
      <c r="A159" s="71"/>
      <c r="B159" s="71"/>
      <c r="C159" s="71"/>
      <c r="D159" s="72"/>
      <c r="E159" s="72"/>
      <c r="F159" s="32"/>
      <c r="G159" s="32"/>
      <c r="H159" s="32"/>
      <c r="I159" s="32"/>
      <c r="J159" s="32"/>
      <c r="K159" s="32"/>
      <c r="L159" s="32"/>
      <c r="M159" s="32"/>
      <c r="N159" s="32"/>
      <c r="O159" s="122"/>
      <c r="P159" s="32"/>
      <c r="Q159" s="32"/>
    </row>
    <row r="160" spans="1:17">
      <c r="A160" s="71"/>
      <c r="B160" s="71"/>
      <c r="C160" s="71"/>
      <c r="D160" s="72"/>
      <c r="E160" s="72"/>
      <c r="F160" s="32"/>
      <c r="G160" s="32"/>
      <c r="H160" s="32"/>
      <c r="I160" s="32"/>
      <c r="J160" s="32"/>
      <c r="K160" s="32"/>
      <c r="L160" s="32"/>
      <c r="M160" s="32"/>
      <c r="N160" s="32"/>
      <c r="O160" s="122"/>
      <c r="P160" s="32"/>
      <c r="Q160" s="32"/>
    </row>
    <row r="161" spans="1:17">
      <c r="A161" s="71"/>
      <c r="B161" s="71"/>
      <c r="C161" s="71"/>
      <c r="D161" s="72"/>
      <c r="E161" s="72"/>
      <c r="F161" s="32"/>
      <c r="G161" s="32"/>
      <c r="H161" s="32"/>
      <c r="I161" s="32"/>
      <c r="J161" s="32"/>
      <c r="K161" s="32"/>
      <c r="L161" s="32"/>
      <c r="M161" s="32"/>
      <c r="N161" s="32"/>
      <c r="O161" s="122"/>
      <c r="P161" s="32"/>
      <c r="Q161" s="32"/>
    </row>
    <row r="162" spans="1:17">
      <c r="A162" s="71"/>
      <c r="B162" s="71"/>
      <c r="C162" s="71"/>
      <c r="D162" s="72"/>
      <c r="E162" s="72"/>
      <c r="F162" s="32"/>
      <c r="G162" s="32"/>
      <c r="H162" s="32"/>
      <c r="I162" s="32"/>
      <c r="J162" s="32"/>
      <c r="K162" s="32"/>
      <c r="L162" s="32"/>
      <c r="M162" s="32"/>
      <c r="N162" s="32"/>
      <c r="O162" s="122"/>
      <c r="P162" s="32"/>
      <c r="Q162" s="32"/>
    </row>
    <row r="163" spans="1:17">
      <c r="A163" s="71"/>
      <c r="B163" s="71"/>
      <c r="C163" s="71"/>
      <c r="D163" s="72"/>
      <c r="E163" s="72"/>
      <c r="F163" s="32"/>
      <c r="G163" s="32"/>
      <c r="H163" s="32"/>
      <c r="I163" s="32"/>
      <c r="J163" s="32"/>
      <c r="K163" s="32"/>
      <c r="L163" s="32"/>
      <c r="M163" s="32"/>
      <c r="N163" s="32"/>
      <c r="O163" s="122"/>
      <c r="P163" s="32"/>
      <c r="Q163" s="32"/>
    </row>
    <row r="164" spans="1:17">
      <c r="A164" s="71"/>
      <c r="B164" s="71"/>
      <c r="C164" s="71"/>
      <c r="D164" s="72"/>
      <c r="E164" s="72"/>
      <c r="F164" s="32"/>
      <c r="G164" s="32"/>
      <c r="H164" s="32"/>
      <c r="I164" s="32"/>
      <c r="J164" s="32"/>
      <c r="K164" s="32"/>
      <c r="L164" s="32"/>
      <c r="M164" s="32"/>
      <c r="N164" s="32"/>
      <c r="O164" s="122"/>
      <c r="P164" s="32"/>
      <c r="Q164" s="32"/>
    </row>
    <row r="165" spans="1:17">
      <c r="A165" s="71"/>
      <c r="B165" s="71"/>
      <c r="C165" s="71"/>
      <c r="D165" s="72"/>
      <c r="E165" s="72"/>
      <c r="F165" s="32"/>
      <c r="G165" s="32"/>
      <c r="H165" s="32"/>
      <c r="I165" s="32"/>
      <c r="J165" s="32"/>
      <c r="K165" s="32"/>
      <c r="L165" s="32"/>
      <c r="M165" s="32"/>
      <c r="N165" s="32"/>
      <c r="O165" s="122"/>
      <c r="P165" s="32"/>
      <c r="Q165" s="32"/>
    </row>
    <row r="166" spans="1:17">
      <c r="A166" s="71"/>
      <c r="B166" s="71"/>
      <c r="C166" s="71"/>
      <c r="D166" s="72"/>
      <c r="E166" s="72"/>
      <c r="F166" s="32"/>
      <c r="G166" s="32"/>
      <c r="H166" s="32"/>
      <c r="I166" s="32"/>
      <c r="J166" s="32"/>
      <c r="K166" s="32"/>
      <c r="L166" s="32"/>
      <c r="M166" s="32"/>
      <c r="N166" s="32"/>
      <c r="O166" s="122"/>
      <c r="P166" s="32"/>
      <c r="Q166" s="32"/>
    </row>
    <row r="167" spans="1:17">
      <c r="A167" s="71"/>
      <c r="B167" s="71"/>
      <c r="C167" s="71"/>
      <c r="D167" s="72"/>
      <c r="E167" s="72"/>
      <c r="F167" s="32"/>
      <c r="G167" s="32"/>
      <c r="H167" s="32"/>
      <c r="I167" s="32"/>
      <c r="J167" s="32"/>
      <c r="K167" s="32"/>
      <c r="L167" s="32"/>
      <c r="M167" s="32"/>
      <c r="N167" s="32"/>
      <c r="O167" s="122"/>
      <c r="P167" s="32"/>
      <c r="Q167" s="32"/>
    </row>
    <row r="168" spans="1:17">
      <c r="A168" s="71"/>
      <c r="B168" s="71"/>
      <c r="C168" s="71"/>
      <c r="D168" s="72"/>
      <c r="E168" s="72"/>
      <c r="F168" s="32"/>
      <c r="G168" s="32"/>
      <c r="H168" s="32"/>
      <c r="I168" s="32"/>
      <c r="J168" s="32"/>
      <c r="K168" s="32"/>
      <c r="L168" s="32"/>
      <c r="M168" s="32"/>
      <c r="N168" s="32"/>
      <c r="O168" s="122"/>
      <c r="P168" s="32"/>
      <c r="Q168" s="32"/>
    </row>
    <row r="169" spans="1:17">
      <c r="A169" s="71"/>
      <c r="B169" s="71"/>
      <c r="C169" s="71"/>
      <c r="D169" s="72"/>
      <c r="E169" s="72"/>
      <c r="F169" s="32"/>
      <c r="G169" s="32"/>
      <c r="H169" s="32"/>
      <c r="I169" s="32"/>
      <c r="J169" s="32"/>
      <c r="K169" s="32"/>
      <c r="L169" s="32"/>
      <c r="M169" s="32"/>
      <c r="N169" s="32"/>
      <c r="O169" s="122"/>
      <c r="P169" s="32"/>
      <c r="Q169" s="32"/>
    </row>
    <row r="170" spans="1:17">
      <c r="A170" s="71"/>
      <c r="B170" s="71"/>
      <c r="C170" s="71"/>
      <c r="D170" s="72"/>
      <c r="E170" s="72"/>
      <c r="F170" s="32"/>
      <c r="G170" s="32"/>
      <c r="H170" s="32"/>
      <c r="I170" s="32"/>
      <c r="J170" s="32"/>
      <c r="K170" s="32"/>
      <c r="L170" s="32"/>
      <c r="M170" s="32"/>
      <c r="N170" s="32"/>
      <c r="O170" s="122"/>
      <c r="P170" s="32"/>
      <c r="Q170" s="32"/>
    </row>
    <row r="171" spans="1:17">
      <c r="A171" s="71"/>
      <c r="B171" s="71"/>
      <c r="C171" s="71"/>
      <c r="D171" s="72"/>
      <c r="E171" s="72"/>
      <c r="F171" s="32"/>
      <c r="G171" s="32"/>
      <c r="H171" s="32"/>
      <c r="I171" s="32"/>
      <c r="J171" s="32"/>
      <c r="K171" s="32"/>
      <c r="L171" s="32"/>
      <c r="M171" s="32"/>
      <c r="N171" s="32"/>
      <c r="O171" s="122"/>
      <c r="P171" s="32"/>
      <c r="Q171" s="32"/>
    </row>
    <row r="172" spans="1:17">
      <c r="A172" s="71"/>
      <c r="B172" s="71"/>
      <c r="C172" s="71"/>
      <c r="D172" s="72"/>
      <c r="E172" s="72"/>
      <c r="F172" s="32"/>
      <c r="G172" s="32"/>
      <c r="H172" s="32"/>
      <c r="I172" s="32"/>
      <c r="J172" s="32"/>
      <c r="K172" s="32"/>
      <c r="L172" s="32"/>
      <c r="M172" s="32"/>
      <c r="N172" s="32"/>
      <c r="O172" s="122"/>
      <c r="P172" s="32"/>
      <c r="Q172" s="32"/>
    </row>
    <row r="173" spans="1:17">
      <c r="A173" s="71"/>
      <c r="B173" s="71"/>
      <c r="C173" s="71"/>
      <c r="D173" s="72"/>
      <c r="E173" s="72"/>
      <c r="F173" s="32"/>
      <c r="G173" s="32"/>
      <c r="H173" s="32"/>
      <c r="I173" s="32"/>
      <c r="J173" s="32"/>
      <c r="K173" s="32"/>
      <c r="L173" s="32"/>
      <c r="M173" s="32"/>
      <c r="N173" s="32"/>
      <c r="O173" s="122"/>
      <c r="P173" s="32"/>
      <c r="Q173" s="32"/>
    </row>
    <row r="174" spans="1:17">
      <c r="A174" s="71"/>
      <c r="B174" s="71"/>
      <c r="C174" s="71"/>
      <c r="D174" s="72"/>
      <c r="E174" s="72"/>
      <c r="F174" s="32"/>
      <c r="G174" s="32"/>
      <c r="H174" s="32"/>
      <c r="I174" s="32"/>
      <c r="J174" s="32"/>
      <c r="K174" s="32"/>
      <c r="L174" s="32"/>
      <c r="M174" s="32"/>
      <c r="N174" s="32"/>
      <c r="O174" s="122"/>
      <c r="P174" s="32"/>
      <c r="Q174" s="32"/>
    </row>
    <row r="175" spans="1:17">
      <c r="A175" s="71"/>
      <c r="B175" s="71"/>
      <c r="C175" s="71"/>
      <c r="D175" s="72"/>
      <c r="E175" s="72"/>
      <c r="F175" s="32"/>
      <c r="G175" s="32"/>
      <c r="H175" s="32"/>
      <c r="I175" s="32"/>
      <c r="J175" s="32"/>
      <c r="K175" s="32"/>
      <c r="L175" s="32"/>
      <c r="M175" s="32"/>
      <c r="N175" s="32"/>
      <c r="O175" s="122"/>
      <c r="P175" s="32"/>
      <c r="Q175" s="32"/>
    </row>
    <row r="176" spans="1:17">
      <c r="A176" s="71"/>
      <c r="B176" s="71"/>
      <c r="C176" s="71"/>
      <c r="D176" s="72"/>
      <c r="E176" s="72"/>
      <c r="F176" s="32"/>
      <c r="G176" s="32"/>
      <c r="H176" s="32"/>
      <c r="I176" s="32"/>
      <c r="J176" s="32"/>
      <c r="K176" s="32"/>
      <c r="L176" s="32"/>
      <c r="M176" s="32"/>
      <c r="N176" s="32"/>
      <c r="O176" s="122"/>
      <c r="P176" s="32"/>
      <c r="Q176" s="32"/>
    </row>
    <row r="177" spans="1:17">
      <c r="A177" s="71"/>
      <c r="B177" s="71"/>
      <c r="C177" s="71"/>
      <c r="D177" s="72"/>
      <c r="E177" s="72"/>
      <c r="F177" s="32"/>
      <c r="G177" s="32"/>
      <c r="H177" s="32"/>
      <c r="I177" s="32"/>
      <c r="J177" s="32"/>
      <c r="K177" s="32"/>
      <c r="L177" s="32"/>
      <c r="M177" s="32"/>
      <c r="N177" s="32"/>
      <c r="O177" s="122"/>
      <c r="P177" s="32"/>
      <c r="Q177" s="32"/>
    </row>
    <row r="178" spans="1:17">
      <c r="A178" s="71"/>
      <c r="B178" s="71"/>
      <c r="C178" s="71"/>
      <c r="D178" s="72"/>
      <c r="E178" s="72"/>
      <c r="F178" s="32"/>
      <c r="G178" s="32"/>
      <c r="H178" s="32"/>
      <c r="I178" s="32"/>
      <c r="J178" s="32"/>
      <c r="K178" s="32"/>
      <c r="L178" s="32"/>
      <c r="M178" s="32"/>
      <c r="N178" s="32"/>
      <c r="O178" s="122"/>
      <c r="P178" s="32"/>
      <c r="Q178" s="32"/>
    </row>
    <row r="179" spans="1:17">
      <c r="A179" s="71"/>
      <c r="B179" s="71"/>
      <c r="C179" s="71"/>
      <c r="D179" s="72"/>
      <c r="E179" s="72"/>
      <c r="F179" s="32"/>
      <c r="G179" s="32"/>
      <c r="H179" s="32"/>
      <c r="I179" s="32"/>
      <c r="J179" s="32"/>
      <c r="K179" s="32"/>
      <c r="L179" s="32"/>
      <c r="M179" s="32"/>
      <c r="N179" s="32"/>
      <c r="O179" s="122"/>
      <c r="P179" s="32"/>
      <c r="Q179" s="32"/>
    </row>
    <row r="180" spans="1:17">
      <c r="A180" s="71"/>
      <c r="B180" s="71"/>
      <c r="C180" s="71"/>
      <c r="D180" s="72"/>
      <c r="E180" s="72"/>
      <c r="F180" s="32"/>
      <c r="G180" s="32"/>
      <c r="H180" s="32"/>
      <c r="I180" s="32"/>
      <c r="J180" s="32"/>
      <c r="K180" s="32"/>
      <c r="L180" s="32"/>
      <c r="M180" s="32"/>
      <c r="N180" s="32"/>
      <c r="O180" s="122"/>
      <c r="P180" s="32"/>
      <c r="Q180" s="32"/>
    </row>
    <row r="181" spans="1:17">
      <c r="A181" s="71"/>
      <c r="B181" s="71"/>
      <c r="C181" s="71"/>
      <c r="D181" s="72"/>
      <c r="E181" s="72"/>
      <c r="F181" s="32"/>
      <c r="G181" s="32"/>
      <c r="H181" s="32"/>
      <c r="I181" s="32"/>
      <c r="J181" s="32"/>
      <c r="K181" s="32"/>
      <c r="L181" s="32"/>
      <c r="M181" s="32"/>
      <c r="N181" s="32"/>
      <c r="O181" s="122"/>
      <c r="P181" s="32"/>
      <c r="Q181" s="32"/>
    </row>
    <row r="182" spans="1:17">
      <c r="A182" s="71"/>
      <c r="B182" s="71"/>
      <c r="C182" s="71"/>
      <c r="D182" s="72"/>
      <c r="E182" s="72"/>
      <c r="F182" s="32"/>
      <c r="G182" s="32"/>
      <c r="H182" s="32"/>
      <c r="I182" s="32"/>
      <c r="J182" s="32"/>
      <c r="K182" s="32"/>
      <c r="L182" s="32"/>
      <c r="M182" s="32"/>
      <c r="N182" s="32"/>
      <c r="O182" s="122"/>
      <c r="P182" s="32"/>
      <c r="Q182" s="32"/>
    </row>
    <row r="183" spans="1:17">
      <c r="A183" s="71"/>
      <c r="B183" s="71"/>
      <c r="C183" s="71"/>
      <c r="D183" s="72"/>
      <c r="E183" s="72"/>
      <c r="F183" s="32"/>
      <c r="G183" s="32"/>
      <c r="H183" s="32"/>
      <c r="I183" s="32"/>
      <c r="J183" s="32"/>
      <c r="K183" s="32"/>
      <c r="L183" s="32"/>
      <c r="M183" s="32"/>
      <c r="N183" s="32"/>
      <c r="O183" s="122"/>
      <c r="P183" s="32"/>
      <c r="Q183" s="32"/>
    </row>
    <row r="184" spans="1:17">
      <c r="A184" s="71"/>
      <c r="B184" s="71"/>
      <c r="C184" s="71"/>
      <c r="D184" s="72"/>
      <c r="E184" s="72"/>
      <c r="F184" s="32"/>
      <c r="G184" s="32"/>
      <c r="H184" s="32"/>
      <c r="I184" s="32"/>
      <c r="J184" s="32"/>
      <c r="K184" s="32"/>
      <c r="L184" s="32"/>
      <c r="M184" s="32"/>
      <c r="N184" s="32"/>
      <c r="O184" s="122"/>
      <c r="P184" s="32"/>
      <c r="Q184" s="32"/>
    </row>
    <row r="185" spans="1:17">
      <c r="A185" s="71"/>
      <c r="B185" s="71"/>
      <c r="C185" s="71"/>
      <c r="D185" s="72"/>
      <c r="E185" s="72"/>
      <c r="F185" s="32"/>
      <c r="G185" s="32"/>
      <c r="H185" s="32"/>
      <c r="I185" s="32"/>
      <c r="J185" s="32"/>
      <c r="K185" s="32"/>
      <c r="L185" s="32"/>
      <c r="M185" s="32"/>
      <c r="N185" s="32"/>
      <c r="O185" s="122"/>
      <c r="P185" s="32"/>
      <c r="Q185" s="32"/>
    </row>
    <row r="186" spans="1:17">
      <c r="A186" s="71"/>
      <c r="B186" s="71"/>
      <c r="C186" s="71"/>
      <c r="D186" s="72"/>
      <c r="E186" s="72"/>
      <c r="F186" s="32"/>
      <c r="G186" s="32"/>
      <c r="H186" s="32"/>
      <c r="I186" s="32"/>
      <c r="J186" s="32"/>
      <c r="K186" s="32"/>
      <c r="L186" s="32"/>
      <c r="M186" s="32"/>
      <c r="N186" s="32"/>
      <c r="O186" s="122"/>
      <c r="P186" s="32"/>
      <c r="Q186" s="32"/>
    </row>
    <row r="187" spans="1:17">
      <c r="A187" s="71"/>
      <c r="B187" s="71"/>
      <c r="C187" s="71"/>
      <c r="D187" s="72"/>
      <c r="E187" s="72"/>
      <c r="F187" s="32"/>
      <c r="G187" s="32"/>
      <c r="H187" s="32"/>
      <c r="I187" s="32"/>
      <c r="J187" s="32"/>
      <c r="K187" s="32"/>
      <c r="L187" s="32"/>
      <c r="M187" s="32"/>
      <c r="N187" s="32"/>
      <c r="O187" s="122"/>
      <c r="P187" s="32"/>
      <c r="Q187" s="32"/>
    </row>
    <row r="188" spans="1:17">
      <c r="A188" s="71"/>
      <c r="B188" s="71"/>
      <c r="C188" s="71"/>
      <c r="D188" s="72"/>
      <c r="E188" s="72"/>
      <c r="F188" s="32"/>
      <c r="G188" s="32"/>
      <c r="H188" s="32"/>
      <c r="I188" s="32"/>
      <c r="J188" s="32"/>
      <c r="K188" s="32"/>
      <c r="L188" s="32"/>
      <c r="M188" s="32"/>
      <c r="N188" s="32"/>
      <c r="O188" s="122"/>
      <c r="P188" s="32"/>
      <c r="Q188" s="32"/>
    </row>
    <row r="189" spans="1:17">
      <c r="A189" s="71"/>
      <c r="B189" s="71"/>
      <c r="C189" s="71"/>
      <c r="D189" s="72"/>
      <c r="E189" s="72"/>
      <c r="F189" s="32"/>
      <c r="G189" s="32"/>
      <c r="H189" s="32"/>
      <c r="I189" s="32"/>
      <c r="J189" s="32"/>
      <c r="K189" s="32"/>
      <c r="L189" s="32"/>
      <c r="M189" s="32"/>
      <c r="N189" s="32"/>
      <c r="O189" s="122"/>
      <c r="P189" s="32"/>
      <c r="Q189" s="32"/>
    </row>
    <row r="190" spans="1:17">
      <c r="A190" s="71"/>
      <c r="B190" s="71"/>
      <c r="C190" s="71"/>
      <c r="D190" s="72"/>
      <c r="E190" s="72"/>
      <c r="F190" s="32"/>
      <c r="G190" s="32"/>
      <c r="H190" s="32"/>
      <c r="I190" s="32"/>
      <c r="J190" s="32"/>
      <c r="K190" s="32"/>
      <c r="L190" s="32"/>
      <c r="M190" s="32"/>
      <c r="N190" s="32"/>
      <c r="O190" s="122"/>
      <c r="P190" s="32"/>
      <c r="Q190" s="32"/>
    </row>
    <row r="191" spans="1:17">
      <c r="A191" s="71"/>
      <c r="B191" s="71"/>
      <c r="C191" s="71"/>
      <c r="D191" s="72"/>
      <c r="E191" s="72"/>
      <c r="F191" s="32"/>
      <c r="G191" s="32"/>
      <c r="H191" s="32"/>
      <c r="I191" s="32"/>
      <c r="J191" s="32"/>
      <c r="K191" s="32"/>
      <c r="L191" s="32"/>
      <c r="M191" s="32"/>
      <c r="N191" s="32"/>
      <c r="O191" s="122"/>
      <c r="P191" s="32"/>
      <c r="Q191" s="32"/>
    </row>
    <row r="192" spans="1:17">
      <c r="A192" s="71"/>
      <c r="B192" s="71"/>
      <c r="C192" s="71"/>
      <c r="D192" s="72"/>
      <c r="E192" s="72"/>
      <c r="F192" s="32"/>
      <c r="G192" s="32"/>
      <c r="H192" s="32"/>
      <c r="I192" s="32"/>
      <c r="J192" s="32"/>
      <c r="K192" s="32"/>
      <c r="L192" s="32"/>
      <c r="M192" s="32"/>
      <c r="N192" s="32"/>
      <c r="O192" s="122"/>
      <c r="P192" s="32"/>
      <c r="Q192" s="32"/>
    </row>
    <row r="193" spans="1:17">
      <c r="A193" s="71"/>
      <c r="B193" s="71"/>
      <c r="C193" s="71"/>
      <c r="D193" s="72"/>
      <c r="E193" s="72"/>
      <c r="F193" s="32"/>
      <c r="G193" s="32"/>
      <c r="H193" s="32"/>
      <c r="I193" s="32"/>
      <c r="J193" s="32"/>
      <c r="K193" s="32"/>
      <c r="L193" s="32"/>
      <c r="M193" s="32"/>
      <c r="N193" s="32"/>
      <c r="O193" s="122"/>
      <c r="P193" s="32"/>
      <c r="Q193" s="32"/>
    </row>
    <row r="194" spans="1:17">
      <c r="A194" s="71"/>
      <c r="B194" s="71"/>
      <c r="C194" s="71"/>
      <c r="D194" s="72"/>
      <c r="E194" s="72"/>
      <c r="F194" s="32"/>
      <c r="G194" s="32"/>
      <c r="H194" s="32"/>
      <c r="I194" s="32"/>
      <c r="J194" s="32"/>
      <c r="K194" s="32"/>
      <c r="L194" s="32"/>
      <c r="M194" s="32"/>
      <c r="N194" s="32"/>
      <c r="O194" s="122"/>
      <c r="P194" s="32"/>
      <c r="Q194" s="32"/>
    </row>
    <row r="195" spans="1:17">
      <c r="A195" s="71"/>
      <c r="B195" s="71"/>
      <c r="C195" s="71"/>
      <c r="D195" s="72"/>
      <c r="E195" s="72"/>
      <c r="F195" s="32"/>
      <c r="G195" s="32"/>
      <c r="H195" s="32"/>
      <c r="I195" s="32"/>
      <c r="J195" s="32"/>
      <c r="K195" s="32"/>
      <c r="L195" s="32"/>
      <c r="M195" s="32"/>
      <c r="N195" s="32"/>
      <c r="O195" s="122"/>
      <c r="P195" s="32"/>
      <c r="Q195" s="32"/>
    </row>
    <row r="196" spans="1:17">
      <c r="A196" s="71"/>
      <c r="B196" s="71"/>
      <c r="C196" s="71"/>
      <c r="D196" s="72"/>
      <c r="E196" s="72"/>
      <c r="F196" s="32"/>
      <c r="G196" s="32"/>
      <c r="H196" s="32"/>
      <c r="I196" s="32"/>
      <c r="J196" s="32"/>
      <c r="K196" s="32"/>
      <c r="L196" s="32"/>
      <c r="M196" s="32"/>
      <c r="N196" s="32"/>
      <c r="O196" s="122"/>
      <c r="P196" s="32"/>
      <c r="Q196" s="32"/>
    </row>
    <row r="197" spans="1:17">
      <c r="A197" s="71"/>
      <c r="B197" s="71"/>
      <c r="C197" s="71"/>
      <c r="D197" s="72"/>
      <c r="E197" s="72"/>
      <c r="F197" s="32"/>
      <c r="G197" s="32"/>
      <c r="H197" s="32"/>
      <c r="I197" s="32"/>
      <c r="J197" s="32"/>
      <c r="K197" s="32"/>
      <c r="L197" s="32"/>
      <c r="M197" s="32"/>
      <c r="N197" s="32"/>
      <c r="O197" s="122"/>
      <c r="P197" s="32"/>
      <c r="Q197" s="32"/>
    </row>
    <row r="198" spans="1:17">
      <c r="A198" s="71"/>
      <c r="B198" s="71"/>
      <c r="C198" s="71"/>
      <c r="D198" s="72"/>
      <c r="E198" s="72"/>
      <c r="F198" s="32"/>
      <c r="G198" s="32"/>
      <c r="H198" s="32"/>
      <c r="I198" s="32"/>
      <c r="J198" s="32"/>
      <c r="K198" s="32"/>
      <c r="L198" s="32"/>
      <c r="M198" s="32"/>
      <c r="N198" s="32"/>
      <c r="O198" s="122"/>
      <c r="P198" s="32"/>
      <c r="Q198" s="32"/>
    </row>
    <row r="199" spans="1:17">
      <c r="A199" s="71"/>
      <c r="B199" s="71"/>
      <c r="C199" s="71"/>
      <c r="D199" s="72"/>
      <c r="E199" s="72"/>
      <c r="F199" s="32"/>
      <c r="G199" s="32"/>
      <c r="H199" s="32"/>
      <c r="I199" s="32"/>
      <c r="J199" s="32"/>
      <c r="K199" s="32"/>
      <c r="L199" s="32"/>
      <c r="M199" s="32"/>
      <c r="N199" s="32"/>
      <c r="O199" s="122"/>
      <c r="P199" s="32"/>
      <c r="Q199" s="32"/>
    </row>
    <row r="200" spans="1:17">
      <c r="A200" s="71"/>
      <c r="B200" s="71"/>
      <c r="C200" s="71"/>
      <c r="D200" s="72"/>
      <c r="E200" s="72"/>
      <c r="F200" s="32"/>
      <c r="G200" s="32"/>
      <c r="H200" s="32"/>
      <c r="I200" s="32"/>
      <c r="J200" s="32"/>
      <c r="K200" s="32"/>
      <c r="L200" s="32"/>
      <c r="M200" s="32"/>
      <c r="N200" s="32"/>
      <c r="O200" s="122"/>
      <c r="P200" s="32"/>
      <c r="Q200" s="32"/>
    </row>
    <row r="201" spans="1:17">
      <c r="A201" s="71"/>
      <c r="B201" s="71"/>
      <c r="C201" s="71"/>
      <c r="D201" s="72"/>
      <c r="E201" s="72"/>
      <c r="F201" s="32"/>
      <c r="G201" s="32"/>
      <c r="H201" s="32"/>
      <c r="I201" s="32"/>
      <c r="J201" s="32"/>
      <c r="K201" s="32"/>
      <c r="L201" s="32"/>
      <c r="M201" s="32"/>
      <c r="N201" s="32"/>
      <c r="O201" s="122"/>
      <c r="P201" s="32"/>
      <c r="Q201" s="32"/>
    </row>
    <row r="202" spans="1:17">
      <c r="A202" s="71"/>
      <c r="B202" s="71"/>
      <c r="C202" s="71"/>
      <c r="D202" s="72"/>
      <c r="E202" s="72"/>
      <c r="F202" s="32"/>
      <c r="G202" s="32"/>
      <c r="H202" s="32"/>
      <c r="I202" s="32"/>
      <c r="J202" s="32"/>
      <c r="K202" s="32"/>
      <c r="L202" s="32"/>
      <c r="M202" s="32"/>
      <c r="N202" s="32"/>
      <c r="O202" s="122"/>
      <c r="P202" s="32"/>
      <c r="Q202" s="32"/>
    </row>
    <row r="203" spans="1:17">
      <c r="A203" s="71"/>
      <c r="B203" s="71"/>
      <c r="C203" s="71"/>
      <c r="D203" s="72"/>
      <c r="E203" s="72"/>
      <c r="F203" s="32"/>
      <c r="G203" s="32"/>
      <c r="H203" s="32"/>
      <c r="I203" s="32"/>
      <c r="J203" s="32"/>
      <c r="K203" s="32"/>
      <c r="L203" s="32"/>
      <c r="M203" s="32"/>
      <c r="N203" s="32"/>
      <c r="O203" s="122"/>
      <c r="P203" s="32"/>
      <c r="Q203" s="32"/>
    </row>
    <row r="204" spans="1:17">
      <c r="A204" s="71"/>
      <c r="B204" s="71"/>
      <c r="C204" s="71"/>
      <c r="D204" s="72"/>
      <c r="E204" s="72"/>
      <c r="F204" s="32"/>
      <c r="G204" s="32"/>
      <c r="H204" s="32"/>
      <c r="I204" s="32"/>
      <c r="J204" s="32"/>
      <c r="K204" s="32"/>
      <c r="L204" s="32"/>
      <c r="M204" s="32"/>
      <c r="N204" s="32"/>
      <c r="O204" s="122"/>
      <c r="P204" s="32"/>
      <c r="Q204" s="32"/>
    </row>
    <row r="205" spans="1:17">
      <c r="A205" s="71"/>
      <c r="B205" s="71"/>
      <c r="C205" s="71"/>
      <c r="D205" s="72"/>
      <c r="E205" s="72"/>
      <c r="F205" s="32"/>
      <c r="G205" s="32"/>
      <c r="H205" s="32"/>
      <c r="I205" s="32"/>
      <c r="J205" s="32"/>
      <c r="K205" s="32"/>
      <c r="L205" s="32"/>
      <c r="M205" s="32"/>
      <c r="N205" s="32"/>
      <c r="O205" s="122"/>
      <c r="P205" s="32"/>
      <c r="Q205" s="32"/>
    </row>
    <row r="206" spans="1:17">
      <c r="A206" s="71"/>
      <c r="B206" s="71"/>
      <c r="C206" s="71"/>
      <c r="D206" s="72"/>
      <c r="E206" s="72"/>
      <c r="F206" s="32"/>
      <c r="G206" s="32"/>
      <c r="H206" s="32"/>
      <c r="I206" s="32"/>
      <c r="J206" s="32"/>
      <c r="K206" s="32"/>
      <c r="L206" s="32"/>
      <c r="M206" s="32"/>
      <c r="N206" s="32"/>
      <c r="O206" s="122"/>
      <c r="P206" s="32"/>
      <c r="Q206" s="32"/>
    </row>
    <row r="207" spans="1:17">
      <c r="A207" s="71"/>
      <c r="B207" s="71"/>
      <c r="C207" s="71"/>
      <c r="D207" s="72"/>
      <c r="E207" s="72"/>
      <c r="F207" s="32"/>
      <c r="G207" s="32"/>
      <c r="H207" s="32"/>
      <c r="I207" s="32"/>
      <c r="J207" s="32"/>
      <c r="K207" s="32"/>
      <c r="L207" s="32"/>
      <c r="M207" s="32"/>
      <c r="N207" s="32"/>
      <c r="O207" s="122"/>
      <c r="P207" s="32"/>
      <c r="Q207" s="32"/>
    </row>
    <row r="208" spans="1:17">
      <c r="A208" s="71"/>
      <c r="B208" s="71"/>
      <c r="C208" s="71"/>
      <c r="D208" s="72"/>
      <c r="E208" s="72"/>
      <c r="F208" s="32"/>
      <c r="G208" s="32"/>
      <c r="H208" s="32"/>
      <c r="I208" s="32"/>
      <c r="J208" s="32"/>
      <c r="K208" s="32"/>
      <c r="L208" s="32"/>
      <c r="M208" s="32"/>
      <c r="N208" s="32"/>
      <c r="O208" s="122"/>
      <c r="P208" s="32"/>
      <c r="Q208" s="32"/>
    </row>
    <row r="209" spans="1:17">
      <c r="A209" s="71"/>
      <c r="B209" s="71"/>
      <c r="C209" s="71"/>
      <c r="D209" s="72"/>
      <c r="E209" s="72"/>
      <c r="F209" s="32"/>
      <c r="G209" s="32"/>
      <c r="H209" s="32"/>
      <c r="I209" s="32"/>
      <c r="J209" s="32"/>
      <c r="K209" s="32"/>
      <c r="L209" s="32"/>
      <c r="M209" s="32"/>
      <c r="N209" s="32"/>
      <c r="O209" s="122"/>
      <c r="P209" s="32"/>
      <c r="Q209" s="32"/>
    </row>
    <row r="210" spans="1:17">
      <c r="A210" s="71"/>
      <c r="B210" s="71"/>
      <c r="C210" s="71"/>
      <c r="D210" s="72"/>
      <c r="E210" s="72"/>
      <c r="F210" s="32"/>
      <c r="G210" s="32"/>
      <c r="H210" s="32"/>
      <c r="I210" s="32"/>
      <c r="J210" s="32"/>
      <c r="K210" s="32"/>
      <c r="L210" s="32"/>
      <c r="M210" s="32"/>
      <c r="N210" s="32"/>
      <c r="O210" s="122"/>
      <c r="P210" s="32"/>
      <c r="Q210" s="32"/>
    </row>
    <row r="211" spans="1:17">
      <c r="A211" s="71"/>
      <c r="B211" s="71"/>
      <c r="C211" s="71"/>
      <c r="D211" s="72"/>
      <c r="E211" s="72"/>
      <c r="F211" s="32"/>
      <c r="G211" s="32"/>
      <c r="H211" s="32"/>
      <c r="I211" s="32"/>
      <c r="J211" s="32"/>
      <c r="K211" s="32"/>
      <c r="L211" s="32"/>
      <c r="M211" s="32"/>
      <c r="N211" s="32"/>
      <c r="O211" s="122"/>
      <c r="P211" s="32"/>
      <c r="Q211" s="32"/>
    </row>
    <row r="212" spans="1:17">
      <c r="A212" s="71"/>
      <c r="B212" s="71"/>
      <c r="C212" s="71"/>
      <c r="D212" s="72"/>
      <c r="E212" s="72"/>
      <c r="F212" s="32"/>
      <c r="G212" s="32"/>
      <c r="H212" s="32"/>
      <c r="I212" s="32"/>
      <c r="J212" s="32"/>
      <c r="K212" s="32"/>
      <c r="L212" s="32"/>
      <c r="M212" s="32"/>
      <c r="N212" s="32"/>
      <c r="O212" s="122"/>
      <c r="P212" s="32"/>
      <c r="Q212" s="32"/>
    </row>
    <row r="213" spans="1:17">
      <c r="A213" s="71"/>
      <c r="B213" s="71"/>
      <c r="C213" s="71"/>
      <c r="D213" s="72"/>
      <c r="E213" s="72"/>
      <c r="F213" s="32"/>
      <c r="G213" s="32"/>
      <c r="H213" s="32"/>
      <c r="I213" s="32"/>
      <c r="J213" s="32"/>
      <c r="K213" s="32"/>
      <c r="L213" s="32"/>
      <c r="M213" s="32"/>
      <c r="N213" s="32"/>
      <c r="O213" s="122"/>
      <c r="P213" s="32"/>
      <c r="Q213" s="32"/>
    </row>
    <row r="214" spans="1:17">
      <c r="A214" s="71"/>
      <c r="B214" s="71"/>
      <c r="C214" s="71"/>
      <c r="D214" s="72"/>
      <c r="E214" s="72"/>
      <c r="F214" s="32"/>
      <c r="G214" s="32"/>
      <c r="H214" s="32"/>
      <c r="I214" s="32"/>
      <c r="J214" s="32"/>
      <c r="K214" s="32"/>
      <c r="L214" s="32"/>
      <c r="M214" s="32"/>
      <c r="N214" s="32"/>
      <c r="O214" s="122"/>
      <c r="P214" s="32"/>
      <c r="Q214" s="32"/>
    </row>
    <row r="215" spans="1:17">
      <c r="A215" s="71"/>
      <c r="B215" s="71"/>
      <c r="C215" s="71"/>
      <c r="D215" s="72"/>
      <c r="E215" s="72"/>
      <c r="F215" s="32"/>
      <c r="G215" s="32"/>
      <c r="H215" s="32"/>
      <c r="I215" s="32"/>
      <c r="J215" s="32"/>
      <c r="K215" s="32"/>
      <c r="L215" s="32"/>
      <c r="M215" s="32"/>
      <c r="N215" s="32"/>
      <c r="O215" s="122"/>
      <c r="P215" s="32"/>
      <c r="Q215" s="32"/>
    </row>
    <row r="216" spans="1:17">
      <c r="A216" s="71"/>
      <c r="B216" s="71"/>
      <c r="C216" s="71"/>
      <c r="D216" s="72"/>
      <c r="E216" s="72"/>
      <c r="F216" s="32"/>
      <c r="G216" s="32"/>
      <c r="H216" s="32"/>
      <c r="I216" s="32"/>
      <c r="J216" s="32"/>
      <c r="K216" s="32"/>
      <c r="L216" s="32"/>
      <c r="M216" s="32"/>
      <c r="N216" s="32"/>
      <c r="O216" s="122"/>
      <c r="P216" s="32"/>
      <c r="Q216" s="32"/>
    </row>
    <row r="217" spans="1:17">
      <c r="A217" s="71"/>
      <c r="B217" s="71"/>
      <c r="C217" s="71"/>
      <c r="D217" s="72"/>
      <c r="E217" s="72"/>
      <c r="F217" s="32"/>
      <c r="G217" s="32"/>
      <c r="H217" s="32"/>
      <c r="I217" s="32"/>
      <c r="J217" s="32"/>
      <c r="K217" s="32"/>
      <c r="L217" s="32"/>
      <c r="M217" s="32"/>
      <c r="N217" s="32"/>
      <c r="O217" s="122"/>
      <c r="P217" s="32"/>
      <c r="Q217" s="32"/>
    </row>
    <row r="218" spans="1:17">
      <c r="A218" s="71"/>
      <c r="B218" s="71"/>
      <c r="C218" s="71"/>
      <c r="D218" s="72"/>
      <c r="E218" s="72"/>
      <c r="F218" s="32"/>
      <c r="G218" s="32"/>
      <c r="H218" s="32"/>
      <c r="I218" s="32"/>
      <c r="J218" s="32"/>
      <c r="K218" s="32"/>
      <c r="L218" s="32"/>
      <c r="M218" s="32"/>
      <c r="N218" s="32"/>
      <c r="O218" s="122"/>
      <c r="P218" s="32"/>
      <c r="Q218" s="32"/>
    </row>
    <row r="219" spans="1:17">
      <c r="A219" s="71"/>
      <c r="B219" s="71"/>
      <c r="C219" s="71"/>
      <c r="D219" s="72"/>
      <c r="E219" s="72"/>
      <c r="F219" s="32"/>
      <c r="G219" s="32"/>
      <c r="H219" s="32"/>
      <c r="I219" s="32"/>
      <c r="J219" s="32"/>
      <c r="K219" s="32"/>
      <c r="L219" s="32"/>
      <c r="M219" s="32"/>
      <c r="N219" s="32"/>
      <c r="O219" s="122"/>
      <c r="P219" s="32"/>
      <c r="Q219" s="32"/>
    </row>
    <row r="220" spans="1:17">
      <c r="A220" s="71"/>
      <c r="B220" s="71"/>
      <c r="C220" s="71"/>
      <c r="D220" s="72"/>
      <c r="E220" s="72"/>
      <c r="F220" s="32"/>
      <c r="G220" s="32"/>
      <c r="H220" s="32"/>
      <c r="I220" s="32"/>
      <c r="J220" s="32"/>
      <c r="K220" s="32"/>
      <c r="L220" s="32"/>
      <c r="M220" s="32"/>
      <c r="N220" s="32"/>
      <c r="O220" s="122"/>
      <c r="P220" s="32"/>
      <c r="Q220" s="32"/>
    </row>
    <row r="221" spans="1:17">
      <c r="A221" s="71"/>
      <c r="B221" s="71"/>
      <c r="C221" s="71"/>
      <c r="D221" s="72"/>
      <c r="E221" s="72"/>
      <c r="F221" s="32"/>
      <c r="G221" s="32"/>
      <c r="H221" s="32"/>
      <c r="I221" s="32"/>
      <c r="J221" s="32"/>
      <c r="K221" s="32"/>
      <c r="L221" s="32"/>
      <c r="M221" s="32"/>
      <c r="N221" s="32"/>
      <c r="O221" s="122"/>
      <c r="P221" s="32"/>
      <c r="Q221" s="32"/>
    </row>
    <row r="222" spans="1:17">
      <c r="A222" s="71"/>
      <c r="B222" s="71"/>
      <c r="C222" s="71"/>
      <c r="D222" s="72"/>
      <c r="E222" s="72"/>
      <c r="F222" s="32"/>
      <c r="G222" s="32"/>
      <c r="H222" s="32"/>
      <c r="I222" s="32"/>
      <c r="J222" s="32"/>
      <c r="K222" s="32"/>
      <c r="L222" s="32"/>
      <c r="M222" s="32"/>
      <c r="N222" s="32"/>
      <c r="O222" s="122"/>
      <c r="P222" s="32"/>
      <c r="Q222" s="32"/>
    </row>
    <row r="223" spans="1:17">
      <c r="A223" s="71"/>
      <c r="B223" s="71"/>
      <c r="C223" s="71"/>
      <c r="D223" s="72"/>
      <c r="E223" s="72"/>
      <c r="F223" s="32"/>
      <c r="G223" s="32"/>
      <c r="H223" s="32"/>
      <c r="I223" s="32"/>
      <c r="J223" s="32"/>
      <c r="K223" s="32"/>
      <c r="L223" s="32"/>
      <c r="M223" s="32"/>
      <c r="N223" s="32"/>
      <c r="O223" s="122"/>
      <c r="P223" s="32"/>
      <c r="Q223" s="32"/>
    </row>
    <row r="224" spans="1:17">
      <c r="A224" s="71"/>
      <c r="B224" s="71"/>
      <c r="C224" s="71"/>
      <c r="D224" s="72"/>
      <c r="E224" s="72"/>
      <c r="F224" s="32"/>
      <c r="G224" s="32"/>
      <c r="H224" s="32"/>
      <c r="I224" s="32"/>
      <c r="J224" s="32"/>
      <c r="K224" s="32"/>
      <c r="L224" s="32"/>
      <c r="M224" s="32"/>
      <c r="N224" s="32"/>
      <c r="O224" s="122"/>
      <c r="P224" s="32"/>
      <c r="Q224" s="32"/>
    </row>
    <row r="225" spans="1:17">
      <c r="A225" s="71"/>
      <c r="B225" s="71"/>
      <c r="C225" s="71"/>
      <c r="D225" s="72"/>
      <c r="E225" s="72"/>
      <c r="F225" s="32"/>
      <c r="G225" s="32"/>
      <c r="H225" s="32"/>
      <c r="I225" s="32"/>
      <c r="J225" s="32"/>
      <c r="K225" s="32"/>
      <c r="L225" s="32"/>
      <c r="M225" s="32"/>
      <c r="N225" s="32"/>
      <c r="O225" s="122"/>
      <c r="P225" s="32"/>
      <c r="Q225" s="32"/>
    </row>
    <row r="226" spans="1:17">
      <c r="A226" s="71"/>
      <c r="B226" s="71"/>
      <c r="C226" s="71"/>
      <c r="D226" s="72"/>
      <c r="E226" s="72"/>
      <c r="F226" s="32"/>
      <c r="G226" s="32"/>
      <c r="H226" s="32"/>
      <c r="I226" s="32"/>
      <c r="J226" s="32"/>
      <c r="K226" s="32"/>
      <c r="L226" s="32"/>
      <c r="M226" s="32"/>
      <c r="N226" s="32"/>
      <c r="O226" s="122"/>
      <c r="P226" s="32"/>
      <c r="Q226" s="32"/>
    </row>
    <row r="227" spans="1:17">
      <c r="A227" s="71"/>
      <c r="B227" s="71"/>
      <c r="C227" s="71"/>
      <c r="D227" s="72"/>
      <c r="E227" s="72"/>
      <c r="F227" s="32"/>
      <c r="G227" s="32"/>
      <c r="H227" s="32"/>
      <c r="I227" s="32"/>
      <c r="J227" s="32"/>
      <c r="K227" s="32"/>
      <c r="L227" s="32"/>
      <c r="M227" s="32"/>
      <c r="N227" s="32"/>
      <c r="O227" s="122"/>
      <c r="P227" s="32"/>
      <c r="Q227" s="32"/>
    </row>
    <row r="228" spans="1:17">
      <c r="A228" s="71"/>
      <c r="B228" s="71"/>
      <c r="C228" s="71"/>
      <c r="D228" s="72"/>
      <c r="E228" s="72"/>
      <c r="F228" s="32"/>
      <c r="G228" s="32"/>
      <c r="H228" s="32"/>
      <c r="I228" s="32"/>
      <c r="J228" s="32"/>
      <c r="K228" s="32"/>
      <c r="L228" s="32"/>
      <c r="M228" s="32"/>
      <c r="N228" s="32"/>
      <c r="O228" s="122"/>
      <c r="P228" s="32"/>
      <c r="Q228" s="32"/>
    </row>
    <row r="229" spans="1:17">
      <c r="A229" s="71"/>
      <c r="B229" s="71"/>
      <c r="C229" s="71"/>
      <c r="D229" s="72"/>
      <c r="E229" s="72"/>
      <c r="F229" s="32"/>
      <c r="G229" s="32"/>
      <c r="H229" s="32"/>
      <c r="I229" s="32"/>
      <c r="J229" s="32"/>
      <c r="K229" s="32"/>
      <c r="L229" s="32"/>
      <c r="M229" s="32"/>
      <c r="N229" s="32"/>
      <c r="O229" s="122"/>
      <c r="P229" s="32"/>
      <c r="Q229" s="32"/>
    </row>
    <row r="230" spans="1:17">
      <c r="A230" s="71"/>
      <c r="B230" s="71"/>
      <c r="C230" s="71"/>
      <c r="D230" s="72"/>
      <c r="E230" s="72"/>
      <c r="F230" s="32"/>
      <c r="G230" s="32"/>
      <c r="H230" s="32"/>
      <c r="I230" s="32"/>
      <c r="J230" s="32"/>
      <c r="K230" s="32"/>
      <c r="L230" s="32"/>
      <c r="M230" s="32"/>
      <c r="N230" s="32"/>
      <c r="O230" s="122"/>
      <c r="P230" s="32"/>
      <c r="Q230" s="32"/>
    </row>
    <row r="231" spans="1:17">
      <c r="A231" s="71"/>
      <c r="B231" s="71"/>
      <c r="C231" s="71"/>
      <c r="D231" s="72"/>
      <c r="E231" s="72"/>
      <c r="F231" s="32"/>
      <c r="G231" s="32"/>
      <c r="H231" s="32"/>
      <c r="I231" s="32"/>
      <c r="J231" s="32"/>
      <c r="K231" s="32"/>
      <c r="L231" s="32"/>
      <c r="M231" s="32"/>
      <c r="N231" s="32"/>
      <c r="O231" s="122"/>
      <c r="P231" s="32"/>
      <c r="Q231" s="32"/>
    </row>
    <row r="232" spans="1:17">
      <c r="A232" s="71"/>
      <c r="B232" s="71"/>
      <c r="C232" s="71"/>
      <c r="D232" s="72"/>
      <c r="E232" s="72"/>
      <c r="F232" s="32"/>
      <c r="G232" s="32"/>
      <c r="H232" s="32"/>
      <c r="I232" s="32"/>
      <c r="J232" s="32"/>
      <c r="K232" s="32"/>
      <c r="L232" s="32"/>
      <c r="M232" s="32"/>
      <c r="N232" s="32"/>
      <c r="O232" s="122"/>
      <c r="P232" s="32"/>
      <c r="Q232" s="32"/>
    </row>
    <row r="233" spans="1:17">
      <c r="A233" s="71"/>
      <c r="B233" s="71"/>
      <c r="C233" s="71"/>
      <c r="D233" s="72"/>
      <c r="E233" s="72"/>
      <c r="F233" s="32"/>
      <c r="G233" s="32"/>
      <c r="H233" s="32"/>
      <c r="I233" s="32"/>
      <c r="J233" s="32"/>
      <c r="K233" s="32"/>
      <c r="L233" s="32"/>
      <c r="M233" s="32"/>
      <c r="N233" s="32"/>
      <c r="O233" s="122"/>
      <c r="P233" s="32"/>
      <c r="Q233" s="32"/>
    </row>
    <row r="234" spans="1:17">
      <c r="A234" s="71"/>
      <c r="B234" s="71"/>
      <c r="C234" s="71"/>
      <c r="D234" s="72"/>
      <c r="E234" s="72"/>
      <c r="F234" s="32"/>
      <c r="G234" s="32"/>
      <c r="H234" s="32"/>
      <c r="I234" s="32"/>
      <c r="J234" s="32"/>
      <c r="K234" s="32"/>
      <c r="L234" s="32"/>
      <c r="M234" s="32"/>
      <c r="N234" s="32"/>
      <c r="O234" s="122"/>
      <c r="P234" s="32"/>
      <c r="Q234" s="32"/>
    </row>
    <row r="235" spans="1:17">
      <c r="A235" s="71"/>
      <c r="B235" s="71"/>
      <c r="C235" s="71"/>
      <c r="D235" s="72"/>
      <c r="E235" s="72"/>
      <c r="F235" s="32"/>
      <c r="G235" s="32"/>
      <c r="H235" s="32"/>
      <c r="I235" s="32"/>
      <c r="J235" s="32"/>
      <c r="K235" s="32"/>
      <c r="L235" s="32"/>
      <c r="M235" s="32"/>
      <c r="N235" s="32"/>
      <c r="O235" s="122"/>
      <c r="P235" s="32"/>
      <c r="Q235" s="32"/>
    </row>
    <row r="236" spans="1:17">
      <c r="A236" s="71"/>
      <c r="B236" s="71"/>
      <c r="C236" s="71"/>
      <c r="D236" s="72"/>
      <c r="E236" s="72"/>
      <c r="F236" s="32"/>
      <c r="G236" s="32"/>
      <c r="H236" s="32"/>
      <c r="I236" s="32"/>
      <c r="J236" s="32"/>
      <c r="K236" s="32"/>
      <c r="L236" s="32"/>
      <c r="M236" s="32"/>
      <c r="N236" s="32"/>
      <c r="O236" s="122"/>
      <c r="P236" s="32"/>
      <c r="Q236" s="32"/>
    </row>
    <row r="237" spans="1:17">
      <c r="A237" s="71"/>
      <c r="B237" s="71"/>
      <c r="C237" s="71"/>
      <c r="D237" s="72"/>
      <c r="E237" s="72"/>
      <c r="F237" s="32"/>
      <c r="G237" s="32"/>
      <c r="H237" s="32"/>
      <c r="I237" s="32"/>
      <c r="J237" s="32"/>
      <c r="K237" s="32"/>
      <c r="L237" s="32"/>
      <c r="M237" s="32"/>
      <c r="N237" s="32"/>
      <c r="O237" s="122"/>
      <c r="P237" s="32"/>
      <c r="Q237" s="32"/>
    </row>
    <row r="238" spans="1:17">
      <c r="A238" s="71"/>
      <c r="B238" s="71"/>
      <c r="C238" s="71"/>
      <c r="D238" s="72"/>
      <c r="E238" s="72"/>
      <c r="F238" s="32"/>
      <c r="G238" s="32"/>
      <c r="H238" s="32"/>
      <c r="I238" s="32"/>
      <c r="J238" s="32"/>
      <c r="K238" s="32"/>
      <c r="L238" s="32"/>
      <c r="M238" s="32"/>
      <c r="N238" s="32"/>
      <c r="O238" s="122"/>
      <c r="P238" s="32"/>
      <c r="Q238" s="32"/>
    </row>
    <row r="239" spans="1:17">
      <c r="A239" s="71"/>
      <c r="B239" s="71"/>
      <c r="C239" s="71"/>
      <c r="D239" s="72"/>
      <c r="E239" s="72"/>
      <c r="F239" s="32"/>
      <c r="G239" s="32"/>
      <c r="H239" s="32"/>
      <c r="I239" s="32"/>
      <c r="J239" s="32"/>
      <c r="K239" s="32"/>
      <c r="L239" s="32"/>
      <c r="M239" s="32"/>
      <c r="N239" s="32"/>
      <c r="O239" s="122"/>
      <c r="P239" s="32"/>
      <c r="Q239" s="32"/>
    </row>
    <row r="240" spans="1:17">
      <c r="A240" s="71"/>
      <c r="B240" s="71"/>
      <c r="C240" s="71"/>
      <c r="D240" s="72"/>
      <c r="E240" s="72"/>
      <c r="F240" s="32"/>
      <c r="G240" s="32"/>
      <c r="H240" s="32"/>
      <c r="I240" s="32"/>
      <c r="J240" s="32"/>
      <c r="K240" s="32"/>
      <c r="L240" s="32"/>
      <c r="M240" s="32"/>
      <c r="N240" s="32"/>
      <c r="O240" s="122"/>
      <c r="P240" s="32"/>
      <c r="Q240" s="32"/>
    </row>
    <row r="241" spans="1:17">
      <c r="A241" s="71"/>
      <c r="B241" s="71"/>
      <c r="C241" s="71"/>
      <c r="D241" s="72"/>
      <c r="E241" s="72"/>
      <c r="F241" s="32"/>
      <c r="G241" s="32"/>
      <c r="H241" s="32"/>
      <c r="I241" s="32"/>
      <c r="J241" s="32"/>
      <c r="K241" s="32"/>
      <c r="L241" s="32"/>
      <c r="M241" s="32"/>
      <c r="N241" s="32"/>
      <c r="O241" s="122"/>
      <c r="P241" s="32"/>
      <c r="Q241" s="32"/>
    </row>
    <row r="242" spans="1:17">
      <c r="A242" s="71"/>
      <c r="B242" s="71"/>
      <c r="C242" s="71"/>
      <c r="D242" s="72"/>
      <c r="E242" s="72"/>
      <c r="F242" s="32"/>
      <c r="G242" s="32"/>
      <c r="H242" s="32"/>
      <c r="I242" s="32"/>
      <c r="J242" s="32"/>
      <c r="K242" s="32"/>
      <c r="L242" s="32"/>
      <c r="M242" s="32"/>
      <c r="N242" s="32"/>
      <c r="O242" s="122"/>
      <c r="P242" s="32"/>
      <c r="Q242" s="32"/>
    </row>
    <row r="243" spans="1:17">
      <c r="A243" s="71"/>
      <c r="B243" s="71"/>
      <c r="C243" s="71"/>
      <c r="D243" s="72"/>
      <c r="E243" s="72"/>
      <c r="F243" s="32"/>
      <c r="G243" s="32"/>
      <c r="H243" s="32"/>
      <c r="I243" s="32"/>
      <c r="J243" s="32"/>
      <c r="K243" s="32"/>
      <c r="L243" s="32"/>
      <c r="M243" s="32"/>
      <c r="N243" s="32"/>
      <c r="O243" s="122"/>
      <c r="P243" s="32"/>
      <c r="Q243" s="32"/>
    </row>
    <row r="244" spans="1:17">
      <c r="A244" s="71"/>
      <c r="B244" s="71"/>
      <c r="C244" s="71"/>
      <c r="D244" s="72"/>
      <c r="E244" s="72"/>
      <c r="F244" s="32"/>
      <c r="G244" s="32"/>
      <c r="H244" s="32"/>
      <c r="I244" s="32"/>
      <c r="J244" s="32"/>
      <c r="K244" s="32"/>
      <c r="L244" s="32"/>
      <c r="M244" s="32"/>
      <c r="N244" s="32"/>
      <c r="O244" s="122"/>
      <c r="P244" s="32"/>
      <c r="Q244" s="32"/>
    </row>
    <row r="245" spans="1:17">
      <c r="A245" s="71"/>
      <c r="B245" s="71"/>
      <c r="C245" s="71"/>
      <c r="D245" s="72"/>
      <c r="E245" s="72"/>
      <c r="F245" s="32"/>
      <c r="G245" s="32"/>
      <c r="H245" s="32"/>
      <c r="I245" s="32"/>
      <c r="J245" s="32"/>
      <c r="K245" s="32"/>
      <c r="L245" s="32"/>
      <c r="M245" s="32"/>
      <c r="N245" s="32"/>
      <c r="O245" s="122"/>
      <c r="P245" s="32"/>
      <c r="Q245" s="32"/>
    </row>
    <row r="246" spans="1:17">
      <c r="A246" s="71"/>
      <c r="B246" s="71"/>
      <c r="C246" s="71"/>
      <c r="D246" s="72"/>
      <c r="E246" s="72"/>
      <c r="F246" s="32"/>
      <c r="G246" s="32"/>
      <c r="H246" s="32"/>
      <c r="I246" s="32"/>
      <c r="J246" s="32"/>
      <c r="K246" s="32"/>
      <c r="L246" s="32"/>
      <c r="M246" s="32"/>
      <c r="N246" s="32"/>
      <c r="O246" s="122"/>
      <c r="P246" s="32"/>
      <c r="Q246" s="32"/>
    </row>
    <row r="247" spans="1:17">
      <c r="A247" s="71"/>
      <c r="B247" s="71"/>
      <c r="C247" s="71"/>
      <c r="D247" s="72"/>
      <c r="E247" s="72"/>
      <c r="F247" s="32"/>
      <c r="G247" s="32"/>
      <c r="H247" s="32"/>
      <c r="I247" s="32"/>
      <c r="J247" s="32"/>
      <c r="K247" s="32"/>
      <c r="L247" s="32"/>
      <c r="M247" s="32"/>
      <c r="N247" s="32"/>
      <c r="O247" s="122"/>
      <c r="P247" s="32"/>
      <c r="Q247" s="32"/>
    </row>
    <row r="248" spans="1:17">
      <c r="A248" s="71"/>
      <c r="B248" s="71"/>
      <c r="C248" s="71"/>
      <c r="D248" s="72"/>
      <c r="E248" s="72"/>
      <c r="F248" s="32"/>
      <c r="G248" s="32"/>
      <c r="H248" s="32"/>
      <c r="I248" s="32"/>
      <c r="J248" s="32"/>
      <c r="K248" s="32"/>
      <c r="L248" s="32"/>
      <c r="M248" s="32"/>
      <c r="N248" s="32"/>
      <c r="O248" s="122"/>
      <c r="P248" s="32"/>
      <c r="Q248" s="32"/>
    </row>
    <row r="249" spans="1:17">
      <c r="A249" s="71"/>
      <c r="B249" s="71"/>
      <c r="C249" s="71"/>
      <c r="D249" s="72"/>
      <c r="E249" s="72"/>
      <c r="F249" s="32"/>
      <c r="G249" s="32"/>
      <c r="H249" s="32"/>
      <c r="I249" s="32"/>
      <c r="J249" s="32"/>
      <c r="K249" s="32"/>
      <c r="L249" s="32"/>
      <c r="M249" s="32"/>
      <c r="N249" s="32"/>
      <c r="O249" s="122"/>
      <c r="P249" s="32"/>
      <c r="Q249" s="32"/>
    </row>
    <row r="250" spans="1:17">
      <c r="A250" s="71"/>
      <c r="B250" s="71"/>
      <c r="C250" s="71"/>
      <c r="D250" s="72"/>
      <c r="E250" s="72"/>
      <c r="F250" s="32"/>
      <c r="G250" s="32"/>
      <c r="H250" s="32"/>
      <c r="I250" s="32"/>
      <c r="J250" s="32"/>
      <c r="K250" s="32"/>
      <c r="L250" s="32"/>
      <c r="M250" s="32"/>
      <c r="N250" s="32"/>
      <c r="O250" s="122"/>
      <c r="P250" s="32"/>
      <c r="Q250" s="32"/>
    </row>
    <row r="251" spans="1:17">
      <c r="A251" s="71"/>
      <c r="B251" s="71"/>
      <c r="C251" s="71"/>
      <c r="D251" s="72"/>
      <c r="E251" s="72"/>
      <c r="F251" s="32"/>
      <c r="G251" s="32"/>
      <c r="H251" s="32"/>
      <c r="I251" s="32"/>
      <c r="J251" s="32"/>
      <c r="K251" s="32"/>
      <c r="L251" s="32"/>
      <c r="M251" s="32"/>
      <c r="N251" s="32"/>
      <c r="O251" s="122"/>
      <c r="P251" s="32"/>
      <c r="Q251" s="32"/>
    </row>
    <row r="252" spans="1:17">
      <c r="A252" s="71"/>
      <c r="B252" s="71"/>
      <c r="C252" s="71"/>
      <c r="D252" s="72"/>
      <c r="E252" s="72"/>
      <c r="F252" s="32"/>
      <c r="G252" s="32"/>
      <c r="H252" s="32"/>
      <c r="I252" s="32"/>
      <c r="J252" s="32"/>
      <c r="K252" s="32"/>
      <c r="L252" s="32"/>
      <c r="M252" s="32"/>
      <c r="N252" s="32"/>
      <c r="O252" s="122"/>
      <c r="P252" s="32"/>
      <c r="Q252" s="32"/>
    </row>
    <row r="253" spans="1:17">
      <c r="A253" s="71"/>
      <c r="B253" s="71"/>
      <c r="C253" s="71"/>
      <c r="D253" s="72"/>
      <c r="E253" s="72"/>
      <c r="F253" s="32"/>
      <c r="G253" s="32"/>
      <c r="H253" s="32"/>
      <c r="I253" s="32"/>
      <c r="J253" s="32"/>
      <c r="K253" s="32"/>
      <c r="L253" s="32"/>
      <c r="M253" s="32"/>
      <c r="N253" s="32"/>
      <c r="O253" s="122"/>
      <c r="P253" s="32"/>
      <c r="Q253" s="32"/>
    </row>
    <row r="254" spans="1:17">
      <c r="A254" s="71"/>
      <c r="B254" s="71"/>
      <c r="C254" s="71"/>
      <c r="D254" s="72"/>
      <c r="E254" s="72"/>
      <c r="F254" s="32"/>
      <c r="G254" s="32"/>
      <c r="H254" s="32"/>
      <c r="I254" s="32"/>
      <c r="J254" s="32"/>
      <c r="K254" s="32"/>
      <c r="L254" s="32"/>
      <c r="M254" s="32"/>
      <c r="N254" s="32"/>
      <c r="O254" s="122"/>
      <c r="P254" s="32"/>
      <c r="Q254" s="32"/>
    </row>
    <row r="255" spans="1:17">
      <c r="A255" s="71"/>
      <c r="B255" s="71"/>
      <c r="C255" s="71"/>
      <c r="D255" s="72"/>
      <c r="E255" s="72"/>
      <c r="F255" s="32"/>
      <c r="G255" s="32"/>
      <c r="H255" s="32"/>
      <c r="I255" s="32"/>
      <c r="J255" s="32"/>
      <c r="K255" s="32"/>
      <c r="L255" s="32"/>
      <c r="M255" s="32"/>
      <c r="N255" s="32"/>
      <c r="O255" s="122"/>
      <c r="P255" s="32"/>
      <c r="Q255" s="32"/>
    </row>
    <row r="256" spans="1:17">
      <c r="A256" s="71"/>
      <c r="B256" s="71"/>
      <c r="C256" s="71"/>
      <c r="D256" s="72"/>
      <c r="E256" s="72"/>
      <c r="F256" s="32"/>
      <c r="G256" s="32"/>
      <c r="H256" s="32"/>
      <c r="I256" s="32"/>
      <c r="J256" s="32"/>
      <c r="K256" s="32"/>
      <c r="L256" s="32"/>
      <c r="M256" s="32"/>
      <c r="N256" s="32"/>
      <c r="O256" s="122"/>
      <c r="P256" s="32"/>
      <c r="Q256" s="32"/>
    </row>
    <row r="257" spans="1:17">
      <c r="A257" s="71"/>
      <c r="B257" s="71"/>
      <c r="C257" s="71"/>
      <c r="D257" s="72"/>
      <c r="E257" s="72"/>
      <c r="F257" s="32"/>
      <c r="G257" s="32"/>
      <c r="H257" s="32"/>
      <c r="I257" s="32"/>
      <c r="J257" s="32"/>
      <c r="K257" s="32"/>
      <c r="L257" s="32"/>
      <c r="M257" s="32"/>
      <c r="N257" s="32"/>
      <c r="O257" s="122"/>
      <c r="P257" s="32"/>
      <c r="Q257" s="32"/>
    </row>
    <row r="258" spans="1:17">
      <c r="A258" s="71"/>
      <c r="B258" s="71"/>
      <c r="C258" s="71"/>
      <c r="D258" s="72"/>
      <c r="E258" s="72"/>
      <c r="F258" s="32"/>
      <c r="G258" s="32"/>
      <c r="H258" s="32"/>
      <c r="I258" s="32"/>
      <c r="J258" s="32"/>
      <c r="K258" s="32"/>
      <c r="L258" s="32"/>
      <c r="M258" s="32"/>
      <c r="N258" s="32"/>
      <c r="O258" s="122"/>
      <c r="P258" s="32"/>
      <c r="Q258" s="32"/>
    </row>
    <row r="259" spans="1:17">
      <c r="A259" s="71"/>
      <c r="B259" s="71"/>
      <c r="C259" s="71"/>
      <c r="D259" s="72"/>
      <c r="E259" s="72"/>
      <c r="F259" s="32"/>
      <c r="G259" s="32"/>
      <c r="H259" s="32"/>
      <c r="I259" s="32"/>
      <c r="J259" s="32"/>
      <c r="K259" s="32"/>
      <c r="L259" s="32"/>
      <c r="M259" s="32"/>
      <c r="N259" s="32"/>
      <c r="O259" s="122"/>
      <c r="P259" s="32"/>
      <c r="Q259" s="32"/>
    </row>
    <row r="260" spans="1:17">
      <c r="A260" s="71"/>
      <c r="B260" s="71"/>
      <c r="C260" s="71"/>
      <c r="D260" s="72"/>
      <c r="E260" s="72"/>
      <c r="F260" s="32"/>
      <c r="G260" s="32"/>
      <c r="H260" s="32"/>
      <c r="I260" s="32"/>
      <c r="J260" s="32"/>
      <c r="K260" s="32"/>
      <c r="L260" s="32"/>
      <c r="M260" s="32"/>
      <c r="N260" s="32"/>
      <c r="O260" s="122"/>
      <c r="P260" s="32"/>
      <c r="Q260" s="32"/>
    </row>
    <row r="261" spans="1:17">
      <c r="A261" s="71"/>
      <c r="B261" s="71"/>
      <c r="C261" s="71"/>
      <c r="D261" s="72"/>
      <c r="E261" s="72"/>
      <c r="F261" s="32"/>
      <c r="G261" s="32"/>
      <c r="H261" s="32"/>
      <c r="I261" s="32"/>
      <c r="J261" s="32"/>
      <c r="K261" s="32"/>
      <c r="L261" s="32"/>
      <c r="M261" s="32"/>
      <c r="N261" s="32"/>
      <c r="O261" s="122"/>
      <c r="P261" s="32"/>
      <c r="Q261" s="32"/>
    </row>
    <row r="262" spans="1:17">
      <c r="A262" s="71"/>
      <c r="B262" s="71"/>
      <c r="C262" s="71"/>
      <c r="D262" s="72"/>
      <c r="E262" s="72"/>
      <c r="F262" s="32"/>
      <c r="G262" s="32"/>
      <c r="H262" s="32"/>
      <c r="I262" s="32"/>
      <c r="J262" s="32"/>
      <c r="K262" s="32"/>
      <c r="L262" s="32"/>
      <c r="M262" s="32"/>
      <c r="N262" s="32"/>
      <c r="O262" s="122"/>
      <c r="P262" s="32"/>
      <c r="Q262" s="32"/>
    </row>
    <row r="263" spans="1:17">
      <c r="A263" s="71"/>
      <c r="B263" s="71"/>
      <c r="C263" s="71"/>
      <c r="D263" s="72"/>
      <c r="E263" s="72"/>
      <c r="F263" s="32"/>
      <c r="G263" s="32"/>
      <c r="H263" s="32"/>
      <c r="I263" s="32"/>
      <c r="J263" s="32"/>
      <c r="K263" s="32"/>
      <c r="L263" s="32"/>
      <c r="M263" s="32"/>
      <c r="N263" s="32"/>
      <c r="O263" s="122"/>
      <c r="P263" s="32"/>
      <c r="Q263" s="32"/>
    </row>
    <row r="264" spans="1:17">
      <c r="A264" s="71"/>
      <c r="B264" s="71"/>
      <c r="C264" s="71"/>
      <c r="D264" s="72"/>
      <c r="E264" s="72"/>
      <c r="F264" s="32"/>
      <c r="G264" s="32"/>
      <c r="H264" s="32"/>
      <c r="I264" s="32"/>
      <c r="J264" s="32"/>
      <c r="K264" s="32"/>
      <c r="L264" s="32"/>
      <c r="M264" s="32"/>
      <c r="N264" s="32"/>
      <c r="O264" s="122"/>
      <c r="P264" s="32"/>
      <c r="Q264" s="32"/>
    </row>
    <row r="265" spans="1:17">
      <c r="A265" s="71"/>
      <c r="B265" s="71"/>
      <c r="C265" s="71"/>
      <c r="D265" s="72"/>
      <c r="E265" s="72"/>
      <c r="F265" s="32"/>
      <c r="G265" s="32"/>
      <c r="H265" s="32"/>
      <c r="I265" s="32"/>
      <c r="J265" s="32"/>
      <c r="K265" s="32"/>
      <c r="L265" s="32"/>
      <c r="M265" s="32"/>
      <c r="N265" s="32"/>
      <c r="O265" s="122"/>
      <c r="P265" s="32"/>
      <c r="Q265" s="32"/>
    </row>
    <row r="266" spans="1:17">
      <c r="A266" s="71"/>
      <c r="B266" s="71"/>
      <c r="C266" s="71"/>
      <c r="D266" s="72"/>
      <c r="E266" s="72"/>
      <c r="F266" s="32"/>
      <c r="G266" s="32"/>
      <c r="H266" s="32"/>
      <c r="I266" s="32"/>
      <c r="J266" s="32"/>
      <c r="K266" s="32"/>
      <c r="L266" s="32"/>
      <c r="M266" s="32"/>
      <c r="N266" s="32"/>
      <c r="O266" s="122"/>
      <c r="P266" s="32"/>
      <c r="Q266" s="32"/>
    </row>
    <row r="267" spans="1:17">
      <c r="A267" s="71"/>
      <c r="B267" s="71"/>
      <c r="C267" s="71"/>
      <c r="D267" s="72"/>
      <c r="E267" s="72"/>
      <c r="F267" s="32"/>
      <c r="G267" s="32"/>
      <c r="H267" s="32"/>
      <c r="I267" s="32"/>
      <c r="J267" s="32"/>
      <c r="K267" s="32"/>
      <c r="L267" s="32"/>
      <c r="M267" s="32"/>
      <c r="N267" s="32"/>
      <c r="O267" s="122"/>
      <c r="P267" s="32"/>
      <c r="Q267" s="32"/>
    </row>
    <row r="268" spans="1:17">
      <c r="A268" s="71"/>
      <c r="B268" s="71"/>
      <c r="C268" s="71"/>
      <c r="D268" s="72"/>
      <c r="E268" s="72"/>
      <c r="F268" s="32"/>
      <c r="G268" s="32"/>
      <c r="H268" s="32"/>
      <c r="I268" s="32"/>
      <c r="J268" s="32"/>
      <c r="K268" s="32"/>
      <c r="L268" s="32"/>
      <c r="M268" s="32"/>
      <c r="N268" s="32"/>
      <c r="O268" s="122"/>
      <c r="P268" s="32"/>
      <c r="Q268" s="32"/>
    </row>
    <row r="269" spans="1:17">
      <c r="A269" s="71"/>
      <c r="B269" s="71"/>
      <c r="C269" s="71"/>
      <c r="D269" s="72"/>
      <c r="E269" s="72"/>
      <c r="F269" s="32"/>
      <c r="G269" s="32"/>
      <c r="H269" s="32"/>
      <c r="I269" s="32"/>
      <c r="J269" s="32"/>
      <c r="K269" s="32"/>
      <c r="L269" s="32"/>
      <c r="M269" s="32"/>
      <c r="N269" s="32"/>
      <c r="O269" s="122"/>
      <c r="P269" s="32"/>
      <c r="Q269" s="32"/>
    </row>
    <row r="270" spans="1:17">
      <c r="A270" s="71"/>
      <c r="B270" s="71"/>
      <c r="C270" s="71"/>
      <c r="D270" s="72"/>
      <c r="E270" s="72"/>
      <c r="F270" s="32"/>
      <c r="G270" s="32"/>
      <c r="H270" s="32"/>
      <c r="I270" s="32"/>
      <c r="J270" s="32"/>
      <c r="K270" s="32"/>
      <c r="L270" s="32"/>
      <c r="M270" s="32"/>
      <c r="N270" s="32"/>
      <c r="O270" s="122"/>
      <c r="P270" s="32"/>
      <c r="Q270" s="32"/>
    </row>
    <row r="271" spans="1:17">
      <c r="A271" s="71"/>
      <c r="B271" s="71"/>
      <c r="C271" s="71"/>
      <c r="D271" s="72"/>
      <c r="E271" s="72"/>
      <c r="F271" s="32"/>
      <c r="G271" s="32"/>
      <c r="H271" s="32"/>
      <c r="I271" s="32"/>
      <c r="J271" s="32"/>
      <c r="K271" s="32"/>
      <c r="L271" s="32"/>
      <c r="M271" s="32"/>
      <c r="N271" s="32"/>
      <c r="O271" s="122"/>
      <c r="P271" s="32"/>
      <c r="Q271" s="32"/>
    </row>
    <row r="272" spans="1:17">
      <c r="A272" s="71"/>
      <c r="B272" s="71"/>
      <c r="C272" s="71"/>
      <c r="D272" s="72"/>
      <c r="E272" s="72"/>
      <c r="F272" s="32"/>
      <c r="G272" s="32"/>
      <c r="H272" s="32"/>
      <c r="I272" s="32"/>
      <c r="J272" s="32"/>
      <c r="K272" s="32"/>
      <c r="L272" s="32"/>
      <c r="M272" s="32"/>
      <c r="N272" s="32"/>
      <c r="O272" s="122"/>
      <c r="P272" s="32"/>
      <c r="Q272" s="32"/>
    </row>
    <row r="273" spans="1:17">
      <c r="A273" s="71"/>
      <c r="B273" s="71"/>
      <c r="C273" s="71"/>
      <c r="D273" s="72"/>
      <c r="E273" s="72"/>
      <c r="F273" s="32"/>
      <c r="G273" s="32"/>
      <c r="H273" s="32"/>
      <c r="I273" s="32"/>
      <c r="J273" s="32"/>
      <c r="K273" s="32"/>
      <c r="L273" s="32"/>
      <c r="M273" s="32"/>
      <c r="N273" s="32"/>
      <c r="O273" s="122"/>
      <c r="P273" s="32"/>
      <c r="Q273" s="32"/>
    </row>
    <row r="274" spans="1:17">
      <c r="A274" s="71"/>
      <c r="B274" s="71"/>
      <c r="C274" s="71"/>
      <c r="D274" s="72"/>
      <c r="E274" s="72"/>
      <c r="F274" s="32"/>
      <c r="G274" s="32"/>
      <c r="H274" s="32"/>
      <c r="I274" s="32"/>
      <c r="J274" s="32"/>
      <c r="K274" s="32"/>
      <c r="L274" s="32"/>
      <c r="M274" s="32"/>
      <c r="N274" s="32"/>
      <c r="O274" s="122"/>
      <c r="P274" s="32"/>
      <c r="Q274" s="32"/>
    </row>
    <row r="275" spans="1:17">
      <c r="A275" s="71"/>
      <c r="B275" s="71"/>
      <c r="C275" s="71"/>
      <c r="D275" s="72"/>
      <c r="E275" s="72"/>
      <c r="F275" s="32"/>
      <c r="G275" s="32"/>
      <c r="H275" s="32"/>
      <c r="I275" s="32"/>
      <c r="J275" s="32"/>
      <c r="K275" s="32"/>
      <c r="L275" s="32"/>
      <c r="M275" s="32"/>
      <c r="N275" s="32"/>
      <c r="O275" s="122"/>
      <c r="P275" s="32"/>
      <c r="Q275" s="32"/>
    </row>
    <row r="276" spans="1:17">
      <c r="A276" s="71"/>
      <c r="B276" s="71"/>
      <c r="C276" s="71"/>
      <c r="D276" s="72"/>
      <c r="E276" s="72"/>
      <c r="F276" s="32"/>
      <c r="G276" s="32"/>
      <c r="H276" s="32"/>
      <c r="I276" s="32"/>
      <c r="J276" s="32"/>
      <c r="K276" s="32"/>
      <c r="L276" s="32"/>
      <c r="M276" s="32"/>
      <c r="N276" s="32"/>
      <c r="O276" s="122"/>
      <c r="P276" s="32"/>
      <c r="Q276" s="32"/>
    </row>
    <row r="277" spans="1:17">
      <c r="A277" s="71"/>
      <c r="B277" s="71"/>
      <c r="C277" s="71"/>
      <c r="D277" s="72"/>
      <c r="E277" s="72"/>
      <c r="F277" s="32"/>
      <c r="G277" s="32"/>
      <c r="H277" s="32"/>
      <c r="I277" s="32"/>
      <c r="J277" s="32"/>
      <c r="K277" s="32"/>
      <c r="L277" s="32"/>
      <c r="M277" s="32"/>
      <c r="N277" s="32"/>
      <c r="O277" s="122"/>
      <c r="P277" s="32"/>
      <c r="Q277" s="32"/>
    </row>
    <row r="278" spans="1:17">
      <c r="A278" s="71"/>
      <c r="B278" s="71"/>
      <c r="C278" s="71"/>
      <c r="D278" s="72"/>
      <c r="E278" s="72"/>
      <c r="F278" s="32"/>
      <c r="G278" s="32"/>
      <c r="H278" s="32"/>
      <c r="I278" s="32"/>
      <c r="J278" s="32"/>
      <c r="K278" s="32"/>
      <c r="L278" s="32"/>
      <c r="M278" s="32"/>
      <c r="N278" s="32"/>
      <c r="O278" s="122"/>
      <c r="P278" s="32"/>
      <c r="Q278" s="32"/>
    </row>
    <row r="279" spans="1:17">
      <c r="A279" s="71"/>
      <c r="B279" s="71"/>
      <c r="C279" s="71"/>
      <c r="D279" s="72"/>
      <c r="E279" s="72"/>
      <c r="F279" s="32"/>
      <c r="G279" s="32"/>
      <c r="H279" s="32"/>
      <c r="I279" s="32"/>
      <c r="J279" s="32"/>
      <c r="K279" s="32"/>
      <c r="L279" s="32"/>
      <c r="M279" s="32"/>
      <c r="N279" s="32"/>
      <c r="O279" s="122"/>
      <c r="P279" s="32"/>
      <c r="Q279" s="32"/>
    </row>
    <row r="280" spans="1:17">
      <c r="A280" s="71"/>
      <c r="B280" s="71"/>
      <c r="C280" s="71"/>
      <c r="D280" s="72"/>
      <c r="E280" s="72"/>
      <c r="F280" s="32"/>
      <c r="G280" s="32"/>
      <c r="H280" s="32"/>
      <c r="I280" s="32"/>
      <c r="J280" s="32"/>
      <c r="K280" s="32"/>
      <c r="L280" s="32"/>
      <c r="M280" s="32"/>
      <c r="N280" s="32"/>
      <c r="O280" s="122"/>
      <c r="P280" s="32"/>
      <c r="Q280" s="32"/>
    </row>
    <row r="281" spans="1:17">
      <c r="A281" s="71"/>
      <c r="B281" s="71"/>
      <c r="C281" s="71"/>
      <c r="D281" s="72"/>
      <c r="E281" s="72"/>
      <c r="F281" s="32"/>
      <c r="G281" s="32"/>
      <c r="H281" s="32"/>
      <c r="I281" s="32"/>
      <c r="J281" s="32"/>
      <c r="K281" s="32"/>
      <c r="L281" s="32"/>
      <c r="M281" s="32"/>
      <c r="N281" s="32"/>
      <c r="O281" s="122"/>
      <c r="P281" s="32"/>
      <c r="Q281" s="32"/>
    </row>
    <row r="282" spans="1:17">
      <c r="A282" s="71"/>
      <c r="B282" s="71"/>
      <c r="C282" s="71"/>
      <c r="D282" s="72"/>
      <c r="E282" s="72"/>
      <c r="F282" s="32"/>
      <c r="G282" s="32"/>
      <c r="H282" s="32"/>
      <c r="I282" s="32"/>
      <c r="J282" s="32"/>
      <c r="K282" s="32"/>
      <c r="L282" s="32"/>
      <c r="M282" s="32"/>
      <c r="N282" s="32"/>
      <c r="O282" s="122"/>
      <c r="P282" s="32"/>
      <c r="Q282" s="32"/>
    </row>
    <row r="283" spans="1:17">
      <c r="A283" s="71"/>
      <c r="B283" s="71"/>
      <c r="C283" s="71"/>
      <c r="D283" s="72"/>
      <c r="E283" s="72"/>
      <c r="F283" s="32"/>
      <c r="G283" s="32"/>
      <c r="H283" s="32"/>
      <c r="I283" s="32"/>
      <c r="J283" s="32"/>
      <c r="K283" s="32"/>
      <c r="L283" s="32"/>
      <c r="M283" s="32"/>
      <c r="N283" s="32"/>
      <c r="O283" s="122"/>
      <c r="P283" s="32"/>
      <c r="Q283" s="32"/>
    </row>
    <row r="284" spans="1:17">
      <c r="A284" s="71"/>
      <c r="B284" s="71"/>
      <c r="C284" s="71"/>
      <c r="D284" s="72"/>
      <c r="E284" s="72"/>
      <c r="F284" s="32"/>
      <c r="G284" s="32"/>
      <c r="H284" s="32"/>
      <c r="I284" s="32"/>
      <c r="J284" s="32"/>
      <c r="K284" s="32"/>
      <c r="L284" s="32"/>
      <c r="M284" s="32"/>
      <c r="N284" s="32"/>
      <c r="O284" s="122"/>
      <c r="P284" s="32"/>
      <c r="Q284" s="32"/>
    </row>
    <row r="285" spans="1:17">
      <c r="A285" s="71"/>
      <c r="B285" s="71"/>
      <c r="C285" s="71"/>
      <c r="D285" s="72"/>
      <c r="E285" s="72"/>
      <c r="F285" s="32"/>
      <c r="G285" s="32"/>
      <c r="H285" s="32"/>
      <c r="I285" s="32"/>
      <c r="J285" s="32"/>
      <c r="K285" s="32"/>
      <c r="L285" s="32"/>
      <c r="M285" s="32"/>
      <c r="N285" s="32"/>
      <c r="O285" s="122"/>
      <c r="P285" s="32"/>
      <c r="Q285" s="32"/>
    </row>
    <row r="286" spans="1:17">
      <c r="A286" s="71"/>
      <c r="B286" s="71"/>
      <c r="C286" s="71"/>
      <c r="D286" s="72"/>
      <c r="E286" s="72"/>
      <c r="F286" s="32"/>
      <c r="G286" s="32"/>
      <c r="H286" s="32"/>
      <c r="I286" s="32"/>
      <c r="J286" s="32"/>
      <c r="K286" s="32"/>
      <c r="L286" s="32"/>
      <c r="M286" s="32"/>
      <c r="N286" s="32"/>
      <c r="O286" s="122"/>
      <c r="P286" s="32"/>
      <c r="Q286" s="32"/>
    </row>
    <row r="287" spans="1:17">
      <c r="A287" s="71"/>
      <c r="B287" s="71"/>
      <c r="C287" s="71"/>
      <c r="D287" s="72"/>
      <c r="E287" s="72"/>
      <c r="F287" s="32"/>
      <c r="G287" s="32"/>
      <c r="H287" s="32"/>
      <c r="I287" s="32"/>
      <c r="J287" s="32"/>
      <c r="K287" s="32"/>
      <c r="L287" s="32"/>
      <c r="M287" s="32"/>
      <c r="N287" s="32"/>
      <c r="O287" s="122"/>
      <c r="P287" s="32"/>
      <c r="Q287" s="32"/>
    </row>
    <row r="288" spans="1:17">
      <c r="A288" s="71"/>
      <c r="B288" s="71"/>
      <c r="C288" s="71"/>
      <c r="D288" s="72"/>
      <c r="E288" s="72"/>
      <c r="F288" s="32"/>
      <c r="G288" s="32"/>
      <c r="H288" s="32"/>
      <c r="I288" s="32"/>
      <c r="J288" s="32"/>
      <c r="K288" s="32"/>
      <c r="L288" s="32"/>
      <c r="M288" s="32"/>
      <c r="N288" s="32"/>
      <c r="O288" s="122"/>
      <c r="P288" s="32"/>
      <c r="Q288" s="32"/>
    </row>
    <row r="289" spans="1:17">
      <c r="A289" s="71"/>
      <c r="B289" s="71"/>
      <c r="C289" s="71"/>
      <c r="D289" s="72"/>
      <c r="E289" s="72"/>
      <c r="F289" s="32"/>
      <c r="G289" s="32"/>
      <c r="H289" s="32"/>
      <c r="I289" s="32"/>
      <c r="J289" s="32"/>
      <c r="K289" s="32"/>
      <c r="L289" s="32"/>
      <c r="M289" s="32"/>
      <c r="N289" s="32"/>
      <c r="O289" s="122"/>
      <c r="P289" s="32"/>
      <c r="Q289" s="32"/>
    </row>
    <row r="290" spans="1:17">
      <c r="A290" s="71"/>
      <c r="B290" s="71"/>
      <c r="C290" s="71"/>
      <c r="D290" s="72"/>
      <c r="E290" s="72"/>
      <c r="F290" s="32"/>
      <c r="G290" s="32"/>
      <c r="H290" s="32"/>
      <c r="I290" s="32"/>
      <c r="J290" s="32"/>
      <c r="K290" s="32"/>
      <c r="L290" s="32"/>
      <c r="M290" s="32"/>
      <c r="N290" s="32"/>
      <c r="O290" s="122"/>
      <c r="P290" s="32"/>
      <c r="Q290" s="32"/>
    </row>
    <row r="291" spans="1:17">
      <c r="A291" s="71"/>
      <c r="B291" s="71"/>
      <c r="C291" s="71"/>
      <c r="D291" s="72"/>
      <c r="E291" s="72"/>
      <c r="F291" s="32"/>
      <c r="G291" s="32"/>
      <c r="H291" s="32"/>
      <c r="I291" s="32"/>
      <c r="J291" s="32"/>
      <c r="K291" s="32"/>
      <c r="L291" s="32"/>
      <c r="M291" s="32"/>
      <c r="N291" s="32"/>
      <c r="O291" s="122"/>
      <c r="P291" s="32"/>
      <c r="Q291" s="32"/>
    </row>
    <row r="292" spans="1:17">
      <c r="A292" s="71"/>
      <c r="B292" s="71"/>
      <c r="C292" s="71"/>
      <c r="D292" s="72"/>
      <c r="E292" s="72"/>
      <c r="F292" s="32"/>
      <c r="G292" s="32"/>
      <c r="H292" s="32"/>
      <c r="I292" s="32"/>
      <c r="J292" s="32"/>
      <c r="K292" s="32"/>
      <c r="L292" s="32"/>
      <c r="M292" s="32"/>
      <c r="N292" s="32"/>
      <c r="O292" s="122"/>
      <c r="P292" s="32"/>
      <c r="Q292" s="32"/>
    </row>
    <row r="293" spans="1:17">
      <c r="A293" s="71"/>
      <c r="B293" s="71"/>
      <c r="C293" s="71"/>
      <c r="D293" s="72"/>
      <c r="E293" s="72"/>
      <c r="F293" s="32"/>
      <c r="G293" s="32"/>
      <c r="H293" s="32"/>
      <c r="I293" s="32"/>
      <c r="J293" s="32"/>
      <c r="K293" s="32"/>
      <c r="L293" s="32"/>
      <c r="M293" s="32"/>
      <c r="N293" s="32"/>
      <c r="O293" s="122"/>
      <c r="P293" s="32"/>
      <c r="Q293" s="32"/>
    </row>
    <row r="294" spans="1:17">
      <c r="A294" s="71"/>
      <c r="B294" s="71"/>
      <c r="C294" s="71"/>
      <c r="D294" s="72"/>
      <c r="E294" s="72"/>
      <c r="F294" s="32"/>
      <c r="G294" s="32"/>
      <c r="H294" s="32"/>
      <c r="I294" s="32"/>
      <c r="J294" s="32"/>
      <c r="K294" s="32"/>
      <c r="L294" s="32"/>
      <c r="M294" s="32"/>
      <c r="N294" s="32"/>
      <c r="O294" s="122"/>
      <c r="P294" s="32"/>
      <c r="Q294" s="32"/>
    </row>
    <row r="295" spans="1:17">
      <c r="A295" s="71"/>
      <c r="B295" s="71"/>
      <c r="C295" s="71"/>
      <c r="D295" s="72"/>
      <c r="E295" s="72"/>
      <c r="F295" s="32"/>
      <c r="G295" s="32"/>
      <c r="H295" s="32"/>
      <c r="I295" s="32"/>
      <c r="J295" s="32"/>
      <c r="K295" s="32"/>
      <c r="L295" s="32"/>
      <c r="M295" s="32"/>
      <c r="N295" s="32"/>
      <c r="O295" s="122"/>
      <c r="P295" s="32"/>
      <c r="Q295" s="32"/>
    </row>
    <row r="296" spans="1:17">
      <c r="A296" s="71"/>
      <c r="B296" s="71"/>
      <c r="C296" s="71"/>
      <c r="D296" s="72"/>
      <c r="E296" s="72"/>
      <c r="F296" s="32"/>
      <c r="G296" s="32"/>
      <c r="H296" s="32"/>
      <c r="I296" s="32"/>
      <c r="J296" s="32"/>
      <c r="K296" s="32"/>
      <c r="L296" s="32"/>
      <c r="M296" s="32"/>
      <c r="N296" s="32"/>
      <c r="O296" s="122"/>
      <c r="P296" s="32"/>
      <c r="Q296" s="32"/>
    </row>
    <row r="297" spans="1:17">
      <c r="A297" s="71"/>
      <c r="B297" s="71"/>
      <c r="C297" s="71"/>
      <c r="D297" s="72"/>
      <c r="E297" s="72"/>
      <c r="F297" s="32"/>
      <c r="G297" s="32"/>
      <c r="H297" s="32"/>
      <c r="I297" s="32"/>
      <c r="J297" s="32"/>
      <c r="K297" s="32"/>
      <c r="L297" s="32"/>
      <c r="M297" s="32"/>
      <c r="N297" s="32"/>
      <c r="O297" s="122"/>
      <c r="P297" s="32"/>
      <c r="Q297" s="32"/>
    </row>
    <row r="298" spans="1:17">
      <c r="A298" s="71"/>
      <c r="B298" s="71"/>
      <c r="C298" s="71"/>
      <c r="D298" s="72"/>
      <c r="E298" s="72"/>
      <c r="F298" s="32"/>
      <c r="G298" s="32"/>
      <c r="H298" s="32"/>
      <c r="I298" s="32"/>
      <c r="J298" s="32"/>
      <c r="K298" s="32"/>
      <c r="L298" s="32"/>
      <c r="M298" s="32"/>
      <c r="N298" s="32"/>
      <c r="O298" s="122"/>
      <c r="P298" s="32"/>
      <c r="Q298" s="32"/>
    </row>
    <row r="299" spans="1:17">
      <c r="A299" s="71"/>
      <c r="B299" s="71"/>
      <c r="C299" s="71"/>
      <c r="D299" s="72"/>
      <c r="E299" s="72"/>
      <c r="F299" s="32"/>
      <c r="G299" s="32"/>
      <c r="H299" s="32"/>
      <c r="I299" s="32"/>
      <c r="J299" s="32"/>
      <c r="K299" s="32"/>
      <c r="L299" s="32"/>
      <c r="M299" s="32"/>
      <c r="N299" s="32"/>
      <c r="O299" s="122"/>
      <c r="P299" s="32"/>
      <c r="Q299" s="32"/>
    </row>
    <row r="300" spans="1:17">
      <c r="A300" s="71"/>
      <c r="B300" s="71"/>
      <c r="C300" s="71"/>
      <c r="D300" s="72"/>
      <c r="E300" s="72"/>
      <c r="F300" s="32"/>
      <c r="G300" s="32"/>
      <c r="H300" s="32"/>
      <c r="I300" s="32"/>
      <c r="J300" s="32"/>
      <c r="K300" s="32"/>
      <c r="L300" s="32"/>
      <c r="M300" s="32"/>
      <c r="N300" s="32"/>
      <c r="O300" s="122"/>
      <c r="P300" s="32"/>
      <c r="Q300" s="32"/>
    </row>
    <row r="301" spans="1:17">
      <c r="A301" s="71"/>
      <c r="B301" s="71"/>
      <c r="C301" s="71"/>
      <c r="D301" s="72"/>
      <c r="E301" s="72"/>
      <c r="F301" s="32"/>
      <c r="G301" s="32"/>
      <c r="H301" s="32"/>
      <c r="I301" s="32"/>
      <c r="J301" s="32"/>
      <c r="K301" s="32"/>
      <c r="L301" s="32"/>
      <c r="M301" s="32"/>
      <c r="N301" s="32"/>
      <c r="O301" s="122"/>
      <c r="P301" s="32"/>
      <c r="Q301" s="32"/>
    </row>
    <row r="302" spans="1:17">
      <c r="A302" s="71"/>
      <c r="B302" s="71"/>
      <c r="C302" s="71"/>
      <c r="D302" s="72"/>
      <c r="E302" s="72"/>
      <c r="F302" s="32"/>
      <c r="G302" s="32"/>
      <c r="H302" s="32"/>
      <c r="I302" s="32"/>
      <c r="J302" s="32"/>
      <c r="K302" s="32"/>
      <c r="L302" s="32"/>
      <c r="M302" s="32"/>
      <c r="N302" s="32"/>
      <c r="O302" s="122"/>
      <c r="P302" s="32"/>
      <c r="Q302" s="32"/>
    </row>
    <row r="303" spans="1:17">
      <c r="A303" s="71"/>
      <c r="B303" s="71"/>
      <c r="C303" s="71"/>
      <c r="D303" s="72"/>
      <c r="E303" s="72"/>
      <c r="F303" s="32"/>
      <c r="G303" s="32"/>
      <c r="H303" s="32"/>
      <c r="I303" s="32"/>
      <c r="J303" s="32"/>
      <c r="K303" s="32"/>
      <c r="L303" s="32"/>
      <c r="M303" s="32"/>
      <c r="N303" s="32"/>
      <c r="O303" s="122"/>
      <c r="P303" s="32"/>
      <c r="Q303" s="32"/>
    </row>
    <row r="304" spans="1:17">
      <c r="A304" s="71"/>
      <c r="B304" s="71"/>
      <c r="C304" s="71"/>
      <c r="D304" s="72"/>
      <c r="E304" s="72"/>
      <c r="F304" s="32"/>
      <c r="G304" s="32"/>
      <c r="H304" s="32"/>
      <c r="I304" s="32"/>
      <c r="J304" s="32"/>
      <c r="K304" s="32"/>
      <c r="L304" s="32"/>
      <c r="M304" s="32"/>
      <c r="N304" s="32"/>
      <c r="O304" s="122"/>
      <c r="P304" s="32"/>
      <c r="Q304" s="32"/>
    </row>
    <row r="305" spans="1:17">
      <c r="A305" s="71"/>
      <c r="B305" s="71"/>
      <c r="C305" s="71"/>
      <c r="D305" s="72"/>
      <c r="E305" s="72"/>
      <c r="F305" s="32"/>
      <c r="G305" s="32"/>
      <c r="H305" s="32"/>
      <c r="I305" s="32"/>
      <c r="J305" s="32"/>
      <c r="K305" s="32"/>
      <c r="L305" s="32"/>
      <c r="M305" s="32"/>
      <c r="N305" s="32"/>
      <c r="O305" s="122"/>
      <c r="P305" s="32"/>
      <c r="Q305" s="32"/>
    </row>
    <row r="306" spans="1:17">
      <c r="A306" s="71"/>
      <c r="B306" s="71"/>
      <c r="C306" s="71"/>
      <c r="D306" s="72"/>
      <c r="E306" s="72"/>
      <c r="F306" s="32"/>
      <c r="G306" s="32"/>
      <c r="H306" s="32"/>
      <c r="I306" s="32"/>
      <c r="J306" s="32"/>
      <c r="K306" s="32"/>
      <c r="L306" s="32"/>
      <c r="M306" s="32"/>
      <c r="N306" s="32"/>
      <c r="O306" s="122"/>
      <c r="P306" s="32"/>
      <c r="Q306" s="32"/>
    </row>
    <row r="307" spans="1:17">
      <c r="A307" s="71"/>
      <c r="B307" s="71"/>
      <c r="C307" s="71"/>
      <c r="D307" s="72"/>
      <c r="E307" s="72"/>
      <c r="F307" s="32"/>
      <c r="G307" s="32"/>
      <c r="H307" s="32"/>
      <c r="I307" s="32"/>
      <c r="J307" s="32"/>
      <c r="K307" s="32"/>
      <c r="L307" s="32"/>
      <c r="M307" s="32"/>
      <c r="N307" s="32"/>
      <c r="O307" s="122"/>
      <c r="P307" s="32"/>
      <c r="Q307" s="32"/>
    </row>
    <row r="308" spans="1:17">
      <c r="A308" s="71"/>
      <c r="B308" s="71"/>
      <c r="C308" s="71"/>
      <c r="D308" s="72"/>
      <c r="E308" s="72"/>
      <c r="F308" s="32"/>
      <c r="G308" s="32"/>
      <c r="H308" s="32"/>
      <c r="I308" s="32"/>
      <c r="J308" s="32"/>
      <c r="K308" s="32"/>
      <c r="L308" s="32"/>
      <c r="M308" s="32"/>
      <c r="N308" s="32"/>
      <c r="O308" s="122"/>
      <c r="P308" s="32"/>
      <c r="Q308" s="32"/>
    </row>
    <row r="309" spans="1:17">
      <c r="A309" s="71"/>
      <c r="B309" s="71"/>
      <c r="C309" s="71"/>
      <c r="D309" s="72"/>
      <c r="E309" s="72"/>
      <c r="F309" s="32"/>
      <c r="G309" s="32"/>
      <c r="H309" s="32"/>
      <c r="I309" s="32"/>
      <c r="J309" s="32"/>
      <c r="K309" s="32"/>
      <c r="L309" s="32"/>
      <c r="M309" s="32"/>
      <c r="N309" s="32"/>
      <c r="O309" s="122"/>
      <c r="P309" s="32"/>
      <c r="Q309" s="32"/>
    </row>
    <row r="310" spans="1:17">
      <c r="A310" s="71"/>
      <c r="B310" s="71"/>
      <c r="C310" s="71"/>
      <c r="D310" s="72"/>
      <c r="E310" s="72"/>
      <c r="F310" s="32"/>
      <c r="G310" s="32"/>
      <c r="H310" s="32"/>
      <c r="I310" s="32"/>
      <c r="J310" s="32"/>
      <c r="K310" s="32"/>
      <c r="L310" s="32"/>
      <c r="M310" s="32"/>
      <c r="N310" s="32"/>
      <c r="O310" s="122"/>
      <c r="P310" s="32"/>
      <c r="Q310" s="32"/>
    </row>
    <row r="311" spans="1:17">
      <c r="A311" s="71"/>
      <c r="B311" s="71"/>
      <c r="C311" s="71"/>
      <c r="D311" s="72"/>
      <c r="E311" s="72"/>
      <c r="F311" s="32"/>
      <c r="G311" s="32"/>
      <c r="H311" s="32"/>
      <c r="I311" s="32"/>
      <c r="J311" s="32"/>
      <c r="K311" s="32"/>
      <c r="L311" s="32"/>
      <c r="M311" s="32"/>
      <c r="N311" s="32"/>
      <c r="O311" s="122"/>
      <c r="P311" s="32"/>
      <c r="Q311" s="32"/>
    </row>
    <row r="312" spans="1:17">
      <c r="A312" s="71"/>
      <c r="B312" s="71"/>
      <c r="C312" s="71"/>
      <c r="D312" s="72"/>
      <c r="E312" s="72"/>
      <c r="F312" s="32"/>
      <c r="G312" s="32"/>
      <c r="H312" s="32"/>
      <c r="I312" s="32"/>
      <c r="J312" s="32"/>
      <c r="K312" s="32"/>
      <c r="L312" s="32"/>
      <c r="M312" s="32"/>
      <c r="N312" s="32"/>
      <c r="O312" s="122"/>
      <c r="P312" s="32"/>
      <c r="Q312" s="32"/>
    </row>
    <row r="313" spans="1:17">
      <c r="A313" s="71"/>
      <c r="B313" s="71"/>
      <c r="C313" s="71"/>
      <c r="D313" s="72"/>
      <c r="E313" s="72"/>
      <c r="F313" s="32"/>
      <c r="G313" s="32"/>
      <c r="H313" s="32"/>
      <c r="I313" s="32"/>
      <c r="J313" s="32"/>
      <c r="K313" s="32"/>
      <c r="L313" s="32"/>
      <c r="M313" s="32"/>
      <c r="N313" s="32"/>
      <c r="O313" s="122"/>
      <c r="P313" s="32"/>
      <c r="Q313" s="32"/>
    </row>
    <row r="314" spans="1:17">
      <c r="A314" s="71"/>
      <c r="B314" s="71"/>
      <c r="C314" s="71"/>
      <c r="D314" s="72"/>
      <c r="E314" s="72"/>
      <c r="F314" s="32"/>
      <c r="G314" s="32"/>
      <c r="H314" s="32"/>
      <c r="I314" s="32"/>
      <c r="J314" s="32"/>
      <c r="K314" s="32"/>
      <c r="L314" s="32"/>
      <c r="M314" s="32"/>
      <c r="N314" s="32"/>
      <c r="O314" s="122"/>
      <c r="P314" s="32"/>
      <c r="Q314" s="32"/>
    </row>
    <row r="315" spans="1:17">
      <c r="A315" s="71"/>
      <c r="B315" s="71"/>
      <c r="C315" s="71"/>
      <c r="D315" s="72"/>
      <c r="E315" s="72"/>
      <c r="F315" s="32"/>
      <c r="G315" s="32"/>
      <c r="H315" s="32"/>
      <c r="I315" s="32"/>
      <c r="J315" s="32"/>
      <c r="K315" s="32"/>
      <c r="L315" s="32"/>
      <c r="M315" s="32"/>
      <c r="N315" s="32"/>
      <c r="O315" s="122"/>
      <c r="P315" s="32"/>
      <c r="Q315" s="32"/>
    </row>
    <row r="316" spans="1:17">
      <c r="A316" s="71"/>
      <c r="B316" s="71"/>
      <c r="C316" s="71"/>
      <c r="D316" s="72"/>
      <c r="E316" s="72"/>
      <c r="F316" s="32"/>
      <c r="G316" s="32"/>
      <c r="H316" s="32"/>
      <c r="I316" s="32"/>
      <c r="J316" s="32"/>
      <c r="K316" s="32"/>
      <c r="L316" s="32"/>
      <c r="M316" s="32"/>
      <c r="N316" s="32"/>
      <c r="O316" s="122"/>
      <c r="P316" s="32"/>
      <c r="Q316" s="32"/>
    </row>
    <row r="317" spans="1:17">
      <c r="A317" s="71"/>
      <c r="B317" s="71"/>
      <c r="C317" s="71"/>
      <c r="D317" s="72"/>
      <c r="E317" s="72"/>
      <c r="F317" s="32"/>
      <c r="G317" s="32"/>
      <c r="H317" s="32"/>
      <c r="I317" s="32"/>
      <c r="J317" s="32"/>
      <c r="K317" s="32"/>
      <c r="L317" s="32"/>
      <c r="M317" s="32"/>
      <c r="N317" s="32"/>
      <c r="O317" s="122"/>
      <c r="P317" s="32"/>
      <c r="Q317" s="32"/>
    </row>
    <row r="318" spans="1:17">
      <c r="A318" s="71"/>
      <c r="B318" s="71"/>
      <c r="C318" s="71"/>
      <c r="D318" s="72"/>
      <c r="E318" s="72"/>
      <c r="F318" s="32"/>
      <c r="G318" s="32"/>
      <c r="H318" s="32"/>
      <c r="I318" s="32"/>
      <c r="J318" s="32"/>
      <c r="K318" s="32"/>
      <c r="L318" s="32"/>
      <c r="M318" s="32"/>
      <c r="N318" s="32"/>
      <c r="O318" s="122"/>
      <c r="P318" s="32"/>
      <c r="Q318" s="32"/>
    </row>
    <row r="319" spans="1:17">
      <c r="A319" s="71"/>
      <c r="B319" s="71"/>
      <c r="C319" s="71"/>
      <c r="D319" s="72"/>
      <c r="E319" s="72"/>
      <c r="F319" s="32"/>
      <c r="G319" s="32"/>
      <c r="H319" s="32"/>
      <c r="I319" s="32"/>
      <c r="J319" s="32"/>
      <c r="K319" s="32"/>
      <c r="L319" s="32"/>
      <c r="M319" s="32"/>
      <c r="N319" s="32"/>
      <c r="O319" s="122"/>
      <c r="P319" s="32"/>
      <c r="Q319" s="32"/>
    </row>
    <row r="320" spans="1:17">
      <c r="A320" s="71"/>
      <c r="B320" s="71"/>
      <c r="C320" s="71"/>
      <c r="D320" s="72"/>
      <c r="E320" s="72"/>
      <c r="F320" s="32"/>
      <c r="G320" s="32"/>
      <c r="H320" s="32"/>
      <c r="I320" s="32"/>
      <c r="J320" s="32"/>
      <c r="K320" s="32"/>
      <c r="L320" s="32"/>
      <c r="M320" s="32"/>
      <c r="N320" s="32"/>
      <c r="O320" s="122"/>
      <c r="P320" s="32"/>
      <c r="Q320" s="32"/>
    </row>
    <row r="321" spans="1:17">
      <c r="A321" s="71"/>
      <c r="B321" s="71"/>
      <c r="C321" s="71"/>
      <c r="D321" s="72"/>
      <c r="E321" s="72"/>
      <c r="F321" s="32"/>
      <c r="G321" s="32"/>
      <c r="H321" s="32"/>
      <c r="I321" s="32"/>
      <c r="J321" s="32"/>
      <c r="K321" s="32"/>
      <c r="L321" s="32"/>
      <c r="M321" s="32"/>
      <c r="N321" s="32"/>
      <c r="O321" s="122"/>
      <c r="P321" s="32"/>
      <c r="Q321" s="32"/>
    </row>
    <row r="322" spans="1:17">
      <c r="A322" s="71"/>
      <c r="B322" s="71"/>
      <c r="C322" s="71"/>
      <c r="D322" s="72"/>
      <c r="E322" s="72"/>
      <c r="F322" s="32"/>
      <c r="G322" s="32"/>
      <c r="H322" s="32"/>
      <c r="I322" s="32"/>
      <c r="J322" s="32"/>
      <c r="K322" s="32"/>
      <c r="L322" s="32"/>
      <c r="M322" s="32"/>
      <c r="N322" s="32"/>
      <c r="O322" s="122"/>
      <c r="P322" s="32"/>
      <c r="Q322" s="32"/>
    </row>
    <row r="323" spans="1:17">
      <c r="A323" s="71"/>
      <c r="B323" s="71"/>
      <c r="C323" s="71"/>
      <c r="D323" s="72"/>
      <c r="E323" s="72"/>
      <c r="F323" s="32"/>
      <c r="G323" s="32"/>
      <c r="H323" s="32"/>
      <c r="I323" s="32"/>
      <c r="J323" s="32"/>
      <c r="K323" s="32"/>
      <c r="L323" s="32"/>
      <c r="M323" s="32"/>
      <c r="N323" s="32"/>
      <c r="O323" s="122"/>
      <c r="P323" s="32"/>
      <c r="Q323" s="32"/>
    </row>
    <row r="324" spans="1:17">
      <c r="A324" s="71"/>
      <c r="B324" s="71"/>
      <c r="C324" s="71"/>
      <c r="D324" s="72"/>
      <c r="E324" s="72"/>
      <c r="F324" s="32"/>
      <c r="G324" s="32"/>
      <c r="H324" s="32"/>
      <c r="I324" s="32"/>
      <c r="J324" s="32"/>
      <c r="K324" s="32"/>
      <c r="L324" s="32"/>
      <c r="M324" s="32"/>
      <c r="N324" s="32"/>
      <c r="O324" s="122"/>
      <c r="P324" s="32"/>
      <c r="Q324" s="32"/>
    </row>
    <row r="325" spans="1:17">
      <c r="A325" s="71"/>
      <c r="B325" s="71"/>
      <c r="C325" s="71"/>
      <c r="D325" s="72"/>
      <c r="E325" s="72"/>
      <c r="F325" s="32"/>
      <c r="G325" s="32"/>
      <c r="H325" s="32"/>
      <c r="I325" s="32"/>
      <c r="J325" s="32"/>
      <c r="K325" s="32"/>
      <c r="L325" s="32"/>
      <c r="M325" s="32"/>
      <c r="N325" s="32"/>
      <c r="O325" s="122"/>
      <c r="P325" s="32"/>
      <c r="Q325" s="32"/>
    </row>
    <row r="326" spans="1:17">
      <c r="A326" s="71"/>
      <c r="B326" s="71"/>
      <c r="C326" s="71"/>
      <c r="D326" s="72"/>
      <c r="E326" s="72"/>
      <c r="F326" s="32"/>
      <c r="G326" s="32"/>
      <c r="H326" s="32"/>
      <c r="I326" s="32"/>
      <c r="J326" s="32"/>
      <c r="K326" s="32"/>
      <c r="L326" s="32"/>
      <c r="M326" s="32"/>
      <c r="N326" s="32"/>
      <c r="O326" s="122"/>
      <c r="P326" s="32"/>
      <c r="Q326" s="32"/>
    </row>
    <row r="327" spans="1:17">
      <c r="A327" s="71"/>
      <c r="B327" s="71"/>
      <c r="C327" s="71"/>
      <c r="D327" s="72"/>
      <c r="E327" s="72"/>
      <c r="F327" s="32"/>
      <c r="G327" s="32"/>
      <c r="H327" s="32"/>
      <c r="I327" s="32"/>
      <c r="J327" s="32"/>
      <c r="K327" s="32"/>
      <c r="L327" s="32"/>
      <c r="M327" s="32"/>
      <c r="N327" s="32"/>
      <c r="O327" s="122"/>
      <c r="P327" s="32"/>
      <c r="Q327" s="32"/>
    </row>
    <row r="328" spans="1:17">
      <c r="A328" s="71"/>
      <c r="B328" s="71"/>
      <c r="C328" s="71"/>
      <c r="D328" s="72"/>
      <c r="E328" s="72"/>
      <c r="F328" s="32"/>
      <c r="G328" s="32"/>
      <c r="H328" s="32"/>
      <c r="I328" s="32"/>
      <c r="J328" s="32"/>
      <c r="K328" s="32"/>
      <c r="L328" s="32"/>
      <c r="M328" s="32"/>
      <c r="N328" s="32"/>
      <c r="O328" s="122"/>
      <c r="P328" s="32"/>
      <c r="Q328" s="32"/>
    </row>
    <row r="329" spans="1:17">
      <c r="A329" s="71"/>
      <c r="B329" s="71"/>
      <c r="C329" s="71"/>
      <c r="D329" s="72"/>
      <c r="E329" s="72"/>
      <c r="F329" s="32"/>
      <c r="G329" s="32"/>
      <c r="H329" s="32"/>
      <c r="I329" s="32"/>
      <c r="J329" s="32"/>
      <c r="K329" s="32"/>
      <c r="L329" s="32"/>
      <c r="M329" s="32"/>
      <c r="N329" s="32"/>
      <c r="O329" s="122"/>
      <c r="P329" s="32"/>
      <c r="Q329" s="32"/>
    </row>
    <row r="330" spans="1:17">
      <c r="A330" s="71"/>
      <c r="B330" s="71"/>
      <c r="C330" s="71"/>
      <c r="D330" s="72"/>
      <c r="E330" s="72"/>
      <c r="F330" s="32"/>
      <c r="G330" s="32"/>
      <c r="H330" s="32"/>
      <c r="I330" s="32"/>
      <c r="J330" s="32"/>
      <c r="K330" s="32"/>
      <c r="L330" s="32"/>
      <c r="M330" s="32"/>
      <c r="N330" s="32"/>
      <c r="O330" s="122"/>
      <c r="P330" s="32"/>
      <c r="Q330" s="32"/>
    </row>
    <row r="331" spans="1:17">
      <c r="A331" s="71"/>
      <c r="B331" s="71"/>
      <c r="C331" s="71"/>
      <c r="D331" s="72"/>
      <c r="E331" s="72"/>
      <c r="F331" s="32"/>
      <c r="G331" s="32"/>
      <c r="H331" s="32"/>
      <c r="I331" s="32"/>
      <c r="J331" s="32"/>
      <c r="K331" s="32"/>
      <c r="L331" s="32"/>
      <c r="M331" s="32"/>
      <c r="N331" s="32"/>
      <c r="O331" s="122"/>
      <c r="P331" s="32"/>
      <c r="Q331" s="32"/>
    </row>
    <row r="332" spans="1:17">
      <c r="A332" s="71"/>
      <c r="B332" s="71"/>
      <c r="C332" s="71"/>
      <c r="D332" s="72"/>
      <c r="E332" s="72"/>
      <c r="F332" s="32"/>
      <c r="G332" s="32"/>
      <c r="H332" s="32"/>
      <c r="I332" s="32"/>
      <c r="J332" s="32"/>
      <c r="K332" s="32"/>
      <c r="L332" s="32"/>
      <c r="M332" s="32"/>
      <c r="N332" s="32"/>
      <c r="O332" s="122"/>
      <c r="P332" s="32"/>
      <c r="Q332" s="32"/>
    </row>
    <row r="333" spans="1:17">
      <c r="A333" s="71"/>
      <c r="B333" s="71"/>
      <c r="C333" s="71"/>
      <c r="D333" s="72"/>
      <c r="E333" s="72"/>
      <c r="F333" s="32"/>
      <c r="G333" s="32"/>
      <c r="H333" s="32"/>
      <c r="I333" s="32"/>
      <c r="J333" s="32"/>
      <c r="K333" s="32"/>
      <c r="L333" s="32"/>
      <c r="M333" s="32"/>
      <c r="N333" s="32"/>
      <c r="O333" s="122"/>
      <c r="P333" s="32"/>
      <c r="Q333" s="32"/>
    </row>
    <row r="334" spans="1:17">
      <c r="A334" s="71"/>
      <c r="B334" s="71"/>
      <c r="C334" s="71"/>
      <c r="D334" s="72"/>
      <c r="E334" s="72"/>
      <c r="F334" s="32"/>
      <c r="G334" s="32"/>
      <c r="H334" s="32"/>
      <c r="I334" s="32"/>
      <c r="J334" s="32"/>
      <c r="K334" s="32"/>
      <c r="L334" s="32"/>
      <c r="M334" s="32"/>
      <c r="N334" s="32"/>
      <c r="O334" s="122"/>
      <c r="P334" s="32"/>
      <c r="Q334" s="32"/>
    </row>
    <row r="335" spans="1:17">
      <c r="A335" s="71"/>
      <c r="B335" s="71"/>
      <c r="C335" s="71"/>
      <c r="D335" s="72"/>
      <c r="E335" s="72"/>
      <c r="F335" s="32"/>
      <c r="G335" s="32"/>
      <c r="H335" s="32"/>
      <c r="I335" s="32"/>
      <c r="J335" s="32"/>
      <c r="K335" s="32"/>
      <c r="L335" s="32"/>
      <c r="M335" s="32"/>
      <c r="N335" s="32"/>
      <c r="O335" s="122"/>
      <c r="P335" s="32"/>
      <c r="Q335" s="32"/>
    </row>
    <row r="336" spans="1:17">
      <c r="A336" s="71"/>
      <c r="B336" s="71"/>
      <c r="C336" s="71"/>
      <c r="D336" s="72"/>
      <c r="E336" s="72"/>
      <c r="F336" s="32"/>
      <c r="G336" s="32"/>
      <c r="H336" s="32"/>
      <c r="I336" s="32"/>
      <c r="J336" s="32"/>
      <c r="K336" s="32"/>
      <c r="L336" s="32"/>
      <c r="M336" s="32"/>
      <c r="N336" s="32"/>
      <c r="O336" s="122"/>
      <c r="P336" s="32"/>
      <c r="Q336" s="32"/>
    </row>
    <row r="337" spans="1:17">
      <c r="A337" s="71"/>
      <c r="B337" s="71"/>
      <c r="C337" s="71"/>
      <c r="D337" s="72"/>
      <c r="E337" s="72"/>
      <c r="F337" s="32"/>
      <c r="G337" s="32"/>
      <c r="H337" s="32"/>
      <c r="I337" s="32"/>
      <c r="J337" s="32"/>
      <c r="K337" s="32"/>
      <c r="L337" s="32"/>
      <c r="M337" s="32"/>
      <c r="N337" s="32"/>
      <c r="O337" s="122"/>
      <c r="P337" s="32"/>
      <c r="Q337" s="32"/>
    </row>
    <row r="338" spans="1:17">
      <c r="A338" s="71"/>
      <c r="B338" s="71"/>
      <c r="C338" s="71"/>
      <c r="D338" s="72"/>
      <c r="E338" s="72"/>
      <c r="F338" s="32"/>
      <c r="G338" s="32"/>
      <c r="H338" s="32"/>
      <c r="I338" s="32"/>
      <c r="J338" s="32"/>
      <c r="K338" s="32"/>
      <c r="L338" s="32"/>
      <c r="M338" s="32"/>
      <c r="N338" s="32"/>
      <c r="O338" s="122"/>
      <c r="P338" s="32"/>
      <c r="Q338" s="32"/>
    </row>
    <row r="339" spans="1:17">
      <c r="A339" s="71"/>
      <c r="B339" s="71"/>
      <c r="C339" s="71"/>
      <c r="D339" s="72"/>
      <c r="E339" s="72"/>
      <c r="F339" s="32"/>
      <c r="G339" s="32"/>
      <c r="H339" s="32"/>
      <c r="I339" s="32"/>
      <c r="J339" s="32"/>
      <c r="K339" s="32"/>
      <c r="L339" s="32"/>
      <c r="M339" s="32"/>
      <c r="N339" s="32"/>
      <c r="O339" s="122"/>
      <c r="P339" s="32"/>
      <c r="Q339" s="32"/>
    </row>
    <row r="340" spans="1:17">
      <c r="A340" s="71"/>
      <c r="B340" s="71"/>
      <c r="C340" s="71"/>
      <c r="D340" s="72"/>
      <c r="E340" s="72"/>
      <c r="F340" s="32"/>
      <c r="G340" s="32"/>
      <c r="H340" s="32"/>
      <c r="I340" s="32"/>
      <c r="J340" s="32"/>
      <c r="K340" s="32"/>
      <c r="L340" s="32"/>
      <c r="M340" s="32"/>
      <c r="N340" s="32"/>
      <c r="O340" s="122"/>
      <c r="P340" s="32"/>
      <c r="Q340" s="32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2"/>
  </sheetPr>
  <dimension ref="A1:AB342"/>
  <sheetViews>
    <sheetView workbookViewId="0">
      <selection activeCell="E9" sqref="E9:G9"/>
    </sheetView>
  </sheetViews>
  <sheetFormatPr defaultRowHeight="12.75"/>
  <cols>
    <col min="1" max="1" width="9.140625" style="16"/>
    <col min="2" max="2" width="10.7109375" style="16" customWidth="1"/>
    <col min="3" max="4" width="9.140625" style="16"/>
    <col min="5" max="5" width="12.5703125" style="16" customWidth="1"/>
    <col min="6" max="6" width="12.42578125" style="16" bestFit="1" customWidth="1"/>
    <col min="7" max="7" width="10.7109375" style="16" customWidth="1"/>
    <col min="8" max="13" width="9.140625" style="16"/>
    <col min="14" max="14" width="12.140625" style="16" customWidth="1"/>
    <col min="15" max="15" width="11" style="16" customWidth="1"/>
    <col min="16" max="16384" width="9.140625" style="16"/>
  </cols>
  <sheetData>
    <row r="1" spans="1:28" ht="18.75" thickBot="1">
      <c r="A1" s="42" t="s">
        <v>51</v>
      </c>
      <c r="D1" s="22" t="s">
        <v>52</v>
      </c>
      <c r="M1" s="43" t="s">
        <v>53</v>
      </c>
      <c r="N1" s="16" t="s">
        <v>54</v>
      </c>
      <c r="O1" s="16">
        <f ca="1">H18*J18-I18*I18</f>
        <v>17351.685355447815</v>
      </c>
      <c r="P1" s="16" t="s">
        <v>168</v>
      </c>
      <c r="U1" s="7" t="s">
        <v>111</v>
      </c>
      <c r="V1" s="70" t="s">
        <v>113</v>
      </c>
      <c r="AA1" s="16">
        <v>1</v>
      </c>
      <c r="AB1" s="16" t="s">
        <v>55</v>
      </c>
    </row>
    <row r="2" spans="1:28">
      <c r="M2" s="43" t="s">
        <v>56</v>
      </c>
      <c r="N2" s="16" t="s">
        <v>57</v>
      </c>
      <c r="O2" s="16">
        <f ca="1">+F18*J18-H18*I18</f>
        <v>14557.713371900783</v>
      </c>
      <c r="P2" s="16" t="s">
        <v>169</v>
      </c>
      <c r="U2" s="16">
        <v>-0.5</v>
      </c>
      <c r="V2" s="16">
        <f ca="1">+E$4+E$5*U2+E$6*U2^2</f>
        <v>-1.8809633120348078E-2</v>
      </c>
      <c r="AA2" s="16">
        <v>2</v>
      </c>
      <c r="AB2" s="16" t="s">
        <v>58</v>
      </c>
    </row>
    <row r="3" spans="1:28" ht="13.5" thickBot="1">
      <c r="A3" s="16" t="s">
        <v>59</v>
      </c>
      <c r="B3" s="16" t="s">
        <v>60</v>
      </c>
      <c r="E3" s="44" t="s">
        <v>61</v>
      </c>
      <c r="F3" s="44" t="s">
        <v>62</v>
      </c>
      <c r="G3" s="44" t="s">
        <v>63</v>
      </c>
      <c r="H3" s="44" t="s">
        <v>64</v>
      </c>
      <c r="M3" s="43" t="s">
        <v>65</v>
      </c>
      <c r="N3" s="16" t="s">
        <v>66</v>
      </c>
      <c r="O3" s="16">
        <f ca="1">+F18*I18-H18*H18</f>
        <v>2951.6208383980556</v>
      </c>
      <c r="P3" s="16" t="s">
        <v>170</v>
      </c>
      <c r="U3" s="16">
        <v>-0.25</v>
      </c>
      <c r="V3" s="16">
        <f ca="1">+E$4+E$5*U3+E$6*U3^2</f>
        <v>-1.1318454455162098E-2</v>
      </c>
      <c r="AA3" s="16">
        <v>3</v>
      </c>
      <c r="AB3" s="16" t="s">
        <v>67</v>
      </c>
    </row>
    <row r="4" spans="1:28">
      <c r="A4" s="16" t="s">
        <v>68</v>
      </c>
      <c r="B4" s="16" t="s">
        <v>69</v>
      </c>
      <c r="D4" s="45" t="s">
        <v>70</v>
      </c>
      <c r="E4" s="46">
        <f ca="1">(G18*O1-K18*O2+L18*O3)/O7</f>
        <v>-5.1545885446833183E-3</v>
      </c>
      <c r="F4" s="47">
        <f ca="1">+E7/O7*O18</f>
        <v>1.1510273367943582E-3</v>
      </c>
      <c r="G4" s="48">
        <f>+B18</f>
        <v>1</v>
      </c>
      <c r="H4" s="49">
        <f ca="1">ABS(F4/E4)</f>
        <v>0.22330149667941609</v>
      </c>
      <c r="M4" s="43" t="s">
        <v>71</v>
      </c>
      <c r="N4" s="16" t="s">
        <v>72</v>
      </c>
      <c r="O4" s="16">
        <f ca="1">+C18*J18-H18*H18</f>
        <v>32317.970532976193</v>
      </c>
      <c r="P4" s="16" t="s">
        <v>171</v>
      </c>
      <c r="U4" s="16">
        <v>0</v>
      </c>
      <c r="V4" s="16">
        <f t="shared" ref="V4:V18" ca="1" si="0">+E$4+E$5*U4+E$6*U4^2</f>
        <v>-5.1545885446833183E-3</v>
      </c>
      <c r="AA4" s="16">
        <v>4</v>
      </c>
      <c r="AB4" s="16" t="s">
        <v>73</v>
      </c>
    </row>
    <row r="5" spans="1:28">
      <c r="A5" s="16" t="s">
        <v>74</v>
      </c>
      <c r="B5" s="50">
        <v>40323</v>
      </c>
      <c r="D5" s="51" t="s">
        <v>75</v>
      </c>
      <c r="E5" s="52">
        <f ca="1">+(-G18*O2+K18*O4-L18*O5)/O7</f>
        <v>2.2000838132500717E-2</v>
      </c>
      <c r="F5" s="53">
        <f ca="1">P18*E7/O7</f>
        <v>1.5416139445011904E-3</v>
      </c>
      <c r="G5" s="54">
        <f>+B18/A18</f>
        <v>1E-4</v>
      </c>
      <c r="H5" s="49">
        <f ca="1">ABS(F5/E5)</f>
        <v>7.0070691635326504E-2</v>
      </c>
      <c r="M5" s="43" t="s">
        <v>76</v>
      </c>
      <c r="N5" s="16" t="s">
        <v>77</v>
      </c>
      <c r="O5" s="16">
        <f ca="1">+C18*I18-F18*H18</f>
        <v>9887.3386397278373</v>
      </c>
      <c r="P5" s="16" t="s">
        <v>172</v>
      </c>
      <c r="U5" s="16">
        <v>0.25</v>
      </c>
      <c r="V5" s="16">
        <f t="shared" ca="1" si="0"/>
        <v>-3.1803538891173901E-4</v>
      </c>
      <c r="AA5" s="16">
        <v>5</v>
      </c>
      <c r="AB5" s="16" t="s">
        <v>78</v>
      </c>
    </row>
    <row r="6" spans="1:28" ht="13.5" thickBot="1">
      <c r="D6" s="55" t="s">
        <v>79</v>
      </c>
      <c r="E6" s="56">
        <f ca="1">+(G18*O3-K18*O5+L18*O6)/O7</f>
        <v>-1.0618502037657599E-2</v>
      </c>
      <c r="F6" s="57">
        <f ca="1">Q18*E7/O7</f>
        <v>4.9076332431039187E-4</v>
      </c>
      <c r="G6" s="58">
        <f>+B18/A18^2</f>
        <v>1E-8</v>
      </c>
      <c r="H6" s="49">
        <f ca="1">ABS(F6/E6)</f>
        <v>4.6217754874458013E-2</v>
      </c>
      <c r="M6" s="59" t="s">
        <v>80</v>
      </c>
      <c r="N6" s="60" t="s">
        <v>81</v>
      </c>
      <c r="O6" s="60">
        <f ca="1">+C18*H18-F18*F18</f>
        <v>3299.8934137483229</v>
      </c>
      <c r="P6" s="16" t="s">
        <v>173</v>
      </c>
      <c r="U6" s="16">
        <v>0.5</v>
      </c>
      <c r="V6" s="16">
        <f t="shared" ca="1" si="0"/>
        <v>3.1912050121526403E-3</v>
      </c>
      <c r="AA6" s="16">
        <v>6</v>
      </c>
      <c r="AB6" s="16" t="s">
        <v>82</v>
      </c>
    </row>
    <row r="7" spans="1:28">
      <c r="D7" s="22" t="s">
        <v>83</v>
      </c>
      <c r="E7" s="61">
        <f ca="1">SQRT(N18/(B15-3))</f>
        <v>3.4104857695001533E-3</v>
      </c>
      <c r="G7" s="62">
        <f>+B22</f>
        <v>-1.1222815002838615E-2</v>
      </c>
      <c r="M7" s="43" t="s">
        <v>84</v>
      </c>
      <c r="N7" s="16" t="s">
        <v>85</v>
      </c>
      <c r="O7" s="16">
        <f ca="1">+C18*O1-F18*O2+H18*O3</f>
        <v>151644.92714718462</v>
      </c>
      <c r="U7" s="16">
        <v>0.75</v>
      </c>
      <c r="V7" s="16">
        <f t="shared" ca="1" si="0"/>
        <v>5.3731326585098214E-3</v>
      </c>
      <c r="AA7" s="16">
        <v>7</v>
      </c>
      <c r="AB7" s="16" t="s">
        <v>86</v>
      </c>
    </row>
    <row r="8" spans="1:28">
      <c r="A8" s="32">
        <v>21</v>
      </c>
      <c r="B8" s="16" t="s">
        <v>91</v>
      </c>
      <c r="C8" s="119">
        <v>21</v>
      </c>
      <c r="D8" s="22" t="s">
        <v>87</v>
      </c>
      <c r="F8" s="120">
        <f ca="1">CORREL(INDIRECT(E12):INDIRECT(E13),INDIRECT(M12):INDIRECT(M13))</f>
        <v>0.95474201240429002</v>
      </c>
      <c r="G8" s="61"/>
      <c r="K8" s="62"/>
      <c r="U8" s="16">
        <v>1</v>
      </c>
      <c r="V8" s="16">
        <f t="shared" ca="1" si="0"/>
        <v>6.2277475501598002E-3</v>
      </c>
      <c r="AA8" s="16">
        <v>8</v>
      </c>
      <c r="AB8" s="16" t="s">
        <v>88</v>
      </c>
    </row>
    <row r="9" spans="1:28">
      <c r="A9" s="32">
        <f>20+COUNT(A21:A1449)</f>
        <v>91</v>
      </c>
      <c r="B9" s="16" t="s">
        <v>93</v>
      </c>
      <c r="C9" s="119">
        <f>A9</f>
        <v>91</v>
      </c>
      <c r="E9" s="63">
        <f ca="1">E6*G6</f>
        <v>-1.0618502037657599E-10</v>
      </c>
      <c r="F9" s="64">
        <f ca="1">H6</f>
        <v>4.6217754874458013E-2</v>
      </c>
      <c r="G9" s="65">
        <f ca="1">F8</f>
        <v>0.95474201240429002</v>
      </c>
      <c r="K9" s="62"/>
      <c r="U9" s="16">
        <v>1.25</v>
      </c>
      <c r="V9" s="16">
        <f t="shared" ca="1" si="0"/>
        <v>5.7550496871025779E-3</v>
      </c>
      <c r="AA9" s="16">
        <v>9</v>
      </c>
      <c r="AB9" s="16" t="s">
        <v>39</v>
      </c>
    </row>
    <row r="10" spans="1:28">
      <c r="A10" s="99" t="s">
        <v>6</v>
      </c>
      <c r="B10" s="100">
        <f>'Active 2'!C8</f>
        <v>0.35825796999999998</v>
      </c>
      <c r="D10" s="16" t="s">
        <v>162</v>
      </c>
      <c r="E10" s="16">
        <f ca="1">2*E9*365.2422/B10</f>
        <v>-2.1651018928838038E-7</v>
      </c>
      <c r="F10" s="16">
        <f ca="1">ABS(F9*E10)</f>
        <v>1.000661485635287E-8</v>
      </c>
      <c r="G10" s="16" t="s">
        <v>163</v>
      </c>
      <c r="U10" s="16">
        <v>1.5</v>
      </c>
      <c r="V10" s="16">
        <f t="shared" ca="1" si="0"/>
        <v>3.9550390693381607E-3</v>
      </c>
      <c r="AA10" s="16">
        <v>10</v>
      </c>
      <c r="AB10" s="16" t="s">
        <v>89</v>
      </c>
    </row>
    <row r="11" spans="1:28">
      <c r="U11" s="16">
        <v>1.75</v>
      </c>
      <c r="V11" s="16">
        <f t="shared" ca="1" si="0"/>
        <v>8.277156968665364E-4</v>
      </c>
      <c r="AA11" s="16">
        <v>11</v>
      </c>
      <c r="AB11" s="16" t="s">
        <v>90</v>
      </c>
    </row>
    <row r="12" spans="1:28">
      <c r="C12" s="4" t="str">
        <f t="shared" ref="C12:Q13" si="1">C$15&amp;$C8</f>
        <v>C21</v>
      </c>
      <c r="D12" s="4" t="str">
        <f t="shared" si="1"/>
        <v>D21</v>
      </c>
      <c r="E12" s="4" t="str">
        <f t="shared" si="1"/>
        <v>E21</v>
      </c>
      <c r="F12" s="4" t="str">
        <f t="shared" si="1"/>
        <v>F21</v>
      </c>
      <c r="G12" s="4" t="str">
        <f t="shared" ref="G12:Q12" si="2">G15&amp;$C8</f>
        <v>G21</v>
      </c>
      <c r="H12" s="4" t="str">
        <f t="shared" si="2"/>
        <v>H21</v>
      </c>
      <c r="I12" s="4" t="str">
        <f t="shared" si="2"/>
        <v>I21</v>
      </c>
      <c r="J12" s="4" t="str">
        <f t="shared" si="2"/>
        <v>J21</v>
      </c>
      <c r="K12" s="4" t="str">
        <f t="shared" si="2"/>
        <v>K21</v>
      </c>
      <c r="L12" s="4" t="str">
        <f t="shared" si="2"/>
        <v>L21</v>
      </c>
      <c r="M12" s="4" t="str">
        <f t="shared" si="2"/>
        <v>M21</v>
      </c>
      <c r="N12" s="4" t="str">
        <f t="shared" si="2"/>
        <v>N21</v>
      </c>
      <c r="O12" s="4" t="str">
        <f t="shared" si="2"/>
        <v>O21</v>
      </c>
      <c r="P12" s="4" t="str">
        <f t="shared" si="2"/>
        <v>P21</v>
      </c>
      <c r="Q12" s="4" t="str">
        <f t="shared" si="2"/>
        <v>Q21</v>
      </c>
      <c r="U12" s="16">
        <v>2</v>
      </c>
      <c r="V12" s="16">
        <f t="shared" ca="1" si="0"/>
        <v>-3.6269204303122846E-3</v>
      </c>
      <c r="AA12" s="16">
        <v>12</v>
      </c>
      <c r="AB12" s="16" t="s">
        <v>92</v>
      </c>
    </row>
    <row r="13" spans="1:28">
      <c r="C13" s="4" t="str">
        <f t="shared" si="1"/>
        <v>C91</v>
      </c>
      <c r="D13" s="4" t="str">
        <f t="shared" si="1"/>
        <v>D91</v>
      </c>
      <c r="E13" s="4" t="str">
        <f t="shared" si="1"/>
        <v>E91</v>
      </c>
      <c r="F13" s="4" t="str">
        <f t="shared" si="1"/>
        <v>F91</v>
      </c>
      <c r="G13" s="4" t="str">
        <f t="shared" si="1"/>
        <v>G91</v>
      </c>
      <c r="H13" s="4" t="str">
        <f t="shared" si="1"/>
        <v>H91</v>
      </c>
      <c r="I13" s="4" t="str">
        <f t="shared" si="1"/>
        <v>I91</v>
      </c>
      <c r="J13" s="4" t="str">
        <f t="shared" si="1"/>
        <v>J91</v>
      </c>
      <c r="K13" s="4" t="str">
        <f t="shared" si="1"/>
        <v>K91</v>
      </c>
      <c r="L13" s="4" t="str">
        <f t="shared" si="1"/>
        <v>L91</v>
      </c>
      <c r="M13" s="4" t="str">
        <f t="shared" si="1"/>
        <v>M91</v>
      </c>
      <c r="N13" s="4" t="str">
        <f t="shared" si="1"/>
        <v>N91</v>
      </c>
      <c r="O13" s="4" t="str">
        <f t="shared" si="1"/>
        <v>O91</v>
      </c>
      <c r="P13" s="4" t="str">
        <f t="shared" si="1"/>
        <v>P91</v>
      </c>
      <c r="Q13" s="4" t="str">
        <f t="shared" si="1"/>
        <v>Q91</v>
      </c>
      <c r="U13" s="16">
        <v>2.25</v>
      </c>
      <c r="V13" s="16">
        <f t="shared" ca="1" si="0"/>
        <v>-9.4088693121983022E-3</v>
      </c>
      <c r="AA13" s="16">
        <v>13</v>
      </c>
      <c r="AB13" s="16" t="s">
        <v>94</v>
      </c>
    </row>
    <row r="14" spans="1:28">
      <c r="U14" s="16">
        <v>2.5</v>
      </c>
      <c r="V14" s="16">
        <f t="shared" ca="1" si="0"/>
        <v>-1.651813094879153E-2</v>
      </c>
      <c r="AA14" s="16">
        <v>14</v>
      </c>
      <c r="AB14" s="16" t="s">
        <v>95</v>
      </c>
    </row>
    <row r="15" spans="1:28">
      <c r="A15" s="22" t="s">
        <v>99</v>
      </c>
      <c r="B15" s="22">
        <f>C9-C8+1</f>
        <v>71</v>
      </c>
      <c r="C15" s="4" t="str">
        <f t="shared" ref="C15:Q15" si="3">VLOOKUP(C16,$AA1:$AB26,2,FALSE)</f>
        <v>C</v>
      </c>
      <c r="D15" s="4" t="str">
        <f t="shared" si="3"/>
        <v>D</v>
      </c>
      <c r="E15" s="4" t="str">
        <f t="shared" si="3"/>
        <v>E</v>
      </c>
      <c r="F15" s="4" t="str">
        <f t="shared" si="3"/>
        <v>F</v>
      </c>
      <c r="G15" s="4" t="str">
        <f t="shared" si="3"/>
        <v>G</v>
      </c>
      <c r="H15" s="4" t="str">
        <f t="shared" si="3"/>
        <v>H</v>
      </c>
      <c r="I15" s="4" t="str">
        <f t="shared" si="3"/>
        <v>I</v>
      </c>
      <c r="J15" s="4" t="str">
        <f t="shared" si="3"/>
        <v>J</v>
      </c>
      <c r="K15" s="4" t="str">
        <f t="shared" si="3"/>
        <v>K</v>
      </c>
      <c r="L15" s="4" t="str">
        <f t="shared" si="3"/>
        <v>L</v>
      </c>
      <c r="M15" s="4" t="str">
        <f t="shared" si="3"/>
        <v>M</v>
      </c>
      <c r="N15" s="4" t="str">
        <f t="shared" si="3"/>
        <v>N</v>
      </c>
      <c r="O15" s="4" t="str">
        <f t="shared" si="3"/>
        <v>O</v>
      </c>
      <c r="P15" s="4" t="str">
        <f t="shared" si="3"/>
        <v>P</v>
      </c>
      <c r="Q15" s="4" t="str">
        <f t="shared" si="3"/>
        <v>Q</v>
      </c>
      <c r="U15" s="16">
        <v>2.75</v>
      </c>
      <c r="V15" s="16">
        <f t="shared" ca="1" si="0"/>
        <v>-2.4954705340091948E-2</v>
      </c>
      <c r="AA15" s="16">
        <v>15</v>
      </c>
      <c r="AB15" s="16" t="s">
        <v>96</v>
      </c>
    </row>
    <row r="16" spans="1:28">
      <c r="A16" s="4"/>
      <c r="C16" s="4">
        <f>COLUMN()</f>
        <v>3</v>
      </c>
      <c r="D16" s="4">
        <f>COLUMN()</f>
        <v>4</v>
      </c>
      <c r="E16" s="4">
        <f>COLUMN()</f>
        <v>5</v>
      </c>
      <c r="F16" s="4">
        <f>COLUMN()</f>
        <v>6</v>
      </c>
      <c r="G16" s="4">
        <f>COLUMN()</f>
        <v>7</v>
      </c>
      <c r="H16" s="4">
        <f>COLUMN()</f>
        <v>8</v>
      </c>
      <c r="I16" s="4">
        <f>COLUMN()</f>
        <v>9</v>
      </c>
      <c r="J16" s="4">
        <f>COLUMN()</f>
        <v>10</v>
      </c>
      <c r="K16" s="4">
        <f>COLUMN()</f>
        <v>11</v>
      </c>
      <c r="L16" s="4">
        <f>COLUMN()</f>
        <v>12</v>
      </c>
      <c r="M16" s="4">
        <f>COLUMN()</f>
        <v>13</v>
      </c>
      <c r="N16" s="4">
        <f>COLUMN()</f>
        <v>14</v>
      </c>
      <c r="O16" s="4">
        <f>COLUMN()</f>
        <v>15</v>
      </c>
      <c r="P16" s="4">
        <f>COLUMN()</f>
        <v>16</v>
      </c>
      <c r="Q16" s="4">
        <f>COLUMN()</f>
        <v>17</v>
      </c>
      <c r="U16" s="16">
        <v>3</v>
      </c>
      <c r="V16" s="16">
        <f t="shared" ca="1" si="0"/>
        <v>-3.4718592486099563E-2</v>
      </c>
      <c r="AA16" s="16">
        <v>16</v>
      </c>
      <c r="AB16" s="16" t="s">
        <v>97</v>
      </c>
    </row>
    <row r="17" spans="1:28">
      <c r="A17" s="22" t="s">
        <v>98</v>
      </c>
      <c r="U17" s="16">
        <v>3.25</v>
      </c>
      <c r="V17" s="16">
        <f t="shared" ca="1" si="0"/>
        <v>-4.5809792386814374E-2</v>
      </c>
      <c r="AA17" s="16">
        <v>17</v>
      </c>
      <c r="AB17" s="16" t="s">
        <v>100</v>
      </c>
    </row>
    <row r="18" spans="1:28">
      <c r="A18" s="66">
        <v>10000</v>
      </c>
      <c r="B18" s="66">
        <v>1</v>
      </c>
      <c r="C18" s="16">
        <f ca="1">SUM(INDIRECT(C12):INDIRECT(C13))</f>
        <v>58.599999999999987</v>
      </c>
      <c r="D18" s="121">
        <f ca="1">SUM(INDIRECT(D12):INDIRECT(D13))</f>
        <v>148.79079999999996</v>
      </c>
      <c r="E18" s="121">
        <f ca="1">SUM(INDIRECT(E12):INDIRECT(E13))</f>
        <v>-1.1077474250778323</v>
      </c>
      <c r="F18" s="22">
        <f ca="1">SUM(INDIRECT(F12):INDIRECT(F13))</f>
        <v>124.33800500000002</v>
      </c>
      <c r="G18" s="22">
        <f ca="1">SUM(INDIRECT(G12):INDIRECT(G13))</f>
        <v>-0.96585856506280832</v>
      </c>
      <c r="H18" s="22">
        <f ca="1">SUM(INDIRECT(H12):INDIRECT(H13))</f>
        <v>320.13366725475009</v>
      </c>
      <c r="I18" s="22">
        <f ca="1">SUM(INDIRECT(I12):INDIRECT(I13))</f>
        <v>847.98839862657519</v>
      </c>
      <c r="J18" s="22">
        <f ca="1">SUM(INDIRECT(J12):INDIRECT(J13))</f>
        <v>2300.4016287193053</v>
      </c>
      <c r="K18" s="22">
        <f ca="1">SUM(INDIRECT(K12):INDIRECT(K13))</f>
        <v>-2.6020688009326118</v>
      </c>
      <c r="L18" s="22">
        <f ca="1">SUM(INDIRECT(L12):INDIRECT(L13))</f>
        <v>-7.4205212195641721</v>
      </c>
      <c r="N18" s="16">
        <f ca="1">SUM(INDIRECT(N12):INDIRECT(N13))</f>
        <v>7.9093609650948758E-4</v>
      </c>
      <c r="O18" s="16">
        <f ca="1">SQRT(SUM(INDIRECT(O12):INDIRECT(O13)))</f>
        <v>51179.64666311461</v>
      </c>
      <c r="P18" s="16">
        <f ca="1">SQRT(SUM(INDIRECT(P12):INDIRECT(P13)))</f>
        <v>68546.814179268607</v>
      </c>
      <c r="Q18" s="16">
        <f ca="1">SQRT(SUM(INDIRECT(Q12):INDIRECT(Q13)))</f>
        <v>21821.456998035472</v>
      </c>
      <c r="U18" s="16">
        <v>3.5</v>
      </c>
      <c r="V18" s="16">
        <f t="shared" ca="1" si="0"/>
        <v>-5.8228305042236389E-2</v>
      </c>
      <c r="AA18" s="16">
        <v>18</v>
      </c>
      <c r="AB18" s="16" t="s">
        <v>101</v>
      </c>
    </row>
    <row r="19" spans="1:28">
      <c r="A19" s="67" t="s">
        <v>102</v>
      </c>
      <c r="F19" s="68" t="s">
        <v>103</v>
      </c>
      <c r="G19" s="68" t="s">
        <v>104</v>
      </c>
      <c r="H19" s="68" t="s">
        <v>105</v>
      </c>
      <c r="I19" s="68" t="s">
        <v>106</v>
      </c>
      <c r="J19" s="68" t="s">
        <v>107</v>
      </c>
      <c r="K19" s="68" t="s">
        <v>108</v>
      </c>
      <c r="L19" s="68" t="s">
        <v>109</v>
      </c>
      <c r="M19" s="69"/>
      <c r="N19" s="69"/>
      <c r="O19" s="69"/>
      <c r="P19" s="69"/>
      <c r="Q19" s="69"/>
      <c r="AA19" s="16">
        <v>19</v>
      </c>
      <c r="AB19" s="16" t="s">
        <v>110</v>
      </c>
    </row>
    <row r="20" spans="1:28" ht="15" thickBot="1">
      <c r="A20" s="7" t="s">
        <v>111</v>
      </c>
      <c r="B20" s="7" t="s">
        <v>112</v>
      </c>
      <c r="C20" s="7" t="s">
        <v>164</v>
      </c>
      <c r="D20" s="7" t="s">
        <v>111</v>
      </c>
      <c r="E20" s="7" t="s">
        <v>112</v>
      </c>
      <c r="F20" s="7" t="s">
        <v>165</v>
      </c>
      <c r="G20" s="7" t="s">
        <v>166</v>
      </c>
      <c r="H20" s="7" t="s">
        <v>174</v>
      </c>
      <c r="I20" s="7" t="s">
        <v>175</v>
      </c>
      <c r="J20" s="7" t="s">
        <v>176</v>
      </c>
      <c r="K20" s="7" t="s">
        <v>167</v>
      </c>
      <c r="L20" s="7" t="s">
        <v>177</v>
      </c>
      <c r="M20" s="70" t="s">
        <v>113</v>
      </c>
      <c r="N20" s="7" t="s">
        <v>114</v>
      </c>
      <c r="O20" s="7" t="s">
        <v>115</v>
      </c>
      <c r="P20" s="7" t="s">
        <v>116</v>
      </c>
      <c r="Q20" s="7" t="s">
        <v>117</v>
      </c>
      <c r="R20" s="44" t="s">
        <v>118</v>
      </c>
      <c r="AA20" s="16">
        <v>20</v>
      </c>
      <c r="AB20" s="16" t="s">
        <v>119</v>
      </c>
    </row>
    <row r="21" spans="1:28">
      <c r="A21" s="71">
        <v>-1177.5</v>
      </c>
      <c r="B21" s="71">
        <v>-1.0940325002593454E-2</v>
      </c>
      <c r="C21" s="80">
        <v>1</v>
      </c>
      <c r="D21" s="72">
        <f>A21/A$18</f>
        <v>-0.11774999999999999</v>
      </c>
      <c r="E21" s="72">
        <f>B21/B$18</f>
        <v>-1.0940325002593454E-2</v>
      </c>
      <c r="F21" s="32">
        <f>$C21*D21</f>
        <v>-0.11774999999999999</v>
      </c>
      <c r="G21" s="32">
        <f>$C21*E21</f>
        <v>-1.0940325002593454E-2</v>
      </c>
      <c r="H21" s="32">
        <f>C21*D21*D21</f>
        <v>1.3865062499999999E-2</v>
      </c>
      <c r="I21" s="32">
        <f>C21*D21*D21*D21</f>
        <v>-1.6326111093749997E-3</v>
      </c>
      <c r="J21" s="32">
        <f>C21*D21*D21*D21*D21</f>
        <v>1.9223995812890621E-4</v>
      </c>
      <c r="K21" s="32">
        <f>C21*E21*D21</f>
        <v>1.2882232690553791E-3</v>
      </c>
      <c r="L21" s="32">
        <f>C21*E21*D21*D21</f>
        <v>-1.5168828993127089E-4</v>
      </c>
      <c r="M21" s="32">
        <f t="shared" ref="M21:M84" ca="1" si="4">+E$4+E$5*D21+E$6*D21^2</f>
        <v>-7.8924134291937769E-3</v>
      </c>
      <c r="N21" s="32">
        <f ca="1">C21*(M21-E21)^2</f>
        <v>9.2897649592636949E-6</v>
      </c>
      <c r="O21" s="122">
        <f ca="1">(C21*O$1-O$2*F21+O$3*H21)^2</f>
        <v>365069061.5486396</v>
      </c>
      <c r="P21" s="32">
        <f ca="1">(-C21*O$2+O$4*F21-O$5*H21)^2</f>
        <v>342258989.96225172</v>
      </c>
      <c r="Q21" s="32">
        <f ca="1">+(C21*O$3-F21*O$5+H21*O$6)^2</f>
        <v>17318982.740816437</v>
      </c>
      <c r="R21" s="16">
        <f t="shared" ref="R21:R84" ca="1" si="5">+E21-M21</f>
        <v>-3.0479115733996771E-3</v>
      </c>
      <c r="AA21" s="16">
        <v>21</v>
      </c>
      <c r="AB21" s="16" t="s">
        <v>120</v>
      </c>
    </row>
    <row r="22" spans="1:28">
      <c r="A22" s="71">
        <v>-1060.5</v>
      </c>
      <c r="B22" s="71">
        <v>-1.1222815002838615E-2</v>
      </c>
      <c r="C22" s="71">
        <v>1</v>
      </c>
      <c r="D22" s="72">
        <f t="shared" ref="D22:E85" si="6">A22/A$18</f>
        <v>-0.10605000000000001</v>
      </c>
      <c r="E22" s="72">
        <f t="shared" si="6"/>
        <v>-1.1222815002838615E-2</v>
      </c>
      <c r="F22" s="32">
        <f t="shared" ref="F22:G85" si="7">$C22*D22</f>
        <v>-0.10605000000000001</v>
      </c>
      <c r="G22" s="32">
        <f t="shared" si="7"/>
        <v>-1.1222815002838615E-2</v>
      </c>
      <c r="H22" s="32">
        <f t="shared" ref="H22:H85" si="8">C22*D22*D22</f>
        <v>1.1246602500000001E-2</v>
      </c>
      <c r="I22" s="32">
        <f t="shared" ref="I22:I85" si="9">C22*D22*D22*D22</f>
        <v>-1.1927021951250003E-3</v>
      </c>
      <c r="J22" s="32">
        <f t="shared" ref="J22:J85" si="10">C22*D22*D22*D22*D22</f>
        <v>1.264860677930063E-4</v>
      </c>
      <c r="K22" s="32">
        <f t="shared" ref="K22:K85" si="11">C22*E22*D22</f>
        <v>1.1901795310510352E-3</v>
      </c>
      <c r="L22" s="32">
        <f t="shared" ref="L22:L85" si="12">C22*E22*D22*D22</f>
        <v>-1.2621853926796228E-4</v>
      </c>
      <c r="M22" s="32">
        <f t="shared" ca="1" si="4"/>
        <v>-7.6071995001979944E-3</v>
      </c>
      <c r="N22" s="32">
        <f t="shared" ref="N22:N85" ca="1" si="13">C22*(M22-E22)^2</f>
        <v>1.3072675462935191E-5</v>
      </c>
      <c r="O22" s="122">
        <f t="shared" ref="O22:O85" ca="1" si="14">(C22*O$1-O$2*F22+O$3*H22)^2</f>
        <v>358296689.3664065</v>
      </c>
      <c r="P22" s="32">
        <f t="shared" ref="P22:P85" ca="1" si="15">(-C22*O$2+O$4*F22-O$5*H22)^2</f>
        <v>327473652.93023002</v>
      </c>
      <c r="Q22" s="32">
        <f t="shared" ref="Q22:Q85" ca="1" si="16">+(C22*O$3-F22*O$5+H22*O$6)^2</f>
        <v>16299675.747991748</v>
      </c>
      <c r="R22" s="16">
        <f t="shared" ca="1" si="5"/>
        <v>-3.6156155026406209E-3</v>
      </c>
      <c r="AA22" s="16">
        <v>22</v>
      </c>
      <c r="AB22" s="16" t="s">
        <v>121</v>
      </c>
    </row>
    <row r="23" spans="1:28">
      <c r="A23" s="71">
        <v>-250.5</v>
      </c>
      <c r="B23" s="71">
        <v>-5.8785149958566763E-3</v>
      </c>
      <c r="C23" s="71">
        <v>1</v>
      </c>
      <c r="D23" s="72">
        <f t="shared" si="6"/>
        <v>-2.5049999999999999E-2</v>
      </c>
      <c r="E23" s="72">
        <f t="shared" si="6"/>
        <v>-5.8785149958566763E-3</v>
      </c>
      <c r="F23" s="32">
        <f t="shared" si="7"/>
        <v>-2.5049999999999999E-2</v>
      </c>
      <c r="G23" s="32">
        <f t="shared" si="7"/>
        <v>-5.8785149958566763E-3</v>
      </c>
      <c r="H23" s="32">
        <f t="shared" si="8"/>
        <v>6.275025E-4</v>
      </c>
      <c r="I23" s="32">
        <f t="shared" si="9"/>
        <v>-1.5718937624999998E-5</v>
      </c>
      <c r="J23" s="32">
        <f t="shared" si="10"/>
        <v>3.9375938750624994E-7</v>
      </c>
      <c r="K23" s="32">
        <f t="shared" si="11"/>
        <v>1.4725680064620975E-4</v>
      </c>
      <c r="L23" s="32">
        <f t="shared" si="12"/>
        <v>-3.6887828561875541E-6</v>
      </c>
      <c r="M23" s="32">
        <f t="shared" ca="1" si="4"/>
        <v>-5.7123726764773466E-3</v>
      </c>
      <c r="N23" s="32">
        <f t="shared" ca="1" si="13"/>
        <v>2.7603270288743161E-8</v>
      </c>
      <c r="O23" s="122">
        <f t="shared" ca="1" si="14"/>
        <v>313934902.69981813</v>
      </c>
      <c r="P23" s="32">
        <f t="shared" ca="1" si="15"/>
        <v>236343975.35330158</v>
      </c>
      <c r="Q23" s="32">
        <f t="shared" ca="1" si="16"/>
        <v>10248765.796370808</v>
      </c>
      <c r="R23" s="16">
        <f t="shared" ca="1" si="5"/>
        <v>-1.6614231937932961E-4</v>
      </c>
      <c r="AA23" s="16">
        <v>23</v>
      </c>
      <c r="AB23" s="16" t="s">
        <v>122</v>
      </c>
    </row>
    <row r="24" spans="1:28">
      <c r="A24" s="71">
        <v>-3</v>
      </c>
      <c r="B24" s="71">
        <v>-5.0260900025023147E-3</v>
      </c>
      <c r="C24" s="71">
        <v>1</v>
      </c>
      <c r="D24" s="72">
        <f t="shared" si="6"/>
        <v>-2.9999999999999997E-4</v>
      </c>
      <c r="E24" s="72">
        <f t="shared" si="6"/>
        <v>-5.0260900025023147E-3</v>
      </c>
      <c r="F24" s="32">
        <f t="shared" si="7"/>
        <v>-2.9999999999999997E-4</v>
      </c>
      <c r="G24" s="32">
        <f t="shared" si="7"/>
        <v>-5.0260900025023147E-3</v>
      </c>
      <c r="H24" s="32">
        <f t="shared" si="8"/>
        <v>8.9999999999999985E-8</v>
      </c>
      <c r="I24" s="32">
        <f t="shared" si="9"/>
        <v>-2.6999999999999994E-11</v>
      </c>
      <c r="J24" s="32">
        <f t="shared" si="10"/>
        <v>8.0999999999999967E-15</v>
      </c>
      <c r="K24" s="32">
        <f t="shared" si="11"/>
        <v>1.5078270007506943E-6</v>
      </c>
      <c r="L24" s="32">
        <f t="shared" si="12"/>
        <v>-4.5234810022520825E-10</v>
      </c>
      <c r="M24" s="32">
        <f t="shared" ca="1" si="4"/>
        <v>-5.1611897517882515E-3</v>
      </c>
      <c r="N24" s="32">
        <f t="shared" ca="1" si="13"/>
        <v>1.8251942257122967E-8</v>
      </c>
      <c r="O24" s="122">
        <f t="shared" ca="1" si="14"/>
        <v>301232573.48617595</v>
      </c>
      <c r="P24" s="32">
        <f t="shared" ca="1" si="15"/>
        <v>212209423.99602038</v>
      </c>
      <c r="Q24" s="32">
        <f t="shared" ca="1" si="16"/>
        <v>8729586.3318448216</v>
      </c>
      <c r="R24" s="16">
        <f t="shared" ca="1" si="5"/>
        <v>1.3509974928593675E-4</v>
      </c>
      <c r="AA24" s="16">
        <v>24</v>
      </c>
      <c r="AB24" s="16" t="s">
        <v>111</v>
      </c>
    </row>
    <row r="25" spans="1:28">
      <c r="A25" s="71">
        <v>0</v>
      </c>
      <c r="B25" s="71">
        <v>-5.0000000046566129E-3</v>
      </c>
      <c r="C25" s="71">
        <v>1</v>
      </c>
      <c r="D25" s="72">
        <f t="shared" si="6"/>
        <v>0</v>
      </c>
      <c r="E25" s="72">
        <f t="shared" si="6"/>
        <v>-5.0000000046566129E-3</v>
      </c>
      <c r="F25" s="32">
        <f t="shared" si="7"/>
        <v>0</v>
      </c>
      <c r="G25" s="32">
        <f t="shared" si="7"/>
        <v>-5.0000000046566129E-3</v>
      </c>
      <c r="H25" s="32">
        <f t="shared" si="8"/>
        <v>0</v>
      </c>
      <c r="I25" s="32">
        <f t="shared" si="9"/>
        <v>0</v>
      </c>
      <c r="J25" s="32">
        <f t="shared" si="10"/>
        <v>0</v>
      </c>
      <c r="K25" s="32">
        <f t="shared" si="11"/>
        <v>0</v>
      </c>
      <c r="L25" s="32">
        <f t="shared" si="12"/>
        <v>0</v>
      </c>
      <c r="M25" s="32">
        <f t="shared" ca="1" si="4"/>
        <v>-5.1545885446833183E-3</v>
      </c>
      <c r="N25" s="32">
        <f t="shared" ca="1" si="13"/>
        <v>2.3897616707588302E-8</v>
      </c>
      <c r="O25" s="122">
        <f t="shared" ca="1" si="14"/>
        <v>301080984.67446214</v>
      </c>
      <c r="P25" s="32">
        <f t="shared" ca="1" si="15"/>
        <v>211927018.61841887</v>
      </c>
      <c r="Q25" s="32">
        <f t="shared" ca="1" si="16"/>
        <v>8712065.5736656412</v>
      </c>
      <c r="R25" s="16">
        <f t="shared" ca="1" si="5"/>
        <v>1.5458854002670542E-4</v>
      </c>
      <c r="AA25" s="16">
        <v>25</v>
      </c>
      <c r="AB25" s="16" t="s">
        <v>112</v>
      </c>
    </row>
    <row r="26" spans="1:28">
      <c r="A26" s="71">
        <v>3</v>
      </c>
      <c r="B26" s="71">
        <v>-4.6739099998376332E-3</v>
      </c>
      <c r="C26" s="71">
        <v>1</v>
      </c>
      <c r="D26" s="72">
        <f t="shared" si="6"/>
        <v>2.9999999999999997E-4</v>
      </c>
      <c r="E26" s="72">
        <f t="shared" si="6"/>
        <v>-4.6739099998376332E-3</v>
      </c>
      <c r="F26" s="32">
        <f t="shared" si="7"/>
        <v>2.9999999999999997E-4</v>
      </c>
      <c r="G26" s="32">
        <f t="shared" si="7"/>
        <v>-4.6739099998376332E-3</v>
      </c>
      <c r="H26" s="32">
        <f t="shared" si="8"/>
        <v>8.9999999999999985E-8</v>
      </c>
      <c r="I26" s="32">
        <f t="shared" si="9"/>
        <v>2.6999999999999994E-11</v>
      </c>
      <c r="J26" s="32">
        <f t="shared" si="10"/>
        <v>8.0999999999999967E-15</v>
      </c>
      <c r="K26" s="32">
        <f t="shared" si="11"/>
        <v>-1.4021729999512899E-6</v>
      </c>
      <c r="L26" s="32">
        <f t="shared" si="12"/>
        <v>-4.2065189998538695E-10</v>
      </c>
      <c r="M26" s="32">
        <f t="shared" ca="1" si="4"/>
        <v>-5.1479892489087516E-3</v>
      </c>
      <c r="N26" s="32">
        <f t="shared" ca="1" si="13"/>
        <v>2.2475113439983553E-7</v>
      </c>
      <c r="O26" s="122">
        <f t="shared" ca="1" si="14"/>
        <v>300929452.44722641</v>
      </c>
      <c r="P26" s="32">
        <f t="shared" ca="1" si="15"/>
        <v>211644853.05937353</v>
      </c>
      <c r="Q26" s="32">
        <f t="shared" ca="1" si="16"/>
        <v>8694565.9186027031</v>
      </c>
      <c r="R26" s="16">
        <f t="shared" ca="1" si="5"/>
        <v>4.7407924907111841E-4</v>
      </c>
      <c r="AA26" s="16">
        <v>26</v>
      </c>
      <c r="AB26" s="16" t="s">
        <v>123</v>
      </c>
    </row>
    <row r="27" spans="1:28">
      <c r="A27" s="71">
        <v>5.5</v>
      </c>
      <c r="B27" s="71">
        <v>-5.1188350043958053E-3</v>
      </c>
      <c r="C27" s="71">
        <v>1</v>
      </c>
      <c r="D27" s="72">
        <f t="shared" si="6"/>
        <v>5.5000000000000003E-4</v>
      </c>
      <c r="E27" s="72">
        <f t="shared" si="6"/>
        <v>-5.1188350043958053E-3</v>
      </c>
      <c r="F27" s="32">
        <f t="shared" si="7"/>
        <v>5.5000000000000003E-4</v>
      </c>
      <c r="G27" s="32">
        <f t="shared" si="7"/>
        <v>-5.1188350043958053E-3</v>
      </c>
      <c r="H27" s="32">
        <f t="shared" si="8"/>
        <v>3.0250000000000002E-7</v>
      </c>
      <c r="I27" s="32">
        <f t="shared" si="9"/>
        <v>1.6637500000000001E-10</v>
      </c>
      <c r="J27" s="32">
        <f t="shared" si="10"/>
        <v>9.1506250000000012E-14</v>
      </c>
      <c r="K27" s="32">
        <f t="shared" si="11"/>
        <v>-2.8153592524176929E-6</v>
      </c>
      <c r="L27" s="32">
        <f t="shared" si="12"/>
        <v>-1.5484475888297311E-9</v>
      </c>
      <c r="M27" s="32">
        <f t="shared" ca="1" si="4"/>
        <v>-5.1424912958073091E-3</v>
      </c>
      <c r="N27" s="32">
        <f t="shared" ca="1" si="13"/>
        <v>5.5962012334598879E-10</v>
      </c>
      <c r="O27" s="122">
        <f t="shared" ca="1" si="14"/>
        <v>300803218.80540746</v>
      </c>
      <c r="P27" s="32">
        <f t="shared" ca="1" si="15"/>
        <v>211409898.21354684</v>
      </c>
      <c r="Q27" s="32">
        <f t="shared" ca="1" si="16"/>
        <v>8679998.9855270423</v>
      </c>
      <c r="R27" s="16">
        <f t="shared" ca="1" si="5"/>
        <v>2.3656291411503806E-5</v>
      </c>
    </row>
    <row r="28" spans="1:28">
      <c r="A28" s="71">
        <v>5.5</v>
      </c>
      <c r="B28" s="71">
        <v>-5.1188350043958053E-3</v>
      </c>
      <c r="C28" s="71">
        <v>1</v>
      </c>
      <c r="D28" s="72">
        <f t="shared" si="6"/>
        <v>5.5000000000000003E-4</v>
      </c>
      <c r="E28" s="72">
        <f t="shared" si="6"/>
        <v>-5.1188350043958053E-3</v>
      </c>
      <c r="F28" s="32">
        <f t="shared" si="7"/>
        <v>5.5000000000000003E-4</v>
      </c>
      <c r="G28" s="32">
        <f t="shared" si="7"/>
        <v>-5.1188350043958053E-3</v>
      </c>
      <c r="H28" s="32">
        <f t="shared" si="8"/>
        <v>3.0250000000000002E-7</v>
      </c>
      <c r="I28" s="32">
        <f t="shared" si="9"/>
        <v>1.6637500000000001E-10</v>
      </c>
      <c r="J28" s="32">
        <f t="shared" si="10"/>
        <v>9.1506250000000012E-14</v>
      </c>
      <c r="K28" s="32">
        <f t="shared" si="11"/>
        <v>-2.8153592524176929E-6</v>
      </c>
      <c r="L28" s="32">
        <f t="shared" si="12"/>
        <v>-1.5484475888297311E-9</v>
      </c>
      <c r="M28" s="32">
        <f t="shared" ca="1" si="4"/>
        <v>-5.1424912958073091E-3</v>
      </c>
      <c r="N28" s="32">
        <f t="shared" ca="1" si="13"/>
        <v>5.5962012334598879E-10</v>
      </c>
      <c r="O28" s="122">
        <f t="shared" ca="1" si="14"/>
        <v>300803218.80540746</v>
      </c>
      <c r="P28" s="32">
        <f t="shared" ca="1" si="15"/>
        <v>211409898.21354684</v>
      </c>
      <c r="Q28" s="32">
        <f t="shared" ca="1" si="16"/>
        <v>8679998.9855270423</v>
      </c>
      <c r="R28" s="16">
        <f t="shared" ca="1" si="5"/>
        <v>2.3656291411503806E-5</v>
      </c>
    </row>
    <row r="29" spans="1:28">
      <c r="A29" s="71">
        <v>9202.5</v>
      </c>
      <c r="B29" s="71">
        <v>-3.968925004301127E-3</v>
      </c>
      <c r="C29" s="71">
        <v>0.1</v>
      </c>
      <c r="D29" s="72">
        <f t="shared" si="6"/>
        <v>0.92025000000000001</v>
      </c>
      <c r="E29" s="72">
        <f t="shared" si="6"/>
        <v>-3.968925004301127E-3</v>
      </c>
      <c r="F29" s="32">
        <f t="shared" si="7"/>
        <v>9.202500000000001E-2</v>
      </c>
      <c r="G29" s="32">
        <f t="shared" si="7"/>
        <v>-3.9689250043011275E-4</v>
      </c>
      <c r="H29" s="32">
        <f t="shared" si="8"/>
        <v>8.4686006250000015E-2</v>
      </c>
      <c r="I29" s="32">
        <f t="shared" si="9"/>
        <v>7.7932297251562518E-2</v>
      </c>
      <c r="J29" s="32">
        <f t="shared" si="10"/>
        <v>7.1717196545750414E-2</v>
      </c>
      <c r="K29" s="32">
        <f t="shared" si="11"/>
        <v>-3.6524032352081123E-4</v>
      </c>
      <c r="L29" s="32">
        <f t="shared" si="12"/>
        <v>-3.3611240772002653E-4</v>
      </c>
      <c r="M29" s="32">
        <f t="shared" ca="1" si="4"/>
        <v>6.0992974474833768E-3</v>
      </c>
      <c r="N29" s="32">
        <f t="shared" ca="1" si="13"/>
        <v>1.0136910333861758E-5</v>
      </c>
      <c r="O29" s="122">
        <f t="shared" ca="1" si="14"/>
        <v>416613.37469458749</v>
      </c>
      <c r="P29" s="32">
        <f t="shared" ca="1" si="15"/>
        <v>463721.06602162868</v>
      </c>
      <c r="Q29" s="32">
        <f t="shared" ca="1" si="16"/>
        <v>112402.92881661178</v>
      </c>
      <c r="R29" s="16">
        <f t="shared" ca="1" si="5"/>
        <v>-1.0068222451784504E-2</v>
      </c>
    </row>
    <row r="30" spans="1:28">
      <c r="A30" s="71">
        <v>9227.5</v>
      </c>
      <c r="B30" s="71">
        <v>-2.4181750050047413E-3</v>
      </c>
      <c r="C30" s="71">
        <v>0.1</v>
      </c>
      <c r="D30" s="72">
        <f t="shared" si="6"/>
        <v>0.92274999999999996</v>
      </c>
      <c r="E30" s="72">
        <f t="shared" si="6"/>
        <v>-2.4181750050047413E-3</v>
      </c>
      <c r="F30" s="32">
        <f t="shared" si="7"/>
        <v>9.2274999999999996E-2</v>
      </c>
      <c r="G30" s="32">
        <f t="shared" si="7"/>
        <v>-2.4181750050047415E-4</v>
      </c>
      <c r="H30" s="32">
        <f t="shared" si="8"/>
        <v>8.5146756249999997E-2</v>
      </c>
      <c r="I30" s="32">
        <f t="shared" si="9"/>
        <v>7.8569169329687494E-2</v>
      </c>
      <c r="J30" s="32">
        <f t="shared" si="10"/>
        <v>7.249970099896913E-2</v>
      </c>
      <c r="K30" s="32">
        <f t="shared" si="11"/>
        <v>-2.231370985868125E-4</v>
      </c>
      <c r="L30" s="32">
        <f t="shared" si="12"/>
        <v>-2.0589975772098123E-4</v>
      </c>
      <c r="M30" s="32">
        <f t="shared" ca="1" si="4"/>
        <v>6.1053747946761185E-3</v>
      </c>
      <c r="N30" s="32">
        <f t="shared" ca="1" si="13"/>
        <v>7.2650901187639628E-6</v>
      </c>
      <c r="O30" s="122">
        <f t="shared" ca="1" si="14"/>
        <v>413675.97699281899</v>
      </c>
      <c r="P30" s="32">
        <f t="shared" ca="1" si="15"/>
        <v>468532.83090114378</v>
      </c>
      <c r="Q30" s="32">
        <f t="shared" ca="1" si="16"/>
        <v>113041.78299321802</v>
      </c>
      <c r="R30" s="16">
        <f t="shared" ca="1" si="5"/>
        <v>-8.5235497996808598E-3</v>
      </c>
    </row>
    <row r="31" spans="1:28">
      <c r="A31" s="71">
        <v>9305.5</v>
      </c>
      <c r="B31" s="71">
        <v>-3.5398350009927526E-3</v>
      </c>
      <c r="C31" s="71">
        <v>0.1</v>
      </c>
      <c r="D31" s="72">
        <f t="shared" si="6"/>
        <v>0.93054999999999999</v>
      </c>
      <c r="E31" s="72">
        <f t="shared" si="6"/>
        <v>-3.5398350009927526E-3</v>
      </c>
      <c r="F31" s="32">
        <f t="shared" si="7"/>
        <v>9.3054999999999999E-2</v>
      </c>
      <c r="G31" s="32">
        <f t="shared" si="7"/>
        <v>-3.5398350009927529E-4</v>
      </c>
      <c r="H31" s="32">
        <f t="shared" si="8"/>
        <v>8.6592330250000002E-2</v>
      </c>
      <c r="I31" s="32">
        <f t="shared" si="9"/>
        <v>8.0578492914137503E-2</v>
      </c>
      <c r="J31" s="32">
        <f t="shared" si="10"/>
        <v>7.4982316581250652E-2</v>
      </c>
      <c r="K31" s="32">
        <f t="shared" si="11"/>
        <v>-3.2939934601738062E-4</v>
      </c>
      <c r="L31" s="32">
        <f t="shared" si="12"/>
        <v>-3.0652256143647353E-4</v>
      </c>
      <c r="M31" s="32">
        <f t="shared" ca="1" si="4"/>
        <v>6.1234830274637785E-3</v>
      </c>
      <c r="N31" s="32">
        <f t="shared" ca="1" si="13"/>
        <v>9.337971531909303E-6</v>
      </c>
      <c r="O31" s="122">
        <f t="shared" ca="1" si="14"/>
        <v>404608.25432534888</v>
      </c>
      <c r="P31" s="32">
        <f t="shared" ca="1" si="15"/>
        <v>483594.67584867618</v>
      </c>
      <c r="Q31" s="32">
        <f t="shared" ca="1" si="16"/>
        <v>115028.65974124528</v>
      </c>
      <c r="R31" s="16">
        <f t="shared" ca="1" si="5"/>
        <v>-9.6633180284565311E-3</v>
      </c>
    </row>
    <row r="32" spans="1:28">
      <c r="A32" s="71">
        <v>9903.5</v>
      </c>
      <c r="B32" s="71">
        <v>1.8294104993401561E-2</v>
      </c>
      <c r="C32" s="71">
        <v>1</v>
      </c>
      <c r="D32" s="72">
        <f t="shared" si="6"/>
        <v>0.99034999999999995</v>
      </c>
      <c r="E32" s="72">
        <f t="shared" si="6"/>
        <v>1.8294104993401561E-2</v>
      </c>
      <c r="F32" s="32">
        <f t="shared" si="7"/>
        <v>0.99034999999999995</v>
      </c>
      <c r="G32" s="32">
        <f t="shared" si="7"/>
        <v>1.8294104993401561E-2</v>
      </c>
      <c r="H32" s="32">
        <f t="shared" si="8"/>
        <v>0.98079312249999995</v>
      </c>
      <c r="I32" s="32">
        <f t="shared" si="9"/>
        <v>0.97132846886787494</v>
      </c>
      <c r="J32" s="32">
        <f t="shared" si="10"/>
        <v>0.96195514914329994</v>
      </c>
      <c r="K32" s="32">
        <f t="shared" si="11"/>
        <v>1.8117566880215236E-2</v>
      </c>
      <c r="L32" s="32">
        <f t="shared" si="12"/>
        <v>1.7942732359821158E-2</v>
      </c>
      <c r="M32" s="32">
        <f t="shared" ca="1" si="4"/>
        <v>6.219387730051958E-3</v>
      </c>
      <c r="N32" s="32">
        <f t="shared" ca="1" si="13"/>
        <v>1.4579879698983292E-4</v>
      </c>
      <c r="O32" s="122">
        <f t="shared" ca="1" si="14"/>
        <v>33981710.079367921</v>
      </c>
      <c r="P32" s="32">
        <f t="shared" ca="1" si="15"/>
        <v>60077303.532298446</v>
      </c>
      <c r="Q32" s="32">
        <f t="shared" ca="1" si="16"/>
        <v>12987318.352456246</v>
      </c>
      <c r="R32" s="16">
        <f t="shared" ca="1" si="5"/>
        <v>1.2074717263349603E-2</v>
      </c>
    </row>
    <row r="33" spans="1:18">
      <c r="A33" s="71">
        <v>10360.5</v>
      </c>
      <c r="B33" s="71">
        <v>1.0301814996637404E-2</v>
      </c>
      <c r="C33" s="71">
        <v>1</v>
      </c>
      <c r="D33" s="72">
        <f t="shared" si="6"/>
        <v>1.0360499999999999</v>
      </c>
      <c r="E33" s="72">
        <f t="shared" si="6"/>
        <v>1.0301814996637404E-2</v>
      </c>
      <c r="F33" s="32">
        <f t="shared" si="7"/>
        <v>1.0360499999999999</v>
      </c>
      <c r="G33" s="32">
        <f t="shared" si="7"/>
        <v>1.0301814996637404E-2</v>
      </c>
      <c r="H33" s="32">
        <f t="shared" si="8"/>
        <v>1.0733996024999999</v>
      </c>
      <c r="I33" s="32">
        <f t="shared" si="9"/>
        <v>1.1120956581701247</v>
      </c>
      <c r="J33" s="32">
        <f t="shared" si="10"/>
        <v>1.1521867066471576</v>
      </c>
      <c r="K33" s="32">
        <f t="shared" si="11"/>
        <v>1.0673195427266181E-2</v>
      </c>
      <c r="L33" s="32">
        <f t="shared" si="12"/>
        <v>1.1057964122419125E-2</v>
      </c>
      <c r="M33" s="32">
        <f t="shared" ca="1" si="4"/>
        <v>6.2414839361269406E-3</v>
      </c>
      <c r="N33" s="32">
        <f t="shared" ca="1" si="13"/>
        <v>1.6486288320946024E-5</v>
      </c>
      <c r="O33" s="122">
        <f t="shared" ca="1" si="14"/>
        <v>29565699.935552895</v>
      </c>
      <c r="P33" s="32">
        <f t="shared" ca="1" si="15"/>
        <v>69093577.085865632</v>
      </c>
      <c r="Q33" s="32">
        <f t="shared" ca="1" si="16"/>
        <v>14062890.607828543</v>
      </c>
      <c r="R33" s="16">
        <f t="shared" ca="1" si="5"/>
        <v>4.0603310605104633E-3</v>
      </c>
    </row>
    <row r="34" spans="1:18">
      <c r="A34" s="71">
        <v>17593</v>
      </c>
      <c r="B34" s="71">
        <v>2.2337900009006262E-3</v>
      </c>
      <c r="C34" s="71">
        <v>1</v>
      </c>
      <c r="D34" s="72">
        <f t="shared" si="6"/>
        <v>1.7593000000000001</v>
      </c>
      <c r="E34" s="72">
        <f t="shared" si="6"/>
        <v>2.2337900009006262E-3</v>
      </c>
      <c r="F34" s="32">
        <f t="shared" si="7"/>
        <v>1.7593000000000001</v>
      </c>
      <c r="G34" s="32">
        <f t="shared" si="7"/>
        <v>2.2337900009006262E-3</v>
      </c>
      <c r="H34" s="32">
        <f t="shared" si="8"/>
        <v>3.0951364900000002</v>
      </c>
      <c r="I34" s="32">
        <f t="shared" si="9"/>
        <v>5.4452736268570003</v>
      </c>
      <c r="J34" s="32">
        <f t="shared" si="10"/>
        <v>9.5798698917295209</v>
      </c>
      <c r="K34" s="32">
        <f t="shared" si="11"/>
        <v>3.9299067485844717E-3</v>
      </c>
      <c r="L34" s="32">
        <f t="shared" si="12"/>
        <v>6.9138849427846615E-3</v>
      </c>
      <c r="M34" s="32">
        <f t="shared" ca="1" si="4"/>
        <v>6.8577285593179882E-4</v>
      </c>
      <c r="N34" s="32">
        <f t="shared" ca="1" si="13"/>
        <v>2.3963570811174395E-6</v>
      </c>
      <c r="O34" s="122">
        <f t="shared" ca="1" si="14"/>
        <v>767322.70829664601</v>
      </c>
      <c r="P34" s="32">
        <f t="shared" ca="1" si="15"/>
        <v>136811143.39033371</v>
      </c>
      <c r="Q34" s="32">
        <f t="shared" ca="1" si="16"/>
        <v>17889122.914864454</v>
      </c>
      <c r="R34" s="16">
        <f t="shared" ca="1" si="5"/>
        <v>1.5480171449688274E-3</v>
      </c>
    </row>
    <row r="35" spans="1:18">
      <c r="A35" s="71">
        <v>18192</v>
      </c>
      <c r="B35" s="71">
        <v>-9.902399979182519E-4</v>
      </c>
      <c r="C35" s="71">
        <v>1</v>
      </c>
      <c r="D35" s="72">
        <f t="shared" si="6"/>
        <v>1.8191999999999999</v>
      </c>
      <c r="E35" s="72">
        <f t="shared" si="6"/>
        <v>-9.902399979182519E-4</v>
      </c>
      <c r="F35" s="32">
        <f t="shared" si="7"/>
        <v>1.8191999999999999</v>
      </c>
      <c r="G35" s="32">
        <f t="shared" si="7"/>
        <v>-9.902399979182519E-4</v>
      </c>
      <c r="H35" s="32">
        <f t="shared" si="8"/>
        <v>3.3094886399999996</v>
      </c>
      <c r="I35" s="32">
        <f t="shared" si="9"/>
        <v>6.0206217338879995</v>
      </c>
      <c r="J35" s="32">
        <f t="shared" si="10"/>
        <v>10.952715058289048</v>
      </c>
      <c r="K35" s="32">
        <f t="shared" si="11"/>
        <v>-1.8014446042128839E-3</v>
      </c>
      <c r="L35" s="32">
        <f t="shared" si="12"/>
        <v>-3.2771880239840781E-3</v>
      </c>
      <c r="M35" s="32">
        <f t="shared" ca="1" si="4"/>
        <v>-2.7247568148269091E-4</v>
      </c>
      <c r="N35" s="32">
        <f t="shared" ca="1" si="13"/>
        <v>5.1518561394820814E-7</v>
      </c>
      <c r="O35" s="122">
        <f t="shared" ca="1" si="14"/>
        <v>405321.7245295748</v>
      </c>
      <c r="P35" s="32">
        <f t="shared" ca="1" si="15"/>
        <v>132551557.12188722</v>
      </c>
      <c r="Q35" s="32">
        <f t="shared" ca="1" si="16"/>
        <v>16928829.222455077</v>
      </c>
      <c r="R35" s="16">
        <f t="shared" ca="1" si="5"/>
        <v>-7.1776431643556099E-4</v>
      </c>
    </row>
    <row r="36" spans="1:18">
      <c r="A36" s="71">
        <v>18206</v>
      </c>
      <c r="B36" s="71">
        <v>3.3981800006586127E-3</v>
      </c>
      <c r="C36" s="71">
        <v>1</v>
      </c>
      <c r="D36" s="72">
        <f t="shared" si="6"/>
        <v>1.8206</v>
      </c>
      <c r="E36" s="72">
        <f t="shared" si="6"/>
        <v>3.3981800006586127E-3</v>
      </c>
      <c r="F36" s="32">
        <f t="shared" si="7"/>
        <v>1.8206</v>
      </c>
      <c r="G36" s="32">
        <f t="shared" si="7"/>
        <v>3.3981800006586127E-3</v>
      </c>
      <c r="H36" s="32">
        <f t="shared" si="8"/>
        <v>3.31458436</v>
      </c>
      <c r="I36" s="32">
        <f t="shared" si="9"/>
        <v>6.0345322858159998</v>
      </c>
      <c r="J36" s="32">
        <f t="shared" si="10"/>
        <v>10.986469479556609</v>
      </c>
      <c r="K36" s="32">
        <f t="shared" si="11"/>
        <v>6.1867265091990701E-3</v>
      </c>
      <c r="L36" s="32">
        <f t="shared" si="12"/>
        <v>1.1263554282647827E-2</v>
      </c>
      <c r="M36" s="32">
        <f t="shared" ca="1" si="4"/>
        <v>-2.957834213005231E-4</v>
      </c>
      <c r="N36" s="32">
        <f t="shared" ca="1" si="13"/>
        <v>1.3645365762772048E-5</v>
      </c>
      <c r="O36" s="122">
        <f t="shared" ca="1" si="14"/>
        <v>398550.62187981443</v>
      </c>
      <c r="P36" s="32">
        <f t="shared" ca="1" si="15"/>
        <v>132433276.00629546</v>
      </c>
      <c r="Q36" s="32">
        <f t="shared" ca="1" si="16"/>
        <v>16904372.9639755</v>
      </c>
      <c r="R36" s="16">
        <f t="shared" ca="1" si="5"/>
        <v>3.6939634219591358E-3</v>
      </c>
    </row>
    <row r="37" spans="1:18">
      <c r="A37" s="71">
        <v>18216</v>
      </c>
      <c r="B37" s="71">
        <v>-7.1815199989941902E-3</v>
      </c>
      <c r="C37" s="71">
        <v>0.4</v>
      </c>
      <c r="D37" s="72">
        <f t="shared" si="6"/>
        <v>1.8216000000000001</v>
      </c>
      <c r="E37" s="72">
        <f t="shared" si="6"/>
        <v>-7.1815199989941902E-3</v>
      </c>
      <c r="F37" s="32">
        <f t="shared" si="7"/>
        <v>0.72864000000000007</v>
      </c>
      <c r="G37" s="32">
        <f t="shared" si="7"/>
        <v>-2.8726079995976764E-3</v>
      </c>
      <c r="H37" s="32">
        <f t="shared" si="8"/>
        <v>1.3272906240000002</v>
      </c>
      <c r="I37" s="32">
        <f t="shared" si="9"/>
        <v>2.4177926006784003</v>
      </c>
      <c r="J37" s="32">
        <f t="shared" si="10"/>
        <v>4.4042510013957745</v>
      </c>
      <c r="K37" s="32">
        <f t="shared" si="11"/>
        <v>-5.2327427320671277E-3</v>
      </c>
      <c r="L37" s="32">
        <f t="shared" si="12"/>
        <v>-9.5319641607334808E-3</v>
      </c>
      <c r="M37" s="32">
        <f t="shared" ca="1" si="4"/>
        <v>-3.1245729128957789E-4</v>
      </c>
      <c r="N37" s="32">
        <f t="shared" ca="1" si="13"/>
        <v>1.887360899295129E-5</v>
      </c>
      <c r="O37" s="122">
        <f t="shared" ca="1" si="14"/>
        <v>63001.268713907528</v>
      </c>
      <c r="P37" s="32">
        <f t="shared" ca="1" si="15"/>
        <v>21175724.133678485</v>
      </c>
      <c r="Q37" s="32">
        <f t="shared" ca="1" si="16"/>
        <v>2701895.9905659845</v>
      </c>
      <c r="R37" s="16">
        <f t="shared" ca="1" si="5"/>
        <v>-6.8690627077046124E-3</v>
      </c>
    </row>
    <row r="38" spans="1:18">
      <c r="A38" s="71">
        <v>18220</v>
      </c>
      <c r="B38" s="71">
        <v>8.7865999958012253E-3</v>
      </c>
      <c r="C38" s="71">
        <v>1</v>
      </c>
      <c r="D38" s="72">
        <f t="shared" si="6"/>
        <v>1.8220000000000001</v>
      </c>
      <c r="E38" s="72">
        <f t="shared" si="6"/>
        <v>8.7865999958012253E-3</v>
      </c>
      <c r="F38" s="32">
        <f t="shared" si="7"/>
        <v>1.8220000000000001</v>
      </c>
      <c r="G38" s="32">
        <f t="shared" si="7"/>
        <v>8.7865999958012253E-3</v>
      </c>
      <c r="H38" s="32">
        <f t="shared" si="8"/>
        <v>3.3196840000000001</v>
      </c>
      <c r="I38" s="32">
        <f t="shared" si="9"/>
        <v>6.0484642480000002</v>
      </c>
      <c r="J38" s="32">
        <f t="shared" si="10"/>
        <v>11.020301859856001</v>
      </c>
      <c r="K38" s="32">
        <f t="shared" si="11"/>
        <v>1.6009185192349833E-2</v>
      </c>
      <c r="L38" s="32">
        <f t="shared" si="12"/>
        <v>2.9168735420461396E-2</v>
      </c>
      <c r="M38" s="32">
        <f t="shared" ca="1" si="4"/>
        <v>-3.1913278564634634E-4</v>
      </c>
      <c r="N38" s="32">
        <f t="shared" ca="1" si="13"/>
        <v>8.2914369487128935E-5</v>
      </c>
      <c r="O38" s="122">
        <f t="shared" ca="1" si="14"/>
        <v>391851.0394502561</v>
      </c>
      <c r="P38" s="32">
        <f t="shared" ca="1" si="15"/>
        <v>132314156.02762219</v>
      </c>
      <c r="Q38" s="32">
        <f t="shared" ca="1" si="16"/>
        <v>16879828.091630906</v>
      </c>
      <c r="R38" s="16">
        <f t="shared" ca="1" si="5"/>
        <v>9.1057327814475716E-3</v>
      </c>
    </row>
    <row r="39" spans="1:18">
      <c r="A39" s="71">
        <v>18262</v>
      </c>
      <c r="B39" s="71">
        <v>-1.0481400022399612E-3</v>
      </c>
      <c r="C39" s="71">
        <v>1</v>
      </c>
      <c r="D39" s="72">
        <f t="shared" si="6"/>
        <v>1.8262</v>
      </c>
      <c r="E39" s="72">
        <f t="shared" si="6"/>
        <v>-1.0481400022399612E-3</v>
      </c>
      <c r="F39" s="32">
        <f t="shared" si="7"/>
        <v>1.8262</v>
      </c>
      <c r="G39" s="32">
        <f t="shared" si="7"/>
        <v>-1.0481400022399612E-3</v>
      </c>
      <c r="H39" s="32">
        <f t="shared" si="8"/>
        <v>3.3350064400000003</v>
      </c>
      <c r="I39" s="32">
        <f t="shared" si="9"/>
        <v>6.0903887607280005</v>
      </c>
      <c r="J39" s="32">
        <f t="shared" si="10"/>
        <v>11.122267954841474</v>
      </c>
      <c r="K39" s="32">
        <f t="shared" si="11"/>
        <v>-1.9141132720906172E-3</v>
      </c>
      <c r="L39" s="32">
        <f t="shared" si="12"/>
        <v>-3.4955536574918854E-3</v>
      </c>
      <c r="M39" s="32">
        <f t="shared" ca="1" si="4"/>
        <v>-3.8943062585172772E-4</v>
      </c>
      <c r="N39" s="32">
        <f t="shared" ca="1" si="13"/>
        <v>4.3389804254177543E-7</v>
      </c>
      <c r="O39" s="122">
        <f t="shared" ca="1" si="14"/>
        <v>372177.71827526286</v>
      </c>
      <c r="P39" s="32">
        <f t="shared" ca="1" si="15"/>
        <v>131951774.99662635</v>
      </c>
      <c r="Q39" s="32">
        <f t="shared" ca="1" si="16"/>
        <v>16805664.11396132</v>
      </c>
      <c r="R39" s="16">
        <f t="shared" ca="1" si="5"/>
        <v>-6.5870937638823346E-4</v>
      </c>
    </row>
    <row r="40" spans="1:18">
      <c r="A40" s="71">
        <v>18283.5</v>
      </c>
      <c r="B40" s="71">
        <v>-7.7471000258810818E-4</v>
      </c>
      <c r="C40" s="71">
        <v>0.1</v>
      </c>
      <c r="D40" s="72">
        <f t="shared" si="6"/>
        <v>1.8283499999999999</v>
      </c>
      <c r="E40" s="72">
        <f t="shared" si="6"/>
        <v>-7.7471000258810818E-4</v>
      </c>
      <c r="F40" s="32">
        <f t="shared" si="7"/>
        <v>0.182835</v>
      </c>
      <c r="G40" s="32">
        <f t="shared" si="7"/>
        <v>-7.7471000258810826E-5</v>
      </c>
      <c r="H40" s="32">
        <f t="shared" si="8"/>
        <v>0.33428637224999996</v>
      </c>
      <c r="I40" s="32">
        <f t="shared" si="9"/>
        <v>0.61119248870328735</v>
      </c>
      <c r="J40" s="32">
        <f t="shared" si="10"/>
        <v>1.1174737867206554</v>
      </c>
      <c r="K40" s="32">
        <f t="shared" si="11"/>
        <v>-1.4164410332319677E-4</v>
      </c>
      <c r="L40" s="32">
        <f t="shared" si="12"/>
        <v>-2.5897499631096681E-4</v>
      </c>
      <c r="M40" s="32">
        <f t="shared" ca="1" si="4"/>
        <v>-4.2556139410355326E-4</v>
      </c>
      <c r="N40" s="32">
        <f t="shared" ca="1" si="13"/>
        <v>1.2190475080670102E-8</v>
      </c>
      <c r="O40" s="122">
        <f t="shared" ca="1" si="14"/>
        <v>3623.5142947406594</v>
      </c>
      <c r="P40" s="32">
        <f t="shared" ca="1" si="15"/>
        <v>1317633.6371938274</v>
      </c>
      <c r="Q40" s="32">
        <f t="shared" ca="1" si="16"/>
        <v>167673.93449283004</v>
      </c>
      <c r="R40" s="16">
        <f t="shared" ca="1" si="5"/>
        <v>-3.4914860848455492E-4</v>
      </c>
    </row>
    <row r="41" spans="1:18">
      <c r="A41" s="71">
        <v>19055</v>
      </c>
      <c r="B41" s="71">
        <v>3.8165000296430662E-4</v>
      </c>
      <c r="C41" s="71">
        <v>0.4</v>
      </c>
      <c r="D41" s="72">
        <f t="shared" si="6"/>
        <v>1.9055</v>
      </c>
      <c r="E41" s="72">
        <f t="shared" si="6"/>
        <v>3.8165000296430662E-4</v>
      </c>
      <c r="F41" s="32">
        <f t="shared" si="7"/>
        <v>0.76219999999999999</v>
      </c>
      <c r="G41" s="32">
        <f t="shared" si="7"/>
        <v>1.5266000118572265E-4</v>
      </c>
      <c r="H41" s="32">
        <f t="shared" si="8"/>
        <v>1.4523721000000001</v>
      </c>
      <c r="I41" s="32">
        <f t="shared" si="9"/>
        <v>2.7674950365500002</v>
      </c>
      <c r="J41" s="32">
        <f t="shared" si="10"/>
        <v>5.2734617921460254</v>
      </c>
      <c r="K41" s="32">
        <f t="shared" si="11"/>
        <v>2.9089363225939449E-4</v>
      </c>
      <c r="L41" s="32">
        <f t="shared" si="12"/>
        <v>5.5429781627027623E-4</v>
      </c>
      <c r="M41" s="32">
        <f t="shared" ca="1" si="4"/>
        <v>-1.787031741420822E-3</v>
      </c>
      <c r="N41" s="32">
        <f t="shared" ca="1" si="13"/>
        <v>1.8812722033717299E-6</v>
      </c>
      <c r="O41" s="122">
        <f t="shared" ca="1" si="14"/>
        <v>17328.23805349441</v>
      </c>
      <c r="P41" s="32">
        <f t="shared" ca="1" si="15"/>
        <v>19798735.54906749</v>
      </c>
      <c r="Q41" s="32">
        <f t="shared" ca="1" si="16"/>
        <v>2442368.9972050088</v>
      </c>
      <c r="R41" s="16">
        <f t="shared" ca="1" si="5"/>
        <v>2.1686817443851286E-3</v>
      </c>
    </row>
    <row r="42" spans="1:18">
      <c r="A42" s="71">
        <v>20176.5</v>
      </c>
      <c r="B42" s="71">
        <v>-5.322155004250817E-3</v>
      </c>
      <c r="C42" s="71">
        <v>0.1</v>
      </c>
      <c r="D42" s="72">
        <f t="shared" si="6"/>
        <v>2.0176500000000002</v>
      </c>
      <c r="E42" s="72">
        <f t="shared" si="6"/>
        <v>-5.322155004250817E-3</v>
      </c>
      <c r="F42" s="32">
        <f t="shared" si="7"/>
        <v>0.20176500000000003</v>
      </c>
      <c r="G42" s="32">
        <f t="shared" si="7"/>
        <v>-5.3221550042508174E-4</v>
      </c>
      <c r="H42" s="32">
        <f t="shared" si="8"/>
        <v>0.40709115225000009</v>
      </c>
      <c r="I42" s="32">
        <f t="shared" si="9"/>
        <v>0.82136746333721278</v>
      </c>
      <c r="J42" s="32">
        <f t="shared" si="10"/>
        <v>1.6572320624023276</v>
      </c>
      <c r="K42" s="32">
        <f t="shared" si="11"/>
        <v>-1.0738246044326662E-3</v>
      </c>
      <c r="L42" s="32">
        <f t="shared" si="12"/>
        <v>-2.1666022131335691E-3</v>
      </c>
      <c r="M42" s="32">
        <f t="shared" ca="1" si="4"/>
        <v>-3.9915797834332994E-3</v>
      </c>
      <c r="N42" s="32">
        <f t="shared" ca="1" si="13"/>
        <v>1.7704304182535856E-7</v>
      </c>
      <c r="O42" s="122">
        <f t="shared" ca="1" si="14"/>
        <v>0.23987938234266681</v>
      </c>
      <c r="P42" s="32">
        <f t="shared" ca="1" si="15"/>
        <v>1081217.1222451851</v>
      </c>
      <c r="Q42" s="32">
        <f t="shared" ca="1" si="16"/>
        <v>127020.52141446075</v>
      </c>
      <c r="R42" s="16">
        <f t="shared" ca="1" si="5"/>
        <v>-1.3305752208175176E-3</v>
      </c>
    </row>
    <row r="43" spans="1:18">
      <c r="A43" s="71">
        <v>20226</v>
      </c>
      <c r="B43" s="71">
        <v>-9.7012199985329062E-3</v>
      </c>
      <c r="C43" s="71">
        <v>0.4</v>
      </c>
      <c r="D43" s="72">
        <f t="shared" si="6"/>
        <v>2.0226000000000002</v>
      </c>
      <c r="E43" s="72">
        <f t="shared" si="6"/>
        <v>-9.7012199985329062E-3</v>
      </c>
      <c r="F43" s="32">
        <f t="shared" si="7"/>
        <v>0.80904000000000009</v>
      </c>
      <c r="G43" s="32">
        <f t="shared" si="7"/>
        <v>-3.8804879994131626E-3</v>
      </c>
      <c r="H43" s="32">
        <f t="shared" si="8"/>
        <v>1.6363643040000004</v>
      </c>
      <c r="I43" s="32">
        <f t="shared" si="9"/>
        <v>3.309710441270401</v>
      </c>
      <c r="J43" s="32">
        <f t="shared" si="10"/>
        <v>6.6942203385135137</v>
      </c>
      <c r="K43" s="32">
        <f t="shared" si="11"/>
        <v>-7.848675027613064E-3</v>
      </c>
      <c r="L43" s="32">
        <f t="shared" si="12"/>
        <v>-1.5874730110850183E-2</v>
      </c>
      <c r="M43" s="32">
        <f t="shared" ca="1" si="4"/>
        <v>-4.0950375788227772E-3</v>
      </c>
      <c r="N43" s="32">
        <f t="shared" ca="1" si="13"/>
        <v>1.2571712529226768E-5</v>
      </c>
      <c r="O43" s="122">
        <f t="shared" ca="1" si="14"/>
        <v>51.427620083764744</v>
      </c>
      <c r="P43" s="32">
        <f t="shared" ca="1" si="15"/>
        <v>17174041.547490932</v>
      </c>
      <c r="Q43" s="32">
        <f t="shared" ca="1" si="16"/>
        <v>2012926.2702090177</v>
      </c>
      <c r="R43" s="16">
        <f t="shared" ca="1" si="5"/>
        <v>-5.606182419710129E-3</v>
      </c>
    </row>
    <row r="44" spans="1:18">
      <c r="A44" s="71">
        <v>21455</v>
      </c>
      <c r="B44" s="71">
        <v>-7.7463499983423389E-3</v>
      </c>
      <c r="C44" s="71">
        <v>0.4</v>
      </c>
      <c r="D44" s="72">
        <f t="shared" si="6"/>
        <v>2.1455000000000002</v>
      </c>
      <c r="E44" s="72">
        <f t="shared" si="6"/>
        <v>-7.7463499983423389E-3</v>
      </c>
      <c r="F44" s="32">
        <f t="shared" si="7"/>
        <v>0.85820000000000007</v>
      </c>
      <c r="G44" s="32">
        <f t="shared" si="7"/>
        <v>-3.0985399993369357E-3</v>
      </c>
      <c r="H44" s="32">
        <f t="shared" si="8"/>
        <v>1.8412681000000004</v>
      </c>
      <c r="I44" s="32">
        <f t="shared" si="9"/>
        <v>3.9504407085500013</v>
      </c>
      <c r="J44" s="32">
        <f t="shared" si="10"/>
        <v>8.4756705401940291</v>
      </c>
      <c r="K44" s="32">
        <f t="shared" si="11"/>
        <v>-6.6479175685773958E-3</v>
      </c>
      <c r="L44" s="32">
        <f t="shared" si="12"/>
        <v>-1.4263107143382804E-2</v>
      </c>
      <c r="M44" s="32">
        <f t="shared" ca="1" si="4"/>
        <v>-6.8305630107128729E-3</v>
      </c>
      <c r="N44" s="32">
        <f t="shared" ca="1" si="13"/>
        <v>3.3546632268458073E-7</v>
      </c>
      <c r="O44" s="122">
        <f t="shared" ca="1" si="14"/>
        <v>13931.123520318721</v>
      </c>
      <c r="P44" s="32">
        <f t="shared" ca="1" si="15"/>
        <v>13741520.79464525</v>
      </c>
      <c r="Q44" s="32">
        <f t="shared" ca="1" si="16"/>
        <v>1509647.6842116967</v>
      </c>
      <c r="R44" s="16">
        <f t="shared" ca="1" si="5"/>
        <v>-9.1578698762946609E-4</v>
      </c>
    </row>
    <row r="45" spans="1:18">
      <c r="A45" s="71">
        <v>22154</v>
      </c>
      <c r="B45" s="71">
        <v>-7.5673799947253428E-3</v>
      </c>
      <c r="C45" s="71">
        <v>1</v>
      </c>
      <c r="D45" s="72">
        <f t="shared" si="6"/>
        <v>2.2153999999999998</v>
      </c>
      <c r="E45" s="72">
        <f t="shared" si="6"/>
        <v>-7.5673799947253428E-3</v>
      </c>
      <c r="F45" s="32">
        <f t="shared" si="7"/>
        <v>2.2153999999999998</v>
      </c>
      <c r="G45" s="32">
        <f t="shared" si="7"/>
        <v>-7.5673799947253428E-3</v>
      </c>
      <c r="H45" s="32">
        <f t="shared" si="8"/>
        <v>4.907997159999999</v>
      </c>
      <c r="I45" s="32">
        <f t="shared" si="9"/>
        <v>10.873176908263996</v>
      </c>
      <c r="J45" s="32">
        <f t="shared" si="10"/>
        <v>24.088436122568055</v>
      </c>
      <c r="K45" s="32">
        <f t="shared" si="11"/>
        <v>-1.6764773640314524E-2</v>
      </c>
      <c r="L45" s="32">
        <f t="shared" si="12"/>
        <v>-3.7140679522752795E-2</v>
      </c>
      <c r="M45" s="32">
        <f t="shared" ca="1" si="4"/>
        <v>-8.5295095902189338E-3</v>
      </c>
      <c r="N45" s="32">
        <f t="shared" ca="1" si="13"/>
        <v>9.2569335852466103E-7</v>
      </c>
      <c r="O45" s="122">
        <f t="shared" ca="1" si="14"/>
        <v>170508.01064481508</v>
      </c>
      <c r="P45" s="32">
        <f t="shared" ca="1" si="15"/>
        <v>72462461.877615437</v>
      </c>
      <c r="Q45" s="32">
        <f t="shared" ca="1" si="16"/>
        <v>7600617.155584285</v>
      </c>
      <c r="R45" s="16">
        <f t="shared" ca="1" si="5"/>
        <v>9.6212959549359101E-4</v>
      </c>
    </row>
    <row r="46" spans="1:18">
      <c r="A46" s="71">
        <v>22154.5</v>
      </c>
      <c r="B46" s="71">
        <v>-7.6963649989920668E-3</v>
      </c>
      <c r="C46" s="71">
        <v>1</v>
      </c>
      <c r="D46" s="72">
        <f t="shared" si="6"/>
        <v>2.2154500000000001</v>
      </c>
      <c r="E46" s="72">
        <f t="shared" si="6"/>
        <v>-7.6963649989920668E-3</v>
      </c>
      <c r="F46" s="32">
        <f t="shared" si="7"/>
        <v>2.2154500000000001</v>
      </c>
      <c r="G46" s="32">
        <f t="shared" si="7"/>
        <v>-7.6963649989920668E-3</v>
      </c>
      <c r="H46" s="32">
        <f t="shared" si="8"/>
        <v>4.908218702500001</v>
      </c>
      <c r="I46" s="32">
        <f t="shared" si="9"/>
        <v>10.873913124453628</v>
      </c>
      <c r="J46" s="32">
        <f t="shared" si="10"/>
        <v>24.090610831570793</v>
      </c>
      <c r="K46" s="32">
        <f t="shared" si="11"/>
        <v>-1.7050911837016975E-2</v>
      </c>
      <c r="L46" s="32">
        <f t="shared" si="12"/>
        <v>-3.7775442629319263E-2</v>
      </c>
      <c r="M46" s="32">
        <f t="shared" ca="1" si="4"/>
        <v>-8.5307619978000071E-3</v>
      </c>
      <c r="N46" s="32">
        <f t="shared" ca="1" si="13"/>
        <v>6.9621835161969785E-7</v>
      </c>
      <c r="O46" s="122">
        <f t="shared" ca="1" si="14"/>
        <v>170569.10954059166</v>
      </c>
      <c r="P46" s="32">
        <f t="shared" ca="1" si="15"/>
        <v>72452680.214385182</v>
      </c>
      <c r="Q46" s="32">
        <f t="shared" ca="1" si="16"/>
        <v>7599312.0865158271</v>
      </c>
      <c r="R46" s="16">
        <f t="shared" ca="1" si="5"/>
        <v>8.3439699880794027E-4</v>
      </c>
    </row>
    <row r="47" spans="1:18">
      <c r="A47" s="71">
        <v>22157</v>
      </c>
      <c r="B47" s="71">
        <v>-7.1412899997085333E-3</v>
      </c>
      <c r="C47" s="71">
        <v>1</v>
      </c>
      <c r="D47" s="72">
        <f t="shared" si="6"/>
        <v>2.2157</v>
      </c>
      <c r="E47" s="72">
        <f t="shared" si="6"/>
        <v>-7.1412899997085333E-3</v>
      </c>
      <c r="F47" s="32">
        <f t="shared" si="7"/>
        <v>2.2157</v>
      </c>
      <c r="G47" s="32">
        <f t="shared" si="7"/>
        <v>-7.1412899997085333E-3</v>
      </c>
      <c r="H47" s="32">
        <f t="shared" si="8"/>
        <v>4.9093264899999998</v>
      </c>
      <c r="I47" s="32">
        <f t="shared" si="9"/>
        <v>10.877594703892999</v>
      </c>
      <c r="J47" s="32">
        <f t="shared" si="10"/>
        <v>24.101486585415717</v>
      </c>
      <c r="K47" s="32">
        <f t="shared" si="11"/>
        <v>-1.5822956252354196E-2</v>
      </c>
      <c r="L47" s="32">
        <f t="shared" si="12"/>
        <v>-3.5058924168341193E-2</v>
      </c>
      <c r="M47" s="32">
        <f t="shared" ca="1" si="4"/>
        <v>-8.5370248320929057E-3</v>
      </c>
      <c r="N47" s="32">
        <f t="shared" ca="1" si="13"/>
        <v>1.9480757223310322E-6</v>
      </c>
      <c r="O47" s="122">
        <f t="shared" ca="1" si="14"/>
        <v>170874.58517718982</v>
      </c>
      <c r="P47" s="32">
        <f t="shared" ca="1" si="15"/>
        <v>72403769.182294637</v>
      </c>
      <c r="Q47" s="32">
        <f t="shared" ca="1" si="16"/>
        <v>7592787.0580470162</v>
      </c>
      <c r="R47" s="16">
        <f t="shared" ca="1" si="5"/>
        <v>1.3957348323843724E-3</v>
      </c>
    </row>
    <row r="48" spans="1:18">
      <c r="A48" s="71">
        <v>22159.5</v>
      </c>
      <c r="B48" s="71">
        <v>-7.7862149992142804E-3</v>
      </c>
      <c r="C48" s="71">
        <v>1</v>
      </c>
      <c r="D48" s="72">
        <f t="shared" si="6"/>
        <v>2.2159499999999999</v>
      </c>
      <c r="E48" s="72">
        <f t="shared" si="6"/>
        <v>-7.7862149992142804E-3</v>
      </c>
      <c r="F48" s="32">
        <f t="shared" si="7"/>
        <v>2.2159499999999999</v>
      </c>
      <c r="G48" s="32">
        <f t="shared" si="7"/>
        <v>-7.7862149992142804E-3</v>
      </c>
      <c r="H48" s="32">
        <f t="shared" si="8"/>
        <v>4.9104344024999991</v>
      </c>
      <c r="I48" s="32">
        <f t="shared" si="9"/>
        <v>10.881277114219872</v>
      </c>
      <c r="J48" s="32">
        <f t="shared" si="10"/>
        <v>24.112366021255522</v>
      </c>
      <c r="K48" s="32">
        <f t="shared" si="11"/>
        <v>-1.7253863127508883E-2</v>
      </c>
      <c r="L48" s="32">
        <f t="shared" si="12"/>
        <v>-3.823369799740331E-2</v>
      </c>
      <c r="M48" s="32">
        <f t="shared" ca="1" si="4"/>
        <v>-8.5432889936985779E-3</v>
      </c>
      <c r="N48" s="32">
        <f t="shared" ca="1" si="13"/>
        <v>5.7316103312441005E-7</v>
      </c>
      <c r="O48" s="122">
        <f t="shared" ca="1" si="14"/>
        <v>171180.0288099717</v>
      </c>
      <c r="P48" s="32">
        <f t="shared" ca="1" si="15"/>
        <v>72354853.639263004</v>
      </c>
      <c r="Q48" s="32">
        <f t="shared" ca="1" si="16"/>
        <v>7586262.5598490946</v>
      </c>
      <c r="R48" s="16">
        <f t="shared" ca="1" si="5"/>
        <v>7.5707399448429746E-4</v>
      </c>
    </row>
    <row r="49" spans="1:18">
      <c r="A49" s="71">
        <v>22159.5</v>
      </c>
      <c r="B49" s="71">
        <v>-7.4862149995169602E-3</v>
      </c>
      <c r="C49" s="71">
        <v>1</v>
      </c>
      <c r="D49" s="72">
        <f t="shared" si="6"/>
        <v>2.2159499999999999</v>
      </c>
      <c r="E49" s="72">
        <f t="shared" si="6"/>
        <v>-7.4862149995169602E-3</v>
      </c>
      <c r="F49" s="32">
        <f t="shared" si="7"/>
        <v>2.2159499999999999</v>
      </c>
      <c r="G49" s="32">
        <f t="shared" si="7"/>
        <v>-7.4862149995169602E-3</v>
      </c>
      <c r="H49" s="32">
        <f t="shared" si="8"/>
        <v>4.9104344024999991</v>
      </c>
      <c r="I49" s="32">
        <f t="shared" si="9"/>
        <v>10.881277114219872</v>
      </c>
      <c r="J49" s="32">
        <f t="shared" si="10"/>
        <v>24.112366021255522</v>
      </c>
      <c r="K49" s="32">
        <f t="shared" si="11"/>
        <v>-1.6589078128179606E-2</v>
      </c>
      <c r="L49" s="32">
        <f t="shared" si="12"/>
        <v>-3.6760567678139594E-2</v>
      </c>
      <c r="M49" s="32">
        <f t="shared" ca="1" si="4"/>
        <v>-8.5432889936985779E-3</v>
      </c>
      <c r="N49" s="32">
        <f t="shared" ca="1" si="13"/>
        <v>1.1174054291750785E-6</v>
      </c>
      <c r="O49" s="122">
        <f t="shared" ca="1" si="14"/>
        <v>171180.0288099717</v>
      </c>
      <c r="P49" s="32">
        <f t="shared" ca="1" si="15"/>
        <v>72354853.639263004</v>
      </c>
      <c r="Q49" s="32">
        <f t="shared" ca="1" si="16"/>
        <v>7586262.5598490946</v>
      </c>
      <c r="R49" s="16">
        <f t="shared" ca="1" si="5"/>
        <v>1.0570739941816176E-3</v>
      </c>
    </row>
    <row r="50" spans="1:18">
      <c r="A50" s="71">
        <v>22160</v>
      </c>
      <c r="B50" s="71">
        <v>-6.9151999996392988E-3</v>
      </c>
      <c r="C50" s="71">
        <v>1</v>
      </c>
      <c r="D50" s="72">
        <f t="shared" si="6"/>
        <v>2.2160000000000002</v>
      </c>
      <c r="E50" s="72">
        <f t="shared" si="6"/>
        <v>-6.9151999996392988E-3</v>
      </c>
      <c r="F50" s="32">
        <f t="shared" si="7"/>
        <v>2.2160000000000002</v>
      </c>
      <c r="G50" s="32">
        <f t="shared" si="7"/>
        <v>-6.9151999996392988E-3</v>
      </c>
      <c r="H50" s="32">
        <f t="shared" si="8"/>
        <v>4.9106560000000012</v>
      </c>
      <c r="I50" s="32">
        <f t="shared" si="9"/>
        <v>10.882013696000003</v>
      </c>
      <c r="J50" s="32">
        <f t="shared" si="10"/>
        <v>24.114542350336009</v>
      </c>
      <c r="K50" s="32">
        <f t="shared" si="11"/>
        <v>-1.5324083199200688E-2</v>
      </c>
      <c r="L50" s="32">
        <f t="shared" si="12"/>
        <v>-3.3958168369428728E-2</v>
      </c>
      <c r="M50" s="32">
        <f t="shared" ca="1" si="4"/>
        <v>-8.5445419852972562E-3</v>
      </c>
      <c r="N50" s="32">
        <f t="shared" ca="1" si="13"/>
        <v>2.6547553062278157E-6</v>
      </c>
      <c r="O50" s="122">
        <f t="shared" ca="1" si="14"/>
        <v>171241.11362411754</v>
      </c>
      <c r="P50" s="32">
        <f t="shared" ca="1" si="15"/>
        <v>72345069.991219193</v>
      </c>
      <c r="Q50" s="32">
        <f t="shared" ca="1" si="16"/>
        <v>7584957.7240998764</v>
      </c>
      <c r="R50" s="16">
        <f t="shared" ca="1" si="5"/>
        <v>1.6293419856579575E-3</v>
      </c>
    </row>
    <row r="51" spans="1:18">
      <c r="A51" s="71">
        <v>22168.5</v>
      </c>
      <c r="B51" s="71">
        <v>-6.407945002138149E-3</v>
      </c>
      <c r="C51" s="71">
        <v>1</v>
      </c>
      <c r="D51" s="72">
        <f t="shared" si="6"/>
        <v>2.21685</v>
      </c>
      <c r="E51" s="72">
        <f t="shared" si="6"/>
        <v>-6.407945002138149E-3</v>
      </c>
      <c r="F51" s="32">
        <f t="shared" si="7"/>
        <v>2.21685</v>
      </c>
      <c r="G51" s="32">
        <f t="shared" si="7"/>
        <v>-6.407945002138149E-3</v>
      </c>
      <c r="H51" s="32">
        <f t="shared" si="8"/>
        <v>4.9144239225000002</v>
      </c>
      <c r="I51" s="32">
        <f t="shared" si="9"/>
        <v>10.894540672594125</v>
      </c>
      <c r="J51" s="32">
        <f t="shared" si="10"/>
        <v>24.151562490040288</v>
      </c>
      <c r="K51" s="32">
        <f t="shared" si="11"/>
        <v>-1.4205452877989955E-2</v>
      </c>
      <c r="L51" s="32">
        <f t="shared" si="12"/>
        <v>-3.1491358212572033E-2</v>
      </c>
      <c r="M51" s="32">
        <f t="shared" ca="1" si="4"/>
        <v>-8.5658509656286116E-3</v>
      </c>
      <c r="N51" s="32">
        <f t="shared" ca="1" si="13"/>
        <v>4.6565581472677017E-6</v>
      </c>
      <c r="O51" s="122">
        <f t="shared" ca="1" si="14"/>
        <v>172279.34826927944</v>
      </c>
      <c r="P51" s="32">
        <f t="shared" ca="1" si="15"/>
        <v>72178720.663342655</v>
      </c>
      <c r="Q51" s="32">
        <f t="shared" ca="1" si="16"/>
        <v>7562778.8022866379</v>
      </c>
      <c r="R51" s="16">
        <f t="shared" ca="1" si="5"/>
        <v>2.1579059634904627E-3</v>
      </c>
    </row>
    <row r="52" spans="1:18">
      <c r="A52" s="71">
        <v>22253.5</v>
      </c>
      <c r="B52" s="71">
        <v>-8.1353950008633547E-3</v>
      </c>
      <c r="C52" s="71">
        <v>1</v>
      </c>
      <c r="D52" s="72">
        <f t="shared" si="6"/>
        <v>2.2253500000000002</v>
      </c>
      <c r="E52" s="72">
        <f t="shared" si="6"/>
        <v>-8.1353950008633547E-3</v>
      </c>
      <c r="F52" s="32">
        <f t="shared" si="7"/>
        <v>2.2253500000000002</v>
      </c>
      <c r="G52" s="32">
        <f t="shared" si="7"/>
        <v>-8.1353950008633547E-3</v>
      </c>
      <c r="H52" s="32">
        <f t="shared" si="8"/>
        <v>4.9521826225000005</v>
      </c>
      <c r="I52" s="32">
        <f t="shared" si="9"/>
        <v>11.020339598980376</v>
      </c>
      <c r="J52" s="32">
        <f t="shared" si="10"/>
        <v>24.524112726590982</v>
      </c>
      <c r="K52" s="32">
        <f t="shared" si="11"/>
        <v>-1.8104101265171268E-2</v>
      </c>
      <c r="L52" s="32">
        <f t="shared" si="12"/>
        <v>-4.0287961750448881E-2</v>
      </c>
      <c r="M52" s="32">
        <f t="shared" ca="1" si="4"/>
        <v>-8.7797846743916594E-3</v>
      </c>
      <c r="N52" s="32">
        <f t="shared" ca="1" si="13"/>
        <v>4.1523805134991516E-7</v>
      </c>
      <c r="O52" s="122">
        <f t="shared" ca="1" si="14"/>
        <v>182633.72560536969</v>
      </c>
      <c r="P52" s="32">
        <f t="shared" ca="1" si="15"/>
        <v>70512560.731312647</v>
      </c>
      <c r="Q52" s="32">
        <f t="shared" ca="1" si="16"/>
        <v>7341354.397146658</v>
      </c>
      <c r="R52" s="16">
        <f t="shared" ca="1" si="5"/>
        <v>6.4438967352830473E-4</v>
      </c>
    </row>
    <row r="53" spans="1:18">
      <c r="A53" s="71">
        <v>22259</v>
      </c>
      <c r="B53" s="71">
        <v>-9.1542299996945076E-3</v>
      </c>
      <c r="C53" s="71">
        <v>1</v>
      </c>
      <c r="D53" s="72">
        <f t="shared" si="6"/>
        <v>2.2259000000000002</v>
      </c>
      <c r="E53" s="72">
        <f t="shared" si="6"/>
        <v>-9.1542299996945076E-3</v>
      </c>
      <c r="F53" s="32">
        <f t="shared" si="7"/>
        <v>2.2259000000000002</v>
      </c>
      <c r="G53" s="32">
        <f t="shared" si="7"/>
        <v>-9.1542299996945076E-3</v>
      </c>
      <c r="H53" s="32">
        <f t="shared" si="8"/>
        <v>4.9546308100000012</v>
      </c>
      <c r="I53" s="32">
        <f t="shared" si="9"/>
        <v>11.028512719979004</v>
      </c>
      <c r="J53" s="32">
        <f t="shared" si="10"/>
        <v>24.548366463401265</v>
      </c>
      <c r="K53" s="32">
        <f t="shared" si="11"/>
        <v>-2.0376400556320007E-2</v>
      </c>
      <c r="L53" s="32">
        <f t="shared" si="12"/>
        <v>-4.5355829998312711E-2</v>
      </c>
      <c r="M53" s="32">
        <f t="shared" ca="1" si="4"/>
        <v>-8.7936802973761011E-3</v>
      </c>
      <c r="N53" s="32">
        <f t="shared" ca="1" si="13"/>
        <v>1.2999608784189153E-7</v>
      </c>
      <c r="O53" s="122">
        <f t="shared" ca="1" si="14"/>
        <v>183301.54225770364</v>
      </c>
      <c r="P53" s="32">
        <f t="shared" ca="1" si="15"/>
        <v>70404594.676474079</v>
      </c>
      <c r="Q53" s="32">
        <f t="shared" ca="1" si="16"/>
        <v>7327051.3353931131</v>
      </c>
      <c r="R53" s="16">
        <f t="shared" ca="1" si="5"/>
        <v>-3.605497023184065E-4</v>
      </c>
    </row>
    <row r="54" spans="1:18">
      <c r="A54" s="71">
        <v>22289</v>
      </c>
      <c r="B54" s="71">
        <v>-7.893330002843868E-3</v>
      </c>
      <c r="C54" s="71">
        <v>0.4</v>
      </c>
      <c r="D54" s="72">
        <f t="shared" si="6"/>
        <v>2.2288999999999999</v>
      </c>
      <c r="E54" s="72">
        <f t="shared" si="6"/>
        <v>-7.893330002843868E-3</v>
      </c>
      <c r="F54" s="32">
        <f t="shared" si="7"/>
        <v>0.89156000000000002</v>
      </c>
      <c r="G54" s="32">
        <f t="shared" si="7"/>
        <v>-3.1573320011375472E-3</v>
      </c>
      <c r="H54" s="32">
        <f t="shared" si="8"/>
        <v>1.9871980839999999</v>
      </c>
      <c r="I54" s="32">
        <f t="shared" si="9"/>
        <v>4.4292658094275996</v>
      </c>
      <c r="J54" s="32">
        <f t="shared" si="10"/>
        <v>9.8723905626331767</v>
      </c>
      <c r="K54" s="32">
        <f t="shared" si="11"/>
        <v>-7.0373772973354783E-3</v>
      </c>
      <c r="L54" s="32">
        <f t="shared" si="12"/>
        <v>-1.5685610258031047E-2</v>
      </c>
      <c r="M54" s="32">
        <f t="shared" ca="1" si="4"/>
        <v>-8.8695876916106697E-3</v>
      </c>
      <c r="N54" s="32">
        <f t="shared" ca="1" si="13"/>
        <v>3.8123162995051905E-7</v>
      </c>
      <c r="O54" s="122">
        <f t="shared" ca="1" si="14"/>
        <v>29910.151820528637</v>
      </c>
      <c r="P54" s="32">
        <f t="shared" ca="1" si="15"/>
        <v>11170461.659847356</v>
      </c>
      <c r="Q54" s="32">
        <f t="shared" ca="1" si="16"/>
        <v>1159854.5440311916</v>
      </c>
      <c r="R54" s="16">
        <f t="shared" ca="1" si="5"/>
        <v>9.7625768876680175E-4</v>
      </c>
    </row>
    <row r="55" spans="1:18">
      <c r="A55" s="71">
        <v>23291</v>
      </c>
      <c r="B55" s="71">
        <v>-1.8379270004516002E-2</v>
      </c>
      <c r="C55" s="71">
        <v>0.4</v>
      </c>
      <c r="D55" s="72">
        <f t="shared" si="6"/>
        <v>2.3290999999999999</v>
      </c>
      <c r="E55" s="72">
        <f t="shared" si="6"/>
        <v>-1.8379270004516002E-2</v>
      </c>
      <c r="F55" s="32">
        <f t="shared" si="7"/>
        <v>0.93164000000000002</v>
      </c>
      <c r="G55" s="32">
        <f t="shared" si="7"/>
        <v>-7.3517080018064007E-3</v>
      </c>
      <c r="H55" s="32">
        <f t="shared" si="8"/>
        <v>2.1698827239999998</v>
      </c>
      <c r="I55" s="32">
        <f t="shared" si="9"/>
        <v>5.0538738524683993</v>
      </c>
      <c r="J55" s="32">
        <f t="shared" si="10"/>
        <v>11.770977589784149</v>
      </c>
      <c r="K55" s="32">
        <f t="shared" si="11"/>
        <v>-1.7122863107007287E-2</v>
      </c>
      <c r="L55" s="32">
        <f t="shared" si="12"/>
        <v>-3.9880860462530671E-2</v>
      </c>
      <c r="M55" s="32">
        <f t="shared" ca="1" si="4"/>
        <v>-1.1514696765955956E-2</v>
      </c>
      <c r="N55" s="32">
        <f t="shared" ca="1" si="13"/>
        <v>1.8848946299021903E-5</v>
      </c>
      <c r="O55" s="122">
        <f t="shared" ca="1" si="14"/>
        <v>47177.090463517365</v>
      </c>
      <c r="P55" s="32">
        <f t="shared" ca="1" si="15"/>
        <v>8016052.5415304964</v>
      </c>
      <c r="Q55" s="32">
        <f t="shared" ca="1" si="16"/>
        <v>757613.78643879702</v>
      </c>
      <c r="R55" s="16">
        <f t="shared" ca="1" si="5"/>
        <v>-6.8645732385600455E-3</v>
      </c>
    </row>
    <row r="56" spans="1:18">
      <c r="A56" s="71">
        <v>23448</v>
      </c>
      <c r="B56" s="71">
        <v>-1.7680560005828738E-2</v>
      </c>
      <c r="C56" s="71">
        <v>1</v>
      </c>
      <c r="D56" s="72">
        <f t="shared" si="6"/>
        <v>2.3448000000000002</v>
      </c>
      <c r="E56" s="72">
        <f t="shared" si="6"/>
        <v>-1.7680560005828738E-2</v>
      </c>
      <c r="F56" s="32">
        <f t="shared" si="7"/>
        <v>2.3448000000000002</v>
      </c>
      <c r="G56" s="32">
        <f t="shared" si="7"/>
        <v>-1.7680560005828738E-2</v>
      </c>
      <c r="H56" s="32">
        <f t="shared" si="8"/>
        <v>5.4980870400000006</v>
      </c>
      <c r="I56" s="32">
        <f t="shared" si="9"/>
        <v>12.891914491392003</v>
      </c>
      <c r="J56" s="32">
        <f t="shared" si="10"/>
        <v>30.228961099415969</v>
      </c>
      <c r="K56" s="32">
        <f t="shared" si="11"/>
        <v>-4.1457377101667227E-2</v>
      </c>
      <c r="L56" s="32">
        <f t="shared" si="12"/>
        <v>-9.7209257827989323E-2</v>
      </c>
      <c r="M56" s="32">
        <f t="shared" ca="1" si="4"/>
        <v>-1.1948471729054479E-2</v>
      </c>
      <c r="N56" s="32">
        <f t="shared" ca="1" si="13"/>
        <v>3.2856836012732903E-5</v>
      </c>
      <c r="O56" s="122">
        <f t="shared" ca="1" si="14"/>
        <v>307994.6759846551</v>
      </c>
      <c r="P56" s="32">
        <f t="shared" ca="1" si="15"/>
        <v>47059812.641621351</v>
      </c>
      <c r="Q56" s="32">
        <f t="shared" ca="1" si="16"/>
        <v>4364378.8895789878</v>
      </c>
      <c r="R56" s="16">
        <f t="shared" ca="1" si="5"/>
        <v>-5.7320882767742595E-3</v>
      </c>
    </row>
    <row r="57" spans="1:18">
      <c r="A57" s="71">
        <v>23453.5</v>
      </c>
      <c r="B57" s="71">
        <v>-2.0699395005067345E-2</v>
      </c>
      <c r="C57" s="71">
        <v>1</v>
      </c>
      <c r="D57" s="72">
        <f t="shared" si="6"/>
        <v>2.3453499999999998</v>
      </c>
      <c r="E57" s="72">
        <f t="shared" si="6"/>
        <v>-2.0699395005067345E-2</v>
      </c>
      <c r="F57" s="32">
        <f t="shared" si="7"/>
        <v>2.3453499999999998</v>
      </c>
      <c r="G57" s="32">
        <f t="shared" si="7"/>
        <v>-2.0699395005067345E-2</v>
      </c>
      <c r="H57" s="32">
        <f t="shared" si="8"/>
        <v>5.5006666224999989</v>
      </c>
      <c r="I57" s="32">
        <f t="shared" si="9"/>
        <v>12.900988463080372</v>
      </c>
      <c r="J57" s="32">
        <f t="shared" si="10"/>
        <v>30.257333291885548</v>
      </c>
      <c r="K57" s="32">
        <f t="shared" si="11"/>
        <v>-4.8547326075134692E-2</v>
      </c>
      <c r="L57" s="32">
        <f t="shared" si="12"/>
        <v>-0.11386047121031714</v>
      </c>
      <c r="M57" s="32">
        <f t="shared" ca="1" si="4"/>
        <v>-1.1963762570114153E-2</v>
      </c>
      <c r="N57" s="32">
        <f t="shared" ca="1" si="13"/>
        <v>7.6311274038606228E-5</v>
      </c>
      <c r="O57" s="122">
        <f t="shared" ca="1" si="14"/>
        <v>308430.80892044515</v>
      </c>
      <c r="P57" s="32">
        <f t="shared" ca="1" si="15"/>
        <v>46953812.142952316</v>
      </c>
      <c r="Q57" s="32">
        <f t="shared" ca="1" si="16"/>
        <v>4351543.1955570122</v>
      </c>
      <c r="R57" s="16">
        <f t="shared" ca="1" si="5"/>
        <v>-8.7356324349531916E-3</v>
      </c>
    </row>
    <row r="58" spans="1:18">
      <c r="A58" s="71">
        <v>24145.5</v>
      </c>
      <c r="B58" s="71">
        <v>-1.7614634998608381E-2</v>
      </c>
      <c r="C58" s="71">
        <v>1</v>
      </c>
      <c r="D58" s="72">
        <f t="shared" si="6"/>
        <v>2.4145500000000002</v>
      </c>
      <c r="E58" s="72">
        <f t="shared" si="6"/>
        <v>-1.7614634998608381E-2</v>
      </c>
      <c r="F58" s="32">
        <f t="shared" si="7"/>
        <v>2.4145500000000002</v>
      </c>
      <c r="G58" s="32">
        <f t="shared" si="7"/>
        <v>-1.7614634998608381E-2</v>
      </c>
      <c r="H58" s="32">
        <f t="shared" si="8"/>
        <v>5.8300517025000014</v>
      </c>
      <c r="I58" s="32">
        <f t="shared" si="9"/>
        <v>14.07695133827138</v>
      </c>
      <c r="J58" s="32">
        <f t="shared" si="10"/>
        <v>33.989502853823161</v>
      </c>
      <c r="K58" s="32">
        <f t="shared" si="11"/>
        <v>-4.2531416935889868E-2</v>
      </c>
      <c r="L58" s="32">
        <f t="shared" si="12"/>
        <v>-0.10269423276255289</v>
      </c>
      <c r="M58" s="32">
        <f t="shared" ca="1" si="4"/>
        <v>-1.3938880714499134E-2</v>
      </c>
      <c r="N58" s="32">
        <f t="shared" ca="1" si="13"/>
        <v>1.3511169557147479E-5</v>
      </c>
      <c r="O58" s="122">
        <f t="shared" ca="1" si="14"/>
        <v>348736.75063587038</v>
      </c>
      <c r="P58" s="32">
        <f t="shared" ca="1" si="15"/>
        <v>34011604.746566989</v>
      </c>
      <c r="Q58" s="32">
        <f t="shared" ca="1" si="16"/>
        <v>2833510.5359729892</v>
      </c>
      <c r="R58" s="16">
        <f t="shared" ca="1" si="5"/>
        <v>-3.6757542841092464E-3</v>
      </c>
    </row>
    <row r="59" spans="1:18">
      <c r="A59" s="71">
        <v>24178</v>
      </c>
      <c r="B59" s="71">
        <v>-1.7498660003184341E-2</v>
      </c>
      <c r="C59" s="71">
        <v>1</v>
      </c>
      <c r="D59" s="72">
        <f t="shared" si="6"/>
        <v>2.4178000000000002</v>
      </c>
      <c r="E59" s="72">
        <f t="shared" si="6"/>
        <v>-1.7498660003184341E-2</v>
      </c>
      <c r="F59" s="32">
        <f t="shared" si="7"/>
        <v>2.4178000000000002</v>
      </c>
      <c r="G59" s="32">
        <f t="shared" si="7"/>
        <v>-1.7498660003184341E-2</v>
      </c>
      <c r="H59" s="32">
        <f t="shared" si="8"/>
        <v>5.8457568400000008</v>
      </c>
      <c r="I59" s="32">
        <f t="shared" si="9"/>
        <v>14.133870887752003</v>
      </c>
      <c r="J59" s="32">
        <f t="shared" si="10"/>
        <v>34.172873032406798</v>
      </c>
      <c r="K59" s="32">
        <f t="shared" si="11"/>
        <v>-4.23082601556991E-2</v>
      </c>
      <c r="L59" s="32">
        <f t="shared" si="12"/>
        <v>-0.10229291140444929</v>
      </c>
      <c r="M59" s="32">
        <f t="shared" ca="1" si="4"/>
        <v>-1.4034143025113938E-2</v>
      </c>
      <c r="N59" s="32">
        <f t="shared" ca="1" si="13"/>
        <v>1.200287789133808E-5</v>
      </c>
      <c r="O59" s="122">
        <f t="shared" ca="1" si="14"/>
        <v>349867.90838209452</v>
      </c>
      <c r="P59" s="32">
        <f t="shared" ca="1" si="15"/>
        <v>33428035.233885098</v>
      </c>
      <c r="Q59" s="32">
        <f t="shared" ca="1" si="16"/>
        <v>2767604.9865127769</v>
      </c>
      <c r="R59" s="16">
        <f t="shared" ca="1" si="5"/>
        <v>-3.4645169780704033E-3</v>
      </c>
    </row>
    <row r="60" spans="1:18">
      <c r="A60" s="71">
        <v>24343.5</v>
      </c>
      <c r="B60" s="71">
        <v>-1.8192695002653636E-2</v>
      </c>
      <c r="C60" s="71">
        <v>1</v>
      </c>
      <c r="D60" s="72">
        <f t="shared" si="6"/>
        <v>2.4343499999999998</v>
      </c>
      <c r="E60" s="72">
        <f t="shared" si="6"/>
        <v>-1.8192695002653636E-2</v>
      </c>
      <c r="F60" s="32">
        <f t="shared" si="7"/>
        <v>2.4343499999999998</v>
      </c>
      <c r="G60" s="32">
        <f t="shared" si="7"/>
        <v>-1.8192695002653636E-2</v>
      </c>
      <c r="H60" s="32">
        <f t="shared" si="8"/>
        <v>5.9260599224999986</v>
      </c>
      <c r="I60" s="32">
        <f t="shared" si="9"/>
        <v>14.42610397233787</v>
      </c>
      <c r="J60" s="32">
        <f t="shared" si="10"/>
        <v>35.118186205060688</v>
      </c>
      <c r="K60" s="32">
        <f t="shared" si="11"/>
        <v>-4.4287387079709875E-2</v>
      </c>
      <c r="L60" s="32">
        <f t="shared" si="12"/>
        <v>-0.10781100073749172</v>
      </c>
      <c r="M60" s="32">
        <f t="shared" ca="1" si="4"/>
        <v>-1.4522727599177471E-2</v>
      </c>
      <c r="N60" s="32">
        <f t="shared" ca="1" si="13"/>
        <v>1.3468660742577587E-5</v>
      </c>
      <c r="O60" s="122">
        <f t="shared" ca="1" si="14"/>
        <v>354503.82095749601</v>
      </c>
      <c r="P60" s="32">
        <f t="shared" ca="1" si="15"/>
        <v>30498856.080011915</v>
      </c>
      <c r="Q60" s="32">
        <f t="shared" ca="1" si="16"/>
        <v>2440643.4079979905</v>
      </c>
      <c r="R60" s="16">
        <f t="shared" ca="1" si="5"/>
        <v>-3.6699674034761653E-3</v>
      </c>
    </row>
    <row r="61" spans="1:18">
      <c r="A61" s="71">
        <v>24348.5</v>
      </c>
      <c r="B61" s="71">
        <v>-1.8782544997520745E-2</v>
      </c>
      <c r="C61" s="71">
        <v>0.5</v>
      </c>
      <c r="D61" s="72">
        <f t="shared" si="6"/>
        <v>2.43485</v>
      </c>
      <c r="E61" s="72">
        <f t="shared" si="6"/>
        <v>-1.8782544997520745E-2</v>
      </c>
      <c r="F61" s="32">
        <f t="shared" si="7"/>
        <v>1.217425</v>
      </c>
      <c r="G61" s="32">
        <f t="shared" si="7"/>
        <v>-9.3912724987603724E-3</v>
      </c>
      <c r="H61" s="32">
        <f t="shared" si="8"/>
        <v>2.9642472612499997</v>
      </c>
      <c r="I61" s="32">
        <f t="shared" si="9"/>
        <v>7.2174974440545618</v>
      </c>
      <c r="J61" s="32">
        <f t="shared" si="10"/>
        <v>17.573523651656249</v>
      </c>
      <c r="K61" s="32">
        <f t="shared" si="11"/>
        <v>-2.2866339843606691E-2</v>
      </c>
      <c r="L61" s="32">
        <f t="shared" si="12"/>
        <v>-5.5676107568205749E-2</v>
      </c>
      <c r="M61" s="32">
        <f t="shared" ca="1" si="4"/>
        <v>-1.453757898517212E-2</v>
      </c>
      <c r="N61" s="32">
        <f t="shared" ca="1" si="13"/>
        <v>9.0098682229974923E-6</v>
      </c>
      <c r="O61" s="122">
        <f t="shared" ca="1" si="14"/>
        <v>88653.596142420254</v>
      </c>
      <c r="P61" s="32">
        <f t="shared" ca="1" si="15"/>
        <v>7602880.3443975672</v>
      </c>
      <c r="Q61" s="32">
        <f t="shared" ca="1" si="16"/>
        <v>607749.3578833295</v>
      </c>
      <c r="R61" s="16">
        <f t="shared" ca="1" si="5"/>
        <v>-4.2449660123486249E-3</v>
      </c>
    </row>
    <row r="62" spans="1:18">
      <c r="A62" s="71">
        <v>24349</v>
      </c>
      <c r="B62" s="71">
        <v>-1.9811530000879429E-2</v>
      </c>
      <c r="C62" s="71">
        <v>0.4</v>
      </c>
      <c r="D62" s="72">
        <f t="shared" si="6"/>
        <v>2.4348999999999998</v>
      </c>
      <c r="E62" s="72">
        <f t="shared" si="6"/>
        <v>-1.9811530000879429E-2</v>
      </c>
      <c r="F62" s="32">
        <f t="shared" si="7"/>
        <v>0.97395999999999994</v>
      </c>
      <c r="G62" s="32">
        <f t="shared" si="7"/>
        <v>-7.9246120003517717E-3</v>
      </c>
      <c r="H62" s="32">
        <f t="shared" si="8"/>
        <v>2.3714952039999999</v>
      </c>
      <c r="I62" s="32">
        <f t="shared" si="9"/>
        <v>5.7743536722195996</v>
      </c>
      <c r="J62" s="32">
        <f t="shared" si="10"/>
        <v>14.059973756487501</v>
      </c>
      <c r="K62" s="32">
        <f t="shared" si="11"/>
        <v>-1.9295637759656526E-2</v>
      </c>
      <c r="L62" s="32">
        <f t="shared" si="12"/>
        <v>-4.6982948380987676E-2</v>
      </c>
      <c r="M62" s="32">
        <f t="shared" ca="1" si="4"/>
        <v>-1.4539064415780387E-2</v>
      </c>
      <c r="N62" s="32">
        <f t="shared" ca="1" si="13"/>
        <v>1.1119557338421516E-5</v>
      </c>
      <c r="O62" s="122">
        <f t="shared" ca="1" si="14"/>
        <v>56740.055232858278</v>
      </c>
      <c r="P62" s="32">
        <f t="shared" ca="1" si="15"/>
        <v>4864446.6873800829</v>
      </c>
      <c r="Q62" s="32">
        <f t="shared" ca="1" si="16"/>
        <v>388805.37622804428</v>
      </c>
      <c r="R62" s="16">
        <f t="shared" ca="1" si="5"/>
        <v>-5.2724655850990426E-3</v>
      </c>
    </row>
    <row r="63" spans="1:18">
      <c r="A63" s="71">
        <v>24365.5</v>
      </c>
      <c r="B63" s="71">
        <v>-1.826803499716334E-2</v>
      </c>
      <c r="C63" s="71">
        <v>0.5</v>
      </c>
      <c r="D63" s="72">
        <f t="shared" si="6"/>
        <v>2.43655</v>
      </c>
      <c r="E63" s="72">
        <f t="shared" si="6"/>
        <v>-1.826803499716334E-2</v>
      </c>
      <c r="F63" s="32">
        <f t="shared" si="7"/>
        <v>1.218275</v>
      </c>
      <c r="G63" s="32">
        <f t="shared" si="7"/>
        <v>-9.1340174985816702E-3</v>
      </c>
      <c r="H63" s="32">
        <f t="shared" si="8"/>
        <v>2.96838795125</v>
      </c>
      <c r="I63" s="32">
        <f t="shared" si="9"/>
        <v>7.2326256626181875</v>
      </c>
      <c r="J63" s="32">
        <f t="shared" si="10"/>
        <v>17.622654058252344</v>
      </c>
      <c r="K63" s="32">
        <f t="shared" si="11"/>
        <v>-2.2255490336169168E-2</v>
      </c>
      <c r="L63" s="32">
        <f t="shared" si="12"/>
        <v>-5.4226614978592984E-2</v>
      </c>
      <c r="M63" s="32">
        <f t="shared" ca="1" si="4"/>
        <v>-1.4588113410751488E-2</v>
      </c>
      <c r="N63" s="32">
        <f t="shared" ca="1" si="13"/>
        <v>6.7709114410699617E-6</v>
      </c>
      <c r="O63" s="122">
        <f t="shared" ca="1" si="14"/>
        <v>88744.318883916931</v>
      </c>
      <c r="P63" s="32">
        <f t="shared" ca="1" si="15"/>
        <v>7528778.5489059286</v>
      </c>
      <c r="Q63" s="32">
        <f t="shared" ca="1" si="16"/>
        <v>599576.43716180034</v>
      </c>
      <c r="R63" s="16">
        <f t="shared" ca="1" si="5"/>
        <v>-3.6799215864118523E-3</v>
      </c>
    </row>
    <row r="64" spans="1:18">
      <c r="A64" s="71">
        <v>24376</v>
      </c>
      <c r="B64" s="71">
        <v>-1.6276720001769718E-2</v>
      </c>
      <c r="C64" s="71">
        <v>0.4</v>
      </c>
      <c r="D64" s="72">
        <f t="shared" si="6"/>
        <v>2.4376000000000002</v>
      </c>
      <c r="E64" s="72">
        <f t="shared" si="6"/>
        <v>-1.6276720001769718E-2</v>
      </c>
      <c r="F64" s="32">
        <f t="shared" si="7"/>
        <v>0.97504000000000013</v>
      </c>
      <c r="G64" s="32">
        <f t="shared" si="7"/>
        <v>-6.5106880007078875E-3</v>
      </c>
      <c r="H64" s="32">
        <f t="shared" si="8"/>
        <v>2.3767575040000004</v>
      </c>
      <c r="I64" s="32">
        <f t="shared" si="9"/>
        <v>5.7935840917504011</v>
      </c>
      <c r="J64" s="32">
        <f t="shared" si="10"/>
        <v>14.122440582050778</v>
      </c>
      <c r="K64" s="32">
        <f t="shared" si="11"/>
        <v>-1.5870453070525547E-2</v>
      </c>
      <c r="L64" s="32">
        <f t="shared" si="12"/>
        <v>-3.8685816404713073E-2</v>
      </c>
      <c r="M64" s="32">
        <f t="shared" ca="1" si="4"/>
        <v>-1.4619356511004551E-2</v>
      </c>
      <c r="N64" s="32">
        <f t="shared" ca="1" si="13"/>
        <v>1.0987414962085195E-6</v>
      </c>
      <c r="O64" s="122">
        <f t="shared" ca="1" si="14"/>
        <v>56830.615661127456</v>
      </c>
      <c r="P64" s="32">
        <f t="shared" ca="1" si="15"/>
        <v>4789192.3082318855</v>
      </c>
      <c r="Q64" s="32">
        <f t="shared" ca="1" si="16"/>
        <v>380511.19938409067</v>
      </c>
      <c r="R64" s="16">
        <f t="shared" ca="1" si="5"/>
        <v>-1.6573634907651666E-3</v>
      </c>
    </row>
    <row r="65" spans="1:18">
      <c r="A65" s="71">
        <v>25316</v>
      </c>
      <c r="B65" s="71">
        <v>-1.2368520001473371E-2</v>
      </c>
      <c r="C65" s="71">
        <v>1</v>
      </c>
      <c r="D65" s="72">
        <f t="shared" si="6"/>
        <v>2.5316000000000001</v>
      </c>
      <c r="E65" s="72">
        <f t="shared" si="6"/>
        <v>-1.2368520001473371E-2</v>
      </c>
      <c r="F65" s="32">
        <f t="shared" si="7"/>
        <v>2.5316000000000001</v>
      </c>
      <c r="G65" s="32">
        <f t="shared" si="7"/>
        <v>-1.2368520001473371E-2</v>
      </c>
      <c r="H65" s="32">
        <f t="shared" si="8"/>
        <v>6.4089985600000006</v>
      </c>
      <c r="I65" s="32">
        <f t="shared" si="9"/>
        <v>16.225020754496001</v>
      </c>
      <c r="J65" s="32">
        <f t="shared" si="10"/>
        <v>41.075262542082079</v>
      </c>
      <c r="K65" s="32">
        <f t="shared" si="11"/>
        <v>-3.1312145235729984E-2</v>
      </c>
      <c r="L65" s="32">
        <f t="shared" si="12"/>
        <v>-7.9269826878774027E-2</v>
      </c>
      <c r="M65" s="32">
        <f t="shared" ca="1" si="4"/>
        <v>-1.751123099714913E-2</v>
      </c>
      <c r="N65" s="32">
        <f t="shared" ca="1" si="13"/>
        <v>2.6447476385044354E-5</v>
      </c>
      <c r="O65" s="122">
        <f t="shared" ca="1" si="14"/>
        <v>343030.56676031713</v>
      </c>
      <c r="P65" s="32">
        <f t="shared" ca="1" si="15"/>
        <v>15136159.293737087</v>
      </c>
      <c r="Q65" s="32">
        <f t="shared" ca="1" si="16"/>
        <v>865185.58020098612</v>
      </c>
      <c r="R65" s="16">
        <f t="shared" ca="1" si="5"/>
        <v>5.1427109956757588E-3</v>
      </c>
    </row>
    <row r="66" spans="1:18">
      <c r="A66" s="71">
        <v>25321</v>
      </c>
      <c r="B66" s="71">
        <v>-1.3958370000182185E-2</v>
      </c>
      <c r="C66" s="71">
        <v>1</v>
      </c>
      <c r="D66" s="72">
        <f t="shared" si="6"/>
        <v>2.5320999999999998</v>
      </c>
      <c r="E66" s="72">
        <f t="shared" si="6"/>
        <v>-1.3958370000182185E-2</v>
      </c>
      <c r="F66" s="32">
        <f t="shared" si="7"/>
        <v>2.5320999999999998</v>
      </c>
      <c r="G66" s="32">
        <f t="shared" si="7"/>
        <v>-1.3958370000182185E-2</v>
      </c>
      <c r="H66" s="32">
        <f t="shared" si="8"/>
        <v>6.4115304099999992</v>
      </c>
      <c r="I66" s="32">
        <f t="shared" si="9"/>
        <v>16.234636151160998</v>
      </c>
      <c r="J66" s="32">
        <f t="shared" si="10"/>
        <v>41.107722198354757</v>
      </c>
      <c r="K66" s="32">
        <f t="shared" si="11"/>
        <v>-3.5343988677461309E-2</v>
      </c>
      <c r="L66" s="32">
        <f t="shared" si="12"/>
        <v>-8.9494513730199773E-2</v>
      </c>
      <c r="M66" s="32">
        <f t="shared" ca="1" si="4"/>
        <v>-1.7527115032466921E-2</v>
      </c>
      <c r="N66" s="32">
        <f t="shared" ca="1" si="13"/>
        <v>1.2735941105456977E-5</v>
      </c>
      <c r="O66" s="122">
        <f t="shared" ca="1" si="14"/>
        <v>342803.11790155445</v>
      </c>
      <c r="P66" s="32">
        <f t="shared" ca="1" si="15"/>
        <v>15067186.942124125</v>
      </c>
      <c r="Q66" s="32">
        <f t="shared" ca="1" si="16"/>
        <v>858851.40042958769</v>
      </c>
      <c r="R66" s="16">
        <f t="shared" ca="1" si="5"/>
        <v>3.5687450322847356E-3</v>
      </c>
    </row>
    <row r="67" spans="1:18">
      <c r="A67" s="71">
        <v>26170.5</v>
      </c>
      <c r="B67" s="71">
        <v>-2.0203885003866162E-2</v>
      </c>
      <c r="C67" s="71">
        <v>1</v>
      </c>
      <c r="D67" s="72">
        <f t="shared" si="6"/>
        <v>2.6170499999999999</v>
      </c>
      <c r="E67" s="72">
        <f t="shared" si="6"/>
        <v>-2.0203885003866162E-2</v>
      </c>
      <c r="F67" s="32">
        <f t="shared" si="7"/>
        <v>2.6170499999999999</v>
      </c>
      <c r="G67" s="32">
        <f t="shared" si="7"/>
        <v>-2.0203885003866162E-2</v>
      </c>
      <c r="H67" s="32">
        <f t="shared" si="8"/>
        <v>6.8489507024999989</v>
      </c>
      <c r="I67" s="32">
        <f t="shared" si="9"/>
        <v>17.924046435977623</v>
      </c>
      <c r="J67" s="32">
        <f t="shared" si="10"/>
        <v>46.908125725275234</v>
      </c>
      <c r="K67" s="32">
        <f t="shared" si="11"/>
        <v>-5.2874577249367935E-2</v>
      </c>
      <c r="L67" s="32">
        <f t="shared" si="12"/>
        <v>-0.13837541239045834</v>
      </c>
      <c r="M67" s="32">
        <f t="shared" ca="1" si="4"/>
        <v>-2.0302892100335007E-2</v>
      </c>
      <c r="N67" s="32">
        <f t="shared" ca="1" si="13"/>
        <v>9.8024051511911764E-9</v>
      </c>
      <c r="O67" s="122">
        <f t="shared" ca="1" si="14"/>
        <v>282038.32933555986</v>
      </c>
      <c r="P67" s="32">
        <f t="shared" ca="1" si="15"/>
        <v>5299832.414009219</v>
      </c>
      <c r="Q67" s="32">
        <f t="shared" ca="1" si="16"/>
        <v>104478.56020689932</v>
      </c>
      <c r="R67" s="16">
        <f t="shared" ca="1" si="5"/>
        <v>9.9007096468844979E-5</v>
      </c>
    </row>
    <row r="68" spans="1:18">
      <c r="A68" s="71">
        <v>26363.5</v>
      </c>
      <c r="B68" s="71">
        <v>-2.6992095001332927E-2</v>
      </c>
      <c r="C68" s="71">
        <v>0.5</v>
      </c>
      <c r="D68" s="72">
        <f t="shared" si="6"/>
        <v>2.6363500000000002</v>
      </c>
      <c r="E68" s="72">
        <f t="shared" si="6"/>
        <v>-2.6992095001332927E-2</v>
      </c>
      <c r="F68" s="32">
        <f t="shared" si="7"/>
        <v>1.3181750000000001</v>
      </c>
      <c r="G68" s="32">
        <f t="shared" si="7"/>
        <v>-1.3496047500666464E-2</v>
      </c>
      <c r="H68" s="32">
        <f t="shared" si="8"/>
        <v>3.4751706612500004</v>
      </c>
      <c r="I68" s="32">
        <f t="shared" si="9"/>
        <v>9.1617661727864395</v>
      </c>
      <c r="J68" s="32">
        <f t="shared" si="10"/>
        <v>24.153622249625531</v>
      </c>
      <c r="K68" s="32">
        <f t="shared" si="11"/>
        <v>-3.5580304828382037E-2</v>
      </c>
      <c r="L68" s="32">
        <f t="shared" si="12"/>
        <v>-9.3802136634304992E-2</v>
      </c>
      <c r="M68" s="32">
        <f t="shared" ca="1" si="4"/>
        <v>-2.0954892429447126E-2</v>
      </c>
      <c r="N68" s="32">
        <f t="shared" ca="1" si="13"/>
        <v>1.8223907446992265E-5</v>
      </c>
      <c r="O68" s="122">
        <f t="shared" ca="1" si="14"/>
        <v>65733.271069004681</v>
      </c>
      <c r="P68" s="32">
        <f t="shared" ca="1" si="15"/>
        <v>924857.20133994485</v>
      </c>
      <c r="Q68" s="32">
        <f t="shared" ca="1" si="16"/>
        <v>8053.1626967824332</v>
      </c>
      <c r="R68" s="16">
        <f t="shared" ca="1" si="5"/>
        <v>-6.0372025718858011E-3</v>
      </c>
    </row>
    <row r="69" spans="1:18">
      <c r="A69" s="71">
        <v>26553</v>
      </c>
      <c r="B69" s="71">
        <v>-2.8377410002576653E-2</v>
      </c>
      <c r="C69" s="71">
        <v>0.4</v>
      </c>
      <c r="D69" s="72">
        <f t="shared" si="6"/>
        <v>2.6553</v>
      </c>
      <c r="E69" s="72">
        <f t="shared" si="6"/>
        <v>-2.8377410002576653E-2</v>
      </c>
      <c r="F69" s="32">
        <f t="shared" si="7"/>
        <v>1.06212</v>
      </c>
      <c r="G69" s="32">
        <f t="shared" si="7"/>
        <v>-1.1350964001030662E-2</v>
      </c>
      <c r="H69" s="32">
        <f t="shared" si="8"/>
        <v>2.8202472359999997</v>
      </c>
      <c r="I69" s="32">
        <f t="shared" si="9"/>
        <v>7.4886024857507989</v>
      </c>
      <c r="J69" s="32">
        <f t="shared" si="10"/>
        <v>19.884486180414097</v>
      </c>
      <c r="K69" s="32">
        <f t="shared" si="11"/>
        <v>-3.0140214711936716E-2</v>
      </c>
      <c r="L69" s="32">
        <f t="shared" si="12"/>
        <v>-8.0031312124605569E-2</v>
      </c>
      <c r="M69" s="32">
        <f t="shared" ca="1" si="4"/>
        <v>-2.1602765606864707E-2</v>
      </c>
      <c r="N69" s="32">
        <f t="shared" ca="1" si="13"/>
        <v>1.8358322675340511E-5</v>
      </c>
      <c r="O69" s="122">
        <f t="shared" ca="1" si="14"/>
        <v>38834.170109555504</v>
      </c>
      <c r="P69" s="32">
        <f t="shared" ca="1" si="15"/>
        <v>381600.29055514716</v>
      </c>
      <c r="Q69" s="32">
        <f t="shared" ca="1" si="16"/>
        <v>206.6837939475131</v>
      </c>
      <c r="R69" s="16">
        <f t="shared" ca="1" si="5"/>
        <v>-6.7746443957119457E-3</v>
      </c>
    </row>
    <row r="70" spans="1:18">
      <c r="A70" s="71">
        <v>27218</v>
      </c>
      <c r="B70" s="71">
        <v>-2.6927459999569692E-2</v>
      </c>
      <c r="C70" s="71">
        <v>1</v>
      </c>
      <c r="D70" s="72">
        <f t="shared" si="6"/>
        <v>2.7218</v>
      </c>
      <c r="E70" s="72">
        <f t="shared" si="6"/>
        <v>-2.6927459999569692E-2</v>
      </c>
      <c r="F70" s="32">
        <f t="shared" si="7"/>
        <v>2.7218</v>
      </c>
      <c r="G70" s="32">
        <f t="shared" si="7"/>
        <v>-2.6927459999569692E-2</v>
      </c>
      <c r="H70" s="32">
        <f t="shared" si="8"/>
        <v>7.4081952400000004</v>
      </c>
      <c r="I70" s="32">
        <f t="shared" si="9"/>
        <v>20.163625804232002</v>
      </c>
      <c r="J70" s="32">
        <f t="shared" si="10"/>
        <v>54.88135671395866</v>
      </c>
      <c r="K70" s="32">
        <f t="shared" si="11"/>
        <v>-7.3291160626828791E-2</v>
      </c>
      <c r="L70" s="32">
        <f t="shared" si="12"/>
        <v>-0.19948388099410261</v>
      </c>
      <c r="M70" s="32">
        <f t="shared" ca="1" si="4"/>
        <v>-2.3936643566948197E-2</v>
      </c>
      <c r="N70" s="32">
        <f t="shared" ca="1" si="13"/>
        <v>8.9449829336387617E-6</v>
      </c>
      <c r="O70" s="122">
        <f t="shared" ca="1" si="14"/>
        <v>164280.61796980802</v>
      </c>
      <c r="P70" s="32">
        <f t="shared" ca="1" si="15"/>
        <v>24965.193752929292</v>
      </c>
      <c r="Q70" s="32">
        <f t="shared" ca="1" si="16"/>
        <v>236698.99467699573</v>
      </c>
      <c r="R70" s="16">
        <f t="shared" ca="1" si="5"/>
        <v>-2.9908164326214945E-3</v>
      </c>
    </row>
    <row r="71" spans="1:18">
      <c r="A71" s="71">
        <v>27306</v>
      </c>
      <c r="B71" s="71">
        <v>-2.702881999721285E-2</v>
      </c>
      <c r="C71" s="71">
        <v>1</v>
      </c>
      <c r="D71" s="72">
        <f t="shared" si="6"/>
        <v>2.7305999999999999</v>
      </c>
      <c r="E71" s="72">
        <f t="shared" si="6"/>
        <v>-2.702881999721285E-2</v>
      </c>
      <c r="F71" s="32">
        <f t="shared" si="7"/>
        <v>2.7305999999999999</v>
      </c>
      <c r="G71" s="32">
        <f t="shared" si="7"/>
        <v>-2.702881999721285E-2</v>
      </c>
      <c r="H71" s="32">
        <f t="shared" si="8"/>
        <v>7.4561763599999997</v>
      </c>
      <c r="I71" s="32">
        <f t="shared" si="9"/>
        <v>20.359835168615998</v>
      </c>
      <c r="J71" s="32">
        <f t="shared" si="10"/>
        <v>55.594565911422841</v>
      </c>
      <c r="K71" s="32">
        <f t="shared" si="11"/>
        <v>-7.3804895884389404E-2</v>
      </c>
      <c r="L71" s="32">
        <f t="shared" si="12"/>
        <v>-0.2015316487019137</v>
      </c>
      <c r="M71" s="32">
        <f t="shared" ca="1" si="4"/>
        <v>-2.4252523811871284E-2</v>
      </c>
      <c r="N71" s="32">
        <f t="shared" ca="1" si="13"/>
        <v>7.7078205087421309E-6</v>
      </c>
      <c r="O71" s="122">
        <f t="shared" ca="1" si="14"/>
        <v>153508.22648933897</v>
      </c>
      <c r="P71" s="32">
        <f t="shared" ca="1" si="15"/>
        <v>1024.2344716118876</v>
      </c>
      <c r="Q71" s="32">
        <f t="shared" ca="1" si="16"/>
        <v>311186.81654174946</v>
      </c>
      <c r="R71" s="16">
        <f t="shared" ca="1" si="5"/>
        <v>-2.776296185341566E-3</v>
      </c>
    </row>
    <row r="72" spans="1:18">
      <c r="A72" s="71">
        <v>27510.5</v>
      </c>
      <c r="B72" s="71">
        <v>-2.6883685000939295E-2</v>
      </c>
      <c r="C72" s="71">
        <v>0.5</v>
      </c>
      <c r="D72" s="72">
        <f t="shared" si="6"/>
        <v>2.7510500000000002</v>
      </c>
      <c r="E72" s="72">
        <f t="shared" si="6"/>
        <v>-2.6883685000939295E-2</v>
      </c>
      <c r="F72" s="32">
        <f t="shared" si="7"/>
        <v>1.3755250000000001</v>
      </c>
      <c r="G72" s="32">
        <f t="shared" si="7"/>
        <v>-1.3441842500469647E-2</v>
      </c>
      <c r="H72" s="32">
        <f t="shared" si="8"/>
        <v>3.7841380512500007</v>
      </c>
      <c r="I72" s="32">
        <f t="shared" si="9"/>
        <v>10.410352985891315</v>
      </c>
      <c r="J72" s="32">
        <f t="shared" si="10"/>
        <v>28.639401581836303</v>
      </c>
      <c r="K72" s="32">
        <f t="shared" si="11"/>
        <v>-3.6979180810917028E-2</v>
      </c>
      <c r="L72" s="32">
        <f t="shared" si="12"/>
        <v>-0.1017315753698733</v>
      </c>
      <c r="M72" s="32">
        <f t="shared" ca="1" si="4"/>
        <v>-2.4992938016218803E-2</v>
      </c>
      <c r="N72" s="32">
        <f t="shared" ca="1" si="13"/>
        <v>1.787462080114815E-6</v>
      </c>
      <c r="O72" s="122">
        <f t="shared" ca="1" si="14"/>
        <v>32153.96989804602</v>
      </c>
      <c r="P72" s="32">
        <f t="shared" ca="1" si="15"/>
        <v>57472.697983608065</v>
      </c>
      <c r="Q72" s="32">
        <f t="shared" ca="1" si="16"/>
        <v>131610.17645162743</v>
      </c>
      <c r="R72" s="16">
        <f t="shared" ca="1" si="5"/>
        <v>-1.8907469847204914E-3</v>
      </c>
    </row>
    <row r="73" spans="1:18">
      <c r="A73" s="71">
        <v>27516</v>
      </c>
      <c r="B73" s="71">
        <v>-2.6302520003810059E-2</v>
      </c>
      <c r="C73" s="71">
        <v>1</v>
      </c>
      <c r="D73" s="72">
        <f t="shared" si="6"/>
        <v>2.7515999999999998</v>
      </c>
      <c r="E73" s="72">
        <f t="shared" si="6"/>
        <v>-2.6302520003810059E-2</v>
      </c>
      <c r="F73" s="32">
        <f t="shared" si="7"/>
        <v>2.7515999999999998</v>
      </c>
      <c r="G73" s="32">
        <f t="shared" si="7"/>
        <v>-2.6302520003810059E-2</v>
      </c>
      <c r="H73" s="32">
        <f t="shared" si="8"/>
        <v>7.5713025599999995</v>
      </c>
      <c r="I73" s="32">
        <f t="shared" si="9"/>
        <v>20.833196124095998</v>
      </c>
      <c r="J73" s="32">
        <f t="shared" si="10"/>
        <v>57.324622455062546</v>
      </c>
      <c r="K73" s="32">
        <f t="shared" si="11"/>
        <v>-7.2374014042483753E-2</v>
      </c>
      <c r="L73" s="32">
        <f t="shared" si="12"/>
        <v>-0.19914433703929829</v>
      </c>
      <c r="M73" s="32">
        <f t="shared" ca="1" si="4"/>
        <v>-2.5012974000376553E-2</v>
      </c>
      <c r="N73" s="32">
        <f t="shared" ca="1" si="13"/>
        <v>1.6629288949713278E-6</v>
      </c>
      <c r="O73" s="122">
        <f t="shared" ca="1" si="14"/>
        <v>127952.40112312901</v>
      </c>
      <c r="P73" s="32">
        <f t="shared" ca="1" si="15"/>
        <v>241688.26571297328</v>
      </c>
      <c r="Q73" s="32">
        <f t="shared" ca="1" si="16"/>
        <v>533062.49368676706</v>
      </c>
      <c r="R73" s="16">
        <f t="shared" ca="1" si="5"/>
        <v>-1.289546003433506E-3</v>
      </c>
    </row>
    <row r="74" spans="1:18">
      <c r="A74" s="71">
        <v>27544</v>
      </c>
      <c r="B74" s="71">
        <v>-2.6025679995655082E-2</v>
      </c>
      <c r="C74" s="71">
        <v>0.5</v>
      </c>
      <c r="D74" s="72">
        <f t="shared" si="6"/>
        <v>2.7544</v>
      </c>
      <c r="E74" s="72">
        <f t="shared" si="6"/>
        <v>-2.6025679995655082E-2</v>
      </c>
      <c r="F74" s="32">
        <f t="shared" si="7"/>
        <v>1.3772</v>
      </c>
      <c r="G74" s="32">
        <f t="shared" si="7"/>
        <v>-1.3012839997827541E-2</v>
      </c>
      <c r="H74" s="32">
        <f t="shared" si="8"/>
        <v>3.79335968</v>
      </c>
      <c r="I74" s="32">
        <f t="shared" si="9"/>
        <v>10.448429902592</v>
      </c>
      <c r="J74" s="32">
        <f t="shared" si="10"/>
        <v>28.779155323699406</v>
      </c>
      <c r="K74" s="32">
        <f t="shared" si="11"/>
        <v>-3.584256649001618E-2</v>
      </c>
      <c r="L74" s="32">
        <f t="shared" si="12"/>
        <v>-9.8724765140100562E-2</v>
      </c>
      <c r="M74" s="32">
        <f t="shared" ca="1" si="4"/>
        <v>-2.5115074975819704E-2</v>
      </c>
      <c r="N74" s="32">
        <f t="shared" ca="1" si="13"/>
        <v>4.146007510746948E-7</v>
      </c>
      <c r="O74" s="122">
        <f t="shared" ca="1" si="14"/>
        <v>31145.437130424449</v>
      </c>
      <c r="P74" s="32">
        <f t="shared" ca="1" si="15"/>
        <v>76606.839798946574</v>
      </c>
      <c r="Q74" s="32">
        <f t="shared" ca="1" si="16"/>
        <v>141865.42481859538</v>
      </c>
      <c r="R74" s="16">
        <f t="shared" ca="1" si="5"/>
        <v>-9.1060501983537823E-4</v>
      </c>
    </row>
    <row r="75" spans="1:18">
      <c r="A75" s="71">
        <v>27574.5</v>
      </c>
      <c r="B75" s="71">
        <v>-2.719376500317594E-2</v>
      </c>
      <c r="C75" s="71">
        <v>1</v>
      </c>
      <c r="D75" s="72">
        <f t="shared" si="6"/>
        <v>2.75745</v>
      </c>
      <c r="E75" s="72">
        <f t="shared" si="6"/>
        <v>-2.719376500317594E-2</v>
      </c>
      <c r="F75" s="32">
        <f t="shared" si="7"/>
        <v>2.75745</v>
      </c>
      <c r="G75" s="32">
        <f t="shared" si="7"/>
        <v>-2.719376500317594E-2</v>
      </c>
      <c r="H75" s="32">
        <f t="shared" si="8"/>
        <v>7.6035305025</v>
      </c>
      <c r="I75" s="32">
        <f t="shared" si="9"/>
        <v>20.966355184118626</v>
      </c>
      <c r="J75" s="32">
        <f t="shared" si="10"/>
        <v>57.813676102447907</v>
      </c>
      <c r="K75" s="32">
        <f t="shared" si="11"/>
        <v>-7.4985447308007491E-2</v>
      </c>
      <c r="L75" s="32">
        <f t="shared" si="12"/>
        <v>-0.20676862167946525</v>
      </c>
      <c r="M75" s="32">
        <f t="shared" ca="1" si="4"/>
        <v>-2.5226481570407175E-2</v>
      </c>
      <c r="N75" s="32">
        <f t="shared" ca="1" si="13"/>
        <v>3.8702041048464581E-6</v>
      </c>
      <c r="O75" s="122">
        <f t="shared" ca="1" si="14"/>
        <v>120924.71091327335</v>
      </c>
      <c r="P75" s="32">
        <f t="shared" ca="1" si="15"/>
        <v>385897.46776344482</v>
      </c>
      <c r="Q75" s="32">
        <f t="shared" ca="1" si="16"/>
        <v>606247.75382948061</v>
      </c>
      <c r="R75" s="16">
        <f t="shared" ca="1" si="5"/>
        <v>-1.9672834327687655E-3</v>
      </c>
    </row>
    <row r="76" spans="1:18">
      <c r="A76" s="71">
        <v>27574.5</v>
      </c>
      <c r="B76" s="71">
        <v>-2.719376500317594E-2</v>
      </c>
      <c r="C76" s="71">
        <v>1</v>
      </c>
      <c r="D76" s="72">
        <f t="shared" si="6"/>
        <v>2.75745</v>
      </c>
      <c r="E76" s="72">
        <f t="shared" si="6"/>
        <v>-2.719376500317594E-2</v>
      </c>
      <c r="F76" s="32">
        <f t="shared" si="7"/>
        <v>2.75745</v>
      </c>
      <c r="G76" s="32">
        <f t="shared" si="7"/>
        <v>-2.719376500317594E-2</v>
      </c>
      <c r="H76" s="32">
        <f t="shared" si="8"/>
        <v>7.6035305025</v>
      </c>
      <c r="I76" s="32">
        <f t="shared" si="9"/>
        <v>20.966355184118626</v>
      </c>
      <c r="J76" s="32">
        <f t="shared" si="10"/>
        <v>57.813676102447907</v>
      </c>
      <c r="K76" s="32">
        <f t="shared" si="11"/>
        <v>-7.4985447308007491E-2</v>
      </c>
      <c r="L76" s="32">
        <f t="shared" si="12"/>
        <v>-0.20676862167946525</v>
      </c>
      <c r="M76" s="32">
        <f t="shared" ca="1" si="4"/>
        <v>-2.5226481570407175E-2</v>
      </c>
      <c r="N76" s="32">
        <f t="shared" ca="1" si="13"/>
        <v>3.8702041048464581E-6</v>
      </c>
      <c r="O76" s="122">
        <f t="shared" ca="1" si="14"/>
        <v>120924.71091327335</v>
      </c>
      <c r="P76" s="32">
        <f t="shared" ca="1" si="15"/>
        <v>385897.46776344482</v>
      </c>
      <c r="Q76" s="32">
        <f t="shared" ca="1" si="16"/>
        <v>606247.75382948061</v>
      </c>
      <c r="R76" s="16">
        <f t="shared" ca="1" si="5"/>
        <v>-1.9672834327687655E-3</v>
      </c>
    </row>
    <row r="77" spans="1:18">
      <c r="A77" s="71">
        <v>27574.5</v>
      </c>
      <c r="B77" s="71">
        <v>-2.629376500408398E-2</v>
      </c>
      <c r="C77" s="71">
        <v>1</v>
      </c>
      <c r="D77" s="72">
        <f t="shared" si="6"/>
        <v>2.75745</v>
      </c>
      <c r="E77" s="72">
        <f t="shared" si="6"/>
        <v>-2.629376500408398E-2</v>
      </c>
      <c r="F77" s="32">
        <f t="shared" si="7"/>
        <v>2.75745</v>
      </c>
      <c r="G77" s="32">
        <f t="shared" si="7"/>
        <v>-2.629376500408398E-2</v>
      </c>
      <c r="H77" s="32">
        <f t="shared" si="8"/>
        <v>7.6035305025</v>
      </c>
      <c r="I77" s="32">
        <f t="shared" si="9"/>
        <v>20.966355184118626</v>
      </c>
      <c r="J77" s="32">
        <f t="shared" si="10"/>
        <v>57.813676102447907</v>
      </c>
      <c r="K77" s="32">
        <f t="shared" si="11"/>
        <v>-7.2503742310511363E-2</v>
      </c>
      <c r="L77" s="32">
        <f t="shared" si="12"/>
        <v>-0.19992544423411956</v>
      </c>
      <c r="M77" s="32">
        <f t="shared" ca="1" si="4"/>
        <v>-2.5226481570407175E-2</v>
      </c>
      <c r="N77" s="32">
        <f t="shared" ca="1" si="13"/>
        <v>1.1390939278009511E-6</v>
      </c>
      <c r="O77" s="122">
        <f t="shared" ca="1" si="14"/>
        <v>120924.71091327335</v>
      </c>
      <c r="P77" s="32">
        <f t="shared" ca="1" si="15"/>
        <v>385897.46776344482</v>
      </c>
      <c r="Q77" s="32">
        <f t="shared" ca="1" si="16"/>
        <v>606247.75382948061</v>
      </c>
      <c r="R77" s="16">
        <f t="shared" ca="1" si="5"/>
        <v>-1.067283433676805E-3</v>
      </c>
    </row>
    <row r="78" spans="1:18">
      <c r="A78" s="71">
        <v>28209</v>
      </c>
      <c r="B78" s="71">
        <v>-2.5475730006291997E-2</v>
      </c>
      <c r="C78" s="71">
        <v>1</v>
      </c>
      <c r="D78" s="72">
        <f t="shared" si="6"/>
        <v>2.8209</v>
      </c>
      <c r="E78" s="72">
        <f t="shared" si="6"/>
        <v>-2.5475730006291997E-2</v>
      </c>
      <c r="F78" s="32">
        <f t="shared" si="7"/>
        <v>2.8209</v>
      </c>
      <c r="G78" s="32">
        <f t="shared" si="7"/>
        <v>-2.5475730006291997E-2</v>
      </c>
      <c r="H78" s="32">
        <f t="shared" si="8"/>
        <v>7.9574768100000002</v>
      </c>
      <c r="I78" s="32">
        <f t="shared" si="9"/>
        <v>22.447246333329002</v>
      </c>
      <c r="J78" s="32">
        <f t="shared" si="10"/>
        <v>63.321437181687777</v>
      </c>
      <c r="K78" s="32">
        <f t="shared" si="11"/>
        <v>-7.186448677474909E-2</v>
      </c>
      <c r="L78" s="32">
        <f t="shared" si="12"/>
        <v>-0.20272253074288971</v>
      </c>
      <c r="M78" s="32">
        <f t="shared" ca="1" si="4"/>
        <v>-2.7588907978310144E-2</v>
      </c>
      <c r="N78" s="32">
        <f t="shared" ca="1" si="13"/>
        <v>4.4655211414227298E-6</v>
      </c>
      <c r="O78" s="122">
        <f t="shared" ca="1" si="14"/>
        <v>51399.202375033994</v>
      </c>
      <c r="P78" s="32">
        <f t="shared" ca="1" si="15"/>
        <v>4285803.5350588635</v>
      </c>
      <c r="Q78" s="32">
        <f t="shared" ca="1" si="16"/>
        <v>1740427.3829337079</v>
      </c>
      <c r="R78" s="16">
        <f t="shared" ca="1" si="5"/>
        <v>2.1131779720181473E-3</v>
      </c>
    </row>
    <row r="79" spans="1:18">
      <c r="A79" s="71">
        <v>28280.5</v>
      </c>
      <c r="B79" s="71">
        <v>-2.64205849962309E-2</v>
      </c>
      <c r="C79" s="71">
        <v>1</v>
      </c>
      <c r="D79" s="72">
        <f t="shared" si="6"/>
        <v>2.8280500000000002</v>
      </c>
      <c r="E79" s="72">
        <f t="shared" si="6"/>
        <v>-2.64205849962309E-2</v>
      </c>
      <c r="F79" s="32">
        <f t="shared" si="7"/>
        <v>2.8280500000000002</v>
      </c>
      <c r="G79" s="32">
        <f t="shared" si="7"/>
        <v>-2.64205849962309E-2</v>
      </c>
      <c r="H79" s="32">
        <f t="shared" si="8"/>
        <v>7.9978668025000008</v>
      </c>
      <c r="I79" s="32">
        <f t="shared" si="9"/>
        <v>22.618367210810128</v>
      </c>
      <c r="J79" s="32">
        <f t="shared" si="10"/>
        <v>63.965873390531584</v>
      </c>
      <c r="K79" s="32">
        <f t="shared" si="11"/>
        <v>-7.4718735398590808E-2</v>
      </c>
      <c r="L79" s="32">
        <f t="shared" si="12"/>
        <v>-0.21130831964398475</v>
      </c>
      <c r="M79" s="32">
        <f t="shared" ca="1" si="4"/>
        <v>-2.7860483203324987E-2</v>
      </c>
      <c r="N79" s="32">
        <f t="shared" ca="1" si="13"/>
        <v>2.0733068467927658E-6</v>
      </c>
      <c r="O79" s="122">
        <f t="shared" ca="1" si="14"/>
        <v>44768.478384585491</v>
      </c>
      <c r="P79" s="32">
        <f t="shared" ca="1" si="15"/>
        <v>5010856.6320667276</v>
      </c>
      <c r="Q79" s="32">
        <f t="shared" ca="1" si="16"/>
        <v>1909483.9521097702</v>
      </c>
      <c r="R79" s="16">
        <f t="shared" ca="1" si="5"/>
        <v>1.4398982070940869E-3</v>
      </c>
    </row>
    <row r="80" spans="1:18">
      <c r="A80" s="71">
        <v>28366.5</v>
      </c>
      <c r="B80" s="71">
        <v>-2.6906005005002953E-2</v>
      </c>
      <c r="C80" s="71">
        <v>1</v>
      </c>
      <c r="D80" s="72">
        <f t="shared" si="6"/>
        <v>2.8366500000000001</v>
      </c>
      <c r="E80" s="72">
        <f t="shared" si="6"/>
        <v>-2.6906005005002953E-2</v>
      </c>
      <c r="F80" s="32">
        <f t="shared" si="7"/>
        <v>2.8366500000000001</v>
      </c>
      <c r="G80" s="32">
        <f t="shared" si="7"/>
        <v>-2.6906005005002953E-2</v>
      </c>
      <c r="H80" s="32">
        <f t="shared" si="8"/>
        <v>8.0465832225000007</v>
      </c>
      <c r="I80" s="32">
        <f t="shared" si="9"/>
        <v>22.825340298104628</v>
      </c>
      <c r="J80" s="32">
        <f t="shared" si="10"/>
        <v>64.747501556618502</v>
      </c>
      <c r="K80" s="32">
        <f t="shared" si="11"/>
        <v>-7.6322919097441627E-2</v>
      </c>
      <c r="L80" s="32">
        <f t="shared" si="12"/>
        <v>-0.21650140845775781</v>
      </c>
      <c r="M80" s="32">
        <f t="shared" ca="1" si="4"/>
        <v>-2.8188571400422864E-2</v>
      </c>
      <c r="N80" s="32">
        <f t="shared" ca="1" si="13"/>
        <v>1.6449765586604233E-6</v>
      </c>
      <c r="O80" s="122">
        <f t="shared" ca="1" si="14"/>
        <v>37244.971627394749</v>
      </c>
      <c r="P80" s="32">
        <f t="shared" ca="1" si="15"/>
        <v>5964514.1062822537</v>
      </c>
      <c r="Q80" s="32">
        <f t="shared" ca="1" si="16"/>
        <v>2124506.4135385146</v>
      </c>
      <c r="R80" s="16">
        <f t="shared" ca="1" si="5"/>
        <v>1.282566395419911E-3</v>
      </c>
    </row>
    <row r="81" spans="1:18">
      <c r="A81" s="71">
        <v>28423.5</v>
      </c>
      <c r="B81" s="71">
        <v>-2.6410294995002914E-2</v>
      </c>
      <c r="C81" s="71">
        <v>1</v>
      </c>
      <c r="D81" s="72">
        <f t="shared" si="6"/>
        <v>2.8423500000000002</v>
      </c>
      <c r="E81" s="72">
        <f t="shared" si="6"/>
        <v>-2.6410294995002914E-2</v>
      </c>
      <c r="F81" s="32">
        <f t="shared" si="7"/>
        <v>2.8423500000000002</v>
      </c>
      <c r="G81" s="32">
        <f t="shared" si="7"/>
        <v>-2.6410294995002914E-2</v>
      </c>
      <c r="H81" s="32">
        <f t="shared" si="8"/>
        <v>8.0789535225000009</v>
      </c>
      <c r="I81" s="32">
        <f t="shared" si="9"/>
        <v>22.963213544677878</v>
      </c>
      <c r="J81" s="32">
        <f t="shared" si="10"/>
        <v>65.269490018715175</v>
      </c>
      <c r="K81" s="32">
        <f t="shared" si="11"/>
        <v>-7.5067301979046541E-2</v>
      </c>
      <c r="L81" s="32">
        <f t="shared" si="12"/>
        <v>-0.21336754578014294</v>
      </c>
      <c r="M81" s="32">
        <f t="shared" ca="1" si="4"/>
        <v>-2.8406890719577201E-2</v>
      </c>
      <c r="N81" s="32">
        <f t="shared" ca="1" si="13"/>
        <v>3.9863944873883194E-6</v>
      </c>
      <c r="O81" s="122">
        <f t="shared" ca="1" si="14"/>
        <v>32552.703479845157</v>
      </c>
      <c r="P81" s="32">
        <f t="shared" ca="1" si="15"/>
        <v>6646492.1504593426</v>
      </c>
      <c r="Q81" s="32">
        <f t="shared" ca="1" si="16"/>
        <v>2274152.5947897779</v>
      </c>
      <c r="R81" s="16">
        <f t="shared" ca="1" si="5"/>
        <v>1.9965957245742863E-3</v>
      </c>
    </row>
    <row r="82" spans="1:18">
      <c r="A82" s="71">
        <v>29391</v>
      </c>
      <c r="B82" s="71">
        <v>-3.6696269999083597E-2</v>
      </c>
      <c r="C82" s="71">
        <v>1</v>
      </c>
      <c r="D82" s="72">
        <f t="shared" si="6"/>
        <v>2.9390999999999998</v>
      </c>
      <c r="E82" s="72">
        <f t="shared" si="6"/>
        <v>-3.6696269999083597E-2</v>
      </c>
      <c r="F82" s="32">
        <f t="shared" si="7"/>
        <v>2.9390999999999998</v>
      </c>
      <c r="G82" s="32">
        <f t="shared" si="7"/>
        <v>-3.6696269999083597E-2</v>
      </c>
      <c r="H82" s="32">
        <f t="shared" si="8"/>
        <v>8.6383088099999998</v>
      </c>
      <c r="I82" s="32">
        <f t="shared" si="9"/>
        <v>25.388853423470998</v>
      </c>
      <c r="J82" s="32">
        <f t="shared" si="10"/>
        <v>74.6203790969236</v>
      </c>
      <c r="K82" s="32">
        <f t="shared" si="11"/>
        <v>-0.1078540071543066</v>
      </c>
      <c r="L82" s="32">
        <f t="shared" si="12"/>
        <v>-0.31699371242722252</v>
      </c>
      <c r="M82" s="32">
        <f t="shared" ca="1" si="4"/>
        <v>-3.2217824890351056E-2</v>
      </c>
      <c r="N82" s="32">
        <f t="shared" ca="1" si="13"/>
        <v>2.0056470591930423E-5</v>
      </c>
      <c r="O82" s="122">
        <f t="shared" ca="1" si="14"/>
        <v>3859.1772012304586</v>
      </c>
      <c r="P82" s="32">
        <f t="shared" ca="1" si="15"/>
        <v>24818835.973083731</v>
      </c>
      <c r="Q82" s="32">
        <f t="shared" ca="1" si="16"/>
        <v>5746770.1195156826</v>
      </c>
      <c r="R82" s="16">
        <f t="shared" ca="1" si="5"/>
        <v>-4.4784451087325414E-3</v>
      </c>
    </row>
    <row r="83" spans="1:18">
      <c r="A83" s="71">
        <v>29480</v>
      </c>
      <c r="B83" s="71">
        <v>-3.6355600008391775E-2</v>
      </c>
      <c r="C83" s="71">
        <v>1</v>
      </c>
      <c r="D83" s="72">
        <f t="shared" si="6"/>
        <v>2.948</v>
      </c>
      <c r="E83" s="72">
        <f t="shared" si="6"/>
        <v>-3.6355600008391775E-2</v>
      </c>
      <c r="F83" s="32">
        <f t="shared" si="7"/>
        <v>2.948</v>
      </c>
      <c r="G83" s="32">
        <f t="shared" si="7"/>
        <v>-3.6355600008391775E-2</v>
      </c>
      <c r="H83" s="32">
        <f t="shared" si="8"/>
        <v>8.6907040000000002</v>
      </c>
      <c r="I83" s="32">
        <f t="shared" si="9"/>
        <v>25.620195391999999</v>
      </c>
      <c r="J83" s="32">
        <f t="shared" si="10"/>
        <v>75.528336015615992</v>
      </c>
      <c r="K83" s="32">
        <f t="shared" si="11"/>
        <v>-0.10717630882473896</v>
      </c>
      <c r="L83" s="32">
        <f t="shared" si="12"/>
        <v>-0.31595575841533041</v>
      </c>
      <c r="M83" s="32">
        <f t="shared" ca="1" si="4"/>
        <v>-3.257837586275026E-2</v>
      </c>
      <c r="N83" s="32">
        <f t="shared" ca="1" si="13"/>
        <v>1.4267422246417275E-5</v>
      </c>
      <c r="O83" s="122">
        <f t="shared" ca="1" si="14"/>
        <v>7605.472791430795</v>
      </c>
      <c r="P83" s="32">
        <f t="shared" ca="1" si="15"/>
        <v>27167755.491465505</v>
      </c>
      <c r="Q83" s="32">
        <f t="shared" ca="1" si="16"/>
        <v>6161035.9520709664</v>
      </c>
      <c r="R83" s="16">
        <f t="shared" ca="1" si="5"/>
        <v>-3.7772241456415154E-3</v>
      </c>
    </row>
    <row r="84" spans="1:18">
      <c r="A84" s="71">
        <v>30325.5</v>
      </c>
      <c r="B84" s="71">
        <v>-3.7969235003401991E-2</v>
      </c>
      <c r="C84" s="71">
        <v>1</v>
      </c>
      <c r="D84" s="72">
        <f t="shared" si="6"/>
        <v>3.0325500000000001</v>
      </c>
      <c r="E84" s="72">
        <f t="shared" si="6"/>
        <v>-3.7969235003401991E-2</v>
      </c>
      <c r="F84" s="32">
        <f t="shared" si="7"/>
        <v>3.0325500000000001</v>
      </c>
      <c r="G84" s="32">
        <f t="shared" si="7"/>
        <v>-3.7969235003401991E-2</v>
      </c>
      <c r="H84" s="32">
        <f t="shared" si="8"/>
        <v>9.1963595025</v>
      </c>
      <c r="I84" s="32">
        <f t="shared" si="9"/>
        <v>27.888420009306376</v>
      </c>
      <c r="J84" s="32">
        <f t="shared" si="10"/>
        <v>84.573028099222057</v>
      </c>
      <c r="K84" s="32">
        <f t="shared" si="11"/>
        <v>-0.11514360360956671</v>
      </c>
      <c r="L84" s="32">
        <f t="shared" si="12"/>
        <v>-0.34917873512619152</v>
      </c>
      <c r="M84" s="32">
        <f t="shared" ca="1" si="4"/>
        <v>-3.6087508982296353E-2</v>
      </c>
      <c r="N84" s="32">
        <f t="shared" ca="1" si="13"/>
        <v>3.5408928185060571E-6</v>
      </c>
      <c r="O84" s="122">
        <f t="shared" ca="1" si="14"/>
        <v>121701.91425930279</v>
      </c>
      <c r="P84" s="32">
        <f t="shared" ca="1" si="15"/>
        <v>55941012.784638032</v>
      </c>
      <c r="Q84" s="32">
        <f t="shared" ca="1" si="16"/>
        <v>10987754.510242671</v>
      </c>
      <c r="R84" s="16">
        <f t="shared" ca="1" si="5"/>
        <v>-1.8817260211056383E-3</v>
      </c>
    </row>
    <row r="85" spans="1:18">
      <c r="A85" s="71">
        <v>31341.5</v>
      </c>
      <c r="B85" s="71">
        <v>-3.6466755002038553E-2</v>
      </c>
      <c r="C85" s="71">
        <v>1</v>
      </c>
      <c r="D85" s="72">
        <f t="shared" si="6"/>
        <v>3.13415</v>
      </c>
      <c r="E85" s="72">
        <f t="shared" si="6"/>
        <v>-3.6466755002038553E-2</v>
      </c>
      <c r="F85" s="32">
        <f t="shared" si="7"/>
        <v>3.13415</v>
      </c>
      <c r="G85" s="32">
        <f t="shared" si="7"/>
        <v>-3.6466755002038553E-2</v>
      </c>
      <c r="H85" s="32">
        <f t="shared" si="8"/>
        <v>9.8228962225000007</v>
      </c>
      <c r="I85" s="32">
        <f t="shared" si="9"/>
        <v>30.786430195748377</v>
      </c>
      <c r="J85" s="32">
        <f t="shared" si="10"/>
        <v>96.489290198004781</v>
      </c>
      <c r="K85" s="32">
        <f t="shared" si="11"/>
        <v>-0.11429228018963913</v>
      </c>
      <c r="L85" s="32">
        <f t="shared" si="12"/>
        <v>-0.3582091499563575</v>
      </c>
      <c r="M85" s="32">
        <f t="shared" ref="M85:M91" ca="1" si="17">+E$4+E$5*D85+E$6*D85^2</f>
        <v>-4.0505105266021593E-2</v>
      </c>
      <c r="N85" s="32">
        <f t="shared" ca="1" si="13"/>
        <v>1.6308272854611887E-5</v>
      </c>
      <c r="O85" s="122">
        <f t="shared" ca="1" si="14"/>
        <v>517094.99383903411</v>
      </c>
      <c r="P85" s="32">
        <f t="shared" ca="1" si="15"/>
        <v>107965553.40638658</v>
      </c>
      <c r="Q85" s="32">
        <f t="shared" ca="1" si="16"/>
        <v>19164511.103373125</v>
      </c>
      <c r="R85" s="16">
        <f t="shared" ref="R85:R91" ca="1" si="18">+E85-M85</f>
        <v>4.0383502639830399E-3</v>
      </c>
    </row>
    <row r="86" spans="1:18">
      <c r="A86" s="71">
        <v>31442.5</v>
      </c>
      <c r="B86" s="71">
        <v>-3.8321724998240825E-2</v>
      </c>
      <c r="C86" s="71">
        <v>1</v>
      </c>
      <c r="D86" s="72">
        <f t="shared" ref="D86:E91" si="19">A86/A$18</f>
        <v>3.14425</v>
      </c>
      <c r="E86" s="72">
        <f t="shared" si="19"/>
        <v>-3.8321724998240825E-2</v>
      </c>
      <c r="F86" s="32">
        <f t="shared" ref="F86:G91" si="20">$C86*D86</f>
        <v>3.14425</v>
      </c>
      <c r="G86" s="32">
        <f t="shared" si="20"/>
        <v>-3.8321724998240825E-2</v>
      </c>
      <c r="H86" s="32">
        <f t="shared" ref="H86:H91" si="21">C86*D86*D86</f>
        <v>9.8863080624999995</v>
      </c>
      <c r="I86" s="32">
        <f t="shared" ref="I86:I91" si="22">C86*D86*D86*D86</f>
        <v>31.085024125515623</v>
      </c>
      <c r="J86" s="32">
        <f t="shared" ref="J86:J91" si="23">C86*D86*D86*D86*D86</f>
        <v>97.739087106652505</v>
      </c>
      <c r="K86" s="32">
        <f t="shared" ref="K86:K91" si="24">C86*E86*D86</f>
        <v>-0.12049308382571872</v>
      </c>
      <c r="L86" s="32">
        <f t="shared" ref="L86:L91" si="25">C86*E86*D86*D86</f>
        <v>-0.37886037881901607</v>
      </c>
      <c r="M86" s="32">
        <f t="shared" ca="1" si="17"/>
        <v>-4.0956235553134934E-2</v>
      </c>
      <c r="N86" s="32">
        <f t="shared" ref="N86:N91" ca="1" si="26">C86*(M86-E86)^2</f>
        <v>6.9406458638484688E-6</v>
      </c>
      <c r="O86" s="122">
        <f t="shared" ref="O86:O91" ca="1" si="27">(C86*O$1-O$2*F86+O$3*H86)^2</f>
        <v>576427.12249670725</v>
      </c>
      <c r="P86" s="32">
        <f t="shared" ref="P86:P91" ca="1" si="28">(-C86*O$2+O$4*F86-O$5*H86)^2</f>
        <v>114301976.27185193</v>
      </c>
      <c r="Q86" s="32">
        <f t="shared" ref="Q86:Q91" ca="1" si="29">+(C86*O$3-F86*O$5+H86*O$6)^2</f>
        <v>20134238.554948553</v>
      </c>
      <c r="R86" s="16">
        <f t="shared" ca="1" si="18"/>
        <v>2.6345105548941095E-3</v>
      </c>
    </row>
    <row r="87" spans="1:18">
      <c r="A87" s="71">
        <v>31482.5</v>
      </c>
      <c r="B87" s="71">
        <v>-3.7740524996479508E-2</v>
      </c>
      <c r="C87" s="71">
        <v>1</v>
      </c>
      <c r="D87" s="72">
        <f t="shared" si="19"/>
        <v>3.14825</v>
      </c>
      <c r="E87" s="72">
        <f t="shared" si="19"/>
        <v>-3.7740524996479508E-2</v>
      </c>
      <c r="F87" s="32">
        <f t="shared" si="20"/>
        <v>3.14825</v>
      </c>
      <c r="G87" s="32">
        <f t="shared" si="20"/>
        <v>-3.7740524996479508E-2</v>
      </c>
      <c r="H87" s="32">
        <f t="shared" si="21"/>
        <v>9.9114780625000005</v>
      </c>
      <c r="I87" s="32">
        <f t="shared" si="22"/>
        <v>31.203810810265626</v>
      </c>
      <c r="J87" s="32">
        <f t="shared" si="23"/>
        <v>98.237397383418752</v>
      </c>
      <c r="K87" s="32">
        <f t="shared" si="24"/>
        <v>-0.11881660782016661</v>
      </c>
      <c r="L87" s="32">
        <f t="shared" si="25"/>
        <v>-0.37406438556983951</v>
      </c>
      <c r="M87" s="32">
        <f t="shared" ca="1" si="17"/>
        <v>-4.1135499896892774E-2</v>
      </c>
      <c r="N87" s="32">
        <f t="shared" ca="1" si="26"/>
        <v>1.1525854574436071E-5</v>
      </c>
      <c r="O87" s="122">
        <f t="shared" ca="1" si="27"/>
        <v>601073.6862545989</v>
      </c>
      <c r="P87" s="32">
        <f t="shared" ca="1" si="28"/>
        <v>116873454.27518278</v>
      </c>
      <c r="Q87" s="32">
        <f t="shared" ca="1" si="29"/>
        <v>20526591.386722393</v>
      </c>
      <c r="R87" s="16">
        <f t="shared" ca="1" si="18"/>
        <v>3.3949749004132668E-3</v>
      </c>
    </row>
    <row r="88" spans="1:18">
      <c r="A88" s="71">
        <v>31482.5</v>
      </c>
      <c r="B88" s="71">
        <v>-3.7680524997995235E-2</v>
      </c>
      <c r="C88" s="71">
        <v>1</v>
      </c>
      <c r="D88" s="72">
        <f t="shared" si="19"/>
        <v>3.14825</v>
      </c>
      <c r="E88" s="72">
        <f t="shared" si="19"/>
        <v>-3.7680524997995235E-2</v>
      </c>
      <c r="F88" s="32">
        <f t="shared" si="20"/>
        <v>3.14825</v>
      </c>
      <c r="G88" s="32">
        <f t="shared" si="20"/>
        <v>-3.7680524997995235E-2</v>
      </c>
      <c r="H88" s="32">
        <f t="shared" si="21"/>
        <v>9.9114780625000005</v>
      </c>
      <c r="I88" s="32">
        <f t="shared" si="22"/>
        <v>31.203810810265626</v>
      </c>
      <c r="J88" s="32">
        <f t="shared" si="23"/>
        <v>98.237397383418752</v>
      </c>
      <c r="K88" s="32">
        <f t="shared" si="24"/>
        <v>-0.1186277128249385</v>
      </c>
      <c r="L88" s="32">
        <f t="shared" si="25"/>
        <v>-0.37346969690111265</v>
      </c>
      <c r="M88" s="32">
        <f t="shared" ca="1" si="17"/>
        <v>-4.1135499896892774E-2</v>
      </c>
      <c r="N88" s="32">
        <f t="shared" ca="1" si="26"/>
        <v>1.1936851552012061E-5</v>
      </c>
      <c r="O88" s="122">
        <f t="shared" ca="1" si="27"/>
        <v>601073.6862545989</v>
      </c>
      <c r="P88" s="32">
        <f t="shared" ca="1" si="28"/>
        <v>116873454.27518278</v>
      </c>
      <c r="Q88" s="32">
        <f t="shared" ca="1" si="29"/>
        <v>20526591.386722393</v>
      </c>
      <c r="R88" s="16">
        <f t="shared" ca="1" si="18"/>
        <v>3.4549748988975393E-3</v>
      </c>
    </row>
    <row r="89" spans="1:18">
      <c r="A89" s="71">
        <v>31482.5</v>
      </c>
      <c r="B89" s="71">
        <v>-3.749052499915706E-2</v>
      </c>
      <c r="C89" s="71">
        <v>1</v>
      </c>
      <c r="D89" s="72">
        <f t="shared" si="19"/>
        <v>3.14825</v>
      </c>
      <c r="E89" s="72">
        <f t="shared" si="19"/>
        <v>-3.749052499915706E-2</v>
      </c>
      <c r="F89" s="32">
        <f t="shared" si="20"/>
        <v>3.14825</v>
      </c>
      <c r="G89" s="32">
        <f t="shared" si="20"/>
        <v>-3.749052499915706E-2</v>
      </c>
      <c r="H89" s="32">
        <f t="shared" si="21"/>
        <v>9.9114780625000005</v>
      </c>
      <c r="I89" s="32">
        <f t="shared" si="22"/>
        <v>31.203810810265626</v>
      </c>
      <c r="J89" s="32">
        <f t="shared" si="23"/>
        <v>98.237397383418752</v>
      </c>
      <c r="K89" s="32">
        <f t="shared" si="24"/>
        <v>-0.11802954532859622</v>
      </c>
      <c r="L89" s="32">
        <f t="shared" si="25"/>
        <v>-0.37158651608075305</v>
      </c>
      <c r="M89" s="32">
        <f t="shared" ca="1" si="17"/>
        <v>-4.1135499896892774E-2</v>
      </c>
      <c r="N89" s="32">
        <f t="shared" ca="1" si="26"/>
        <v>1.3285842005123481E-5</v>
      </c>
      <c r="O89" s="122">
        <f t="shared" ca="1" si="27"/>
        <v>601073.6862545989</v>
      </c>
      <c r="P89" s="32">
        <f t="shared" ca="1" si="28"/>
        <v>116873454.27518278</v>
      </c>
      <c r="Q89" s="32">
        <f t="shared" ca="1" si="29"/>
        <v>20526591.386722393</v>
      </c>
      <c r="R89" s="16">
        <f t="shared" ca="1" si="18"/>
        <v>3.6449748977357144E-3</v>
      </c>
    </row>
    <row r="90" spans="1:18">
      <c r="A90" s="71">
        <v>31482.5</v>
      </c>
      <c r="B90" s="71">
        <v>-3.690052499587182E-2</v>
      </c>
      <c r="C90" s="71">
        <v>1</v>
      </c>
      <c r="D90" s="72">
        <f t="shared" si="19"/>
        <v>3.14825</v>
      </c>
      <c r="E90" s="72">
        <f t="shared" si="19"/>
        <v>-3.690052499587182E-2</v>
      </c>
      <c r="F90" s="32">
        <f t="shared" si="20"/>
        <v>3.14825</v>
      </c>
      <c r="G90" s="32">
        <f t="shared" si="20"/>
        <v>-3.690052499587182E-2</v>
      </c>
      <c r="H90" s="32">
        <f t="shared" si="21"/>
        <v>9.9114780625000005</v>
      </c>
      <c r="I90" s="32">
        <f t="shared" si="22"/>
        <v>31.203810810265626</v>
      </c>
      <c r="J90" s="32">
        <f t="shared" si="23"/>
        <v>98.237397383418752</v>
      </c>
      <c r="K90" s="32">
        <f t="shared" si="24"/>
        <v>-0.11617207781825345</v>
      </c>
      <c r="L90" s="32">
        <f t="shared" si="25"/>
        <v>-0.3657387439913164</v>
      </c>
      <c r="M90" s="32">
        <f t="shared" ca="1" si="17"/>
        <v>-4.1135499896892774E-2</v>
      </c>
      <c r="N90" s="32">
        <f t="shared" ca="1" si="26"/>
        <v>1.7935012412277444E-5</v>
      </c>
      <c r="O90" s="122">
        <f t="shared" ca="1" si="27"/>
        <v>601073.6862545989</v>
      </c>
      <c r="P90" s="32">
        <f t="shared" ca="1" si="28"/>
        <v>116873454.27518278</v>
      </c>
      <c r="Q90" s="32">
        <f t="shared" ca="1" si="29"/>
        <v>20526591.386722393</v>
      </c>
      <c r="R90" s="16">
        <f t="shared" ca="1" si="18"/>
        <v>4.2349749010209548E-3</v>
      </c>
    </row>
    <row r="91" spans="1:18">
      <c r="A91" s="71">
        <v>31556</v>
      </c>
      <c r="B91" s="71">
        <v>-3.9501320003182627E-2</v>
      </c>
      <c r="C91" s="71">
        <v>1</v>
      </c>
      <c r="D91" s="72">
        <f t="shared" si="19"/>
        <v>3.1556000000000002</v>
      </c>
      <c r="E91" s="72">
        <f t="shared" si="19"/>
        <v>-3.9501320003182627E-2</v>
      </c>
      <c r="F91" s="32">
        <f t="shared" si="20"/>
        <v>3.1556000000000002</v>
      </c>
      <c r="G91" s="32">
        <f t="shared" si="20"/>
        <v>-3.9501320003182627E-2</v>
      </c>
      <c r="H91" s="32">
        <f t="shared" si="21"/>
        <v>9.9578113600000009</v>
      </c>
      <c r="I91" s="32">
        <f t="shared" si="22"/>
        <v>31.422869527616005</v>
      </c>
      <c r="J91" s="32">
        <f t="shared" si="23"/>
        <v>99.158007081345076</v>
      </c>
      <c r="K91" s="32">
        <f t="shared" si="24"/>
        <v>-0.12465036540204311</v>
      </c>
      <c r="L91" s="32">
        <f t="shared" si="25"/>
        <v>-0.39334669306268727</v>
      </c>
      <c r="M91" s="32">
        <f t="shared" ca="1" si="17"/>
        <v>-4.1465783950534046E-2</v>
      </c>
      <c r="N91" s="32">
        <f t="shared" ca="1" si="26"/>
        <v>3.8591186004435197E-6</v>
      </c>
      <c r="O91" s="122">
        <f t="shared" ca="1" si="27"/>
        <v>648103.17444333818</v>
      </c>
      <c r="P91" s="32">
        <f t="shared" ca="1" si="28"/>
        <v>121691313.48316811</v>
      </c>
      <c r="Q91" s="32">
        <f t="shared" ca="1" si="29"/>
        <v>21259948.319019567</v>
      </c>
      <c r="R91" s="16">
        <f t="shared" ca="1" si="18"/>
        <v>1.9644639473514192E-3</v>
      </c>
    </row>
    <row r="92" spans="1:18">
      <c r="A92" s="71"/>
      <c r="B92" s="71"/>
      <c r="C92" s="71"/>
      <c r="D92" s="72"/>
      <c r="E92" s="72"/>
      <c r="F92" s="32"/>
      <c r="G92" s="32"/>
      <c r="H92" s="32"/>
      <c r="I92" s="32"/>
      <c r="J92" s="32"/>
      <c r="K92" s="32"/>
      <c r="L92" s="32"/>
      <c r="M92" s="32"/>
      <c r="N92" s="32"/>
      <c r="O92" s="122"/>
      <c r="P92" s="32"/>
      <c r="Q92" s="32"/>
    </row>
    <row r="93" spans="1:18">
      <c r="A93" s="71"/>
      <c r="B93" s="71"/>
      <c r="C93" s="71"/>
      <c r="D93" s="72"/>
      <c r="E93" s="72"/>
      <c r="F93" s="32"/>
      <c r="G93" s="32"/>
      <c r="H93" s="32"/>
      <c r="I93" s="32"/>
      <c r="J93" s="32"/>
      <c r="K93" s="32"/>
      <c r="L93" s="32"/>
      <c r="M93" s="32"/>
      <c r="N93" s="32"/>
      <c r="O93" s="122"/>
      <c r="P93" s="32"/>
      <c r="Q93" s="32"/>
    </row>
    <row r="94" spans="1:18">
      <c r="A94" s="71"/>
      <c r="B94" s="71"/>
      <c r="C94" s="71"/>
      <c r="D94" s="72"/>
      <c r="E94" s="72"/>
      <c r="F94" s="32"/>
      <c r="G94" s="32"/>
      <c r="H94" s="32"/>
      <c r="I94" s="32"/>
      <c r="J94" s="32"/>
      <c r="K94" s="32"/>
      <c r="L94" s="32"/>
      <c r="M94" s="32"/>
      <c r="N94" s="32"/>
      <c r="O94" s="122"/>
      <c r="P94" s="32"/>
      <c r="Q94" s="32"/>
    </row>
    <row r="95" spans="1:18">
      <c r="A95" s="71"/>
      <c r="B95" s="71"/>
      <c r="C95" s="71"/>
      <c r="D95" s="72"/>
      <c r="E95" s="72"/>
      <c r="F95" s="32"/>
      <c r="G95" s="32"/>
      <c r="H95" s="32"/>
      <c r="I95" s="32"/>
      <c r="J95" s="32"/>
      <c r="K95" s="32"/>
      <c r="L95" s="32"/>
      <c r="M95" s="32"/>
      <c r="N95" s="32"/>
      <c r="O95" s="122"/>
      <c r="P95" s="32"/>
      <c r="Q95" s="32"/>
    </row>
    <row r="96" spans="1:18">
      <c r="A96" s="71"/>
      <c r="B96" s="71"/>
      <c r="C96" s="71"/>
      <c r="D96" s="72"/>
      <c r="E96" s="72"/>
      <c r="F96" s="32"/>
      <c r="G96" s="32"/>
      <c r="H96" s="32"/>
      <c r="I96" s="32"/>
      <c r="J96" s="32"/>
      <c r="K96" s="32"/>
      <c r="L96" s="32"/>
      <c r="M96" s="32"/>
      <c r="N96" s="32"/>
      <c r="O96" s="122"/>
      <c r="P96" s="32"/>
      <c r="Q96" s="32"/>
    </row>
    <row r="97" spans="1:17">
      <c r="A97" s="71"/>
      <c r="B97" s="71"/>
      <c r="C97" s="71"/>
      <c r="D97" s="72"/>
      <c r="E97" s="72"/>
      <c r="F97" s="32"/>
      <c r="G97" s="32"/>
      <c r="H97" s="32"/>
      <c r="I97" s="32"/>
      <c r="J97" s="32"/>
      <c r="K97" s="32"/>
      <c r="L97" s="32"/>
      <c r="M97" s="32"/>
      <c r="N97" s="32"/>
      <c r="O97" s="122"/>
      <c r="P97" s="32"/>
      <c r="Q97" s="32"/>
    </row>
    <row r="98" spans="1:17">
      <c r="A98" s="71"/>
      <c r="B98" s="71"/>
      <c r="C98" s="71"/>
      <c r="D98" s="72"/>
      <c r="E98" s="72"/>
      <c r="F98" s="32"/>
      <c r="G98" s="32"/>
      <c r="H98" s="32"/>
      <c r="I98" s="32"/>
      <c r="J98" s="32"/>
      <c r="K98" s="32"/>
      <c r="L98" s="32"/>
      <c r="M98" s="32"/>
      <c r="N98" s="32"/>
      <c r="O98" s="122"/>
      <c r="P98" s="32"/>
      <c r="Q98" s="32"/>
    </row>
    <row r="99" spans="1:17">
      <c r="A99" s="71"/>
      <c r="B99" s="71"/>
      <c r="C99" s="71"/>
      <c r="D99" s="72"/>
      <c r="E99" s="72"/>
      <c r="F99" s="32"/>
      <c r="G99" s="32"/>
      <c r="H99" s="32"/>
      <c r="I99" s="32"/>
      <c r="J99" s="32"/>
      <c r="K99" s="32"/>
      <c r="L99" s="32"/>
      <c r="M99" s="32"/>
      <c r="N99" s="32"/>
      <c r="O99" s="122"/>
      <c r="P99" s="32"/>
      <c r="Q99" s="32"/>
    </row>
    <row r="100" spans="1:17">
      <c r="A100" s="71"/>
      <c r="B100" s="71"/>
      <c r="C100" s="71"/>
      <c r="D100" s="72"/>
      <c r="E100" s="72"/>
      <c r="F100" s="32"/>
      <c r="G100" s="32"/>
      <c r="H100" s="32"/>
      <c r="I100" s="32"/>
      <c r="J100" s="32"/>
      <c r="K100" s="32"/>
      <c r="L100" s="32"/>
      <c r="M100" s="32"/>
      <c r="N100" s="32"/>
      <c r="O100" s="122"/>
      <c r="P100" s="32"/>
      <c r="Q100" s="32"/>
    </row>
    <row r="101" spans="1:17">
      <c r="A101" s="71"/>
      <c r="B101" s="71"/>
      <c r="C101" s="71"/>
      <c r="D101" s="72"/>
      <c r="E101" s="72"/>
      <c r="F101" s="32"/>
      <c r="G101" s="32"/>
      <c r="H101" s="32"/>
      <c r="I101" s="32"/>
      <c r="J101" s="32"/>
      <c r="K101" s="32"/>
      <c r="L101" s="32"/>
      <c r="M101" s="32"/>
      <c r="N101" s="32"/>
      <c r="O101" s="122"/>
      <c r="P101" s="32"/>
      <c r="Q101" s="32"/>
    </row>
    <row r="102" spans="1:17">
      <c r="A102" s="71"/>
      <c r="B102" s="71"/>
      <c r="C102" s="71"/>
      <c r="D102" s="72"/>
      <c r="E102" s="72"/>
      <c r="F102" s="32"/>
      <c r="G102" s="32"/>
      <c r="H102" s="32"/>
      <c r="I102" s="32"/>
      <c r="J102" s="32"/>
      <c r="K102" s="32"/>
      <c r="L102" s="32"/>
      <c r="M102" s="32"/>
      <c r="N102" s="32"/>
      <c r="O102" s="122"/>
      <c r="P102" s="32"/>
      <c r="Q102" s="32"/>
    </row>
    <row r="103" spans="1:17">
      <c r="A103" s="71"/>
      <c r="B103" s="71"/>
      <c r="C103" s="71"/>
      <c r="D103" s="72"/>
      <c r="E103" s="72"/>
      <c r="F103" s="32"/>
      <c r="G103" s="32"/>
      <c r="H103" s="32"/>
      <c r="I103" s="32"/>
      <c r="J103" s="32"/>
      <c r="K103" s="32"/>
      <c r="L103" s="32"/>
      <c r="M103" s="32"/>
      <c r="N103" s="32"/>
      <c r="O103" s="122"/>
      <c r="P103" s="32"/>
      <c r="Q103" s="32"/>
    </row>
    <row r="104" spans="1:17">
      <c r="A104" s="71"/>
      <c r="B104" s="71"/>
      <c r="C104" s="71"/>
      <c r="D104" s="72"/>
      <c r="E104" s="72"/>
      <c r="F104" s="32"/>
      <c r="G104" s="32"/>
      <c r="H104" s="32"/>
      <c r="I104" s="32"/>
      <c r="J104" s="32"/>
      <c r="K104" s="32"/>
      <c r="L104" s="32"/>
      <c r="M104" s="32"/>
      <c r="N104" s="32"/>
      <c r="O104" s="122"/>
      <c r="P104" s="32"/>
      <c r="Q104" s="32"/>
    </row>
    <row r="105" spans="1:17">
      <c r="A105" s="71"/>
      <c r="B105" s="71"/>
      <c r="C105" s="71"/>
      <c r="D105" s="72"/>
      <c r="E105" s="72"/>
      <c r="F105" s="32"/>
      <c r="G105" s="32"/>
      <c r="H105" s="32"/>
      <c r="I105" s="32"/>
      <c r="J105" s="32"/>
      <c r="K105" s="32"/>
      <c r="L105" s="32"/>
      <c r="M105" s="32"/>
      <c r="N105" s="32"/>
      <c r="O105" s="122"/>
      <c r="P105" s="32"/>
      <c r="Q105" s="32"/>
    </row>
    <row r="106" spans="1:17">
      <c r="A106" s="71"/>
      <c r="B106" s="71"/>
      <c r="C106" s="71"/>
      <c r="D106" s="72"/>
      <c r="E106" s="72"/>
      <c r="F106" s="32"/>
      <c r="G106" s="32"/>
      <c r="H106" s="32"/>
      <c r="I106" s="32"/>
      <c r="J106" s="32"/>
      <c r="K106" s="32"/>
      <c r="L106" s="32"/>
      <c r="M106" s="32"/>
      <c r="N106" s="32"/>
      <c r="O106" s="122"/>
      <c r="P106" s="32"/>
      <c r="Q106" s="32"/>
    </row>
    <row r="107" spans="1:17">
      <c r="A107" s="71"/>
      <c r="B107" s="71"/>
      <c r="C107" s="71"/>
      <c r="D107" s="72"/>
      <c r="E107" s="72"/>
      <c r="F107" s="32"/>
      <c r="G107" s="32"/>
      <c r="H107" s="32"/>
      <c r="I107" s="32"/>
      <c r="J107" s="32"/>
      <c r="K107" s="32"/>
      <c r="L107" s="32"/>
      <c r="M107" s="32"/>
      <c r="N107" s="32"/>
      <c r="O107" s="122"/>
      <c r="P107" s="32"/>
      <c r="Q107" s="32"/>
    </row>
    <row r="108" spans="1:17">
      <c r="A108" s="71"/>
      <c r="B108" s="71"/>
      <c r="C108" s="71"/>
      <c r="D108" s="72"/>
      <c r="E108" s="72"/>
      <c r="F108" s="32"/>
      <c r="G108" s="32"/>
      <c r="H108" s="32"/>
      <c r="I108" s="32"/>
      <c r="J108" s="32"/>
      <c r="K108" s="32"/>
      <c r="L108" s="32"/>
      <c r="M108" s="32"/>
      <c r="N108" s="32"/>
      <c r="O108" s="122"/>
      <c r="P108" s="32"/>
      <c r="Q108" s="32"/>
    </row>
    <row r="109" spans="1:17">
      <c r="A109" s="71"/>
      <c r="B109" s="71"/>
      <c r="C109" s="71"/>
      <c r="D109" s="72"/>
      <c r="E109" s="72"/>
      <c r="F109" s="32"/>
      <c r="G109" s="32"/>
      <c r="H109" s="32"/>
      <c r="I109" s="32"/>
      <c r="J109" s="32"/>
      <c r="K109" s="32"/>
      <c r="L109" s="32"/>
      <c r="M109" s="32"/>
      <c r="N109" s="32"/>
      <c r="O109" s="122"/>
      <c r="P109" s="32"/>
      <c r="Q109" s="32"/>
    </row>
    <row r="110" spans="1:17">
      <c r="A110" s="71"/>
      <c r="B110" s="71"/>
      <c r="C110" s="71"/>
      <c r="D110" s="72"/>
      <c r="E110" s="72"/>
      <c r="F110" s="32"/>
      <c r="G110" s="32"/>
      <c r="H110" s="32"/>
      <c r="I110" s="32"/>
      <c r="J110" s="32"/>
      <c r="K110" s="32"/>
      <c r="L110" s="32"/>
      <c r="M110" s="32"/>
      <c r="N110" s="32"/>
      <c r="O110" s="122"/>
      <c r="P110" s="32"/>
      <c r="Q110" s="32"/>
    </row>
    <row r="111" spans="1:17">
      <c r="A111" s="71"/>
      <c r="B111" s="71"/>
      <c r="C111" s="71"/>
      <c r="D111" s="72"/>
      <c r="E111" s="72"/>
      <c r="F111" s="32"/>
      <c r="G111" s="32"/>
      <c r="H111" s="32"/>
      <c r="I111" s="32"/>
      <c r="J111" s="32"/>
      <c r="K111" s="32"/>
      <c r="L111" s="32"/>
      <c r="M111" s="32"/>
      <c r="N111" s="32"/>
      <c r="O111" s="122"/>
      <c r="P111" s="32"/>
      <c r="Q111" s="32"/>
    </row>
    <row r="112" spans="1:17">
      <c r="A112" s="71"/>
      <c r="B112" s="71"/>
      <c r="C112" s="71"/>
      <c r="D112" s="72"/>
      <c r="E112" s="72"/>
      <c r="F112" s="32"/>
      <c r="G112" s="32"/>
      <c r="H112" s="32"/>
      <c r="I112" s="32"/>
      <c r="J112" s="32"/>
      <c r="K112" s="32"/>
      <c r="L112" s="32"/>
      <c r="M112" s="32"/>
      <c r="N112" s="32"/>
      <c r="O112" s="122"/>
      <c r="P112" s="32"/>
      <c r="Q112" s="32"/>
    </row>
    <row r="113" spans="1:17">
      <c r="A113" s="71"/>
      <c r="B113" s="71"/>
      <c r="C113" s="71"/>
      <c r="D113" s="72"/>
      <c r="E113" s="72"/>
      <c r="F113" s="32"/>
      <c r="G113" s="32"/>
      <c r="H113" s="32"/>
      <c r="I113" s="32"/>
      <c r="J113" s="32"/>
      <c r="K113" s="32"/>
      <c r="L113" s="32"/>
      <c r="M113" s="32"/>
      <c r="N113" s="32"/>
      <c r="O113" s="122"/>
      <c r="P113" s="32"/>
      <c r="Q113" s="32"/>
    </row>
    <row r="114" spans="1:17">
      <c r="A114" s="71"/>
      <c r="B114" s="71"/>
      <c r="C114" s="71"/>
      <c r="D114" s="72"/>
      <c r="E114" s="72"/>
      <c r="F114" s="32"/>
      <c r="G114" s="32"/>
      <c r="H114" s="32"/>
      <c r="I114" s="32"/>
      <c r="J114" s="32"/>
      <c r="K114" s="32"/>
      <c r="L114" s="32"/>
      <c r="M114" s="32"/>
      <c r="N114" s="32"/>
      <c r="O114" s="122"/>
      <c r="P114" s="32"/>
      <c r="Q114" s="32"/>
    </row>
    <row r="115" spans="1:17">
      <c r="A115" s="71"/>
      <c r="B115" s="71"/>
      <c r="C115" s="71"/>
      <c r="D115" s="72"/>
      <c r="E115" s="72"/>
      <c r="F115" s="32"/>
      <c r="G115" s="32"/>
      <c r="H115" s="32"/>
      <c r="I115" s="32"/>
      <c r="J115" s="32"/>
      <c r="K115" s="32"/>
      <c r="L115" s="32"/>
      <c r="M115" s="32"/>
      <c r="N115" s="32"/>
      <c r="O115" s="122"/>
      <c r="P115" s="32"/>
      <c r="Q115" s="32"/>
    </row>
    <row r="116" spans="1:17">
      <c r="A116" s="71"/>
      <c r="B116" s="71"/>
      <c r="C116" s="71"/>
      <c r="D116" s="72"/>
      <c r="E116" s="72"/>
      <c r="F116" s="32"/>
      <c r="G116" s="32"/>
      <c r="H116" s="32"/>
      <c r="I116" s="32"/>
      <c r="J116" s="32"/>
      <c r="K116" s="32"/>
      <c r="L116" s="32"/>
      <c r="M116" s="32"/>
      <c r="N116" s="32"/>
      <c r="O116" s="122"/>
      <c r="P116" s="32"/>
      <c r="Q116" s="32"/>
    </row>
    <row r="117" spans="1:17">
      <c r="A117" s="71"/>
      <c r="B117" s="71"/>
      <c r="C117" s="71"/>
      <c r="D117" s="72"/>
      <c r="E117" s="72"/>
      <c r="F117" s="32"/>
      <c r="G117" s="32"/>
      <c r="H117" s="32"/>
      <c r="I117" s="32"/>
      <c r="J117" s="32"/>
      <c r="K117" s="32"/>
      <c r="L117" s="32"/>
      <c r="M117" s="32"/>
      <c r="N117" s="32"/>
      <c r="O117" s="122"/>
      <c r="P117" s="32"/>
      <c r="Q117" s="32"/>
    </row>
    <row r="118" spans="1:17">
      <c r="A118" s="71"/>
      <c r="B118" s="71"/>
      <c r="C118" s="71"/>
      <c r="D118" s="72"/>
      <c r="E118" s="72"/>
      <c r="F118" s="32"/>
      <c r="G118" s="32"/>
      <c r="H118" s="32"/>
      <c r="I118" s="32"/>
      <c r="J118" s="32"/>
      <c r="K118" s="32"/>
      <c r="L118" s="32"/>
      <c r="M118" s="32"/>
      <c r="N118" s="32"/>
      <c r="O118" s="122"/>
      <c r="P118" s="32"/>
      <c r="Q118" s="32"/>
    </row>
    <row r="119" spans="1:17">
      <c r="A119" s="71"/>
      <c r="B119" s="71"/>
      <c r="C119" s="71"/>
      <c r="D119" s="72"/>
      <c r="E119" s="72"/>
      <c r="F119" s="32"/>
      <c r="G119" s="32"/>
      <c r="H119" s="32"/>
      <c r="I119" s="32"/>
      <c r="J119" s="32"/>
      <c r="K119" s="32"/>
      <c r="L119" s="32"/>
      <c r="M119" s="32"/>
      <c r="N119" s="32"/>
      <c r="O119" s="122"/>
      <c r="P119" s="32"/>
      <c r="Q119" s="32"/>
    </row>
    <row r="120" spans="1:17">
      <c r="A120" s="71"/>
      <c r="B120" s="71"/>
      <c r="C120" s="71"/>
      <c r="D120" s="72"/>
      <c r="E120" s="72"/>
      <c r="F120" s="32"/>
      <c r="G120" s="32"/>
      <c r="H120" s="32"/>
      <c r="I120" s="32"/>
      <c r="J120" s="32"/>
      <c r="K120" s="32"/>
      <c r="L120" s="32"/>
      <c r="M120" s="32"/>
      <c r="N120" s="32"/>
      <c r="O120" s="122"/>
      <c r="P120" s="32"/>
      <c r="Q120" s="32"/>
    </row>
    <row r="121" spans="1:17">
      <c r="A121" s="71"/>
      <c r="B121" s="71"/>
      <c r="C121" s="71"/>
      <c r="D121" s="72"/>
      <c r="E121" s="72"/>
      <c r="F121" s="32"/>
      <c r="G121" s="32"/>
      <c r="H121" s="32"/>
      <c r="I121" s="32"/>
      <c r="J121" s="32"/>
      <c r="K121" s="32"/>
      <c r="L121" s="32"/>
      <c r="M121" s="32"/>
      <c r="N121" s="32"/>
      <c r="O121" s="122"/>
      <c r="P121" s="32"/>
      <c r="Q121" s="32"/>
    </row>
    <row r="122" spans="1:17">
      <c r="A122" s="71"/>
      <c r="B122" s="71"/>
      <c r="C122" s="71"/>
      <c r="D122" s="72"/>
      <c r="E122" s="72"/>
      <c r="F122" s="32"/>
      <c r="G122" s="32"/>
      <c r="H122" s="32"/>
      <c r="I122" s="32"/>
      <c r="J122" s="32"/>
      <c r="K122" s="32"/>
      <c r="L122" s="32"/>
      <c r="M122" s="32"/>
      <c r="N122" s="32"/>
      <c r="O122" s="122"/>
      <c r="P122" s="32"/>
      <c r="Q122" s="32"/>
    </row>
    <row r="123" spans="1:17">
      <c r="A123" s="71"/>
      <c r="B123" s="71"/>
      <c r="C123" s="71"/>
      <c r="D123" s="72"/>
      <c r="E123" s="72"/>
      <c r="F123" s="32"/>
      <c r="G123" s="32"/>
      <c r="H123" s="32"/>
      <c r="I123" s="32"/>
      <c r="J123" s="32"/>
      <c r="K123" s="32"/>
      <c r="L123" s="32"/>
      <c r="M123" s="32"/>
      <c r="N123" s="32"/>
      <c r="O123" s="122"/>
      <c r="P123" s="32"/>
      <c r="Q123" s="32"/>
    </row>
    <row r="124" spans="1:17">
      <c r="A124" s="71"/>
      <c r="B124" s="71"/>
      <c r="C124" s="71"/>
      <c r="D124" s="72"/>
      <c r="E124" s="72"/>
      <c r="F124" s="32"/>
      <c r="G124" s="32"/>
      <c r="H124" s="32"/>
      <c r="I124" s="32"/>
      <c r="J124" s="32"/>
      <c r="K124" s="32"/>
      <c r="L124" s="32"/>
      <c r="M124" s="32"/>
      <c r="N124" s="32"/>
      <c r="O124" s="122"/>
      <c r="P124" s="32"/>
      <c r="Q124" s="32"/>
    </row>
    <row r="125" spans="1:17">
      <c r="A125" s="71"/>
      <c r="B125" s="71"/>
      <c r="C125" s="71"/>
      <c r="D125" s="72"/>
      <c r="E125" s="72"/>
      <c r="F125" s="32"/>
      <c r="G125" s="32"/>
      <c r="H125" s="32"/>
      <c r="I125" s="32"/>
      <c r="J125" s="32"/>
      <c r="K125" s="32"/>
      <c r="L125" s="32"/>
      <c r="M125" s="32"/>
      <c r="N125" s="32"/>
      <c r="O125" s="122"/>
      <c r="P125" s="32"/>
      <c r="Q125" s="32"/>
    </row>
    <row r="126" spans="1:17">
      <c r="A126" s="71"/>
      <c r="B126" s="71"/>
      <c r="C126" s="71"/>
      <c r="D126" s="72"/>
      <c r="E126" s="72"/>
      <c r="F126" s="32"/>
      <c r="G126" s="32"/>
      <c r="H126" s="32"/>
      <c r="I126" s="32"/>
      <c r="J126" s="32"/>
      <c r="K126" s="32"/>
      <c r="L126" s="32"/>
      <c r="M126" s="32"/>
      <c r="N126" s="32"/>
      <c r="O126" s="122"/>
      <c r="P126" s="32"/>
      <c r="Q126" s="32"/>
    </row>
    <row r="127" spans="1:17">
      <c r="A127" s="71"/>
      <c r="B127" s="71"/>
      <c r="C127" s="71"/>
      <c r="D127" s="72"/>
      <c r="E127" s="72"/>
      <c r="F127" s="32"/>
      <c r="G127" s="32"/>
      <c r="H127" s="32"/>
      <c r="I127" s="32"/>
      <c r="J127" s="32"/>
      <c r="K127" s="32"/>
      <c r="L127" s="32"/>
      <c r="M127" s="32"/>
      <c r="N127" s="32"/>
      <c r="O127" s="122"/>
      <c r="P127" s="32"/>
      <c r="Q127" s="32"/>
    </row>
    <row r="128" spans="1:17">
      <c r="A128" s="71"/>
      <c r="B128" s="71"/>
      <c r="C128" s="71"/>
      <c r="D128" s="72"/>
      <c r="E128" s="72"/>
      <c r="F128" s="32"/>
      <c r="G128" s="32"/>
      <c r="H128" s="32"/>
      <c r="I128" s="32"/>
      <c r="J128" s="32"/>
      <c r="K128" s="32"/>
      <c r="L128" s="32"/>
      <c r="M128" s="32"/>
      <c r="N128" s="32"/>
      <c r="O128" s="122"/>
      <c r="P128" s="32"/>
      <c r="Q128" s="32"/>
    </row>
    <row r="129" spans="1:17">
      <c r="A129" s="71"/>
      <c r="B129" s="71"/>
      <c r="C129" s="71"/>
      <c r="D129" s="72"/>
      <c r="E129" s="72"/>
      <c r="F129" s="32"/>
      <c r="G129" s="32"/>
      <c r="H129" s="32"/>
      <c r="I129" s="32"/>
      <c r="J129" s="32"/>
      <c r="K129" s="32"/>
      <c r="L129" s="32"/>
      <c r="M129" s="32"/>
      <c r="N129" s="32"/>
      <c r="O129" s="122"/>
      <c r="P129" s="32"/>
      <c r="Q129" s="32"/>
    </row>
    <row r="130" spans="1:17">
      <c r="A130" s="71"/>
      <c r="B130" s="71"/>
      <c r="C130" s="71"/>
      <c r="D130" s="72"/>
      <c r="E130" s="72"/>
      <c r="F130" s="32"/>
      <c r="G130" s="32"/>
      <c r="H130" s="32"/>
      <c r="I130" s="32"/>
      <c r="J130" s="32"/>
      <c r="K130" s="32"/>
      <c r="L130" s="32"/>
      <c r="M130" s="32"/>
      <c r="N130" s="32"/>
      <c r="O130" s="122"/>
      <c r="P130" s="32"/>
      <c r="Q130" s="32"/>
    </row>
    <row r="131" spans="1:17">
      <c r="A131" s="71"/>
      <c r="B131" s="71"/>
      <c r="C131" s="71"/>
      <c r="D131" s="72"/>
      <c r="E131" s="72"/>
      <c r="F131" s="32"/>
      <c r="G131" s="32"/>
      <c r="H131" s="32"/>
      <c r="I131" s="32"/>
      <c r="J131" s="32"/>
      <c r="K131" s="32"/>
      <c r="L131" s="32"/>
      <c r="M131" s="32"/>
      <c r="N131" s="32"/>
      <c r="O131" s="122"/>
      <c r="P131" s="32"/>
      <c r="Q131" s="32"/>
    </row>
    <row r="132" spans="1:17">
      <c r="A132" s="71"/>
      <c r="B132" s="71"/>
      <c r="C132" s="71"/>
      <c r="D132" s="72"/>
      <c r="E132" s="72"/>
      <c r="F132" s="32"/>
      <c r="G132" s="32"/>
      <c r="H132" s="32"/>
      <c r="I132" s="32"/>
      <c r="J132" s="32"/>
      <c r="K132" s="32"/>
      <c r="L132" s="32"/>
      <c r="M132" s="32"/>
      <c r="N132" s="32"/>
      <c r="O132" s="122"/>
      <c r="P132" s="32"/>
      <c r="Q132" s="32"/>
    </row>
    <row r="133" spans="1:17">
      <c r="A133" s="71"/>
      <c r="B133" s="71"/>
      <c r="C133" s="71"/>
      <c r="D133" s="72"/>
      <c r="E133" s="72"/>
      <c r="F133" s="32"/>
      <c r="G133" s="32"/>
      <c r="H133" s="32"/>
      <c r="I133" s="32"/>
      <c r="J133" s="32"/>
      <c r="K133" s="32"/>
      <c r="L133" s="32"/>
      <c r="M133" s="32"/>
      <c r="N133" s="32"/>
      <c r="O133" s="122"/>
      <c r="P133" s="32"/>
      <c r="Q133" s="32"/>
    </row>
    <row r="134" spans="1:17">
      <c r="A134" s="71"/>
      <c r="B134" s="71"/>
      <c r="C134" s="71"/>
      <c r="D134" s="72"/>
      <c r="E134" s="72"/>
      <c r="F134" s="32"/>
      <c r="G134" s="32"/>
      <c r="H134" s="32"/>
      <c r="I134" s="32"/>
      <c r="J134" s="32"/>
      <c r="K134" s="32"/>
      <c r="L134" s="32"/>
      <c r="M134" s="32"/>
      <c r="N134" s="32"/>
      <c r="O134" s="122"/>
      <c r="P134" s="32"/>
      <c r="Q134" s="32"/>
    </row>
    <row r="135" spans="1:17">
      <c r="A135" s="71"/>
      <c r="B135" s="71"/>
      <c r="C135" s="71"/>
      <c r="D135" s="72"/>
      <c r="E135" s="72"/>
      <c r="F135" s="32"/>
      <c r="G135" s="32"/>
      <c r="H135" s="32"/>
      <c r="I135" s="32"/>
      <c r="J135" s="32"/>
      <c r="K135" s="32"/>
      <c r="L135" s="32"/>
      <c r="M135" s="32"/>
      <c r="N135" s="32"/>
      <c r="O135" s="122"/>
      <c r="P135" s="32"/>
      <c r="Q135" s="32"/>
    </row>
    <row r="136" spans="1:17">
      <c r="A136" s="71"/>
      <c r="B136" s="71"/>
      <c r="C136" s="71"/>
      <c r="D136" s="72"/>
      <c r="E136" s="72"/>
      <c r="F136" s="32"/>
      <c r="G136" s="32"/>
      <c r="H136" s="32"/>
      <c r="I136" s="32"/>
      <c r="J136" s="32"/>
      <c r="K136" s="32"/>
      <c r="L136" s="32"/>
      <c r="M136" s="32"/>
      <c r="N136" s="32"/>
      <c r="O136" s="122"/>
      <c r="P136" s="32"/>
      <c r="Q136" s="32"/>
    </row>
    <row r="137" spans="1:17">
      <c r="A137" s="71"/>
      <c r="B137" s="71"/>
      <c r="C137" s="71"/>
      <c r="D137" s="72"/>
      <c r="E137" s="72"/>
      <c r="F137" s="32"/>
      <c r="G137" s="32"/>
      <c r="H137" s="32"/>
      <c r="I137" s="32"/>
      <c r="J137" s="32"/>
      <c r="K137" s="32"/>
      <c r="L137" s="32"/>
      <c r="M137" s="32"/>
      <c r="N137" s="32"/>
      <c r="O137" s="122"/>
      <c r="P137" s="32"/>
      <c r="Q137" s="32"/>
    </row>
    <row r="138" spans="1:17">
      <c r="A138" s="71"/>
      <c r="B138" s="71"/>
      <c r="C138" s="71"/>
      <c r="D138" s="72"/>
      <c r="E138" s="72"/>
      <c r="F138" s="32"/>
      <c r="G138" s="32"/>
      <c r="H138" s="32"/>
      <c r="I138" s="32"/>
      <c r="J138" s="32"/>
      <c r="K138" s="32"/>
      <c r="L138" s="32"/>
      <c r="M138" s="32"/>
      <c r="N138" s="32"/>
      <c r="O138" s="122"/>
      <c r="P138" s="32"/>
      <c r="Q138" s="32"/>
    </row>
    <row r="139" spans="1:17">
      <c r="A139" s="71"/>
      <c r="B139" s="71"/>
      <c r="C139" s="71"/>
      <c r="D139" s="72"/>
      <c r="E139" s="72"/>
      <c r="F139" s="32"/>
      <c r="G139" s="32"/>
      <c r="H139" s="32"/>
      <c r="I139" s="32"/>
      <c r="J139" s="32"/>
      <c r="K139" s="32"/>
      <c r="L139" s="32"/>
      <c r="M139" s="32"/>
      <c r="N139" s="32"/>
      <c r="O139" s="122"/>
      <c r="P139" s="32"/>
      <c r="Q139" s="32"/>
    </row>
    <row r="140" spans="1:17">
      <c r="A140" s="71"/>
      <c r="B140" s="71"/>
      <c r="C140" s="71"/>
      <c r="D140" s="72"/>
      <c r="E140" s="72"/>
      <c r="F140" s="32"/>
      <c r="G140" s="32"/>
      <c r="H140" s="32"/>
      <c r="I140" s="32"/>
      <c r="J140" s="32"/>
      <c r="K140" s="32"/>
      <c r="L140" s="32"/>
      <c r="M140" s="32"/>
      <c r="N140" s="32"/>
      <c r="O140" s="122"/>
      <c r="P140" s="32"/>
      <c r="Q140" s="32"/>
    </row>
    <row r="141" spans="1:17">
      <c r="A141" s="71"/>
      <c r="B141" s="71"/>
      <c r="C141" s="71"/>
      <c r="D141" s="72"/>
      <c r="E141" s="72"/>
      <c r="F141" s="32"/>
      <c r="G141" s="32"/>
      <c r="H141" s="32"/>
      <c r="I141" s="32"/>
      <c r="J141" s="32"/>
      <c r="K141" s="32"/>
      <c r="L141" s="32"/>
      <c r="M141" s="32"/>
      <c r="N141" s="32"/>
      <c r="O141" s="122"/>
      <c r="P141" s="32"/>
      <c r="Q141" s="32"/>
    </row>
    <row r="142" spans="1:17">
      <c r="A142" s="71"/>
      <c r="B142" s="71"/>
      <c r="C142" s="71"/>
      <c r="D142" s="72"/>
      <c r="E142" s="72"/>
      <c r="F142" s="32"/>
      <c r="G142" s="32"/>
      <c r="H142" s="32"/>
      <c r="I142" s="32"/>
      <c r="J142" s="32"/>
      <c r="K142" s="32"/>
      <c r="L142" s="32"/>
      <c r="M142" s="32"/>
      <c r="N142" s="32"/>
      <c r="O142" s="122"/>
      <c r="P142" s="32"/>
      <c r="Q142" s="32"/>
    </row>
    <row r="143" spans="1:17">
      <c r="A143" s="71"/>
      <c r="B143" s="71"/>
      <c r="C143" s="71"/>
      <c r="D143" s="72"/>
      <c r="E143" s="72"/>
      <c r="F143" s="32"/>
      <c r="G143" s="32"/>
      <c r="H143" s="32"/>
      <c r="I143" s="32"/>
      <c r="J143" s="32"/>
      <c r="K143" s="32"/>
      <c r="L143" s="32"/>
      <c r="M143" s="32"/>
      <c r="N143" s="32"/>
      <c r="O143" s="122"/>
      <c r="P143" s="32"/>
      <c r="Q143" s="32"/>
    </row>
    <row r="144" spans="1:17">
      <c r="A144" s="71"/>
      <c r="B144" s="71"/>
      <c r="C144" s="71"/>
      <c r="D144" s="72"/>
      <c r="E144" s="72"/>
      <c r="F144" s="32"/>
      <c r="G144" s="32"/>
      <c r="H144" s="32"/>
      <c r="I144" s="32"/>
      <c r="J144" s="32"/>
      <c r="K144" s="32"/>
      <c r="L144" s="32"/>
      <c r="M144" s="32"/>
      <c r="N144" s="32"/>
      <c r="O144" s="122"/>
      <c r="P144" s="32"/>
      <c r="Q144" s="32"/>
    </row>
    <row r="145" spans="1:17">
      <c r="A145" s="71"/>
      <c r="B145" s="71"/>
      <c r="C145" s="71"/>
      <c r="D145" s="72"/>
      <c r="E145" s="72"/>
      <c r="F145" s="32"/>
      <c r="G145" s="32"/>
      <c r="H145" s="32"/>
      <c r="I145" s="32"/>
      <c r="J145" s="32"/>
      <c r="K145" s="32"/>
      <c r="L145" s="32"/>
      <c r="M145" s="32"/>
      <c r="N145" s="32"/>
      <c r="O145" s="122"/>
      <c r="P145" s="32"/>
      <c r="Q145" s="32"/>
    </row>
    <row r="146" spans="1:17">
      <c r="A146" s="71"/>
      <c r="B146" s="71"/>
      <c r="C146" s="71"/>
      <c r="D146" s="72"/>
      <c r="E146" s="72"/>
      <c r="F146" s="32"/>
      <c r="G146" s="32"/>
      <c r="H146" s="32"/>
      <c r="I146" s="32"/>
      <c r="J146" s="32"/>
      <c r="K146" s="32"/>
      <c r="L146" s="32"/>
      <c r="M146" s="32"/>
      <c r="N146" s="32"/>
      <c r="O146" s="122"/>
      <c r="P146" s="32"/>
      <c r="Q146" s="32"/>
    </row>
    <row r="147" spans="1:17">
      <c r="A147" s="71"/>
      <c r="B147" s="71"/>
      <c r="C147" s="71"/>
      <c r="D147" s="72"/>
      <c r="E147" s="72"/>
      <c r="F147" s="32"/>
      <c r="G147" s="32"/>
      <c r="H147" s="32"/>
      <c r="I147" s="32"/>
      <c r="J147" s="32"/>
      <c r="K147" s="32"/>
      <c r="L147" s="32"/>
      <c r="M147" s="32"/>
      <c r="N147" s="32"/>
      <c r="O147" s="122"/>
      <c r="P147" s="32"/>
      <c r="Q147" s="32"/>
    </row>
    <row r="148" spans="1:17">
      <c r="A148" s="71"/>
      <c r="B148" s="71"/>
      <c r="C148" s="71"/>
      <c r="D148" s="72"/>
      <c r="E148" s="72"/>
      <c r="F148" s="32"/>
      <c r="G148" s="32"/>
      <c r="H148" s="32"/>
      <c r="I148" s="32"/>
      <c r="J148" s="32"/>
      <c r="K148" s="32"/>
      <c r="L148" s="32"/>
      <c r="M148" s="32"/>
      <c r="N148" s="32"/>
      <c r="O148" s="122"/>
      <c r="P148" s="32"/>
      <c r="Q148" s="32"/>
    </row>
    <row r="149" spans="1:17">
      <c r="A149" s="71"/>
      <c r="B149" s="71"/>
      <c r="C149" s="71"/>
      <c r="D149" s="72"/>
      <c r="E149" s="72"/>
      <c r="F149" s="32"/>
      <c r="G149" s="32"/>
      <c r="H149" s="32"/>
      <c r="I149" s="32"/>
      <c r="J149" s="32"/>
      <c r="K149" s="32"/>
      <c r="L149" s="32"/>
      <c r="M149" s="32"/>
      <c r="N149" s="32"/>
      <c r="O149" s="122"/>
      <c r="P149" s="32"/>
      <c r="Q149" s="32"/>
    </row>
    <row r="150" spans="1:17">
      <c r="A150" s="71"/>
      <c r="B150" s="71"/>
      <c r="C150" s="71"/>
      <c r="D150" s="72"/>
      <c r="E150" s="72"/>
      <c r="F150" s="32"/>
      <c r="G150" s="32"/>
      <c r="H150" s="32"/>
      <c r="I150" s="32"/>
      <c r="J150" s="32"/>
      <c r="K150" s="32"/>
      <c r="L150" s="32"/>
      <c r="M150" s="32"/>
      <c r="N150" s="32"/>
      <c r="O150" s="122"/>
      <c r="P150" s="32"/>
      <c r="Q150" s="32"/>
    </row>
    <row r="151" spans="1:17">
      <c r="A151" s="71"/>
      <c r="B151" s="71"/>
      <c r="C151" s="71"/>
      <c r="D151" s="72"/>
      <c r="E151" s="72"/>
      <c r="F151" s="32"/>
      <c r="G151" s="32"/>
      <c r="H151" s="32"/>
      <c r="I151" s="32"/>
      <c r="J151" s="32"/>
      <c r="K151" s="32"/>
      <c r="L151" s="32"/>
      <c r="M151" s="32"/>
      <c r="N151" s="32"/>
      <c r="O151" s="122"/>
      <c r="P151" s="32"/>
      <c r="Q151" s="32"/>
    </row>
    <row r="152" spans="1:17">
      <c r="A152" s="71"/>
      <c r="B152" s="71"/>
      <c r="C152" s="71"/>
      <c r="D152" s="72"/>
      <c r="E152" s="72"/>
      <c r="F152" s="32"/>
      <c r="G152" s="32"/>
      <c r="H152" s="32"/>
      <c r="I152" s="32"/>
      <c r="J152" s="32"/>
      <c r="K152" s="32"/>
      <c r="L152" s="32"/>
      <c r="M152" s="32"/>
      <c r="N152" s="32"/>
      <c r="O152" s="122"/>
      <c r="P152" s="32"/>
      <c r="Q152" s="32"/>
    </row>
    <row r="153" spans="1:17">
      <c r="A153" s="71"/>
      <c r="B153" s="71"/>
      <c r="C153" s="71"/>
      <c r="D153" s="72"/>
      <c r="E153" s="72"/>
      <c r="F153" s="32"/>
      <c r="G153" s="32"/>
      <c r="H153" s="32"/>
      <c r="I153" s="32"/>
      <c r="J153" s="32"/>
      <c r="K153" s="32"/>
      <c r="L153" s="32"/>
      <c r="M153" s="32"/>
      <c r="N153" s="32"/>
      <c r="O153" s="122"/>
      <c r="P153" s="32"/>
      <c r="Q153" s="32"/>
    </row>
    <row r="154" spans="1:17">
      <c r="A154" s="71"/>
      <c r="B154" s="71"/>
      <c r="C154" s="71"/>
      <c r="D154" s="72"/>
      <c r="E154" s="72"/>
      <c r="F154" s="32"/>
      <c r="G154" s="32"/>
      <c r="H154" s="32"/>
      <c r="I154" s="32"/>
      <c r="J154" s="32"/>
      <c r="K154" s="32"/>
      <c r="L154" s="32"/>
      <c r="M154" s="32"/>
      <c r="N154" s="32"/>
      <c r="O154" s="122"/>
      <c r="P154" s="32"/>
      <c r="Q154" s="32"/>
    </row>
    <row r="155" spans="1:17">
      <c r="A155" s="71"/>
      <c r="B155" s="71"/>
      <c r="C155" s="71"/>
      <c r="D155" s="72"/>
      <c r="E155" s="72"/>
      <c r="F155" s="32"/>
      <c r="G155" s="32"/>
      <c r="H155" s="32"/>
      <c r="I155" s="32"/>
      <c r="J155" s="32"/>
      <c r="K155" s="32"/>
      <c r="L155" s="32"/>
      <c r="M155" s="32"/>
      <c r="N155" s="32"/>
      <c r="O155" s="122"/>
      <c r="P155" s="32"/>
      <c r="Q155" s="32"/>
    </row>
    <row r="156" spans="1:17">
      <c r="A156" s="71"/>
      <c r="B156" s="71"/>
      <c r="C156" s="71"/>
      <c r="D156" s="72"/>
      <c r="E156" s="72"/>
      <c r="F156" s="32"/>
      <c r="G156" s="32"/>
      <c r="H156" s="32"/>
      <c r="I156" s="32"/>
      <c r="J156" s="32"/>
      <c r="K156" s="32"/>
      <c r="L156" s="32"/>
      <c r="M156" s="32"/>
      <c r="N156" s="32"/>
      <c r="O156" s="122"/>
      <c r="P156" s="32"/>
      <c r="Q156" s="32"/>
    </row>
    <row r="157" spans="1:17">
      <c r="A157" s="71"/>
      <c r="B157" s="71"/>
      <c r="C157" s="71"/>
      <c r="D157" s="72"/>
      <c r="E157" s="72"/>
      <c r="F157" s="32"/>
      <c r="G157" s="32"/>
      <c r="H157" s="32"/>
      <c r="I157" s="32"/>
      <c r="J157" s="32"/>
      <c r="K157" s="32"/>
      <c r="L157" s="32"/>
      <c r="M157" s="32"/>
      <c r="N157" s="32"/>
      <c r="O157" s="122"/>
      <c r="P157" s="32"/>
      <c r="Q157" s="32"/>
    </row>
    <row r="158" spans="1:17">
      <c r="A158" s="71"/>
      <c r="B158" s="71"/>
      <c r="C158" s="71"/>
      <c r="D158" s="72"/>
      <c r="E158" s="72"/>
      <c r="F158" s="32"/>
      <c r="G158" s="32"/>
      <c r="H158" s="32"/>
      <c r="I158" s="32"/>
      <c r="J158" s="32"/>
      <c r="K158" s="32"/>
      <c r="L158" s="32"/>
      <c r="M158" s="32"/>
      <c r="N158" s="32"/>
      <c r="O158" s="122"/>
      <c r="P158" s="32"/>
      <c r="Q158" s="32"/>
    </row>
    <row r="159" spans="1:17">
      <c r="A159" s="71"/>
      <c r="B159" s="71"/>
      <c r="C159" s="71"/>
      <c r="D159" s="72"/>
      <c r="E159" s="72"/>
      <c r="F159" s="32"/>
      <c r="G159" s="32"/>
      <c r="H159" s="32"/>
      <c r="I159" s="32"/>
      <c r="J159" s="32"/>
      <c r="K159" s="32"/>
      <c r="L159" s="32"/>
      <c r="M159" s="32"/>
      <c r="N159" s="32"/>
      <c r="O159" s="122"/>
      <c r="P159" s="32"/>
      <c r="Q159" s="32"/>
    </row>
    <row r="160" spans="1:17">
      <c r="A160" s="71"/>
      <c r="B160" s="71"/>
      <c r="C160" s="71"/>
      <c r="D160" s="72"/>
      <c r="E160" s="72"/>
      <c r="F160" s="32"/>
      <c r="G160" s="32"/>
      <c r="H160" s="32"/>
      <c r="I160" s="32"/>
      <c r="J160" s="32"/>
      <c r="K160" s="32"/>
      <c r="L160" s="32"/>
      <c r="M160" s="32"/>
      <c r="N160" s="32"/>
      <c r="O160" s="122"/>
      <c r="P160" s="32"/>
      <c r="Q160" s="32"/>
    </row>
    <row r="161" spans="1:17">
      <c r="A161" s="71"/>
      <c r="B161" s="71"/>
      <c r="C161" s="71"/>
      <c r="D161" s="72"/>
      <c r="E161" s="72"/>
      <c r="F161" s="32"/>
      <c r="G161" s="32"/>
      <c r="H161" s="32"/>
      <c r="I161" s="32"/>
      <c r="J161" s="32"/>
      <c r="K161" s="32"/>
      <c r="L161" s="32"/>
      <c r="M161" s="32"/>
      <c r="N161" s="32"/>
      <c r="O161" s="122"/>
      <c r="P161" s="32"/>
      <c r="Q161" s="32"/>
    </row>
    <row r="162" spans="1:17">
      <c r="A162" s="71"/>
      <c r="B162" s="71"/>
      <c r="C162" s="71"/>
      <c r="D162" s="72"/>
      <c r="E162" s="72"/>
      <c r="F162" s="32"/>
      <c r="G162" s="32"/>
      <c r="H162" s="32"/>
      <c r="I162" s="32"/>
      <c r="J162" s="32"/>
      <c r="K162" s="32"/>
      <c r="L162" s="32"/>
      <c r="M162" s="32"/>
      <c r="N162" s="32"/>
      <c r="O162" s="122"/>
      <c r="P162" s="32"/>
      <c r="Q162" s="32"/>
    </row>
    <row r="163" spans="1:17">
      <c r="A163" s="71"/>
      <c r="B163" s="71"/>
      <c r="C163" s="71"/>
      <c r="D163" s="72"/>
      <c r="E163" s="72"/>
      <c r="F163" s="32"/>
      <c r="G163" s="32"/>
      <c r="H163" s="32"/>
      <c r="I163" s="32"/>
      <c r="J163" s="32"/>
      <c r="K163" s="32"/>
      <c r="L163" s="32"/>
      <c r="M163" s="32"/>
      <c r="N163" s="32"/>
      <c r="O163" s="122"/>
      <c r="P163" s="32"/>
      <c r="Q163" s="32"/>
    </row>
    <row r="164" spans="1:17">
      <c r="A164" s="71"/>
      <c r="B164" s="71"/>
      <c r="C164" s="71"/>
      <c r="D164" s="72"/>
      <c r="E164" s="72"/>
      <c r="F164" s="32"/>
      <c r="G164" s="32"/>
      <c r="H164" s="32"/>
      <c r="I164" s="32"/>
      <c r="J164" s="32"/>
      <c r="K164" s="32"/>
      <c r="L164" s="32"/>
      <c r="M164" s="32"/>
      <c r="N164" s="32"/>
      <c r="O164" s="122"/>
      <c r="P164" s="32"/>
      <c r="Q164" s="32"/>
    </row>
    <row r="165" spans="1:17">
      <c r="A165" s="71"/>
      <c r="B165" s="71"/>
      <c r="C165" s="71"/>
      <c r="D165" s="72"/>
      <c r="E165" s="72"/>
      <c r="F165" s="32"/>
      <c r="G165" s="32"/>
      <c r="H165" s="32"/>
      <c r="I165" s="32"/>
      <c r="J165" s="32"/>
      <c r="K165" s="32"/>
      <c r="L165" s="32"/>
      <c r="M165" s="32"/>
      <c r="N165" s="32"/>
      <c r="O165" s="122"/>
      <c r="P165" s="32"/>
      <c r="Q165" s="32"/>
    </row>
    <row r="166" spans="1:17">
      <c r="A166" s="71"/>
      <c r="B166" s="71"/>
      <c r="C166" s="71"/>
      <c r="D166" s="72"/>
      <c r="E166" s="72"/>
      <c r="F166" s="32"/>
      <c r="G166" s="32"/>
      <c r="H166" s="32"/>
      <c r="I166" s="32"/>
      <c r="J166" s="32"/>
      <c r="K166" s="32"/>
      <c r="L166" s="32"/>
      <c r="M166" s="32"/>
      <c r="N166" s="32"/>
      <c r="O166" s="122"/>
      <c r="P166" s="32"/>
      <c r="Q166" s="32"/>
    </row>
    <row r="167" spans="1:17">
      <c r="A167" s="71"/>
      <c r="B167" s="71"/>
      <c r="C167" s="71"/>
      <c r="D167" s="72"/>
      <c r="E167" s="72"/>
      <c r="F167" s="32"/>
      <c r="G167" s="32"/>
      <c r="H167" s="32"/>
      <c r="I167" s="32"/>
      <c r="J167" s="32"/>
      <c r="K167" s="32"/>
      <c r="L167" s="32"/>
      <c r="M167" s="32"/>
      <c r="N167" s="32"/>
      <c r="O167" s="122"/>
      <c r="P167" s="32"/>
      <c r="Q167" s="32"/>
    </row>
    <row r="168" spans="1:17">
      <c r="A168" s="71"/>
      <c r="B168" s="71"/>
      <c r="C168" s="71"/>
      <c r="D168" s="72"/>
      <c r="E168" s="72"/>
      <c r="F168" s="32"/>
      <c r="G168" s="32"/>
      <c r="H168" s="32"/>
      <c r="I168" s="32"/>
      <c r="J168" s="32"/>
      <c r="K168" s="32"/>
      <c r="L168" s="32"/>
      <c r="M168" s="32"/>
      <c r="N168" s="32"/>
      <c r="O168" s="122"/>
      <c r="P168" s="32"/>
      <c r="Q168" s="32"/>
    </row>
    <row r="169" spans="1:17">
      <c r="A169" s="71"/>
      <c r="B169" s="71"/>
      <c r="C169" s="71"/>
      <c r="D169" s="72"/>
      <c r="E169" s="72"/>
      <c r="F169" s="32"/>
      <c r="G169" s="32"/>
      <c r="H169" s="32"/>
      <c r="I169" s="32"/>
      <c r="J169" s="32"/>
      <c r="K169" s="32"/>
      <c r="L169" s="32"/>
      <c r="M169" s="32"/>
      <c r="N169" s="32"/>
      <c r="O169" s="122"/>
      <c r="P169" s="32"/>
      <c r="Q169" s="32"/>
    </row>
    <row r="170" spans="1:17">
      <c r="A170" s="71"/>
      <c r="B170" s="71"/>
      <c r="C170" s="71"/>
      <c r="D170" s="72"/>
      <c r="E170" s="72"/>
      <c r="F170" s="32"/>
      <c r="G170" s="32"/>
      <c r="H170" s="32"/>
      <c r="I170" s="32"/>
      <c r="J170" s="32"/>
      <c r="K170" s="32"/>
      <c r="L170" s="32"/>
      <c r="M170" s="32"/>
      <c r="N170" s="32"/>
      <c r="O170" s="122"/>
      <c r="P170" s="32"/>
      <c r="Q170" s="32"/>
    </row>
    <row r="171" spans="1:17">
      <c r="A171" s="71"/>
      <c r="B171" s="71"/>
      <c r="C171" s="71"/>
      <c r="D171" s="72"/>
      <c r="E171" s="72"/>
      <c r="F171" s="32"/>
      <c r="G171" s="32"/>
      <c r="H171" s="32"/>
      <c r="I171" s="32"/>
      <c r="J171" s="32"/>
      <c r="K171" s="32"/>
      <c r="L171" s="32"/>
      <c r="M171" s="32"/>
      <c r="N171" s="32"/>
      <c r="O171" s="122"/>
      <c r="P171" s="32"/>
      <c r="Q171" s="32"/>
    </row>
    <row r="172" spans="1:17">
      <c r="A172" s="71"/>
      <c r="B172" s="71"/>
      <c r="C172" s="71"/>
      <c r="D172" s="72"/>
      <c r="E172" s="72"/>
      <c r="F172" s="32"/>
      <c r="G172" s="32"/>
      <c r="H172" s="32"/>
      <c r="I172" s="32"/>
      <c r="J172" s="32"/>
      <c r="K172" s="32"/>
      <c r="L172" s="32"/>
      <c r="M172" s="32"/>
      <c r="N172" s="32"/>
      <c r="O172" s="122"/>
      <c r="P172" s="32"/>
      <c r="Q172" s="32"/>
    </row>
    <row r="173" spans="1:17">
      <c r="A173" s="71"/>
      <c r="B173" s="71"/>
      <c r="C173" s="71"/>
      <c r="D173" s="72"/>
      <c r="E173" s="72"/>
      <c r="F173" s="32"/>
      <c r="G173" s="32"/>
      <c r="H173" s="32"/>
      <c r="I173" s="32"/>
      <c r="J173" s="32"/>
      <c r="K173" s="32"/>
      <c r="L173" s="32"/>
      <c r="M173" s="32"/>
      <c r="N173" s="32"/>
      <c r="O173" s="122"/>
      <c r="P173" s="32"/>
      <c r="Q173" s="32"/>
    </row>
    <row r="174" spans="1:17">
      <c r="A174" s="71"/>
      <c r="B174" s="71"/>
      <c r="C174" s="71"/>
      <c r="D174" s="72"/>
      <c r="E174" s="72"/>
      <c r="F174" s="32"/>
      <c r="G174" s="32"/>
      <c r="H174" s="32"/>
      <c r="I174" s="32"/>
      <c r="J174" s="32"/>
      <c r="K174" s="32"/>
      <c r="L174" s="32"/>
      <c r="M174" s="32"/>
      <c r="N174" s="32"/>
      <c r="O174" s="122"/>
      <c r="P174" s="32"/>
      <c r="Q174" s="32"/>
    </row>
    <row r="175" spans="1:17">
      <c r="A175" s="71"/>
      <c r="B175" s="71"/>
      <c r="C175" s="71"/>
      <c r="D175" s="72"/>
      <c r="E175" s="72"/>
      <c r="F175" s="32"/>
      <c r="G175" s="32"/>
      <c r="H175" s="32"/>
      <c r="I175" s="32"/>
      <c r="J175" s="32"/>
      <c r="K175" s="32"/>
      <c r="L175" s="32"/>
      <c r="M175" s="32"/>
      <c r="N175" s="32"/>
      <c r="O175" s="122"/>
      <c r="P175" s="32"/>
      <c r="Q175" s="32"/>
    </row>
    <row r="176" spans="1:17">
      <c r="A176" s="71"/>
      <c r="B176" s="71"/>
      <c r="C176" s="71"/>
      <c r="D176" s="72"/>
      <c r="E176" s="72"/>
      <c r="F176" s="32"/>
      <c r="G176" s="32"/>
      <c r="H176" s="32"/>
      <c r="I176" s="32"/>
      <c r="J176" s="32"/>
      <c r="K176" s="32"/>
      <c r="L176" s="32"/>
      <c r="M176" s="32"/>
      <c r="N176" s="32"/>
      <c r="O176" s="122"/>
      <c r="P176" s="32"/>
      <c r="Q176" s="32"/>
    </row>
    <row r="177" spans="1:17">
      <c r="A177" s="71"/>
      <c r="B177" s="71"/>
      <c r="C177" s="71"/>
      <c r="D177" s="72"/>
      <c r="E177" s="72"/>
      <c r="F177" s="32"/>
      <c r="G177" s="32"/>
      <c r="H177" s="32"/>
      <c r="I177" s="32"/>
      <c r="J177" s="32"/>
      <c r="K177" s="32"/>
      <c r="L177" s="32"/>
      <c r="M177" s="32"/>
      <c r="N177" s="32"/>
      <c r="O177" s="122"/>
      <c r="P177" s="32"/>
      <c r="Q177" s="32"/>
    </row>
    <row r="178" spans="1:17">
      <c r="A178" s="71"/>
      <c r="B178" s="71"/>
      <c r="C178" s="71"/>
      <c r="D178" s="72"/>
      <c r="E178" s="72"/>
      <c r="F178" s="32"/>
      <c r="G178" s="32"/>
      <c r="H178" s="32"/>
      <c r="I178" s="32"/>
      <c r="J178" s="32"/>
      <c r="K178" s="32"/>
      <c r="L178" s="32"/>
      <c r="M178" s="32"/>
      <c r="N178" s="32"/>
      <c r="O178" s="122"/>
      <c r="P178" s="32"/>
      <c r="Q178" s="32"/>
    </row>
    <row r="179" spans="1:17">
      <c r="A179" s="71"/>
      <c r="B179" s="71"/>
      <c r="C179" s="71"/>
      <c r="D179" s="72"/>
      <c r="E179" s="72"/>
      <c r="F179" s="32"/>
      <c r="G179" s="32"/>
      <c r="H179" s="32"/>
      <c r="I179" s="32"/>
      <c r="J179" s="32"/>
      <c r="K179" s="32"/>
      <c r="L179" s="32"/>
      <c r="M179" s="32"/>
      <c r="N179" s="32"/>
      <c r="O179" s="122"/>
      <c r="P179" s="32"/>
      <c r="Q179" s="32"/>
    </row>
    <row r="180" spans="1:17">
      <c r="A180" s="71"/>
      <c r="B180" s="71"/>
      <c r="C180" s="71"/>
      <c r="D180" s="72"/>
      <c r="E180" s="72"/>
      <c r="F180" s="32"/>
      <c r="G180" s="32"/>
      <c r="H180" s="32"/>
      <c r="I180" s="32"/>
      <c r="J180" s="32"/>
      <c r="K180" s="32"/>
      <c r="L180" s="32"/>
      <c r="M180" s="32"/>
      <c r="N180" s="32"/>
      <c r="O180" s="122"/>
      <c r="P180" s="32"/>
      <c r="Q180" s="32"/>
    </row>
    <row r="181" spans="1:17">
      <c r="A181" s="71"/>
      <c r="B181" s="71"/>
      <c r="C181" s="71"/>
      <c r="D181" s="72"/>
      <c r="E181" s="72"/>
      <c r="F181" s="32"/>
      <c r="G181" s="32"/>
      <c r="H181" s="32"/>
      <c r="I181" s="32"/>
      <c r="J181" s="32"/>
      <c r="K181" s="32"/>
      <c r="L181" s="32"/>
      <c r="M181" s="32"/>
      <c r="N181" s="32"/>
      <c r="O181" s="122"/>
      <c r="P181" s="32"/>
      <c r="Q181" s="32"/>
    </row>
    <row r="182" spans="1:17">
      <c r="A182" s="71"/>
      <c r="B182" s="71"/>
      <c r="C182" s="71"/>
      <c r="D182" s="72"/>
      <c r="E182" s="72"/>
      <c r="F182" s="32"/>
      <c r="G182" s="32"/>
      <c r="H182" s="32"/>
      <c r="I182" s="32"/>
      <c r="J182" s="32"/>
      <c r="K182" s="32"/>
      <c r="L182" s="32"/>
      <c r="M182" s="32"/>
      <c r="N182" s="32"/>
      <c r="O182" s="122"/>
      <c r="P182" s="32"/>
      <c r="Q182" s="32"/>
    </row>
    <row r="183" spans="1:17">
      <c r="A183" s="71"/>
      <c r="B183" s="71"/>
      <c r="C183" s="71"/>
      <c r="D183" s="72"/>
      <c r="E183" s="72"/>
      <c r="F183" s="32"/>
      <c r="G183" s="32"/>
      <c r="H183" s="32"/>
      <c r="I183" s="32"/>
      <c r="J183" s="32"/>
      <c r="K183" s="32"/>
      <c r="L183" s="32"/>
      <c r="M183" s="32"/>
      <c r="N183" s="32"/>
      <c r="O183" s="122"/>
      <c r="P183" s="32"/>
      <c r="Q183" s="32"/>
    </row>
    <row r="184" spans="1:17">
      <c r="A184" s="71"/>
      <c r="B184" s="71"/>
      <c r="C184" s="71"/>
      <c r="D184" s="72"/>
      <c r="E184" s="72"/>
      <c r="F184" s="32"/>
      <c r="G184" s="32"/>
      <c r="H184" s="32"/>
      <c r="I184" s="32"/>
      <c r="J184" s="32"/>
      <c r="K184" s="32"/>
      <c r="L184" s="32"/>
      <c r="M184" s="32"/>
      <c r="N184" s="32"/>
      <c r="O184" s="122"/>
      <c r="P184" s="32"/>
      <c r="Q184" s="32"/>
    </row>
    <row r="185" spans="1:17">
      <c r="A185" s="71"/>
      <c r="B185" s="71"/>
      <c r="C185" s="71"/>
      <c r="D185" s="72"/>
      <c r="E185" s="72"/>
      <c r="F185" s="32"/>
      <c r="G185" s="32"/>
      <c r="H185" s="32"/>
      <c r="I185" s="32"/>
      <c r="J185" s="32"/>
      <c r="K185" s="32"/>
      <c r="L185" s="32"/>
      <c r="M185" s="32"/>
      <c r="N185" s="32"/>
      <c r="O185" s="122"/>
      <c r="P185" s="32"/>
      <c r="Q185" s="32"/>
    </row>
    <row r="186" spans="1:17">
      <c r="A186" s="71"/>
      <c r="B186" s="71"/>
      <c r="C186" s="71"/>
      <c r="D186" s="72"/>
      <c r="E186" s="72"/>
      <c r="F186" s="32"/>
      <c r="G186" s="32"/>
      <c r="H186" s="32"/>
      <c r="I186" s="32"/>
      <c r="J186" s="32"/>
      <c r="K186" s="32"/>
      <c r="L186" s="32"/>
      <c r="M186" s="32"/>
      <c r="N186" s="32"/>
      <c r="O186" s="122"/>
      <c r="P186" s="32"/>
      <c r="Q186" s="32"/>
    </row>
    <row r="187" spans="1:17">
      <c r="A187" s="71"/>
      <c r="B187" s="71"/>
      <c r="C187" s="71"/>
      <c r="D187" s="72"/>
      <c r="E187" s="72"/>
      <c r="F187" s="32"/>
      <c r="G187" s="32"/>
      <c r="H187" s="32"/>
      <c r="I187" s="32"/>
      <c r="J187" s="32"/>
      <c r="K187" s="32"/>
      <c r="L187" s="32"/>
      <c r="M187" s="32"/>
      <c r="N187" s="32"/>
      <c r="O187" s="122"/>
      <c r="P187" s="32"/>
      <c r="Q187" s="32"/>
    </row>
    <row r="188" spans="1:17">
      <c r="A188" s="71"/>
      <c r="B188" s="71"/>
      <c r="C188" s="71"/>
      <c r="D188" s="72"/>
      <c r="E188" s="72"/>
      <c r="F188" s="32"/>
      <c r="G188" s="32"/>
      <c r="H188" s="32"/>
      <c r="I188" s="32"/>
      <c r="J188" s="32"/>
      <c r="K188" s="32"/>
      <c r="L188" s="32"/>
      <c r="M188" s="32"/>
      <c r="N188" s="32"/>
      <c r="O188" s="122"/>
      <c r="P188" s="32"/>
      <c r="Q188" s="32"/>
    </row>
    <row r="189" spans="1:17">
      <c r="A189" s="71"/>
      <c r="B189" s="71"/>
      <c r="C189" s="71"/>
      <c r="D189" s="72"/>
      <c r="E189" s="72"/>
      <c r="F189" s="32"/>
      <c r="G189" s="32"/>
      <c r="H189" s="32"/>
      <c r="I189" s="32"/>
      <c r="J189" s="32"/>
      <c r="K189" s="32"/>
      <c r="L189" s="32"/>
      <c r="M189" s="32"/>
      <c r="N189" s="32"/>
      <c r="O189" s="122"/>
      <c r="P189" s="32"/>
      <c r="Q189" s="32"/>
    </row>
    <row r="190" spans="1:17">
      <c r="A190" s="71"/>
      <c r="B190" s="71"/>
      <c r="C190" s="71"/>
      <c r="D190" s="72"/>
      <c r="E190" s="72"/>
      <c r="F190" s="32"/>
      <c r="G190" s="32"/>
      <c r="H190" s="32"/>
      <c r="I190" s="32"/>
      <c r="J190" s="32"/>
      <c r="K190" s="32"/>
      <c r="L190" s="32"/>
      <c r="M190" s="32"/>
      <c r="N190" s="32"/>
      <c r="O190" s="122"/>
      <c r="P190" s="32"/>
      <c r="Q190" s="32"/>
    </row>
    <row r="191" spans="1:17">
      <c r="A191" s="71"/>
      <c r="B191" s="71"/>
      <c r="C191" s="71"/>
      <c r="D191" s="72"/>
      <c r="E191" s="72"/>
      <c r="F191" s="32"/>
      <c r="G191" s="32"/>
      <c r="H191" s="32"/>
      <c r="I191" s="32"/>
      <c r="J191" s="32"/>
      <c r="K191" s="32"/>
      <c r="L191" s="32"/>
      <c r="M191" s="32"/>
      <c r="N191" s="32"/>
      <c r="O191" s="122"/>
      <c r="P191" s="32"/>
      <c r="Q191" s="32"/>
    </row>
    <row r="192" spans="1:17">
      <c r="A192" s="71"/>
      <c r="B192" s="71"/>
      <c r="C192" s="71"/>
      <c r="D192" s="72"/>
      <c r="E192" s="72"/>
      <c r="F192" s="32"/>
      <c r="G192" s="32"/>
      <c r="H192" s="32"/>
      <c r="I192" s="32"/>
      <c r="J192" s="32"/>
      <c r="K192" s="32"/>
      <c r="L192" s="32"/>
      <c r="M192" s="32"/>
      <c r="N192" s="32"/>
      <c r="O192" s="122"/>
      <c r="P192" s="32"/>
      <c r="Q192" s="32"/>
    </row>
    <row r="193" spans="1:17">
      <c r="A193" s="71"/>
      <c r="B193" s="71"/>
      <c r="C193" s="71"/>
      <c r="D193" s="72"/>
      <c r="E193" s="72"/>
      <c r="F193" s="32"/>
      <c r="G193" s="32"/>
      <c r="H193" s="32"/>
      <c r="I193" s="32"/>
      <c r="J193" s="32"/>
      <c r="K193" s="32"/>
      <c r="L193" s="32"/>
      <c r="M193" s="32"/>
      <c r="N193" s="32"/>
      <c r="O193" s="122"/>
      <c r="P193" s="32"/>
      <c r="Q193" s="32"/>
    </row>
    <row r="194" spans="1:17">
      <c r="A194" s="71"/>
      <c r="B194" s="71"/>
      <c r="C194" s="71"/>
      <c r="D194" s="72"/>
      <c r="E194" s="72"/>
      <c r="F194" s="32"/>
      <c r="G194" s="32"/>
      <c r="H194" s="32"/>
      <c r="I194" s="32"/>
      <c r="J194" s="32"/>
      <c r="K194" s="32"/>
      <c r="L194" s="32"/>
      <c r="M194" s="32"/>
      <c r="N194" s="32"/>
      <c r="O194" s="122"/>
      <c r="P194" s="32"/>
      <c r="Q194" s="32"/>
    </row>
    <row r="195" spans="1:17">
      <c r="A195" s="71"/>
      <c r="B195" s="71"/>
      <c r="C195" s="71"/>
      <c r="D195" s="72"/>
      <c r="E195" s="72"/>
      <c r="F195" s="32"/>
      <c r="G195" s="32"/>
      <c r="H195" s="32"/>
      <c r="I195" s="32"/>
      <c r="J195" s="32"/>
      <c r="K195" s="32"/>
      <c r="L195" s="32"/>
      <c r="M195" s="32"/>
      <c r="N195" s="32"/>
      <c r="O195" s="122"/>
      <c r="P195" s="32"/>
      <c r="Q195" s="32"/>
    </row>
    <row r="196" spans="1:17">
      <c r="A196" s="71"/>
      <c r="B196" s="71"/>
      <c r="C196" s="71"/>
      <c r="D196" s="72"/>
      <c r="E196" s="72"/>
      <c r="F196" s="32"/>
      <c r="G196" s="32"/>
      <c r="H196" s="32"/>
      <c r="I196" s="32"/>
      <c r="J196" s="32"/>
      <c r="K196" s="32"/>
      <c r="L196" s="32"/>
      <c r="M196" s="32"/>
      <c r="N196" s="32"/>
      <c r="O196" s="122"/>
      <c r="P196" s="32"/>
      <c r="Q196" s="32"/>
    </row>
    <row r="197" spans="1:17">
      <c r="A197" s="71"/>
      <c r="B197" s="71"/>
      <c r="C197" s="71"/>
      <c r="D197" s="72"/>
      <c r="E197" s="72"/>
      <c r="F197" s="32"/>
      <c r="G197" s="32"/>
      <c r="H197" s="32"/>
      <c r="I197" s="32"/>
      <c r="J197" s="32"/>
      <c r="K197" s="32"/>
      <c r="L197" s="32"/>
      <c r="M197" s="32"/>
      <c r="N197" s="32"/>
      <c r="O197" s="122"/>
      <c r="P197" s="32"/>
      <c r="Q197" s="32"/>
    </row>
    <row r="198" spans="1:17">
      <c r="A198" s="71"/>
      <c r="B198" s="71"/>
      <c r="C198" s="71"/>
      <c r="D198" s="72"/>
      <c r="E198" s="72"/>
      <c r="F198" s="32"/>
      <c r="G198" s="32"/>
      <c r="H198" s="32"/>
      <c r="I198" s="32"/>
      <c r="J198" s="32"/>
      <c r="K198" s="32"/>
      <c r="L198" s="32"/>
      <c r="M198" s="32"/>
      <c r="N198" s="32"/>
      <c r="O198" s="122"/>
      <c r="P198" s="32"/>
      <c r="Q198" s="32"/>
    </row>
    <row r="199" spans="1:17">
      <c r="A199" s="71"/>
      <c r="B199" s="71"/>
      <c r="C199" s="71"/>
      <c r="D199" s="72"/>
      <c r="E199" s="72"/>
      <c r="F199" s="32"/>
      <c r="G199" s="32"/>
      <c r="H199" s="32"/>
      <c r="I199" s="32"/>
      <c r="J199" s="32"/>
      <c r="K199" s="32"/>
      <c r="L199" s="32"/>
      <c r="M199" s="32"/>
      <c r="N199" s="32"/>
      <c r="O199" s="122"/>
      <c r="P199" s="32"/>
      <c r="Q199" s="32"/>
    </row>
    <row r="200" spans="1:17">
      <c r="A200" s="71"/>
      <c r="B200" s="71"/>
      <c r="C200" s="71"/>
      <c r="D200" s="72"/>
      <c r="E200" s="72"/>
      <c r="F200" s="32"/>
      <c r="G200" s="32"/>
      <c r="H200" s="32"/>
      <c r="I200" s="32"/>
      <c r="J200" s="32"/>
      <c r="K200" s="32"/>
      <c r="L200" s="32"/>
      <c r="M200" s="32"/>
      <c r="N200" s="32"/>
      <c r="O200" s="122"/>
      <c r="P200" s="32"/>
      <c r="Q200" s="32"/>
    </row>
    <row r="201" spans="1:17">
      <c r="A201" s="71"/>
      <c r="B201" s="71"/>
      <c r="C201" s="71"/>
      <c r="D201" s="72"/>
      <c r="E201" s="72"/>
      <c r="F201" s="32"/>
      <c r="G201" s="32"/>
      <c r="H201" s="32"/>
      <c r="I201" s="32"/>
      <c r="J201" s="32"/>
      <c r="K201" s="32"/>
      <c r="L201" s="32"/>
      <c r="M201" s="32"/>
      <c r="N201" s="32"/>
      <c r="O201" s="122"/>
      <c r="P201" s="32"/>
      <c r="Q201" s="32"/>
    </row>
    <row r="202" spans="1:17">
      <c r="A202" s="71"/>
      <c r="B202" s="71"/>
      <c r="C202" s="71"/>
      <c r="D202" s="72"/>
      <c r="E202" s="72"/>
      <c r="F202" s="32"/>
      <c r="G202" s="32"/>
      <c r="H202" s="32"/>
      <c r="I202" s="32"/>
      <c r="J202" s="32"/>
      <c r="K202" s="32"/>
      <c r="L202" s="32"/>
      <c r="M202" s="32"/>
      <c r="N202" s="32"/>
      <c r="O202" s="122"/>
      <c r="P202" s="32"/>
      <c r="Q202" s="32"/>
    </row>
    <row r="203" spans="1:17">
      <c r="A203" s="71"/>
      <c r="B203" s="71"/>
      <c r="C203" s="71"/>
      <c r="D203" s="72"/>
      <c r="E203" s="72"/>
      <c r="F203" s="32"/>
      <c r="G203" s="32"/>
      <c r="H203" s="32"/>
      <c r="I203" s="32"/>
      <c r="J203" s="32"/>
      <c r="K203" s="32"/>
      <c r="L203" s="32"/>
      <c r="M203" s="32"/>
      <c r="N203" s="32"/>
      <c r="O203" s="122"/>
      <c r="P203" s="32"/>
      <c r="Q203" s="32"/>
    </row>
    <row r="204" spans="1:17">
      <c r="A204" s="71"/>
      <c r="B204" s="71"/>
      <c r="C204" s="71"/>
      <c r="D204" s="72"/>
      <c r="E204" s="72"/>
      <c r="F204" s="32"/>
      <c r="G204" s="32"/>
      <c r="H204" s="32"/>
      <c r="I204" s="32"/>
      <c r="J204" s="32"/>
      <c r="K204" s="32"/>
      <c r="L204" s="32"/>
      <c r="M204" s="32"/>
      <c r="N204" s="32"/>
      <c r="O204" s="122"/>
      <c r="P204" s="32"/>
      <c r="Q204" s="32"/>
    </row>
    <row r="205" spans="1:17">
      <c r="A205" s="71"/>
      <c r="B205" s="71"/>
      <c r="C205" s="71"/>
      <c r="D205" s="72"/>
      <c r="E205" s="72"/>
      <c r="F205" s="32"/>
      <c r="G205" s="32"/>
      <c r="H205" s="32"/>
      <c r="I205" s="32"/>
      <c r="J205" s="32"/>
      <c r="K205" s="32"/>
      <c r="L205" s="32"/>
      <c r="M205" s="32"/>
      <c r="N205" s="32"/>
      <c r="O205" s="122"/>
      <c r="P205" s="32"/>
      <c r="Q205" s="32"/>
    </row>
    <row r="206" spans="1:17">
      <c r="A206" s="71"/>
      <c r="B206" s="71"/>
      <c r="C206" s="71"/>
      <c r="D206" s="72"/>
      <c r="E206" s="72"/>
      <c r="F206" s="32"/>
      <c r="G206" s="32"/>
      <c r="H206" s="32"/>
      <c r="I206" s="32"/>
      <c r="J206" s="32"/>
      <c r="K206" s="32"/>
      <c r="L206" s="32"/>
      <c r="M206" s="32"/>
      <c r="N206" s="32"/>
      <c r="O206" s="122"/>
      <c r="P206" s="32"/>
      <c r="Q206" s="32"/>
    </row>
    <row r="207" spans="1:17">
      <c r="A207" s="71"/>
      <c r="B207" s="71"/>
      <c r="C207" s="71"/>
      <c r="D207" s="72"/>
      <c r="E207" s="72"/>
      <c r="F207" s="32"/>
      <c r="G207" s="32"/>
      <c r="H207" s="32"/>
      <c r="I207" s="32"/>
      <c r="J207" s="32"/>
      <c r="K207" s="32"/>
      <c r="L207" s="32"/>
      <c r="M207" s="32"/>
      <c r="N207" s="32"/>
      <c r="O207" s="122"/>
      <c r="P207" s="32"/>
      <c r="Q207" s="32"/>
    </row>
    <row r="208" spans="1:17">
      <c r="A208" s="71"/>
      <c r="B208" s="71"/>
      <c r="C208" s="71"/>
      <c r="D208" s="72"/>
      <c r="E208" s="72"/>
      <c r="F208" s="32"/>
      <c r="G208" s="32"/>
      <c r="H208" s="32"/>
      <c r="I208" s="32"/>
      <c r="J208" s="32"/>
      <c r="K208" s="32"/>
      <c r="L208" s="32"/>
      <c r="M208" s="32"/>
      <c r="N208" s="32"/>
      <c r="O208" s="122"/>
      <c r="P208" s="32"/>
      <c r="Q208" s="32"/>
    </row>
    <row r="209" spans="1:17">
      <c r="A209" s="71"/>
      <c r="B209" s="71"/>
      <c r="C209" s="71"/>
      <c r="D209" s="72"/>
      <c r="E209" s="72"/>
      <c r="F209" s="32"/>
      <c r="G209" s="32"/>
      <c r="H209" s="32"/>
      <c r="I209" s="32"/>
      <c r="J209" s="32"/>
      <c r="K209" s="32"/>
      <c r="L209" s="32"/>
      <c r="M209" s="32"/>
      <c r="N209" s="32"/>
      <c r="O209" s="122"/>
      <c r="P209" s="32"/>
      <c r="Q209" s="32"/>
    </row>
    <row r="210" spans="1:17">
      <c r="A210" s="71"/>
      <c r="B210" s="71"/>
      <c r="C210" s="71"/>
      <c r="D210" s="72"/>
      <c r="E210" s="72"/>
      <c r="F210" s="32"/>
      <c r="G210" s="32"/>
      <c r="H210" s="32"/>
      <c r="I210" s="32"/>
      <c r="J210" s="32"/>
      <c r="K210" s="32"/>
      <c r="L210" s="32"/>
      <c r="M210" s="32"/>
      <c r="N210" s="32"/>
      <c r="O210" s="122"/>
      <c r="P210" s="32"/>
      <c r="Q210" s="32"/>
    </row>
    <row r="211" spans="1:17">
      <c r="A211" s="71"/>
      <c r="B211" s="71"/>
      <c r="C211" s="71"/>
      <c r="D211" s="72"/>
      <c r="E211" s="72"/>
      <c r="F211" s="32"/>
      <c r="G211" s="32"/>
      <c r="H211" s="32"/>
      <c r="I211" s="32"/>
      <c r="J211" s="32"/>
      <c r="K211" s="32"/>
      <c r="L211" s="32"/>
      <c r="M211" s="32"/>
      <c r="N211" s="32"/>
      <c r="O211" s="122"/>
      <c r="P211" s="32"/>
      <c r="Q211" s="32"/>
    </row>
    <row r="212" spans="1:17">
      <c r="A212" s="71"/>
      <c r="B212" s="71"/>
      <c r="C212" s="71"/>
      <c r="D212" s="72"/>
      <c r="E212" s="72"/>
      <c r="F212" s="32"/>
      <c r="G212" s="32"/>
      <c r="H212" s="32"/>
      <c r="I212" s="32"/>
      <c r="J212" s="32"/>
      <c r="K212" s="32"/>
      <c r="L212" s="32"/>
      <c r="M212" s="32"/>
      <c r="N212" s="32"/>
      <c r="O212" s="122"/>
      <c r="P212" s="32"/>
      <c r="Q212" s="32"/>
    </row>
    <row r="213" spans="1:17">
      <c r="A213" s="71"/>
      <c r="B213" s="71"/>
      <c r="C213" s="71"/>
      <c r="D213" s="72"/>
      <c r="E213" s="72"/>
      <c r="F213" s="32"/>
      <c r="G213" s="32"/>
      <c r="H213" s="32"/>
      <c r="I213" s="32"/>
      <c r="J213" s="32"/>
      <c r="K213" s="32"/>
      <c r="L213" s="32"/>
      <c r="M213" s="32"/>
      <c r="N213" s="32"/>
      <c r="O213" s="122"/>
      <c r="P213" s="32"/>
      <c r="Q213" s="32"/>
    </row>
    <row r="214" spans="1:17">
      <c r="A214" s="71"/>
      <c r="B214" s="71"/>
      <c r="C214" s="71"/>
      <c r="D214" s="72"/>
      <c r="E214" s="72"/>
      <c r="F214" s="32"/>
      <c r="G214" s="32"/>
      <c r="H214" s="32"/>
      <c r="I214" s="32"/>
      <c r="J214" s="32"/>
      <c r="K214" s="32"/>
      <c r="L214" s="32"/>
      <c r="M214" s="32"/>
      <c r="N214" s="32"/>
      <c r="O214" s="122"/>
      <c r="P214" s="32"/>
      <c r="Q214" s="32"/>
    </row>
    <row r="215" spans="1:17">
      <c r="A215" s="71"/>
      <c r="B215" s="71"/>
      <c r="C215" s="71"/>
      <c r="D215" s="72"/>
      <c r="E215" s="72"/>
      <c r="F215" s="32"/>
      <c r="G215" s="32"/>
      <c r="H215" s="32"/>
      <c r="I215" s="32"/>
      <c r="J215" s="32"/>
      <c r="K215" s="32"/>
      <c r="L215" s="32"/>
      <c r="M215" s="32"/>
      <c r="N215" s="32"/>
      <c r="O215" s="122"/>
      <c r="P215" s="32"/>
      <c r="Q215" s="32"/>
    </row>
    <row r="216" spans="1:17">
      <c r="A216" s="71"/>
      <c r="B216" s="71"/>
      <c r="C216" s="71"/>
      <c r="D216" s="72"/>
      <c r="E216" s="72"/>
      <c r="F216" s="32"/>
      <c r="G216" s="32"/>
      <c r="H216" s="32"/>
      <c r="I216" s="32"/>
      <c r="J216" s="32"/>
      <c r="K216" s="32"/>
      <c r="L216" s="32"/>
      <c r="M216" s="32"/>
      <c r="N216" s="32"/>
      <c r="O216" s="122"/>
      <c r="P216" s="32"/>
      <c r="Q216" s="32"/>
    </row>
    <row r="217" spans="1:17">
      <c r="A217" s="71"/>
      <c r="B217" s="71"/>
      <c r="C217" s="71"/>
      <c r="D217" s="72"/>
      <c r="E217" s="72"/>
      <c r="F217" s="32"/>
      <c r="G217" s="32"/>
      <c r="H217" s="32"/>
      <c r="I217" s="32"/>
      <c r="J217" s="32"/>
      <c r="K217" s="32"/>
      <c r="L217" s="32"/>
      <c r="M217" s="32"/>
      <c r="N217" s="32"/>
      <c r="O217" s="122"/>
      <c r="P217" s="32"/>
      <c r="Q217" s="32"/>
    </row>
    <row r="218" spans="1:17">
      <c r="A218" s="71"/>
      <c r="B218" s="71"/>
      <c r="C218" s="71"/>
      <c r="D218" s="72"/>
      <c r="E218" s="72"/>
      <c r="F218" s="32"/>
      <c r="G218" s="32"/>
      <c r="H218" s="32"/>
      <c r="I218" s="32"/>
      <c r="J218" s="32"/>
      <c r="K218" s="32"/>
      <c r="L218" s="32"/>
      <c r="M218" s="32"/>
      <c r="N218" s="32"/>
      <c r="O218" s="122"/>
      <c r="P218" s="32"/>
      <c r="Q218" s="32"/>
    </row>
    <row r="219" spans="1:17">
      <c r="A219" s="71"/>
      <c r="B219" s="71"/>
      <c r="C219" s="71"/>
      <c r="D219" s="72"/>
      <c r="E219" s="72"/>
      <c r="F219" s="32"/>
      <c r="G219" s="32"/>
      <c r="H219" s="32"/>
      <c r="I219" s="32"/>
      <c r="J219" s="32"/>
      <c r="K219" s="32"/>
      <c r="L219" s="32"/>
      <c r="M219" s="32"/>
      <c r="N219" s="32"/>
      <c r="O219" s="122"/>
      <c r="P219" s="32"/>
      <c r="Q219" s="32"/>
    </row>
    <row r="220" spans="1:17">
      <c r="A220" s="71"/>
      <c r="B220" s="71"/>
      <c r="C220" s="71"/>
      <c r="D220" s="72"/>
      <c r="E220" s="72"/>
      <c r="F220" s="32"/>
      <c r="G220" s="32"/>
      <c r="H220" s="32"/>
      <c r="I220" s="32"/>
      <c r="J220" s="32"/>
      <c r="K220" s="32"/>
      <c r="L220" s="32"/>
      <c r="M220" s="32"/>
      <c r="N220" s="32"/>
      <c r="O220" s="122"/>
      <c r="P220" s="32"/>
      <c r="Q220" s="32"/>
    </row>
    <row r="221" spans="1:17">
      <c r="A221" s="71"/>
      <c r="B221" s="71"/>
      <c r="C221" s="71"/>
      <c r="D221" s="72"/>
      <c r="E221" s="72"/>
      <c r="F221" s="32"/>
      <c r="G221" s="32"/>
      <c r="H221" s="32"/>
      <c r="I221" s="32"/>
      <c r="J221" s="32"/>
      <c r="K221" s="32"/>
      <c r="L221" s="32"/>
      <c r="M221" s="32"/>
      <c r="N221" s="32"/>
      <c r="O221" s="122"/>
      <c r="P221" s="32"/>
      <c r="Q221" s="32"/>
    </row>
    <row r="222" spans="1:17">
      <c r="A222" s="71"/>
      <c r="B222" s="71"/>
      <c r="C222" s="71"/>
      <c r="D222" s="72"/>
      <c r="E222" s="72"/>
      <c r="F222" s="32"/>
      <c r="G222" s="32"/>
      <c r="H222" s="32"/>
      <c r="I222" s="32"/>
      <c r="J222" s="32"/>
      <c r="K222" s="32"/>
      <c r="L222" s="32"/>
      <c r="M222" s="32"/>
      <c r="N222" s="32"/>
      <c r="O222" s="122"/>
      <c r="P222" s="32"/>
      <c r="Q222" s="32"/>
    </row>
    <row r="223" spans="1:17">
      <c r="A223" s="71"/>
      <c r="B223" s="71"/>
      <c r="C223" s="71"/>
      <c r="D223" s="72"/>
      <c r="E223" s="72"/>
      <c r="F223" s="32"/>
      <c r="G223" s="32"/>
      <c r="H223" s="32"/>
      <c r="I223" s="32"/>
      <c r="J223" s="32"/>
      <c r="K223" s="32"/>
      <c r="L223" s="32"/>
      <c r="M223" s="32"/>
      <c r="N223" s="32"/>
      <c r="O223" s="122"/>
      <c r="P223" s="32"/>
      <c r="Q223" s="32"/>
    </row>
    <row r="224" spans="1:17">
      <c r="A224" s="71"/>
      <c r="B224" s="71"/>
      <c r="C224" s="71"/>
      <c r="D224" s="72"/>
      <c r="E224" s="72"/>
      <c r="F224" s="32"/>
      <c r="G224" s="32"/>
      <c r="H224" s="32"/>
      <c r="I224" s="32"/>
      <c r="J224" s="32"/>
      <c r="K224" s="32"/>
      <c r="L224" s="32"/>
      <c r="M224" s="32"/>
      <c r="N224" s="32"/>
      <c r="O224" s="122"/>
      <c r="P224" s="32"/>
      <c r="Q224" s="32"/>
    </row>
    <row r="225" spans="1:17">
      <c r="A225" s="71"/>
      <c r="B225" s="71"/>
      <c r="C225" s="71"/>
      <c r="D225" s="72"/>
      <c r="E225" s="72"/>
      <c r="F225" s="32"/>
      <c r="G225" s="32"/>
      <c r="H225" s="32"/>
      <c r="I225" s="32"/>
      <c r="J225" s="32"/>
      <c r="K225" s="32"/>
      <c r="L225" s="32"/>
      <c r="M225" s="32"/>
      <c r="N225" s="32"/>
      <c r="O225" s="122"/>
      <c r="P225" s="32"/>
      <c r="Q225" s="32"/>
    </row>
    <row r="226" spans="1:17">
      <c r="A226" s="71"/>
      <c r="B226" s="71"/>
      <c r="C226" s="71"/>
      <c r="D226" s="72"/>
      <c r="E226" s="72"/>
      <c r="F226" s="32"/>
      <c r="G226" s="32"/>
      <c r="H226" s="32"/>
      <c r="I226" s="32"/>
      <c r="J226" s="32"/>
      <c r="K226" s="32"/>
      <c r="L226" s="32"/>
      <c r="M226" s="32"/>
      <c r="N226" s="32"/>
      <c r="O226" s="122"/>
      <c r="P226" s="32"/>
      <c r="Q226" s="32"/>
    </row>
    <row r="227" spans="1:17">
      <c r="A227" s="71"/>
      <c r="B227" s="71"/>
      <c r="C227" s="71"/>
      <c r="D227" s="72"/>
      <c r="E227" s="72"/>
      <c r="F227" s="32"/>
      <c r="G227" s="32"/>
      <c r="H227" s="32"/>
      <c r="I227" s="32"/>
      <c r="J227" s="32"/>
      <c r="K227" s="32"/>
      <c r="L227" s="32"/>
      <c r="M227" s="32"/>
      <c r="N227" s="32"/>
      <c r="O227" s="122"/>
      <c r="P227" s="32"/>
      <c r="Q227" s="32"/>
    </row>
    <row r="228" spans="1:17">
      <c r="A228" s="71"/>
      <c r="B228" s="71"/>
      <c r="C228" s="71"/>
      <c r="D228" s="72"/>
      <c r="E228" s="72"/>
      <c r="F228" s="32"/>
      <c r="G228" s="32"/>
      <c r="H228" s="32"/>
      <c r="I228" s="32"/>
      <c r="J228" s="32"/>
      <c r="K228" s="32"/>
      <c r="L228" s="32"/>
      <c r="M228" s="32"/>
      <c r="N228" s="32"/>
      <c r="O228" s="122"/>
      <c r="P228" s="32"/>
      <c r="Q228" s="32"/>
    </row>
    <row r="229" spans="1:17">
      <c r="A229" s="71"/>
      <c r="B229" s="71"/>
      <c r="C229" s="71"/>
      <c r="D229" s="72"/>
      <c r="E229" s="72"/>
      <c r="F229" s="32"/>
      <c r="G229" s="32"/>
      <c r="H229" s="32"/>
      <c r="I229" s="32"/>
      <c r="J229" s="32"/>
      <c r="K229" s="32"/>
      <c r="L229" s="32"/>
      <c r="M229" s="32"/>
      <c r="N229" s="32"/>
      <c r="O229" s="122"/>
      <c r="P229" s="32"/>
      <c r="Q229" s="32"/>
    </row>
    <row r="230" spans="1:17">
      <c r="A230" s="71"/>
      <c r="B230" s="71"/>
      <c r="C230" s="71"/>
      <c r="D230" s="72"/>
      <c r="E230" s="72"/>
      <c r="F230" s="32"/>
      <c r="G230" s="32"/>
      <c r="H230" s="32"/>
      <c r="I230" s="32"/>
      <c r="J230" s="32"/>
      <c r="K230" s="32"/>
      <c r="L230" s="32"/>
      <c r="M230" s="32"/>
      <c r="N230" s="32"/>
      <c r="O230" s="122"/>
      <c r="P230" s="32"/>
      <c r="Q230" s="32"/>
    </row>
    <row r="231" spans="1:17">
      <c r="A231" s="71"/>
      <c r="B231" s="71"/>
      <c r="C231" s="71"/>
      <c r="D231" s="72"/>
      <c r="E231" s="72"/>
      <c r="F231" s="32"/>
      <c r="G231" s="32"/>
      <c r="H231" s="32"/>
      <c r="I231" s="32"/>
      <c r="J231" s="32"/>
      <c r="K231" s="32"/>
      <c r="L231" s="32"/>
      <c r="M231" s="32"/>
      <c r="N231" s="32"/>
      <c r="O231" s="122"/>
      <c r="P231" s="32"/>
      <c r="Q231" s="32"/>
    </row>
    <row r="232" spans="1:17">
      <c r="A232" s="71"/>
      <c r="B232" s="71"/>
      <c r="C232" s="71"/>
      <c r="D232" s="72"/>
      <c r="E232" s="72"/>
      <c r="F232" s="32"/>
      <c r="G232" s="32"/>
      <c r="H232" s="32"/>
      <c r="I232" s="32"/>
      <c r="J232" s="32"/>
      <c r="K232" s="32"/>
      <c r="L232" s="32"/>
      <c r="M232" s="32"/>
      <c r="N232" s="32"/>
      <c r="O232" s="122"/>
      <c r="P232" s="32"/>
      <c r="Q232" s="32"/>
    </row>
    <row r="233" spans="1:17">
      <c r="A233" s="71"/>
      <c r="B233" s="71"/>
      <c r="C233" s="71"/>
      <c r="D233" s="72"/>
      <c r="E233" s="72"/>
      <c r="F233" s="32"/>
      <c r="G233" s="32"/>
      <c r="H233" s="32"/>
      <c r="I233" s="32"/>
      <c r="J233" s="32"/>
      <c r="K233" s="32"/>
      <c r="L233" s="32"/>
      <c r="M233" s="32"/>
      <c r="N233" s="32"/>
      <c r="O233" s="122"/>
      <c r="P233" s="32"/>
      <c r="Q233" s="32"/>
    </row>
    <row r="234" spans="1:17">
      <c r="A234" s="71"/>
      <c r="B234" s="71"/>
      <c r="C234" s="71"/>
      <c r="D234" s="72"/>
      <c r="E234" s="72"/>
      <c r="F234" s="32"/>
      <c r="G234" s="32"/>
      <c r="H234" s="32"/>
      <c r="I234" s="32"/>
      <c r="J234" s="32"/>
      <c r="K234" s="32"/>
      <c r="L234" s="32"/>
      <c r="M234" s="32"/>
      <c r="N234" s="32"/>
      <c r="O234" s="122"/>
      <c r="P234" s="32"/>
      <c r="Q234" s="32"/>
    </row>
    <row r="235" spans="1:17">
      <c r="A235" s="71"/>
      <c r="B235" s="71"/>
      <c r="C235" s="71"/>
      <c r="D235" s="72"/>
      <c r="E235" s="72"/>
      <c r="F235" s="32"/>
      <c r="G235" s="32"/>
      <c r="H235" s="32"/>
      <c r="I235" s="32"/>
      <c r="J235" s="32"/>
      <c r="K235" s="32"/>
      <c r="L235" s="32"/>
      <c r="M235" s="32"/>
      <c r="N235" s="32"/>
      <c r="O235" s="122"/>
      <c r="P235" s="32"/>
      <c r="Q235" s="32"/>
    </row>
    <row r="236" spans="1:17">
      <c r="A236" s="71"/>
      <c r="B236" s="71"/>
      <c r="C236" s="71"/>
      <c r="D236" s="72"/>
      <c r="E236" s="72"/>
      <c r="F236" s="32"/>
      <c r="G236" s="32"/>
      <c r="H236" s="32"/>
      <c r="I236" s="32"/>
      <c r="J236" s="32"/>
      <c r="K236" s="32"/>
      <c r="L236" s="32"/>
      <c r="M236" s="32"/>
      <c r="N236" s="32"/>
      <c r="O236" s="122"/>
      <c r="P236" s="32"/>
      <c r="Q236" s="32"/>
    </row>
    <row r="237" spans="1:17">
      <c r="A237" s="71"/>
      <c r="B237" s="71"/>
      <c r="C237" s="71"/>
      <c r="D237" s="72"/>
      <c r="E237" s="72"/>
      <c r="F237" s="32"/>
      <c r="G237" s="32"/>
      <c r="H237" s="32"/>
      <c r="I237" s="32"/>
      <c r="J237" s="32"/>
      <c r="K237" s="32"/>
      <c r="L237" s="32"/>
      <c r="M237" s="32"/>
      <c r="N237" s="32"/>
      <c r="O237" s="122"/>
      <c r="P237" s="32"/>
      <c r="Q237" s="32"/>
    </row>
    <row r="238" spans="1:17">
      <c r="A238" s="71"/>
      <c r="B238" s="71"/>
      <c r="C238" s="71"/>
      <c r="D238" s="72"/>
      <c r="E238" s="72"/>
      <c r="F238" s="32"/>
      <c r="G238" s="32"/>
      <c r="H238" s="32"/>
      <c r="I238" s="32"/>
      <c r="J238" s="32"/>
      <c r="K238" s="32"/>
      <c r="L238" s="32"/>
      <c r="M238" s="32"/>
      <c r="N238" s="32"/>
      <c r="O238" s="122"/>
      <c r="P238" s="32"/>
      <c r="Q238" s="32"/>
    </row>
    <row r="239" spans="1:17">
      <c r="A239" s="71"/>
      <c r="B239" s="71"/>
      <c r="C239" s="71"/>
      <c r="D239" s="72"/>
      <c r="E239" s="72"/>
      <c r="F239" s="32"/>
      <c r="G239" s="32"/>
      <c r="H239" s="32"/>
      <c r="I239" s="32"/>
      <c r="J239" s="32"/>
      <c r="K239" s="32"/>
      <c r="L239" s="32"/>
      <c r="M239" s="32"/>
      <c r="N239" s="32"/>
      <c r="O239" s="122"/>
      <c r="P239" s="32"/>
      <c r="Q239" s="32"/>
    </row>
    <row r="240" spans="1:17">
      <c r="A240" s="71"/>
      <c r="B240" s="71"/>
      <c r="C240" s="71"/>
      <c r="D240" s="72"/>
      <c r="E240" s="72"/>
      <c r="F240" s="32"/>
      <c r="G240" s="32"/>
      <c r="H240" s="32"/>
      <c r="I240" s="32"/>
      <c r="J240" s="32"/>
      <c r="K240" s="32"/>
      <c r="L240" s="32"/>
      <c r="M240" s="32"/>
      <c r="N240" s="32"/>
      <c r="O240" s="122"/>
      <c r="P240" s="32"/>
      <c r="Q240" s="32"/>
    </row>
    <row r="241" spans="1:17">
      <c r="A241" s="71"/>
      <c r="B241" s="71"/>
      <c r="C241" s="71"/>
      <c r="D241" s="72"/>
      <c r="E241" s="72"/>
      <c r="F241" s="32"/>
      <c r="G241" s="32"/>
      <c r="H241" s="32"/>
      <c r="I241" s="32"/>
      <c r="J241" s="32"/>
      <c r="K241" s="32"/>
      <c r="L241" s="32"/>
      <c r="M241" s="32"/>
      <c r="N241" s="32"/>
      <c r="O241" s="122"/>
      <c r="P241" s="32"/>
      <c r="Q241" s="32"/>
    </row>
    <row r="242" spans="1:17">
      <c r="A242" s="71"/>
      <c r="B242" s="71"/>
      <c r="C242" s="71"/>
      <c r="D242" s="72"/>
      <c r="E242" s="72"/>
      <c r="F242" s="32"/>
      <c r="G242" s="32"/>
      <c r="H242" s="32"/>
      <c r="I242" s="32"/>
      <c r="J242" s="32"/>
      <c r="K242" s="32"/>
      <c r="L242" s="32"/>
      <c r="M242" s="32"/>
      <c r="N242" s="32"/>
      <c r="O242" s="122"/>
      <c r="P242" s="32"/>
      <c r="Q242" s="32"/>
    </row>
    <row r="243" spans="1:17">
      <c r="A243" s="71"/>
      <c r="B243" s="71"/>
      <c r="C243" s="71"/>
      <c r="D243" s="72"/>
      <c r="E243" s="72"/>
      <c r="F243" s="32"/>
      <c r="G243" s="32"/>
      <c r="H243" s="32"/>
      <c r="I243" s="32"/>
      <c r="J243" s="32"/>
      <c r="K243" s="32"/>
      <c r="L243" s="32"/>
      <c r="M243" s="32"/>
      <c r="N243" s="32"/>
      <c r="O243" s="122"/>
      <c r="P243" s="32"/>
      <c r="Q243" s="32"/>
    </row>
    <row r="244" spans="1:17">
      <c r="A244" s="71"/>
      <c r="B244" s="71"/>
      <c r="C244" s="71"/>
      <c r="D244" s="72"/>
      <c r="E244" s="72"/>
      <c r="F244" s="32"/>
      <c r="G244" s="32"/>
      <c r="H244" s="32"/>
      <c r="I244" s="32"/>
      <c r="J244" s="32"/>
      <c r="K244" s="32"/>
      <c r="L244" s="32"/>
      <c r="M244" s="32"/>
      <c r="N244" s="32"/>
      <c r="O244" s="122"/>
      <c r="P244" s="32"/>
      <c r="Q244" s="32"/>
    </row>
    <row r="245" spans="1:17">
      <c r="A245" s="71"/>
      <c r="B245" s="71"/>
      <c r="C245" s="71"/>
      <c r="D245" s="72"/>
      <c r="E245" s="72"/>
      <c r="F245" s="32"/>
      <c r="G245" s="32"/>
      <c r="H245" s="32"/>
      <c r="I245" s="32"/>
      <c r="J245" s="32"/>
      <c r="K245" s="32"/>
      <c r="L245" s="32"/>
      <c r="M245" s="32"/>
      <c r="N245" s="32"/>
      <c r="O245" s="122"/>
      <c r="P245" s="32"/>
      <c r="Q245" s="32"/>
    </row>
    <row r="246" spans="1:17">
      <c r="A246" s="71"/>
      <c r="B246" s="71"/>
      <c r="C246" s="71"/>
      <c r="D246" s="72"/>
      <c r="E246" s="72"/>
      <c r="F246" s="32"/>
      <c r="G246" s="32"/>
      <c r="H246" s="32"/>
      <c r="I246" s="32"/>
      <c r="J246" s="32"/>
      <c r="K246" s="32"/>
      <c r="L246" s="32"/>
      <c r="M246" s="32"/>
      <c r="N246" s="32"/>
      <c r="O246" s="122"/>
      <c r="P246" s="32"/>
      <c r="Q246" s="32"/>
    </row>
    <row r="247" spans="1:17">
      <c r="A247" s="71"/>
      <c r="B247" s="71"/>
      <c r="C247" s="71"/>
      <c r="D247" s="72"/>
      <c r="E247" s="72"/>
      <c r="F247" s="32"/>
      <c r="G247" s="32"/>
      <c r="H247" s="32"/>
      <c r="I247" s="32"/>
      <c r="J247" s="32"/>
      <c r="K247" s="32"/>
      <c r="L247" s="32"/>
      <c r="M247" s="32"/>
      <c r="N247" s="32"/>
      <c r="O247" s="122"/>
      <c r="P247" s="32"/>
      <c r="Q247" s="32"/>
    </row>
    <row r="248" spans="1:17">
      <c r="A248" s="71"/>
      <c r="B248" s="71"/>
      <c r="C248" s="71"/>
      <c r="D248" s="72"/>
      <c r="E248" s="72"/>
      <c r="F248" s="32"/>
      <c r="G248" s="32"/>
      <c r="H248" s="32"/>
      <c r="I248" s="32"/>
      <c r="J248" s="32"/>
      <c r="K248" s="32"/>
      <c r="L248" s="32"/>
      <c r="M248" s="32"/>
      <c r="N248" s="32"/>
      <c r="O248" s="122"/>
      <c r="P248" s="32"/>
      <c r="Q248" s="32"/>
    </row>
    <row r="249" spans="1:17">
      <c r="A249" s="71"/>
      <c r="B249" s="71"/>
      <c r="C249" s="71"/>
      <c r="D249" s="72"/>
      <c r="E249" s="72"/>
      <c r="F249" s="32"/>
      <c r="G249" s="32"/>
      <c r="H249" s="32"/>
      <c r="I249" s="32"/>
      <c r="J249" s="32"/>
      <c r="K249" s="32"/>
      <c r="L249" s="32"/>
      <c r="M249" s="32"/>
      <c r="N249" s="32"/>
      <c r="O249" s="122"/>
      <c r="P249" s="32"/>
      <c r="Q249" s="32"/>
    </row>
    <row r="250" spans="1:17">
      <c r="A250" s="71"/>
      <c r="B250" s="71"/>
      <c r="C250" s="71"/>
      <c r="D250" s="72"/>
      <c r="E250" s="72"/>
      <c r="F250" s="32"/>
      <c r="G250" s="32"/>
      <c r="H250" s="32"/>
      <c r="I250" s="32"/>
      <c r="J250" s="32"/>
      <c r="K250" s="32"/>
      <c r="L250" s="32"/>
      <c r="M250" s="32"/>
      <c r="N250" s="32"/>
      <c r="O250" s="122"/>
      <c r="P250" s="32"/>
      <c r="Q250" s="32"/>
    </row>
    <row r="251" spans="1:17">
      <c r="A251" s="71"/>
      <c r="B251" s="71"/>
      <c r="C251" s="71"/>
      <c r="D251" s="72"/>
      <c r="E251" s="72"/>
      <c r="F251" s="32"/>
      <c r="G251" s="32"/>
      <c r="H251" s="32"/>
      <c r="I251" s="32"/>
      <c r="J251" s="32"/>
      <c r="K251" s="32"/>
      <c r="L251" s="32"/>
      <c r="M251" s="32"/>
      <c r="N251" s="32"/>
      <c r="O251" s="122"/>
      <c r="P251" s="32"/>
      <c r="Q251" s="32"/>
    </row>
    <row r="252" spans="1:17">
      <c r="A252" s="71"/>
      <c r="B252" s="71"/>
      <c r="C252" s="71"/>
      <c r="D252" s="72"/>
      <c r="E252" s="72"/>
      <c r="F252" s="32"/>
      <c r="G252" s="32"/>
      <c r="H252" s="32"/>
      <c r="I252" s="32"/>
      <c r="J252" s="32"/>
      <c r="K252" s="32"/>
      <c r="L252" s="32"/>
      <c r="M252" s="32"/>
      <c r="N252" s="32"/>
      <c r="O252" s="122"/>
      <c r="P252" s="32"/>
      <c r="Q252" s="32"/>
    </row>
    <row r="253" spans="1:17">
      <c r="A253" s="71"/>
      <c r="B253" s="71"/>
      <c r="C253" s="71"/>
      <c r="D253" s="72"/>
      <c r="E253" s="72"/>
      <c r="F253" s="32"/>
      <c r="G253" s="32"/>
      <c r="H253" s="32"/>
      <c r="I253" s="32"/>
      <c r="J253" s="32"/>
      <c r="K253" s="32"/>
      <c r="L253" s="32"/>
      <c r="M253" s="32"/>
      <c r="N253" s="32"/>
      <c r="O253" s="122"/>
      <c r="P253" s="32"/>
      <c r="Q253" s="32"/>
    </row>
    <row r="254" spans="1:17">
      <c r="A254" s="71"/>
      <c r="B254" s="71"/>
      <c r="C254" s="71"/>
      <c r="D254" s="72"/>
      <c r="E254" s="72"/>
      <c r="F254" s="32"/>
      <c r="G254" s="32"/>
      <c r="H254" s="32"/>
      <c r="I254" s="32"/>
      <c r="J254" s="32"/>
      <c r="K254" s="32"/>
      <c r="L254" s="32"/>
      <c r="M254" s="32"/>
      <c r="N254" s="32"/>
      <c r="O254" s="122"/>
      <c r="P254" s="32"/>
      <c r="Q254" s="32"/>
    </row>
    <row r="255" spans="1:17">
      <c r="A255" s="71"/>
      <c r="B255" s="71"/>
      <c r="C255" s="71"/>
      <c r="D255" s="72"/>
      <c r="E255" s="72"/>
      <c r="F255" s="32"/>
      <c r="G255" s="32"/>
      <c r="H255" s="32"/>
      <c r="I255" s="32"/>
      <c r="J255" s="32"/>
      <c r="K255" s="32"/>
      <c r="L255" s="32"/>
      <c r="M255" s="32"/>
      <c r="N255" s="32"/>
      <c r="O255" s="122"/>
      <c r="P255" s="32"/>
      <c r="Q255" s="32"/>
    </row>
    <row r="256" spans="1:17">
      <c r="A256" s="71"/>
      <c r="B256" s="71"/>
      <c r="C256" s="71"/>
      <c r="D256" s="72"/>
      <c r="E256" s="72"/>
      <c r="F256" s="32"/>
      <c r="G256" s="32"/>
      <c r="H256" s="32"/>
      <c r="I256" s="32"/>
      <c r="J256" s="32"/>
      <c r="K256" s="32"/>
      <c r="L256" s="32"/>
      <c r="M256" s="32"/>
      <c r="N256" s="32"/>
      <c r="O256" s="122"/>
      <c r="P256" s="32"/>
      <c r="Q256" s="32"/>
    </row>
    <row r="257" spans="1:17">
      <c r="A257" s="71"/>
      <c r="B257" s="71"/>
      <c r="C257" s="71"/>
      <c r="D257" s="72"/>
      <c r="E257" s="72"/>
      <c r="F257" s="32"/>
      <c r="G257" s="32"/>
      <c r="H257" s="32"/>
      <c r="I257" s="32"/>
      <c r="J257" s="32"/>
      <c r="K257" s="32"/>
      <c r="L257" s="32"/>
      <c r="M257" s="32"/>
      <c r="N257" s="32"/>
      <c r="O257" s="122"/>
      <c r="P257" s="32"/>
      <c r="Q257" s="32"/>
    </row>
    <row r="258" spans="1:17">
      <c r="A258" s="71"/>
      <c r="B258" s="71"/>
      <c r="C258" s="71"/>
      <c r="D258" s="72"/>
      <c r="E258" s="72"/>
      <c r="F258" s="32"/>
      <c r="G258" s="32"/>
      <c r="H258" s="32"/>
      <c r="I258" s="32"/>
      <c r="J258" s="32"/>
      <c r="K258" s="32"/>
      <c r="L258" s="32"/>
      <c r="M258" s="32"/>
      <c r="N258" s="32"/>
      <c r="O258" s="122"/>
      <c r="P258" s="32"/>
      <c r="Q258" s="32"/>
    </row>
    <row r="259" spans="1:17">
      <c r="A259" s="71"/>
      <c r="B259" s="71"/>
      <c r="C259" s="71"/>
      <c r="D259" s="72"/>
      <c r="E259" s="72"/>
      <c r="F259" s="32"/>
      <c r="G259" s="32"/>
      <c r="H259" s="32"/>
      <c r="I259" s="32"/>
      <c r="J259" s="32"/>
      <c r="K259" s="32"/>
      <c r="L259" s="32"/>
      <c r="M259" s="32"/>
      <c r="N259" s="32"/>
      <c r="O259" s="122"/>
      <c r="P259" s="32"/>
      <c r="Q259" s="32"/>
    </row>
    <row r="260" spans="1:17">
      <c r="A260" s="71"/>
      <c r="B260" s="71"/>
      <c r="C260" s="71"/>
      <c r="D260" s="72"/>
      <c r="E260" s="72"/>
      <c r="F260" s="32"/>
      <c r="G260" s="32"/>
      <c r="H260" s="32"/>
      <c r="I260" s="32"/>
      <c r="J260" s="32"/>
      <c r="K260" s="32"/>
      <c r="L260" s="32"/>
      <c r="M260" s="32"/>
      <c r="N260" s="32"/>
      <c r="O260" s="122"/>
      <c r="P260" s="32"/>
      <c r="Q260" s="32"/>
    </row>
    <row r="261" spans="1:17">
      <c r="A261" s="71"/>
      <c r="B261" s="71"/>
      <c r="C261" s="71"/>
      <c r="D261" s="72"/>
      <c r="E261" s="72"/>
      <c r="F261" s="32"/>
      <c r="G261" s="32"/>
      <c r="H261" s="32"/>
      <c r="I261" s="32"/>
      <c r="J261" s="32"/>
      <c r="K261" s="32"/>
      <c r="L261" s="32"/>
      <c r="M261" s="32"/>
      <c r="N261" s="32"/>
      <c r="O261" s="122"/>
      <c r="P261" s="32"/>
      <c r="Q261" s="32"/>
    </row>
    <row r="262" spans="1:17">
      <c r="A262" s="71"/>
      <c r="B262" s="71"/>
      <c r="C262" s="71"/>
      <c r="D262" s="72"/>
      <c r="E262" s="72"/>
      <c r="F262" s="32"/>
      <c r="G262" s="32"/>
      <c r="H262" s="32"/>
      <c r="I262" s="32"/>
      <c r="J262" s="32"/>
      <c r="K262" s="32"/>
      <c r="L262" s="32"/>
      <c r="M262" s="32"/>
      <c r="N262" s="32"/>
      <c r="O262" s="122"/>
      <c r="P262" s="32"/>
      <c r="Q262" s="32"/>
    </row>
    <row r="263" spans="1:17">
      <c r="A263" s="71"/>
      <c r="B263" s="71"/>
      <c r="C263" s="71"/>
      <c r="D263" s="72"/>
      <c r="E263" s="72"/>
      <c r="F263" s="32"/>
      <c r="G263" s="32"/>
      <c r="H263" s="32"/>
      <c r="I263" s="32"/>
      <c r="J263" s="32"/>
      <c r="K263" s="32"/>
      <c r="L263" s="32"/>
      <c r="M263" s="32"/>
      <c r="N263" s="32"/>
      <c r="O263" s="122"/>
      <c r="P263" s="32"/>
      <c r="Q263" s="32"/>
    </row>
    <row r="264" spans="1:17">
      <c r="A264" s="71"/>
      <c r="B264" s="71"/>
      <c r="C264" s="71"/>
      <c r="D264" s="72"/>
      <c r="E264" s="72"/>
      <c r="F264" s="32"/>
      <c r="G264" s="32"/>
      <c r="H264" s="32"/>
      <c r="I264" s="32"/>
      <c r="J264" s="32"/>
      <c r="K264" s="32"/>
      <c r="L264" s="32"/>
      <c r="M264" s="32"/>
      <c r="N264" s="32"/>
      <c r="O264" s="122"/>
      <c r="P264" s="32"/>
      <c r="Q264" s="32"/>
    </row>
    <row r="265" spans="1:17">
      <c r="A265" s="71"/>
      <c r="B265" s="71"/>
      <c r="C265" s="71"/>
      <c r="D265" s="72"/>
      <c r="E265" s="72"/>
      <c r="F265" s="32"/>
      <c r="G265" s="32"/>
      <c r="H265" s="32"/>
      <c r="I265" s="32"/>
      <c r="J265" s="32"/>
      <c r="K265" s="32"/>
      <c r="L265" s="32"/>
      <c r="M265" s="32"/>
      <c r="N265" s="32"/>
      <c r="O265" s="122"/>
      <c r="P265" s="32"/>
      <c r="Q265" s="32"/>
    </row>
    <row r="266" spans="1:17">
      <c r="A266" s="71"/>
      <c r="B266" s="71"/>
      <c r="C266" s="71"/>
      <c r="D266" s="72"/>
      <c r="E266" s="72"/>
      <c r="F266" s="32"/>
      <c r="G266" s="32"/>
      <c r="H266" s="32"/>
      <c r="I266" s="32"/>
      <c r="J266" s="32"/>
      <c r="K266" s="32"/>
      <c r="L266" s="32"/>
      <c r="M266" s="32"/>
      <c r="N266" s="32"/>
      <c r="O266" s="122"/>
      <c r="P266" s="32"/>
      <c r="Q266" s="32"/>
    </row>
    <row r="267" spans="1:17">
      <c r="A267" s="71"/>
      <c r="B267" s="71"/>
      <c r="C267" s="71"/>
      <c r="D267" s="72"/>
      <c r="E267" s="72"/>
      <c r="F267" s="32"/>
      <c r="G267" s="32"/>
      <c r="H267" s="32"/>
      <c r="I267" s="32"/>
      <c r="J267" s="32"/>
      <c r="K267" s="32"/>
      <c r="L267" s="32"/>
      <c r="M267" s="32"/>
      <c r="N267" s="32"/>
      <c r="O267" s="122"/>
      <c r="P267" s="32"/>
      <c r="Q267" s="32"/>
    </row>
    <row r="268" spans="1:17">
      <c r="A268" s="71"/>
      <c r="B268" s="71"/>
      <c r="C268" s="71"/>
      <c r="D268" s="72"/>
      <c r="E268" s="72"/>
      <c r="F268" s="32"/>
      <c r="G268" s="32"/>
      <c r="H268" s="32"/>
      <c r="I268" s="32"/>
      <c r="J268" s="32"/>
      <c r="K268" s="32"/>
      <c r="L268" s="32"/>
      <c r="M268" s="32"/>
      <c r="N268" s="32"/>
      <c r="O268" s="122"/>
      <c r="P268" s="32"/>
      <c r="Q268" s="32"/>
    </row>
    <row r="269" spans="1:17">
      <c r="A269" s="71"/>
      <c r="B269" s="71"/>
      <c r="C269" s="71"/>
      <c r="D269" s="72"/>
      <c r="E269" s="72"/>
      <c r="F269" s="32"/>
      <c r="G269" s="32"/>
      <c r="H269" s="32"/>
      <c r="I269" s="32"/>
      <c r="J269" s="32"/>
      <c r="K269" s="32"/>
      <c r="L269" s="32"/>
      <c r="M269" s="32"/>
      <c r="N269" s="32"/>
      <c r="O269" s="122"/>
      <c r="P269" s="32"/>
      <c r="Q269" s="32"/>
    </row>
    <row r="270" spans="1:17">
      <c r="A270" s="71"/>
      <c r="B270" s="71"/>
      <c r="C270" s="71"/>
      <c r="D270" s="72"/>
      <c r="E270" s="72"/>
      <c r="F270" s="32"/>
      <c r="G270" s="32"/>
      <c r="H270" s="32"/>
      <c r="I270" s="32"/>
      <c r="J270" s="32"/>
      <c r="K270" s="32"/>
      <c r="L270" s="32"/>
      <c r="M270" s="32"/>
      <c r="N270" s="32"/>
      <c r="O270" s="122"/>
      <c r="P270" s="32"/>
      <c r="Q270" s="32"/>
    </row>
    <row r="271" spans="1:17">
      <c r="A271" s="71"/>
      <c r="B271" s="71"/>
      <c r="C271" s="71"/>
      <c r="D271" s="72"/>
      <c r="E271" s="72"/>
      <c r="F271" s="32"/>
      <c r="G271" s="32"/>
      <c r="H271" s="32"/>
      <c r="I271" s="32"/>
      <c r="J271" s="32"/>
      <c r="K271" s="32"/>
      <c r="L271" s="32"/>
      <c r="M271" s="32"/>
      <c r="N271" s="32"/>
      <c r="O271" s="122"/>
      <c r="P271" s="32"/>
      <c r="Q271" s="32"/>
    </row>
    <row r="272" spans="1:17">
      <c r="A272" s="71"/>
      <c r="B272" s="71"/>
      <c r="C272" s="71"/>
      <c r="D272" s="72"/>
      <c r="E272" s="72"/>
      <c r="F272" s="32"/>
      <c r="G272" s="32"/>
      <c r="H272" s="32"/>
      <c r="I272" s="32"/>
      <c r="J272" s="32"/>
      <c r="K272" s="32"/>
      <c r="L272" s="32"/>
      <c r="M272" s="32"/>
      <c r="N272" s="32"/>
      <c r="O272" s="122"/>
      <c r="P272" s="32"/>
      <c r="Q272" s="32"/>
    </row>
    <row r="273" spans="1:17">
      <c r="A273" s="71"/>
      <c r="B273" s="71"/>
      <c r="C273" s="71"/>
      <c r="D273" s="72"/>
      <c r="E273" s="72"/>
      <c r="F273" s="32"/>
      <c r="G273" s="32"/>
      <c r="H273" s="32"/>
      <c r="I273" s="32"/>
      <c r="J273" s="32"/>
      <c r="K273" s="32"/>
      <c r="L273" s="32"/>
      <c r="M273" s="32"/>
      <c r="N273" s="32"/>
      <c r="O273" s="122"/>
      <c r="P273" s="32"/>
      <c r="Q273" s="32"/>
    </row>
    <row r="274" spans="1:17">
      <c r="A274" s="71"/>
      <c r="B274" s="71"/>
      <c r="C274" s="71"/>
      <c r="D274" s="72"/>
      <c r="E274" s="72"/>
      <c r="F274" s="32"/>
      <c r="G274" s="32"/>
      <c r="H274" s="32"/>
      <c r="I274" s="32"/>
      <c r="J274" s="32"/>
      <c r="K274" s="32"/>
      <c r="L274" s="32"/>
      <c r="M274" s="32"/>
      <c r="N274" s="32"/>
      <c r="O274" s="122"/>
      <c r="P274" s="32"/>
      <c r="Q274" s="32"/>
    </row>
    <row r="275" spans="1:17">
      <c r="A275" s="71"/>
      <c r="B275" s="71"/>
      <c r="C275" s="71"/>
      <c r="D275" s="72"/>
      <c r="E275" s="72"/>
      <c r="F275" s="32"/>
      <c r="G275" s="32"/>
      <c r="H275" s="32"/>
      <c r="I275" s="32"/>
      <c r="J275" s="32"/>
      <c r="K275" s="32"/>
      <c r="L275" s="32"/>
      <c r="M275" s="32"/>
      <c r="N275" s="32"/>
      <c r="O275" s="122"/>
      <c r="P275" s="32"/>
      <c r="Q275" s="32"/>
    </row>
    <row r="276" spans="1:17">
      <c r="A276" s="71"/>
      <c r="B276" s="71"/>
      <c r="C276" s="71"/>
      <c r="D276" s="72"/>
      <c r="E276" s="72"/>
      <c r="F276" s="32"/>
      <c r="G276" s="32"/>
      <c r="H276" s="32"/>
      <c r="I276" s="32"/>
      <c r="J276" s="32"/>
      <c r="K276" s="32"/>
      <c r="L276" s="32"/>
      <c r="M276" s="32"/>
      <c r="N276" s="32"/>
      <c r="O276" s="122"/>
      <c r="P276" s="32"/>
      <c r="Q276" s="32"/>
    </row>
    <row r="277" spans="1:17">
      <c r="A277" s="71"/>
      <c r="B277" s="71"/>
      <c r="C277" s="71"/>
      <c r="D277" s="72"/>
      <c r="E277" s="72"/>
      <c r="F277" s="32"/>
      <c r="G277" s="32"/>
      <c r="H277" s="32"/>
      <c r="I277" s="32"/>
      <c r="J277" s="32"/>
      <c r="K277" s="32"/>
      <c r="L277" s="32"/>
      <c r="M277" s="32"/>
      <c r="N277" s="32"/>
      <c r="O277" s="122"/>
      <c r="P277" s="32"/>
      <c r="Q277" s="32"/>
    </row>
    <row r="278" spans="1:17">
      <c r="A278" s="71"/>
      <c r="B278" s="71"/>
      <c r="C278" s="71"/>
      <c r="D278" s="72"/>
      <c r="E278" s="72"/>
      <c r="F278" s="32"/>
      <c r="G278" s="32"/>
      <c r="H278" s="32"/>
      <c r="I278" s="32"/>
      <c r="J278" s="32"/>
      <c r="K278" s="32"/>
      <c r="L278" s="32"/>
      <c r="M278" s="32"/>
      <c r="N278" s="32"/>
      <c r="O278" s="122"/>
      <c r="P278" s="32"/>
      <c r="Q278" s="32"/>
    </row>
    <row r="279" spans="1:17">
      <c r="A279" s="71"/>
      <c r="B279" s="71"/>
      <c r="C279" s="71"/>
      <c r="D279" s="72"/>
      <c r="E279" s="72"/>
      <c r="F279" s="32"/>
      <c r="G279" s="32"/>
      <c r="H279" s="32"/>
      <c r="I279" s="32"/>
      <c r="J279" s="32"/>
      <c r="K279" s="32"/>
      <c r="L279" s="32"/>
      <c r="M279" s="32"/>
      <c r="N279" s="32"/>
      <c r="O279" s="122"/>
      <c r="P279" s="32"/>
      <c r="Q279" s="32"/>
    </row>
    <row r="280" spans="1:17">
      <c r="A280" s="71"/>
      <c r="B280" s="71"/>
      <c r="C280" s="71"/>
      <c r="D280" s="72"/>
      <c r="E280" s="72"/>
      <c r="F280" s="32"/>
      <c r="G280" s="32"/>
      <c r="H280" s="32"/>
      <c r="I280" s="32"/>
      <c r="J280" s="32"/>
      <c r="K280" s="32"/>
      <c r="L280" s="32"/>
      <c r="M280" s="32"/>
      <c r="N280" s="32"/>
      <c r="O280" s="122"/>
      <c r="P280" s="32"/>
      <c r="Q280" s="32"/>
    </row>
    <row r="281" spans="1:17">
      <c r="A281" s="71"/>
      <c r="B281" s="71"/>
      <c r="C281" s="71"/>
      <c r="D281" s="72"/>
      <c r="E281" s="72"/>
      <c r="F281" s="32"/>
      <c r="G281" s="32"/>
      <c r="H281" s="32"/>
      <c r="I281" s="32"/>
      <c r="J281" s="32"/>
      <c r="K281" s="32"/>
      <c r="L281" s="32"/>
      <c r="M281" s="32"/>
      <c r="N281" s="32"/>
      <c r="O281" s="122"/>
      <c r="P281" s="32"/>
      <c r="Q281" s="32"/>
    </row>
    <row r="282" spans="1:17">
      <c r="A282" s="71"/>
      <c r="B282" s="71"/>
      <c r="C282" s="71"/>
      <c r="D282" s="72"/>
      <c r="E282" s="72"/>
      <c r="F282" s="32"/>
      <c r="G282" s="32"/>
      <c r="H282" s="32"/>
      <c r="I282" s="32"/>
      <c r="J282" s="32"/>
      <c r="K282" s="32"/>
      <c r="L282" s="32"/>
      <c r="M282" s="32"/>
      <c r="N282" s="32"/>
      <c r="O282" s="122"/>
      <c r="P282" s="32"/>
      <c r="Q282" s="32"/>
    </row>
    <row r="283" spans="1:17">
      <c r="A283" s="71"/>
      <c r="B283" s="71"/>
      <c r="C283" s="71"/>
      <c r="D283" s="72"/>
      <c r="E283" s="72"/>
      <c r="F283" s="32"/>
      <c r="G283" s="32"/>
      <c r="H283" s="32"/>
      <c r="I283" s="32"/>
      <c r="J283" s="32"/>
      <c r="K283" s="32"/>
      <c r="L283" s="32"/>
      <c r="M283" s="32"/>
      <c r="N283" s="32"/>
      <c r="O283" s="122"/>
      <c r="P283" s="32"/>
      <c r="Q283" s="32"/>
    </row>
    <row r="284" spans="1:17">
      <c r="A284" s="71"/>
      <c r="B284" s="71"/>
      <c r="C284" s="71"/>
      <c r="D284" s="72"/>
      <c r="E284" s="72"/>
      <c r="F284" s="32"/>
      <c r="G284" s="32"/>
      <c r="H284" s="32"/>
      <c r="I284" s="32"/>
      <c r="J284" s="32"/>
      <c r="K284" s="32"/>
      <c r="L284" s="32"/>
      <c r="M284" s="32"/>
      <c r="N284" s="32"/>
      <c r="O284" s="122"/>
      <c r="P284" s="32"/>
      <c r="Q284" s="32"/>
    </row>
    <row r="285" spans="1:17">
      <c r="A285" s="71"/>
      <c r="B285" s="71"/>
      <c r="C285" s="71"/>
      <c r="D285" s="72"/>
      <c r="E285" s="72"/>
      <c r="F285" s="32"/>
      <c r="G285" s="32"/>
      <c r="H285" s="32"/>
      <c r="I285" s="32"/>
      <c r="J285" s="32"/>
      <c r="K285" s="32"/>
      <c r="L285" s="32"/>
      <c r="M285" s="32"/>
      <c r="N285" s="32"/>
      <c r="O285" s="122"/>
      <c r="P285" s="32"/>
      <c r="Q285" s="32"/>
    </row>
    <row r="286" spans="1:17">
      <c r="A286" s="71"/>
      <c r="B286" s="71"/>
      <c r="C286" s="71"/>
      <c r="D286" s="72"/>
      <c r="E286" s="72"/>
      <c r="F286" s="32"/>
      <c r="G286" s="32"/>
      <c r="H286" s="32"/>
      <c r="I286" s="32"/>
      <c r="J286" s="32"/>
      <c r="K286" s="32"/>
      <c r="L286" s="32"/>
      <c r="M286" s="32"/>
      <c r="N286" s="32"/>
      <c r="O286" s="122"/>
      <c r="P286" s="32"/>
      <c r="Q286" s="32"/>
    </row>
    <row r="287" spans="1:17">
      <c r="A287" s="71"/>
      <c r="B287" s="71"/>
      <c r="C287" s="71"/>
      <c r="D287" s="72"/>
      <c r="E287" s="72"/>
      <c r="F287" s="32"/>
      <c r="G287" s="32"/>
      <c r="H287" s="32"/>
      <c r="I287" s="32"/>
      <c r="J287" s="32"/>
      <c r="K287" s="32"/>
      <c r="L287" s="32"/>
      <c r="M287" s="32"/>
      <c r="N287" s="32"/>
      <c r="O287" s="122"/>
      <c r="P287" s="32"/>
      <c r="Q287" s="32"/>
    </row>
    <row r="288" spans="1:17">
      <c r="A288" s="71"/>
      <c r="B288" s="71"/>
      <c r="C288" s="71"/>
      <c r="D288" s="72"/>
      <c r="E288" s="72"/>
      <c r="F288" s="32"/>
      <c r="G288" s="32"/>
      <c r="H288" s="32"/>
      <c r="I288" s="32"/>
      <c r="J288" s="32"/>
      <c r="K288" s="32"/>
      <c r="L288" s="32"/>
      <c r="M288" s="32"/>
      <c r="N288" s="32"/>
      <c r="O288" s="122"/>
      <c r="P288" s="32"/>
      <c r="Q288" s="32"/>
    </row>
    <row r="289" spans="1:17">
      <c r="A289" s="71"/>
      <c r="B289" s="71"/>
      <c r="C289" s="71"/>
      <c r="D289" s="72"/>
      <c r="E289" s="72"/>
      <c r="F289" s="32"/>
      <c r="G289" s="32"/>
      <c r="H289" s="32"/>
      <c r="I289" s="32"/>
      <c r="J289" s="32"/>
      <c r="K289" s="32"/>
      <c r="L289" s="32"/>
      <c r="M289" s="32"/>
      <c r="N289" s="32"/>
      <c r="O289" s="122"/>
      <c r="P289" s="32"/>
      <c r="Q289" s="32"/>
    </row>
    <row r="290" spans="1:17">
      <c r="A290" s="71"/>
      <c r="B290" s="71"/>
      <c r="C290" s="71"/>
      <c r="D290" s="72"/>
      <c r="E290" s="72"/>
      <c r="F290" s="32"/>
      <c r="G290" s="32"/>
      <c r="H290" s="32"/>
      <c r="I290" s="32"/>
      <c r="J290" s="32"/>
      <c r="K290" s="32"/>
      <c r="L290" s="32"/>
      <c r="M290" s="32"/>
      <c r="N290" s="32"/>
      <c r="O290" s="122"/>
      <c r="P290" s="32"/>
      <c r="Q290" s="32"/>
    </row>
    <row r="291" spans="1:17">
      <c r="A291" s="71"/>
      <c r="B291" s="71"/>
      <c r="C291" s="71"/>
      <c r="D291" s="72"/>
      <c r="E291" s="72"/>
      <c r="F291" s="32"/>
      <c r="G291" s="32"/>
      <c r="H291" s="32"/>
      <c r="I291" s="32"/>
      <c r="J291" s="32"/>
      <c r="K291" s="32"/>
      <c r="L291" s="32"/>
      <c r="M291" s="32"/>
      <c r="N291" s="32"/>
      <c r="O291" s="122"/>
      <c r="P291" s="32"/>
      <c r="Q291" s="32"/>
    </row>
    <row r="292" spans="1:17">
      <c r="A292" s="71"/>
      <c r="B292" s="71"/>
      <c r="C292" s="71"/>
      <c r="D292" s="72"/>
      <c r="E292" s="72"/>
      <c r="F292" s="32"/>
      <c r="G292" s="32"/>
      <c r="H292" s="32"/>
      <c r="I292" s="32"/>
      <c r="J292" s="32"/>
      <c r="K292" s="32"/>
      <c r="L292" s="32"/>
      <c r="M292" s="32"/>
      <c r="N292" s="32"/>
      <c r="O292" s="122"/>
      <c r="P292" s="32"/>
      <c r="Q292" s="32"/>
    </row>
    <row r="293" spans="1:17">
      <c r="A293" s="71"/>
      <c r="B293" s="71"/>
      <c r="C293" s="71"/>
      <c r="D293" s="72"/>
      <c r="E293" s="72"/>
      <c r="F293" s="32"/>
      <c r="G293" s="32"/>
      <c r="H293" s="32"/>
      <c r="I293" s="32"/>
      <c r="J293" s="32"/>
      <c r="K293" s="32"/>
      <c r="L293" s="32"/>
      <c r="M293" s="32"/>
      <c r="N293" s="32"/>
      <c r="O293" s="122"/>
      <c r="P293" s="32"/>
      <c r="Q293" s="32"/>
    </row>
    <row r="294" spans="1:17">
      <c r="A294" s="71"/>
      <c r="B294" s="71"/>
      <c r="C294" s="71"/>
      <c r="D294" s="72"/>
      <c r="E294" s="72"/>
      <c r="F294" s="32"/>
      <c r="G294" s="32"/>
      <c r="H294" s="32"/>
      <c r="I294" s="32"/>
      <c r="J294" s="32"/>
      <c r="K294" s="32"/>
      <c r="L294" s="32"/>
      <c r="M294" s="32"/>
      <c r="N294" s="32"/>
      <c r="O294" s="122"/>
      <c r="P294" s="32"/>
      <c r="Q294" s="32"/>
    </row>
    <row r="295" spans="1:17">
      <c r="A295" s="71"/>
      <c r="B295" s="71"/>
      <c r="C295" s="71"/>
      <c r="D295" s="72"/>
      <c r="E295" s="72"/>
      <c r="F295" s="32"/>
      <c r="G295" s="32"/>
      <c r="H295" s="32"/>
      <c r="I295" s="32"/>
      <c r="J295" s="32"/>
      <c r="K295" s="32"/>
      <c r="L295" s="32"/>
      <c r="M295" s="32"/>
      <c r="N295" s="32"/>
      <c r="O295" s="122"/>
      <c r="P295" s="32"/>
      <c r="Q295" s="32"/>
    </row>
    <row r="296" spans="1:17">
      <c r="A296" s="71"/>
      <c r="B296" s="71"/>
      <c r="C296" s="71"/>
      <c r="D296" s="72"/>
      <c r="E296" s="72"/>
      <c r="F296" s="32"/>
      <c r="G296" s="32"/>
      <c r="H296" s="32"/>
      <c r="I296" s="32"/>
      <c r="J296" s="32"/>
      <c r="K296" s="32"/>
      <c r="L296" s="32"/>
      <c r="M296" s="32"/>
      <c r="N296" s="32"/>
      <c r="O296" s="122"/>
      <c r="P296" s="32"/>
      <c r="Q296" s="32"/>
    </row>
    <row r="297" spans="1:17">
      <c r="A297" s="71"/>
      <c r="B297" s="71"/>
      <c r="C297" s="71"/>
      <c r="D297" s="72"/>
      <c r="E297" s="72"/>
      <c r="F297" s="32"/>
      <c r="G297" s="32"/>
      <c r="H297" s="32"/>
      <c r="I297" s="32"/>
      <c r="J297" s="32"/>
      <c r="K297" s="32"/>
      <c r="L297" s="32"/>
      <c r="M297" s="32"/>
      <c r="N297" s="32"/>
      <c r="O297" s="122"/>
      <c r="P297" s="32"/>
      <c r="Q297" s="32"/>
    </row>
    <row r="298" spans="1:17">
      <c r="A298" s="71"/>
      <c r="B298" s="71"/>
      <c r="C298" s="71"/>
      <c r="D298" s="72"/>
      <c r="E298" s="72"/>
      <c r="F298" s="32"/>
      <c r="G298" s="32"/>
      <c r="H298" s="32"/>
      <c r="I298" s="32"/>
      <c r="J298" s="32"/>
      <c r="K298" s="32"/>
      <c r="L298" s="32"/>
      <c r="M298" s="32"/>
      <c r="N298" s="32"/>
      <c r="O298" s="122"/>
      <c r="P298" s="32"/>
      <c r="Q298" s="32"/>
    </row>
    <row r="299" spans="1:17">
      <c r="A299" s="71"/>
      <c r="B299" s="71"/>
      <c r="C299" s="71"/>
      <c r="D299" s="72"/>
      <c r="E299" s="72"/>
      <c r="F299" s="32"/>
      <c r="G299" s="32"/>
      <c r="H299" s="32"/>
      <c r="I299" s="32"/>
      <c r="J299" s="32"/>
      <c r="K299" s="32"/>
      <c r="L299" s="32"/>
      <c r="M299" s="32"/>
      <c r="N299" s="32"/>
      <c r="O299" s="122"/>
      <c r="P299" s="32"/>
      <c r="Q299" s="32"/>
    </row>
    <row r="300" spans="1:17">
      <c r="A300" s="71"/>
      <c r="B300" s="71"/>
      <c r="C300" s="71"/>
      <c r="D300" s="72"/>
      <c r="E300" s="72"/>
      <c r="F300" s="32"/>
      <c r="G300" s="32"/>
      <c r="H300" s="32"/>
      <c r="I300" s="32"/>
      <c r="J300" s="32"/>
      <c r="K300" s="32"/>
      <c r="L300" s="32"/>
      <c r="M300" s="32"/>
      <c r="N300" s="32"/>
      <c r="O300" s="122"/>
      <c r="P300" s="32"/>
      <c r="Q300" s="32"/>
    </row>
    <row r="301" spans="1:17">
      <c r="A301" s="71"/>
      <c r="B301" s="71"/>
      <c r="C301" s="71"/>
      <c r="D301" s="72"/>
      <c r="E301" s="72"/>
      <c r="F301" s="32"/>
      <c r="G301" s="32"/>
      <c r="H301" s="32"/>
      <c r="I301" s="32"/>
      <c r="J301" s="32"/>
      <c r="K301" s="32"/>
      <c r="L301" s="32"/>
      <c r="M301" s="32"/>
      <c r="N301" s="32"/>
      <c r="O301" s="122"/>
      <c r="P301" s="32"/>
      <c r="Q301" s="32"/>
    </row>
    <row r="302" spans="1:17">
      <c r="A302" s="71"/>
      <c r="B302" s="71"/>
      <c r="C302" s="71"/>
      <c r="D302" s="72"/>
      <c r="E302" s="72"/>
      <c r="F302" s="32"/>
      <c r="G302" s="32"/>
      <c r="H302" s="32"/>
      <c r="I302" s="32"/>
      <c r="J302" s="32"/>
      <c r="K302" s="32"/>
      <c r="L302" s="32"/>
      <c r="M302" s="32"/>
      <c r="N302" s="32"/>
      <c r="O302" s="122"/>
      <c r="P302" s="32"/>
      <c r="Q302" s="32"/>
    </row>
    <row r="303" spans="1:17">
      <c r="A303" s="71"/>
      <c r="B303" s="71"/>
      <c r="C303" s="71"/>
      <c r="D303" s="72"/>
      <c r="E303" s="72"/>
      <c r="F303" s="32"/>
      <c r="G303" s="32"/>
      <c r="H303" s="32"/>
      <c r="I303" s="32"/>
      <c r="J303" s="32"/>
      <c r="K303" s="32"/>
      <c r="L303" s="32"/>
      <c r="M303" s="32"/>
      <c r="N303" s="32"/>
      <c r="O303" s="122"/>
      <c r="P303" s="32"/>
      <c r="Q303" s="32"/>
    </row>
    <row r="304" spans="1:17">
      <c r="A304" s="71"/>
      <c r="B304" s="71"/>
      <c r="C304" s="71"/>
      <c r="D304" s="72"/>
      <c r="E304" s="72"/>
      <c r="F304" s="32"/>
      <c r="G304" s="32"/>
      <c r="H304" s="32"/>
      <c r="I304" s="32"/>
      <c r="J304" s="32"/>
      <c r="K304" s="32"/>
      <c r="L304" s="32"/>
      <c r="M304" s="32"/>
      <c r="N304" s="32"/>
      <c r="O304" s="122"/>
      <c r="P304" s="32"/>
      <c r="Q304" s="32"/>
    </row>
    <row r="305" spans="1:17">
      <c r="A305" s="71"/>
      <c r="B305" s="71"/>
      <c r="C305" s="71"/>
      <c r="D305" s="72"/>
      <c r="E305" s="72"/>
      <c r="F305" s="32"/>
      <c r="G305" s="32"/>
      <c r="H305" s="32"/>
      <c r="I305" s="32"/>
      <c r="J305" s="32"/>
      <c r="K305" s="32"/>
      <c r="L305" s="32"/>
      <c r="M305" s="32"/>
      <c r="N305" s="32"/>
      <c r="O305" s="122"/>
      <c r="P305" s="32"/>
      <c r="Q305" s="32"/>
    </row>
    <row r="306" spans="1:17">
      <c r="A306" s="71"/>
      <c r="B306" s="71"/>
      <c r="C306" s="71"/>
      <c r="D306" s="72"/>
      <c r="E306" s="72"/>
      <c r="F306" s="32"/>
      <c r="G306" s="32"/>
      <c r="H306" s="32"/>
      <c r="I306" s="32"/>
      <c r="J306" s="32"/>
      <c r="K306" s="32"/>
      <c r="L306" s="32"/>
      <c r="M306" s="32"/>
      <c r="N306" s="32"/>
      <c r="O306" s="122"/>
      <c r="P306" s="32"/>
      <c r="Q306" s="32"/>
    </row>
    <row r="307" spans="1:17">
      <c r="A307" s="71"/>
      <c r="B307" s="71"/>
      <c r="C307" s="71"/>
      <c r="D307" s="72"/>
      <c r="E307" s="72"/>
      <c r="F307" s="32"/>
      <c r="G307" s="32"/>
      <c r="H307" s="32"/>
      <c r="I307" s="32"/>
      <c r="J307" s="32"/>
      <c r="K307" s="32"/>
      <c r="L307" s="32"/>
      <c r="M307" s="32"/>
      <c r="N307" s="32"/>
      <c r="O307" s="122"/>
      <c r="P307" s="32"/>
      <c r="Q307" s="32"/>
    </row>
    <row r="308" spans="1:17">
      <c r="A308" s="71"/>
      <c r="B308" s="71"/>
      <c r="C308" s="71"/>
      <c r="D308" s="72"/>
      <c r="E308" s="72"/>
      <c r="F308" s="32"/>
      <c r="G308" s="32"/>
      <c r="H308" s="32"/>
      <c r="I308" s="32"/>
      <c r="J308" s="32"/>
      <c r="K308" s="32"/>
      <c r="L308" s="32"/>
      <c r="M308" s="32"/>
      <c r="N308" s="32"/>
      <c r="O308" s="122"/>
      <c r="P308" s="32"/>
      <c r="Q308" s="32"/>
    </row>
    <row r="309" spans="1:17">
      <c r="A309" s="71"/>
      <c r="B309" s="71"/>
      <c r="C309" s="71"/>
      <c r="D309" s="72"/>
      <c r="E309" s="72"/>
      <c r="F309" s="32"/>
      <c r="G309" s="32"/>
      <c r="H309" s="32"/>
      <c r="I309" s="32"/>
      <c r="J309" s="32"/>
      <c r="K309" s="32"/>
      <c r="L309" s="32"/>
      <c r="M309" s="32"/>
      <c r="N309" s="32"/>
      <c r="O309" s="122"/>
      <c r="P309" s="32"/>
      <c r="Q309" s="32"/>
    </row>
    <row r="310" spans="1:17">
      <c r="A310" s="71"/>
      <c r="B310" s="71"/>
      <c r="C310" s="71"/>
      <c r="D310" s="72"/>
      <c r="E310" s="72"/>
      <c r="F310" s="32"/>
      <c r="G310" s="32"/>
      <c r="H310" s="32"/>
      <c r="I310" s="32"/>
      <c r="J310" s="32"/>
      <c r="K310" s="32"/>
      <c r="L310" s="32"/>
      <c r="M310" s="32"/>
      <c r="N310" s="32"/>
      <c r="O310" s="122"/>
      <c r="P310" s="32"/>
      <c r="Q310" s="32"/>
    </row>
    <row r="311" spans="1:17">
      <c r="A311" s="71"/>
      <c r="B311" s="71"/>
      <c r="C311" s="71"/>
      <c r="D311" s="72"/>
      <c r="E311" s="72"/>
      <c r="F311" s="32"/>
      <c r="G311" s="32"/>
      <c r="H311" s="32"/>
      <c r="I311" s="32"/>
      <c r="J311" s="32"/>
      <c r="K311" s="32"/>
      <c r="L311" s="32"/>
      <c r="M311" s="32"/>
      <c r="N311" s="32"/>
      <c r="O311" s="122"/>
      <c r="P311" s="32"/>
      <c r="Q311" s="32"/>
    </row>
    <row r="312" spans="1:17">
      <c r="A312" s="71"/>
      <c r="B312" s="71"/>
      <c r="C312" s="71"/>
      <c r="D312" s="72"/>
      <c r="E312" s="72"/>
      <c r="F312" s="32"/>
      <c r="G312" s="32"/>
      <c r="H312" s="32"/>
      <c r="I312" s="32"/>
      <c r="J312" s="32"/>
      <c r="K312" s="32"/>
      <c r="L312" s="32"/>
      <c r="M312" s="32"/>
      <c r="N312" s="32"/>
      <c r="O312" s="122"/>
      <c r="P312" s="32"/>
      <c r="Q312" s="32"/>
    </row>
    <row r="313" spans="1:17">
      <c r="A313" s="71"/>
      <c r="B313" s="71"/>
      <c r="C313" s="71"/>
      <c r="D313" s="72"/>
      <c r="E313" s="72"/>
      <c r="F313" s="32"/>
      <c r="G313" s="32"/>
      <c r="H313" s="32"/>
      <c r="I313" s="32"/>
      <c r="J313" s="32"/>
      <c r="K313" s="32"/>
      <c r="L313" s="32"/>
      <c r="M313" s="32"/>
      <c r="N313" s="32"/>
      <c r="O313" s="122"/>
      <c r="P313" s="32"/>
      <c r="Q313" s="32"/>
    </row>
    <row r="314" spans="1:17">
      <c r="A314" s="71"/>
      <c r="B314" s="71"/>
      <c r="C314" s="71"/>
      <c r="D314" s="72"/>
      <c r="E314" s="72"/>
      <c r="F314" s="32"/>
      <c r="G314" s="32"/>
      <c r="H314" s="32"/>
      <c r="I314" s="32"/>
      <c r="J314" s="32"/>
      <c r="K314" s="32"/>
      <c r="L314" s="32"/>
      <c r="M314" s="32"/>
      <c r="N314" s="32"/>
      <c r="O314" s="122"/>
      <c r="P314" s="32"/>
      <c r="Q314" s="32"/>
    </row>
    <row r="315" spans="1:17">
      <c r="A315" s="71"/>
      <c r="B315" s="71"/>
      <c r="C315" s="71"/>
      <c r="D315" s="72"/>
      <c r="E315" s="72"/>
      <c r="F315" s="32"/>
      <c r="G315" s="32"/>
      <c r="H315" s="32"/>
      <c r="I315" s="32"/>
      <c r="J315" s="32"/>
      <c r="K315" s="32"/>
      <c r="L315" s="32"/>
      <c r="M315" s="32"/>
      <c r="N315" s="32"/>
      <c r="O315" s="122"/>
      <c r="P315" s="32"/>
      <c r="Q315" s="32"/>
    </row>
    <row r="316" spans="1:17">
      <c r="A316" s="71"/>
      <c r="B316" s="71"/>
      <c r="C316" s="71"/>
      <c r="D316" s="72"/>
      <c r="E316" s="72"/>
      <c r="F316" s="32"/>
      <c r="G316" s="32"/>
      <c r="H316" s="32"/>
      <c r="I316" s="32"/>
      <c r="J316" s="32"/>
      <c r="K316" s="32"/>
      <c r="L316" s="32"/>
      <c r="M316" s="32"/>
      <c r="N316" s="32"/>
      <c r="O316" s="122"/>
      <c r="P316" s="32"/>
      <c r="Q316" s="32"/>
    </row>
    <row r="317" spans="1:17">
      <c r="A317" s="71"/>
      <c r="B317" s="71"/>
      <c r="C317" s="71"/>
      <c r="D317" s="72"/>
      <c r="E317" s="72"/>
      <c r="F317" s="32"/>
      <c r="G317" s="32"/>
      <c r="H317" s="32"/>
      <c r="I317" s="32"/>
      <c r="J317" s="32"/>
      <c r="K317" s="32"/>
      <c r="L317" s="32"/>
      <c r="M317" s="32"/>
      <c r="N317" s="32"/>
      <c r="O317" s="122"/>
      <c r="P317" s="32"/>
      <c r="Q317" s="32"/>
    </row>
    <row r="318" spans="1:17">
      <c r="A318" s="71"/>
      <c r="B318" s="71"/>
      <c r="C318" s="71"/>
      <c r="D318" s="72"/>
      <c r="E318" s="72"/>
      <c r="F318" s="32"/>
      <c r="G318" s="32"/>
      <c r="H318" s="32"/>
      <c r="I318" s="32"/>
      <c r="J318" s="32"/>
      <c r="K318" s="32"/>
      <c r="L318" s="32"/>
      <c r="M318" s="32"/>
      <c r="N318" s="32"/>
      <c r="O318" s="122"/>
      <c r="P318" s="32"/>
      <c r="Q318" s="32"/>
    </row>
    <row r="319" spans="1:17">
      <c r="A319" s="71"/>
      <c r="B319" s="71"/>
      <c r="C319" s="71"/>
      <c r="D319" s="72"/>
      <c r="E319" s="72"/>
      <c r="F319" s="32"/>
      <c r="G319" s="32"/>
      <c r="H319" s="32"/>
      <c r="I319" s="32"/>
      <c r="J319" s="32"/>
      <c r="K319" s="32"/>
      <c r="L319" s="32"/>
      <c r="M319" s="32"/>
      <c r="N319" s="32"/>
      <c r="O319" s="122"/>
      <c r="P319" s="32"/>
      <c r="Q319" s="32"/>
    </row>
    <row r="320" spans="1:17">
      <c r="A320" s="71"/>
      <c r="B320" s="71"/>
      <c r="C320" s="71"/>
      <c r="D320" s="72"/>
      <c r="E320" s="72"/>
      <c r="F320" s="32"/>
      <c r="G320" s="32"/>
      <c r="H320" s="32"/>
      <c r="I320" s="32"/>
      <c r="J320" s="32"/>
      <c r="K320" s="32"/>
      <c r="L320" s="32"/>
      <c r="M320" s="32"/>
      <c r="N320" s="32"/>
      <c r="O320" s="122"/>
      <c r="P320" s="32"/>
      <c r="Q320" s="32"/>
    </row>
    <row r="321" spans="1:17">
      <c r="A321" s="71"/>
      <c r="B321" s="71"/>
      <c r="C321" s="71"/>
      <c r="D321" s="72"/>
      <c r="E321" s="72"/>
      <c r="F321" s="32"/>
      <c r="G321" s="32"/>
      <c r="H321" s="32"/>
      <c r="I321" s="32"/>
      <c r="J321" s="32"/>
      <c r="K321" s="32"/>
      <c r="L321" s="32"/>
      <c r="M321" s="32"/>
      <c r="N321" s="32"/>
      <c r="O321" s="122"/>
      <c r="P321" s="32"/>
      <c r="Q321" s="32"/>
    </row>
    <row r="322" spans="1:17">
      <c r="A322" s="71"/>
      <c r="B322" s="71"/>
      <c r="C322" s="71"/>
      <c r="D322" s="72"/>
      <c r="E322" s="72"/>
      <c r="F322" s="32"/>
      <c r="G322" s="32"/>
      <c r="H322" s="32"/>
      <c r="I322" s="32"/>
      <c r="J322" s="32"/>
      <c r="K322" s="32"/>
      <c r="L322" s="32"/>
      <c r="M322" s="32"/>
      <c r="N322" s="32"/>
      <c r="O322" s="122"/>
      <c r="P322" s="32"/>
      <c r="Q322" s="32"/>
    </row>
    <row r="323" spans="1:17">
      <c r="A323" s="71"/>
      <c r="B323" s="71"/>
      <c r="C323" s="71"/>
      <c r="D323" s="72"/>
      <c r="E323" s="72"/>
      <c r="F323" s="32"/>
      <c r="G323" s="32"/>
      <c r="H323" s="32"/>
      <c r="I323" s="32"/>
      <c r="J323" s="32"/>
      <c r="K323" s="32"/>
      <c r="L323" s="32"/>
      <c r="M323" s="32"/>
      <c r="N323" s="32"/>
      <c r="O323" s="122"/>
      <c r="P323" s="32"/>
      <c r="Q323" s="32"/>
    </row>
    <row r="324" spans="1:17">
      <c r="A324" s="71"/>
      <c r="B324" s="71"/>
      <c r="C324" s="71"/>
      <c r="D324" s="72"/>
      <c r="E324" s="72"/>
      <c r="F324" s="32"/>
      <c r="G324" s="32"/>
      <c r="H324" s="32"/>
      <c r="I324" s="32"/>
      <c r="J324" s="32"/>
      <c r="K324" s="32"/>
      <c r="L324" s="32"/>
      <c r="M324" s="32"/>
      <c r="N324" s="32"/>
      <c r="O324" s="122"/>
      <c r="P324" s="32"/>
      <c r="Q324" s="32"/>
    </row>
    <row r="325" spans="1:17">
      <c r="A325" s="71"/>
      <c r="B325" s="71"/>
      <c r="C325" s="71"/>
      <c r="D325" s="72"/>
      <c r="E325" s="72"/>
      <c r="F325" s="32"/>
      <c r="G325" s="32"/>
      <c r="H325" s="32"/>
      <c r="I325" s="32"/>
      <c r="J325" s="32"/>
      <c r="K325" s="32"/>
      <c r="L325" s="32"/>
      <c r="M325" s="32"/>
      <c r="N325" s="32"/>
      <c r="O325" s="122"/>
      <c r="P325" s="32"/>
      <c r="Q325" s="32"/>
    </row>
    <row r="326" spans="1:17">
      <c r="A326" s="71"/>
      <c r="B326" s="71"/>
      <c r="C326" s="71"/>
      <c r="D326" s="72"/>
      <c r="E326" s="72"/>
      <c r="F326" s="32"/>
      <c r="G326" s="32"/>
      <c r="H326" s="32"/>
      <c r="I326" s="32"/>
      <c r="J326" s="32"/>
      <c r="K326" s="32"/>
      <c r="L326" s="32"/>
      <c r="M326" s="32"/>
      <c r="N326" s="32"/>
      <c r="O326" s="122"/>
      <c r="P326" s="32"/>
      <c r="Q326" s="32"/>
    </row>
    <row r="327" spans="1:17">
      <c r="A327" s="71"/>
      <c r="B327" s="71"/>
      <c r="C327" s="71"/>
      <c r="D327" s="72"/>
      <c r="E327" s="72"/>
      <c r="F327" s="32"/>
      <c r="G327" s="32"/>
      <c r="H327" s="32"/>
      <c r="I327" s="32"/>
      <c r="J327" s="32"/>
      <c r="K327" s="32"/>
      <c r="L327" s="32"/>
      <c r="M327" s="32"/>
      <c r="N327" s="32"/>
      <c r="O327" s="122"/>
      <c r="P327" s="32"/>
      <c r="Q327" s="32"/>
    </row>
    <row r="328" spans="1:17">
      <c r="A328" s="71"/>
      <c r="B328" s="71"/>
      <c r="C328" s="71"/>
      <c r="D328" s="72"/>
      <c r="E328" s="72"/>
      <c r="F328" s="32"/>
      <c r="G328" s="32"/>
      <c r="H328" s="32"/>
      <c r="I328" s="32"/>
      <c r="J328" s="32"/>
      <c r="K328" s="32"/>
      <c r="L328" s="32"/>
      <c r="M328" s="32"/>
      <c r="N328" s="32"/>
      <c r="O328" s="122"/>
      <c r="P328" s="32"/>
      <c r="Q328" s="32"/>
    </row>
    <row r="329" spans="1:17">
      <c r="A329" s="71"/>
      <c r="B329" s="71"/>
      <c r="C329" s="71"/>
      <c r="D329" s="72"/>
      <c r="E329" s="72"/>
      <c r="F329" s="32"/>
      <c r="G329" s="32"/>
      <c r="H329" s="32"/>
      <c r="I329" s="32"/>
      <c r="J329" s="32"/>
      <c r="K329" s="32"/>
      <c r="L329" s="32"/>
      <c r="M329" s="32"/>
      <c r="N329" s="32"/>
      <c r="O329" s="122"/>
      <c r="P329" s="32"/>
      <c r="Q329" s="32"/>
    </row>
    <row r="330" spans="1:17">
      <c r="A330" s="71"/>
      <c r="B330" s="71"/>
      <c r="C330" s="71"/>
      <c r="D330" s="72"/>
      <c r="E330" s="72"/>
      <c r="F330" s="32"/>
      <c r="G330" s="32"/>
      <c r="H330" s="32"/>
      <c r="I330" s="32"/>
      <c r="J330" s="32"/>
      <c r="K330" s="32"/>
      <c r="L330" s="32"/>
      <c r="M330" s="32"/>
      <c r="N330" s="32"/>
      <c r="O330" s="122"/>
      <c r="P330" s="32"/>
      <c r="Q330" s="32"/>
    </row>
    <row r="331" spans="1:17">
      <c r="A331" s="71"/>
      <c r="B331" s="71"/>
      <c r="C331" s="71"/>
      <c r="D331" s="72"/>
      <c r="E331" s="72"/>
      <c r="F331" s="32"/>
      <c r="G331" s="32"/>
      <c r="H331" s="32"/>
      <c r="I331" s="32"/>
      <c r="J331" s="32"/>
      <c r="K331" s="32"/>
      <c r="L331" s="32"/>
      <c r="M331" s="32"/>
      <c r="N331" s="32"/>
      <c r="O331" s="122"/>
      <c r="P331" s="32"/>
      <c r="Q331" s="32"/>
    </row>
    <row r="332" spans="1:17">
      <c r="A332" s="71"/>
      <c r="B332" s="71"/>
      <c r="C332" s="71"/>
      <c r="D332" s="72"/>
      <c r="E332" s="72"/>
      <c r="F332" s="32"/>
      <c r="G332" s="32"/>
      <c r="H332" s="32"/>
      <c r="I332" s="32"/>
      <c r="J332" s="32"/>
      <c r="K332" s="32"/>
      <c r="L332" s="32"/>
      <c r="M332" s="32"/>
      <c r="N332" s="32"/>
      <c r="O332" s="122"/>
      <c r="P332" s="32"/>
      <c r="Q332" s="32"/>
    </row>
    <row r="333" spans="1:17">
      <c r="A333" s="71"/>
      <c r="B333" s="71"/>
      <c r="C333" s="71"/>
      <c r="D333" s="72"/>
      <c r="E333" s="72"/>
      <c r="F333" s="32"/>
      <c r="G333" s="32"/>
      <c r="H333" s="32"/>
      <c r="I333" s="32"/>
      <c r="J333" s="32"/>
      <c r="K333" s="32"/>
      <c r="L333" s="32"/>
      <c r="M333" s="32"/>
      <c r="N333" s="32"/>
      <c r="O333" s="122"/>
      <c r="P333" s="32"/>
      <c r="Q333" s="32"/>
    </row>
    <row r="334" spans="1:17">
      <c r="A334" s="71"/>
      <c r="B334" s="71"/>
      <c r="C334" s="71"/>
      <c r="D334" s="72"/>
      <c r="E334" s="72"/>
      <c r="F334" s="32"/>
      <c r="G334" s="32"/>
      <c r="H334" s="32"/>
      <c r="I334" s="32"/>
      <c r="J334" s="32"/>
      <c r="K334" s="32"/>
      <c r="L334" s="32"/>
      <c r="M334" s="32"/>
      <c r="N334" s="32"/>
      <c r="O334" s="122"/>
      <c r="P334" s="32"/>
      <c r="Q334" s="32"/>
    </row>
    <row r="335" spans="1:17">
      <c r="A335" s="71"/>
      <c r="B335" s="71"/>
      <c r="C335" s="71"/>
      <c r="D335" s="72"/>
      <c r="E335" s="72"/>
      <c r="F335" s="32"/>
      <c r="G335" s="32"/>
      <c r="H335" s="32"/>
      <c r="I335" s="32"/>
      <c r="J335" s="32"/>
      <c r="K335" s="32"/>
      <c r="L335" s="32"/>
      <c r="M335" s="32"/>
      <c r="N335" s="32"/>
      <c r="O335" s="122"/>
      <c r="P335" s="32"/>
      <c r="Q335" s="32"/>
    </row>
    <row r="336" spans="1:17">
      <c r="A336" s="71"/>
      <c r="B336" s="71"/>
      <c r="C336" s="71"/>
      <c r="D336" s="72"/>
      <c r="E336" s="72"/>
      <c r="F336" s="32"/>
      <c r="G336" s="32"/>
      <c r="H336" s="32"/>
      <c r="I336" s="32"/>
      <c r="J336" s="32"/>
      <c r="K336" s="32"/>
      <c r="L336" s="32"/>
      <c r="M336" s="32"/>
      <c r="N336" s="32"/>
      <c r="O336" s="122"/>
      <c r="P336" s="32"/>
      <c r="Q336" s="32"/>
    </row>
    <row r="337" spans="1:17">
      <c r="A337" s="71"/>
      <c r="B337" s="71"/>
      <c r="C337" s="71"/>
      <c r="D337" s="72"/>
      <c r="E337" s="72"/>
      <c r="F337" s="32"/>
      <c r="G337" s="32"/>
      <c r="H337" s="32"/>
      <c r="I337" s="32"/>
      <c r="J337" s="32"/>
      <c r="K337" s="32"/>
      <c r="L337" s="32"/>
      <c r="M337" s="32"/>
      <c r="N337" s="32"/>
      <c r="O337" s="122"/>
      <c r="P337" s="32"/>
      <c r="Q337" s="32"/>
    </row>
    <row r="338" spans="1:17">
      <c r="A338" s="71"/>
      <c r="B338" s="71"/>
      <c r="C338" s="71"/>
      <c r="D338" s="72"/>
      <c r="E338" s="72"/>
      <c r="F338" s="32"/>
      <c r="G338" s="32"/>
      <c r="H338" s="32"/>
      <c r="I338" s="32"/>
      <c r="J338" s="32"/>
      <c r="K338" s="32"/>
      <c r="L338" s="32"/>
      <c r="M338" s="32"/>
      <c r="N338" s="32"/>
      <c r="O338" s="122"/>
      <c r="P338" s="32"/>
      <c r="Q338" s="32"/>
    </row>
    <row r="339" spans="1:17">
      <c r="A339" s="71"/>
      <c r="B339" s="71"/>
      <c r="C339" s="71"/>
      <c r="D339" s="72"/>
      <c r="E339" s="72"/>
      <c r="F339" s="32"/>
      <c r="G339" s="32"/>
      <c r="H339" s="32"/>
      <c r="I339" s="32"/>
      <c r="J339" s="32"/>
      <c r="K339" s="32"/>
      <c r="L339" s="32"/>
      <c r="M339" s="32"/>
      <c r="N339" s="32"/>
      <c r="O339" s="122"/>
      <c r="P339" s="32"/>
      <c r="Q339" s="32"/>
    </row>
    <row r="340" spans="1:17">
      <c r="A340" s="71"/>
      <c r="B340" s="71"/>
      <c r="C340" s="71"/>
      <c r="D340" s="72"/>
      <c r="E340" s="72"/>
      <c r="F340" s="32"/>
      <c r="G340" s="32"/>
      <c r="H340" s="32"/>
      <c r="I340" s="32"/>
      <c r="J340" s="32"/>
      <c r="K340" s="32"/>
      <c r="L340" s="32"/>
      <c r="M340" s="32"/>
      <c r="N340" s="32"/>
      <c r="O340" s="122"/>
      <c r="P340" s="32"/>
      <c r="Q340" s="32"/>
    </row>
    <row r="341" spans="1:17">
      <c r="A341" s="71"/>
      <c r="B341" s="71"/>
      <c r="C341" s="71"/>
      <c r="D341" s="72"/>
      <c r="E341" s="72"/>
      <c r="F341" s="32"/>
      <c r="G341" s="32"/>
      <c r="H341" s="32"/>
      <c r="I341" s="32"/>
      <c r="J341" s="32"/>
      <c r="K341" s="32"/>
      <c r="L341" s="32"/>
      <c r="M341" s="32"/>
      <c r="N341" s="32"/>
      <c r="O341" s="122"/>
      <c r="P341" s="32"/>
      <c r="Q341" s="32"/>
    </row>
    <row r="342" spans="1:17">
      <c r="A342" s="71"/>
      <c r="B342" s="71"/>
      <c r="C342" s="71"/>
      <c r="D342" s="72"/>
      <c r="E342" s="72"/>
      <c r="F342" s="32"/>
      <c r="G342" s="32"/>
      <c r="H342" s="32"/>
      <c r="I342" s="32"/>
      <c r="J342" s="32"/>
      <c r="K342" s="32"/>
      <c r="L342" s="32"/>
      <c r="M342" s="32"/>
      <c r="N342" s="32"/>
      <c r="O342" s="122"/>
      <c r="P342" s="32"/>
      <c r="Q342" s="32"/>
    </row>
  </sheetData>
  <phoneticPr fontId="8" type="noConversion"/>
  <pageMargins left="0.75" right="0.75" top="1" bottom="1" header="0.5" footer="0.5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U2538"/>
  <sheetViews>
    <sheetView workbookViewId="0">
      <selection activeCell="H30" sqref="H30"/>
    </sheetView>
  </sheetViews>
  <sheetFormatPr defaultColWidth="10.28515625" defaultRowHeight="12.75"/>
  <cols>
    <col min="1" max="1" width="17.42578125" customWidth="1"/>
    <col min="2" max="2" width="4.140625" customWidth="1"/>
    <col min="3" max="3" width="11.85546875" style="9" customWidth="1"/>
    <col min="4" max="4" width="9.42578125" style="9" customWidth="1"/>
    <col min="5" max="5" width="16.42578125" style="10" customWidth="1"/>
    <col min="6" max="6" width="11.140625" customWidth="1"/>
    <col min="7" max="7" width="7.140625" style="9" bestFit="1" customWidth="1"/>
    <col min="8" max="8" width="7.85546875" style="9" bestFit="1" customWidth="1"/>
    <col min="9" max="9" width="8.85546875" style="9" bestFit="1" customWidth="1"/>
    <col min="10" max="10" width="10.85546875" style="9" bestFit="1" customWidth="1"/>
    <col min="11" max="11" width="7.140625" style="9" customWidth="1"/>
    <col min="12" max="12" width="7.5703125" style="9" bestFit="1" customWidth="1"/>
    <col min="13" max="13" width="8" style="9" customWidth="1"/>
    <col min="14" max="14" width="7.140625" style="9" bestFit="1" customWidth="1"/>
    <col min="15" max="15" width="7" style="9" bestFit="1" customWidth="1"/>
    <col min="16" max="16" width="15.28515625" style="9" customWidth="1"/>
    <col min="17" max="18" width="10.42578125" style="11" customWidth="1"/>
    <col min="19" max="19" width="8.140625" style="11" customWidth="1"/>
  </cols>
  <sheetData>
    <row r="1" spans="1:21" ht="21" thickBot="1">
      <c r="A1" s="1" t="s">
        <v>44</v>
      </c>
      <c r="B1" s="1"/>
      <c r="C1"/>
      <c r="D1"/>
      <c r="E1"/>
      <c r="G1"/>
      <c r="H1"/>
      <c r="I1"/>
      <c r="J1"/>
      <c r="K1"/>
      <c r="L1"/>
      <c r="M1"/>
      <c r="N1"/>
      <c r="O1"/>
      <c r="P1"/>
      <c r="Q1"/>
      <c r="R1"/>
      <c r="S1"/>
      <c r="T1" s="7" t="s">
        <v>13</v>
      </c>
      <c r="U1" s="7" t="s">
        <v>134</v>
      </c>
    </row>
    <row r="2" spans="1:21">
      <c r="A2" t="s">
        <v>27</v>
      </c>
      <c r="B2" t="s">
        <v>30</v>
      </c>
      <c r="C2"/>
      <c r="D2"/>
      <c r="E2"/>
      <c r="G2"/>
      <c r="H2"/>
      <c r="I2"/>
      <c r="J2"/>
      <c r="K2"/>
      <c r="L2"/>
      <c r="M2"/>
      <c r="N2"/>
      <c r="O2"/>
      <c r="P2"/>
      <c r="Q2"/>
      <c r="R2"/>
      <c r="S2"/>
      <c r="T2">
        <v>-50000</v>
      </c>
      <c r="U2" s="38">
        <f t="shared" ref="U2:U32" si="0">C$15+C$16*T2+C$17*SIN(RADIANS(C$18)*T2+RADIANS(C$19))</f>
        <v>-2.4116646712860732E-3</v>
      </c>
    </row>
    <row r="3" spans="1:21" ht="13.5" thickBot="1">
      <c r="A3" s="87" t="s">
        <v>126</v>
      </c>
      <c r="C3"/>
      <c r="D3"/>
      <c r="E3"/>
      <c r="G3"/>
      <c r="H3"/>
      <c r="I3"/>
      <c r="J3"/>
      <c r="K3"/>
      <c r="L3"/>
      <c r="M3"/>
      <c r="N3"/>
      <c r="O3"/>
      <c r="P3"/>
      <c r="Q3"/>
      <c r="R3"/>
      <c r="S3"/>
      <c r="T3">
        <v>-47000</v>
      </c>
      <c r="U3" s="38">
        <f t="shared" si="0"/>
        <v>-1.2245417502814967E-2</v>
      </c>
    </row>
    <row r="4" spans="1:21" ht="14.25" thickTop="1" thickBot="1">
      <c r="A4" s="6" t="s">
        <v>3</v>
      </c>
      <c r="B4" s="6"/>
      <c r="C4" s="2">
        <v>44788.590100000001</v>
      </c>
      <c r="D4" s="3">
        <v>0.35826333999999999</v>
      </c>
      <c r="E4"/>
      <c r="F4" s="33" t="str">
        <f>"F"&amp;E5</f>
        <v>F25</v>
      </c>
      <c r="G4" s="34" t="str">
        <f>"G"&amp;E5</f>
        <v>G25</v>
      </c>
      <c r="H4"/>
      <c r="I4"/>
      <c r="J4"/>
      <c r="K4"/>
      <c r="L4"/>
      <c r="M4"/>
      <c r="N4"/>
      <c r="O4"/>
      <c r="P4"/>
      <c r="Q4"/>
      <c r="R4"/>
      <c r="S4"/>
      <c r="T4">
        <v>-44000</v>
      </c>
      <c r="U4" s="38">
        <f t="shared" si="0"/>
        <v>-1.8576008529944024E-2</v>
      </c>
    </row>
    <row r="5" spans="1:21" ht="13.5" thickTop="1">
      <c r="A5" s="35" t="s">
        <v>48</v>
      </c>
      <c r="C5"/>
      <c r="D5"/>
      <c r="E5" s="36">
        <v>25</v>
      </c>
      <c r="G5"/>
      <c r="H5"/>
      <c r="I5"/>
      <c r="J5"/>
      <c r="K5"/>
      <c r="L5"/>
      <c r="M5"/>
      <c r="N5"/>
      <c r="O5"/>
      <c r="P5"/>
      <c r="Q5"/>
      <c r="R5"/>
      <c r="S5"/>
      <c r="T5">
        <v>-41000</v>
      </c>
      <c r="U5" s="38">
        <f t="shared" si="0"/>
        <v>-1.9606286523095484E-2</v>
      </c>
    </row>
    <row r="6" spans="1:21">
      <c r="A6" s="6" t="s">
        <v>4</v>
      </c>
      <c r="B6" s="6"/>
      <c r="C6"/>
      <c r="D6"/>
      <c r="E6"/>
      <c r="G6"/>
      <c r="H6"/>
      <c r="I6"/>
      <c r="J6"/>
      <c r="K6"/>
      <c r="L6"/>
      <c r="M6"/>
      <c r="N6"/>
      <c r="O6"/>
      <c r="P6"/>
      <c r="Q6"/>
      <c r="R6"/>
      <c r="S6"/>
      <c r="T6">
        <v>-38000</v>
      </c>
      <c r="U6" s="38">
        <f t="shared" si="0"/>
        <v>-1.504370111303514E-2</v>
      </c>
    </row>
    <row r="7" spans="1:21">
      <c r="A7" t="s">
        <v>5</v>
      </c>
      <c r="C7" s="9">
        <v>44788.595000000001</v>
      </c>
      <c r="D7" s="34" t="s">
        <v>135</v>
      </c>
      <c r="E7"/>
      <c r="F7" s="9">
        <v>44788.595000000001</v>
      </c>
      <c r="G7"/>
      <c r="H7"/>
      <c r="I7"/>
      <c r="J7"/>
      <c r="K7"/>
      <c r="L7"/>
      <c r="M7"/>
      <c r="N7"/>
      <c r="O7"/>
      <c r="P7"/>
      <c r="Q7"/>
      <c r="R7"/>
      <c r="S7"/>
      <c r="T7">
        <v>-35000</v>
      </c>
      <c r="U7" s="38">
        <f t="shared" si="0"/>
        <v>-6.1833491193481098E-3</v>
      </c>
    </row>
    <row r="8" spans="1:21">
      <c r="A8" t="s">
        <v>6</v>
      </c>
      <c r="C8" s="12">
        <v>0.35825796999999998</v>
      </c>
      <c r="D8" s="34" t="s">
        <v>135</v>
      </c>
      <c r="E8"/>
      <c r="F8" s="12">
        <v>0.35825796999999998</v>
      </c>
      <c r="G8"/>
      <c r="H8"/>
      <c r="I8"/>
      <c r="J8"/>
      <c r="K8"/>
      <c r="L8"/>
      <c r="M8"/>
      <c r="N8"/>
      <c r="O8"/>
      <c r="P8"/>
      <c r="Q8"/>
      <c r="R8"/>
      <c r="S8"/>
      <c r="T8">
        <v>-32000</v>
      </c>
      <c r="U8" s="38">
        <f t="shared" si="0"/>
        <v>4.459664827930844E-3</v>
      </c>
    </row>
    <row r="9" spans="1:21">
      <c r="G9"/>
      <c r="H9"/>
      <c r="I9"/>
      <c r="J9"/>
      <c r="K9"/>
      <c r="L9"/>
      <c r="M9"/>
      <c r="N9"/>
      <c r="O9"/>
      <c r="P9"/>
      <c r="Q9"/>
      <c r="R9"/>
      <c r="S9"/>
      <c r="T9">
        <v>-29000</v>
      </c>
      <c r="U9" s="38">
        <f t="shared" si="0"/>
        <v>1.3864191513875064E-2</v>
      </c>
    </row>
    <row r="10" spans="1:21">
      <c r="A10" s="16"/>
      <c r="B10" s="16"/>
      <c r="C10" s="4"/>
      <c r="D10" s="4"/>
      <c r="E10" s="16"/>
      <c r="G10"/>
      <c r="H10"/>
      <c r="I10"/>
      <c r="J10"/>
      <c r="K10"/>
      <c r="L10"/>
      <c r="M10"/>
      <c r="N10"/>
      <c r="O10"/>
      <c r="P10"/>
      <c r="Q10"/>
      <c r="R10"/>
      <c r="S10"/>
      <c r="T10">
        <v>-26000</v>
      </c>
      <c r="U10" s="38">
        <f t="shared" si="0"/>
        <v>1.9360651335953161E-2</v>
      </c>
    </row>
    <row r="11" spans="1:21">
      <c r="A11" s="16"/>
      <c r="B11" s="16"/>
      <c r="C11" s="32"/>
      <c r="D11" s="89"/>
      <c r="E11" s="16"/>
      <c r="F11" s="38"/>
      <c r="H11"/>
      <c r="I11"/>
      <c r="J11"/>
      <c r="K11"/>
      <c r="L11"/>
      <c r="M11"/>
      <c r="N11"/>
      <c r="O11"/>
      <c r="P11"/>
      <c r="Q11"/>
      <c r="R11"/>
      <c r="S11"/>
      <c r="T11">
        <v>-23000</v>
      </c>
      <c r="U11" s="38">
        <f t="shared" si="0"/>
        <v>1.9388848369155966E-2</v>
      </c>
    </row>
    <row r="12" spans="1:21">
      <c r="A12" s="16"/>
      <c r="B12" s="16"/>
      <c r="C12" s="32"/>
      <c r="D12" s="89"/>
      <c r="E12" s="16"/>
      <c r="F12" s="38"/>
      <c r="G12"/>
      <c r="H12"/>
      <c r="I12"/>
      <c r="J12"/>
      <c r="K12"/>
      <c r="L12"/>
      <c r="M12"/>
      <c r="N12"/>
      <c r="O12"/>
      <c r="P12"/>
      <c r="Q12"/>
      <c r="R12"/>
      <c r="S12"/>
      <c r="T12">
        <v>-20000</v>
      </c>
      <c r="U12" s="38">
        <f t="shared" si="0"/>
        <v>1.3940863477408144E-2</v>
      </c>
    </row>
    <row r="13" spans="1:21">
      <c r="A13" s="16"/>
      <c r="B13" s="16"/>
      <c r="C13" s="4"/>
      <c r="D13" s="89"/>
      <c r="E13" s="16"/>
      <c r="F13" s="38"/>
      <c r="G13"/>
      <c r="H13"/>
      <c r="I13"/>
      <c r="J13"/>
      <c r="K13"/>
      <c r="L13"/>
      <c r="M13"/>
      <c r="N13"/>
      <c r="O13"/>
      <c r="P13"/>
      <c r="Q13"/>
      <c r="R13"/>
      <c r="S13"/>
      <c r="T13">
        <v>-17000</v>
      </c>
      <c r="U13" s="38">
        <f t="shared" si="0"/>
        <v>4.5633023202190422E-3</v>
      </c>
    </row>
    <row r="14" spans="1:21" ht="13.5" thickBot="1">
      <c r="A14" s="16"/>
      <c r="B14" s="16"/>
      <c r="C14" s="16"/>
      <c r="D14" s="16"/>
      <c r="E14" s="16"/>
      <c r="G14"/>
      <c r="H14"/>
      <c r="I14"/>
      <c r="J14"/>
      <c r="K14"/>
      <c r="L14"/>
      <c r="M14"/>
      <c r="N14"/>
      <c r="O14"/>
      <c r="P14"/>
      <c r="Q14"/>
      <c r="R14"/>
      <c r="S14"/>
      <c r="T14">
        <v>-14000</v>
      </c>
      <c r="U14" s="38">
        <f t="shared" si="0"/>
        <v>-6.0817398874989381E-3</v>
      </c>
    </row>
    <row r="15" spans="1:21">
      <c r="A15" s="16" t="s">
        <v>136</v>
      </c>
      <c r="C15" s="90">
        <v>1E-4</v>
      </c>
      <c r="E15" s="21"/>
      <c r="G15"/>
      <c r="H15"/>
      <c r="I15"/>
      <c r="J15"/>
      <c r="K15"/>
      <c r="L15"/>
      <c r="M15"/>
      <c r="N15"/>
      <c r="O15"/>
      <c r="P15"/>
      <c r="Q15"/>
      <c r="R15"/>
      <c r="S15"/>
      <c r="T15">
        <v>-11000</v>
      </c>
      <c r="U15" s="38">
        <f t="shared" si="0"/>
        <v>-1.4972367846032748E-2</v>
      </c>
    </row>
    <row r="16" spans="1:21">
      <c r="A16" s="16" t="s">
        <v>137</v>
      </c>
      <c r="C16" s="91">
        <v>1E-10</v>
      </c>
      <c r="E16" s="21"/>
      <c r="G16"/>
      <c r="H16"/>
      <c r="I16"/>
      <c r="J16"/>
      <c r="K16"/>
      <c r="L16"/>
      <c r="M16"/>
      <c r="N16"/>
      <c r="O16"/>
      <c r="P16"/>
      <c r="Q16"/>
      <c r="R16"/>
      <c r="S16"/>
      <c r="T16">
        <v>-8000</v>
      </c>
      <c r="U16" s="38">
        <f t="shared" si="0"/>
        <v>-1.9584712159384836E-2</v>
      </c>
    </row>
    <row r="17" spans="1:21">
      <c r="A17" s="16" t="s">
        <v>70</v>
      </c>
      <c r="C17" s="91">
        <v>0.02</v>
      </c>
      <c r="E17" s="24"/>
      <c r="G17"/>
      <c r="H17"/>
      <c r="I17"/>
      <c r="J17"/>
      <c r="K17"/>
      <c r="L17"/>
      <c r="M17"/>
      <c r="N17"/>
      <c r="O17"/>
      <c r="P17"/>
      <c r="Q17"/>
      <c r="R17"/>
      <c r="S17"/>
      <c r="T17">
        <v>-5000</v>
      </c>
      <c r="U17" s="38">
        <f t="shared" si="0"/>
        <v>-1.8609380616597351E-2</v>
      </c>
    </row>
    <row r="18" spans="1:21">
      <c r="A18" s="16" t="s">
        <v>138</v>
      </c>
      <c r="C18" s="91">
        <v>1.03E-2</v>
      </c>
      <c r="E18" s="27"/>
      <c r="G18"/>
      <c r="H18"/>
      <c r="I18"/>
      <c r="J18"/>
      <c r="K18"/>
      <c r="L18"/>
      <c r="M18"/>
      <c r="N18"/>
      <c r="O18"/>
      <c r="P18"/>
      <c r="Q18"/>
      <c r="R18"/>
      <c r="S18"/>
      <c r="T18">
        <v>-2000</v>
      </c>
      <c r="U18" s="38">
        <f t="shared" si="0"/>
        <v>-1.2323155605566212E-2</v>
      </c>
    </row>
    <row r="19" spans="1:21">
      <c r="A19" s="69" t="s">
        <v>139</v>
      </c>
      <c r="B19" s="16"/>
      <c r="C19" s="91">
        <v>342.2</v>
      </c>
      <c r="D19" s="16"/>
      <c r="E19" s="27"/>
      <c r="G19"/>
      <c r="H19"/>
      <c r="I19"/>
      <c r="J19"/>
      <c r="K19"/>
      <c r="L19"/>
      <c r="M19"/>
      <c r="N19"/>
      <c r="O19"/>
      <c r="P19"/>
      <c r="Q19"/>
      <c r="R19"/>
      <c r="S19"/>
      <c r="T19">
        <v>1000</v>
      </c>
      <c r="U19" s="38">
        <f t="shared" si="0"/>
        <v>-2.5104238444010338E-3</v>
      </c>
    </row>
    <row r="20" spans="1:21" ht="15.75" thickBot="1">
      <c r="A20" s="22" t="s">
        <v>140</v>
      </c>
      <c r="B20" s="16"/>
      <c r="C20" s="92">
        <v>0</v>
      </c>
      <c r="D20" s="16"/>
      <c r="E20" s="101" t="s">
        <v>146</v>
      </c>
      <c r="G20"/>
      <c r="H20"/>
      <c r="I20"/>
      <c r="J20"/>
      <c r="K20"/>
      <c r="L20"/>
      <c r="M20"/>
      <c r="N20"/>
      <c r="O20"/>
      <c r="P20"/>
      <c r="Q20"/>
      <c r="R20"/>
      <c r="S20"/>
      <c r="T20">
        <v>4000</v>
      </c>
      <c r="U20" s="38">
        <f t="shared" si="0"/>
        <v>8.0433578126955993E-3</v>
      </c>
    </row>
    <row r="21" spans="1:21">
      <c r="A21" s="22" t="s">
        <v>141</v>
      </c>
      <c r="B21" s="16"/>
      <c r="C21" s="93">
        <f>SUM(R41:R59)</f>
        <v>3.533277226208513E-2</v>
      </c>
      <c r="D21" s="16"/>
      <c r="E21" s="27"/>
      <c r="G21"/>
      <c r="H21"/>
      <c r="I21"/>
      <c r="J21"/>
      <c r="K21"/>
      <c r="L21"/>
      <c r="M21"/>
      <c r="N21"/>
      <c r="O21"/>
      <c r="P21"/>
      <c r="Q21"/>
      <c r="R21"/>
      <c r="S21"/>
      <c r="T21">
        <v>7000</v>
      </c>
      <c r="U21" s="38">
        <f t="shared" si="0"/>
        <v>1.6342370537836114E-2</v>
      </c>
    </row>
    <row r="22" spans="1:21">
      <c r="A22" s="22"/>
      <c r="B22" s="16"/>
      <c r="C22" s="16"/>
      <c r="D22" s="16"/>
      <c r="E22" s="27"/>
      <c r="G22"/>
      <c r="H22"/>
      <c r="I22"/>
      <c r="J22"/>
      <c r="K22"/>
      <c r="L22"/>
      <c r="M22"/>
      <c r="N22"/>
      <c r="O22"/>
      <c r="P22"/>
      <c r="Q22"/>
      <c r="R22"/>
      <c r="S22"/>
      <c r="T22">
        <v>10000</v>
      </c>
      <c r="U22" s="38">
        <f t="shared" si="0"/>
        <v>2.0030857184990085E-2</v>
      </c>
    </row>
    <row r="23" spans="1:21">
      <c r="A23" s="22"/>
      <c r="B23" s="16"/>
      <c r="C23" s="16"/>
      <c r="D23" s="16"/>
      <c r="E23" s="27"/>
      <c r="G23"/>
      <c r="H23"/>
      <c r="I23"/>
      <c r="J23"/>
      <c r="K23"/>
      <c r="L23"/>
      <c r="M23"/>
      <c r="N23"/>
      <c r="O23"/>
      <c r="P23"/>
      <c r="Q23"/>
      <c r="R23"/>
      <c r="S23"/>
      <c r="T23">
        <v>13000</v>
      </c>
      <c r="U23" s="38">
        <f t="shared" si="0"/>
        <v>1.8061851515212314E-2</v>
      </c>
    </row>
    <row r="24" spans="1:21">
      <c r="A24" s="22"/>
      <c r="B24" s="16"/>
      <c r="C24" s="16"/>
      <c r="D24" s="16"/>
      <c r="E24" s="27"/>
      <c r="G24"/>
      <c r="H24"/>
      <c r="I24"/>
      <c r="J24"/>
      <c r="K24"/>
      <c r="L24"/>
      <c r="M24"/>
      <c r="N24"/>
      <c r="O24"/>
      <c r="P24"/>
      <c r="Q24"/>
      <c r="R24"/>
      <c r="S24"/>
      <c r="T24">
        <v>16000</v>
      </c>
      <c r="U24" s="38">
        <f t="shared" si="0"/>
        <v>1.0994380700300543E-2</v>
      </c>
    </row>
    <row r="25" spans="1:21">
      <c r="A25" s="22"/>
      <c r="B25" s="16"/>
      <c r="C25" s="16"/>
      <c r="D25" s="16"/>
      <c r="E25" s="27"/>
      <c r="G25"/>
      <c r="H25"/>
      <c r="I25"/>
      <c r="J25"/>
      <c r="K25"/>
      <c r="L25"/>
      <c r="M25"/>
      <c r="N25"/>
      <c r="O25"/>
      <c r="P25"/>
      <c r="Q25"/>
      <c r="R25"/>
      <c r="S25"/>
      <c r="T25">
        <v>19000</v>
      </c>
      <c r="U25" s="38">
        <f t="shared" si="0"/>
        <v>8.3477417413112276E-4</v>
      </c>
    </row>
    <row r="26" spans="1:21">
      <c r="A26" s="22"/>
      <c r="B26" s="16"/>
      <c r="C26" s="16"/>
      <c r="D26" s="16"/>
      <c r="E26" s="27"/>
      <c r="G26"/>
      <c r="H26"/>
      <c r="I26"/>
      <c r="J26"/>
      <c r="K26"/>
      <c r="L26"/>
      <c r="M26"/>
      <c r="N26"/>
      <c r="O26"/>
      <c r="P26"/>
      <c r="Q26"/>
      <c r="R26"/>
      <c r="S26"/>
      <c r="T26">
        <v>22000</v>
      </c>
      <c r="U26" s="38">
        <f t="shared" si="0"/>
        <v>-9.5328734820343108E-3</v>
      </c>
    </row>
    <row r="27" spans="1:21">
      <c r="A27" s="22"/>
      <c r="B27" s="16"/>
      <c r="C27" s="16"/>
      <c r="D27" s="16"/>
      <c r="E27" s="27"/>
      <c r="G27"/>
      <c r="H27"/>
      <c r="I27"/>
      <c r="J27"/>
      <c r="K27"/>
      <c r="L27"/>
      <c r="M27"/>
      <c r="N27"/>
      <c r="O27"/>
      <c r="P27"/>
      <c r="Q27"/>
      <c r="R27"/>
      <c r="S27"/>
      <c r="T27">
        <v>25000</v>
      </c>
      <c r="U27" s="38">
        <f t="shared" si="0"/>
        <v>-1.716541101213544E-2</v>
      </c>
    </row>
    <row r="28" spans="1:21">
      <c r="A28" s="18" t="s">
        <v>21</v>
      </c>
      <c r="B28" s="16"/>
      <c r="C28" s="19">
        <f>(C7+C11)+(C8+C12)*INT(MAX(F41:F3512))</f>
        <v>56093.783501320002</v>
      </c>
      <c r="D28" s="20"/>
      <c r="E28" s="27"/>
      <c r="G28"/>
      <c r="H28"/>
      <c r="I28"/>
      <c r="J28"/>
      <c r="K28"/>
      <c r="L28"/>
      <c r="M28"/>
      <c r="N28"/>
      <c r="O28"/>
      <c r="P28"/>
      <c r="Q28"/>
      <c r="R28"/>
      <c r="S28"/>
      <c r="T28">
        <v>28000</v>
      </c>
      <c r="U28" s="38">
        <f t="shared" si="0"/>
        <v>-1.9896103387310245E-2</v>
      </c>
    </row>
    <row r="29" spans="1:21">
      <c r="A29" s="22" t="s">
        <v>7</v>
      </c>
      <c r="B29" s="16"/>
      <c r="C29" s="23">
        <f>+C8+C12</f>
        <v>0.35825796999999998</v>
      </c>
      <c r="D29" s="20"/>
      <c r="E29" s="27"/>
      <c r="G29"/>
      <c r="H29"/>
      <c r="I29"/>
      <c r="J29"/>
      <c r="K29"/>
      <c r="L29"/>
      <c r="M29"/>
      <c r="N29"/>
      <c r="O29"/>
      <c r="P29"/>
      <c r="Q29"/>
      <c r="R29"/>
      <c r="S29"/>
      <c r="T29">
        <v>31000</v>
      </c>
      <c r="U29" s="38">
        <f t="shared" si="0"/>
        <v>-1.6949703287081837E-2</v>
      </c>
    </row>
    <row r="30" spans="1:21" ht="13.5" thickBot="1">
      <c r="A30" s="20" t="s">
        <v>43</v>
      </c>
      <c r="B30" s="16"/>
      <c r="C30" s="16">
        <f>COUNT(C41:C2170)</f>
        <v>82</v>
      </c>
      <c r="D30" s="20"/>
      <c r="E30" s="27"/>
      <c r="G30"/>
      <c r="H30"/>
      <c r="I30"/>
      <c r="J30"/>
      <c r="K30"/>
      <c r="L30"/>
      <c r="M30"/>
      <c r="N30"/>
      <c r="O30"/>
      <c r="P30"/>
      <c r="Q30"/>
      <c r="R30"/>
      <c r="S30"/>
      <c r="T30">
        <v>34000</v>
      </c>
      <c r="U30" s="38">
        <f t="shared" si="0"/>
        <v>-9.1625207023972154E-3</v>
      </c>
    </row>
    <row r="31" spans="1:21" ht="14.25" thickTop="1" thickBot="1">
      <c r="A31" s="22" t="s">
        <v>8</v>
      </c>
      <c r="B31" s="16"/>
      <c r="C31" s="25">
        <f>+C28</f>
        <v>56093.783501320002</v>
      </c>
      <c r="D31" s="26">
        <f>+C29</f>
        <v>0.35825796999999998</v>
      </c>
      <c r="E31" s="27"/>
      <c r="G31"/>
      <c r="H31"/>
      <c r="I31"/>
      <c r="J31"/>
      <c r="K31"/>
      <c r="L31"/>
      <c r="M31"/>
      <c r="N31"/>
      <c r="O31"/>
      <c r="P31"/>
      <c r="Q31"/>
      <c r="R31"/>
      <c r="S31"/>
      <c r="T31">
        <v>37000</v>
      </c>
      <c r="U31" s="38">
        <f t="shared" si="0"/>
        <v>1.2549805391913352E-3</v>
      </c>
    </row>
    <row r="32" spans="1:21" ht="13.5" thickTop="1">
      <c r="A32" s="22"/>
      <c r="B32" s="16"/>
      <c r="C32" s="16"/>
      <c r="D32" s="16"/>
      <c r="E32" s="27"/>
      <c r="G32"/>
      <c r="H32"/>
      <c r="I32"/>
      <c r="J32"/>
      <c r="K32"/>
      <c r="L32"/>
      <c r="M32"/>
      <c r="N32"/>
      <c r="O32"/>
      <c r="P32"/>
      <c r="Q32"/>
      <c r="R32"/>
      <c r="S32"/>
      <c r="T32">
        <v>40000</v>
      </c>
      <c r="U32" s="38">
        <f t="shared" si="0"/>
        <v>1.1345667557042607E-2</v>
      </c>
    </row>
    <row r="33" spans="1:21">
      <c r="A33" s="22"/>
      <c r="B33" s="16"/>
      <c r="C33" s="16"/>
      <c r="D33" s="16"/>
      <c r="E33" s="27"/>
      <c r="G33"/>
      <c r="H33"/>
      <c r="I33"/>
      <c r="J33"/>
      <c r="K33"/>
      <c r="L33"/>
      <c r="M33"/>
      <c r="N33"/>
      <c r="O33"/>
      <c r="P33"/>
      <c r="Q33"/>
      <c r="R33"/>
      <c r="S33"/>
      <c r="U33" s="38"/>
    </row>
    <row r="34" spans="1:21">
      <c r="A34" s="22"/>
      <c r="B34" s="16"/>
      <c r="C34" s="16"/>
      <c r="D34" s="16"/>
      <c r="E34" s="27"/>
      <c r="G34"/>
      <c r="H34"/>
      <c r="I34"/>
      <c r="J34"/>
      <c r="K34"/>
      <c r="L34"/>
      <c r="M34"/>
      <c r="N34"/>
      <c r="O34"/>
      <c r="P34"/>
      <c r="Q34"/>
      <c r="R34"/>
      <c r="S34"/>
      <c r="U34" s="38"/>
    </row>
    <row r="35" spans="1:21">
      <c r="A35" s="22"/>
      <c r="B35" s="16"/>
      <c r="C35" s="16"/>
      <c r="D35" s="16"/>
      <c r="E35" s="27"/>
      <c r="G35"/>
      <c r="H35"/>
      <c r="I35"/>
      <c r="J35"/>
      <c r="K35"/>
      <c r="L35"/>
      <c r="M35"/>
      <c r="N35"/>
      <c r="O35"/>
      <c r="P35"/>
      <c r="Q35"/>
      <c r="R35"/>
      <c r="S35"/>
      <c r="U35" s="38"/>
    </row>
    <row r="36" spans="1:21">
      <c r="A36" s="22"/>
      <c r="B36" s="16"/>
      <c r="C36" s="16"/>
      <c r="D36" s="16"/>
      <c r="E36" s="27"/>
      <c r="G36"/>
      <c r="H36"/>
      <c r="I36"/>
      <c r="J36"/>
      <c r="K36"/>
      <c r="L36"/>
      <c r="M36"/>
      <c r="N36"/>
      <c r="O36"/>
      <c r="P36"/>
      <c r="Q36"/>
      <c r="R36"/>
      <c r="S36"/>
      <c r="U36" s="38"/>
    </row>
    <row r="37" spans="1:21">
      <c r="A37" s="22"/>
      <c r="B37" s="16"/>
      <c r="C37" s="16"/>
      <c r="D37" s="16"/>
      <c r="E37" s="27"/>
      <c r="G37"/>
      <c r="H37"/>
      <c r="I37"/>
      <c r="J37"/>
      <c r="K37"/>
      <c r="L37"/>
      <c r="M37"/>
      <c r="N37"/>
      <c r="O37"/>
      <c r="P37"/>
      <c r="Q37"/>
      <c r="R37"/>
      <c r="S37"/>
      <c r="U37" s="38"/>
    </row>
    <row r="38" spans="1:21">
      <c r="A38" s="22"/>
      <c r="B38" s="16"/>
      <c r="C38" s="16"/>
      <c r="D38" s="16"/>
      <c r="E38" s="27"/>
      <c r="G38"/>
      <c r="H38"/>
      <c r="I38"/>
      <c r="J38"/>
      <c r="K38"/>
      <c r="L38"/>
      <c r="M38"/>
      <c r="N38"/>
      <c r="O38"/>
      <c r="P38"/>
      <c r="Q38"/>
      <c r="R38"/>
      <c r="S38"/>
      <c r="U38" s="38"/>
    </row>
    <row r="39" spans="1:21">
      <c r="G39"/>
      <c r="H39"/>
      <c r="I39"/>
      <c r="J39"/>
      <c r="K39"/>
      <c r="L39"/>
      <c r="M39"/>
      <c r="N39"/>
      <c r="O39"/>
      <c r="P39"/>
      <c r="Q39"/>
      <c r="R39"/>
      <c r="S39" s="23" t="s">
        <v>148</v>
      </c>
      <c r="U39" s="38"/>
    </row>
    <row r="40" spans="1:21" ht="13.5" thickBot="1">
      <c r="A40" s="5" t="s">
        <v>9</v>
      </c>
      <c r="B40" s="5" t="s">
        <v>10</v>
      </c>
      <c r="C40" s="5" t="s">
        <v>11</v>
      </c>
      <c r="D40" s="5" t="s">
        <v>16</v>
      </c>
      <c r="E40" s="5" t="s">
        <v>12</v>
      </c>
      <c r="F40" s="5" t="s">
        <v>13</v>
      </c>
      <c r="G40" s="5" t="s">
        <v>14</v>
      </c>
      <c r="H40" s="8" t="s">
        <v>195</v>
      </c>
      <c r="I40" s="8" t="s">
        <v>181</v>
      </c>
      <c r="J40" s="8" t="s">
        <v>179</v>
      </c>
      <c r="K40" s="8" t="s">
        <v>213</v>
      </c>
      <c r="L40" s="8" t="s">
        <v>432</v>
      </c>
      <c r="M40" s="8" t="s">
        <v>147</v>
      </c>
      <c r="N40" s="8" t="s">
        <v>148</v>
      </c>
      <c r="O40" s="8" t="s">
        <v>26</v>
      </c>
      <c r="P40" s="7" t="s">
        <v>134</v>
      </c>
      <c r="Q40" s="5" t="s">
        <v>18</v>
      </c>
      <c r="R40" s="4"/>
      <c r="S40" s="156" t="s">
        <v>194</v>
      </c>
      <c r="U40" s="38"/>
    </row>
    <row r="41" spans="1:21">
      <c r="A41" s="73" t="s">
        <v>142</v>
      </c>
      <c r="B41" s="37"/>
      <c r="C41" s="76">
        <v>28731.308000000001</v>
      </c>
      <c r="D41" s="76"/>
      <c r="E41" s="10">
        <f t="shared" ref="E41:E72" si="1">+(C41-C$7)/C$8</f>
        <v>-44820.459960737237</v>
      </c>
      <c r="F41">
        <f t="shared" ref="F41:F72" si="2">ROUND(2*E41,0)/2</f>
        <v>-44820.5</v>
      </c>
      <c r="G41" s="9">
        <f t="shared" ref="G41:G72" si="3">+C41-(C$7+F41*C$8)</f>
        <v>1.4344384999276372E-2</v>
      </c>
      <c r="H41" s="9">
        <f>G41</f>
        <v>1.4344384999276372E-2</v>
      </c>
      <c r="P41" s="9">
        <f t="shared" ref="P41:P66" si="4">C$15+C$16*F41+C$17*SIN(RADIANS(C$18)*F41+RADIANS(C$19))</f>
        <v>-1.731998638198359E-2</v>
      </c>
      <c r="Q41" s="11">
        <f t="shared" ref="Q41:Q72" si="5">+C41-15018.5</f>
        <v>13712.808000000001</v>
      </c>
      <c r="R41">
        <f t="shared" ref="R41:R66" si="6">+(P41-G41)^2</f>
        <v>1.002632414970355E-3</v>
      </c>
      <c r="S41"/>
      <c r="U41" s="38"/>
    </row>
    <row r="42" spans="1:21">
      <c r="A42" s="73" t="s">
        <v>142</v>
      </c>
      <c r="B42" s="37"/>
      <c r="C42" s="76">
        <v>28731.477999999999</v>
      </c>
      <c r="D42" s="76"/>
      <c r="E42" s="10">
        <f t="shared" si="1"/>
        <v>-44819.985442333644</v>
      </c>
      <c r="F42">
        <f t="shared" si="2"/>
        <v>-44820</v>
      </c>
      <c r="G42" s="9">
        <f t="shared" si="3"/>
        <v>5.2153999968140852E-3</v>
      </c>
      <c r="H42" s="9">
        <f>G42</f>
        <v>5.2153999968140852E-3</v>
      </c>
      <c r="P42" s="9">
        <f t="shared" si="4"/>
        <v>-1.7320870151797913E-2</v>
      </c>
      <c r="Q42" s="11">
        <f t="shared" si="5"/>
        <v>13712.977999999999</v>
      </c>
      <c r="R42">
        <f t="shared" si="6"/>
        <v>5.0788347221122031E-4</v>
      </c>
      <c r="S42"/>
      <c r="U42" s="38"/>
    </row>
    <row r="43" spans="1:21">
      <c r="A43" s="73" t="s">
        <v>142</v>
      </c>
      <c r="B43" s="37"/>
      <c r="C43" s="76">
        <v>29046.215</v>
      </c>
      <c r="D43" s="76"/>
      <c r="E43" s="10">
        <f t="shared" si="1"/>
        <v>-43941.464861200438</v>
      </c>
      <c r="F43">
        <f t="shared" si="2"/>
        <v>-43941.5</v>
      </c>
      <c r="G43" s="9">
        <f t="shared" si="3"/>
        <v>1.2588754998432705E-2</v>
      </c>
      <c r="H43" s="9">
        <f>G43</f>
        <v>1.2588754998432705E-2</v>
      </c>
      <c r="P43" s="9">
        <f t="shared" si="4"/>
        <v>-1.8650344191497494E-2</v>
      </c>
      <c r="Q43" s="11">
        <f t="shared" si="5"/>
        <v>14027.715</v>
      </c>
      <c r="R43">
        <f t="shared" si="6"/>
        <v>9.7588131819829763E-4</v>
      </c>
      <c r="S43"/>
      <c r="U43" s="38"/>
    </row>
    <row r="44" spans="1:21">
      <c r="A44" s="73" t="s">
        <v>142</v>
      </c>
      <c r="B44" s="37"/>
      <c r="C44" s="76">
        <v>29046.404999999999</v>
      </c>
      <c r="D44" s="76"/>
      <c r="E44" s="10">
        <f t="shared" si="1"/>
        <v>-43940.934517102309</v>
      </c>
      <c r="F44">
        <f t="shared" si="2"/>
        <v>-43941</v>
      </c>
      <c r="G44" s="9">
        <f t="shared" si="3"/>
        <v>2.3459769996406976E-2</v>
      </c>
      <c r="H44" s="9">
        <f>G44</f>
        <v>2.3459769996406976E-2</v>
      </c>
      <c r="P44" s="9">
        <f t="shared" si="4"/>
        <v>-1.8650970614960242E-2</v>
      </c>
      <c r="Q44" s="11">
        <f t="shared" si="5"/>
        <v>14027.904999999999</v>
      </c>
      <c r="R44">
        <f t="shared" si="6"/>
        <v>1.773314474837852E-3</v>
      </c>
      <c r="S44"/>
      <c r="U44" s="38"/>
    </row>
    <row r="45" spans="1:21">
      <c r="A45" s="73" t="s">
        <v>31</v>
      </c>
      <c r="B45" s="37"/>
      <c r="C45" s="76">
        <v>29369.184000000001</v>
      </c>
      <c r="D45" s="76"/>
      <c r="E45" s="10">
        <f t="shared" si="1"/>
        <v>-43039.966424194281</v>
      </c>
      <c r="F45">
        <f t="shared" si="2"/>
        <v>-43040</v>
      </c>
      <c r="G45" s="9">
        <f t="shared" si="3"/>
        <v>1.2028799999825424E-2</v>
      </c>
      <c r="H45" s="9">
        <f>G45</f>
        <v>1.2028799999825424E-2</v>
      </c>
      <c r="P45" s="9">
        <f t="shared" si="4"/>
        <v>-1.9529350415280079E-2</v>
      </c>
      <c r="Q45" s="11">
        <f t="shared" si="5"/>
        <v>14350.684000000001</v>
      </c>
      <c r="R45">
        <f t="shared" si="6"/>
        <v>9.9591685762242328E-4</v>
      </c>
      <c r="S45" s="4"/>
      <c r="U45" s="38"/>
    </row>
    <row r="46" spans="1:21">
      <c r="A46" t="s">
        <v>127</v>
      </c>
      <c r="B46" s="4"/>
      <c r="C46" s="88">
        <v>29645.01</v>
      </c>
      <c r="D46" s="4"/>
      <c r="E46" s="10">
        <f t="shared" si="1"/>
        <v>-42270.057523074793</v>
      </c>
      <c r="F46">
        <f t="shared" si="2"/>
        <v>-42270</v>
      </c>
      <c r="G46" s="9">
        <f t="shared" si="3"/>
        <v>-2.0608100003300933E-2</v>
      </c>
      <c r="H46" s="9">
        <f>+G46</f>
        <v>-2.0608100003300933E-2</v>
      </c>
      <c r="P46" s="9">
        <f t="shared" si="4"/>
        <v>-1.9873411407919712E-2</v>
      </c>
      <c r="Q46" s="11">
        <f t="shared" si="5"/>
        <v>14626.509999999998</v>
      </c>
      <c r="R46">
        <f t="shared" si="6"/>
        <v>5.397673321832311E-7</v>
      </c>
      <c r="S46" s="4">
        <v>1</v>
      </c>
      <c r="U46" s="38"/>
    </row>
    <row r="47" spans="1:21">
      <c r="A47" s="73" t="s">
        <v>142</v>
      </c>
      <c r="B47" s="37"/>
      <c r="C47" s="76">
        <v>30493.286</v>
      </c>
      <c r="D47" s="76"/>
      <c r="E47" s="10">
        <f t="shared" si="1"/>
        <v>-39902.277679963416</v>
      </c>
      <c r="F47">
        <f t="shared" si="2"/>
        <v>-39902.5</v>
      </c>
      <c r="G47" s="9">
        <f t="shared" si="3"/>
        <v>7.9647924998425879E-2</v>
      </c>
      <c r="H47" s="9">
        <f t="shared" ref="H47:H53" si="7">G47</f>
        <v>7.9647924998425879E-2</v>
      </c>
      <c r="P47" s="9">
        <f t="shared" si="4"/>
        <v>-1.8549929742163525E-2</v>
      </c>
      <c r="Q47" s="11">
        <f t="shared" si="5"/>
        <v>15474.786</v>
      </c>
      <c r="R47">
        <f t="shared" si="6"/>
        <v>9.6428186756538949E-3</v>
      </c>
      <c r="S47"/>
      <c r="U47" s="38"/>
    </row>
    <row r="48" spans="1:21">
      <c r="A48" s="73" t="s">
        <v>143</v>
      </c>
      <c r="B48" s="37"/>
      <c r="C48" s="76">
        <v>30493.473000000002</v>
      </c>
      <c r="D48" s="76"/>
      <c r="E48" s="10">
        <f t="shared" si="1"/>
        <v>-39901.755709719451</v>
      </c>
      <c r="F48">
        <f t="shared" si="2"/>
        <v>-39902</v>
      </c>
      <c r="G48" s="9">
        <f t="shared" si="3"/>
        <v>8.7518939999426948E-2</v>
      </c>
      <c r="H48" s="9">
        <f t="shared" si="7"/>
        <v>8.7518939999426948E-2</v>
      </c>
      <c r="P48" s="9">
        <f t="shared" si="4"/>
        <v>-1.8549279403963382E-2</v>
      </c>
      <c r="Q48" s="11">
        <f t="shared" si="5"/>
        <v>15474.973000000002</v>
      </c>
      <c r="R48">
        <f t="shared" si="6"/>
        <v>1.1250467167405747E-2</v>
      </c>
      <c r="S48"/>
    </row>
    <row r="49" spans="1:19">
      <c r="A49" s="73" t="s">
        <v>144</v>
      </c>
      <c r="B49" s="37"/>
      <c r="C49" s="76">
        <v>30899.22</v>
      </c>
      <c r="D49" s="76"/>
      <c r="E49" s="10">
        <f t="shared" si="1"/>
        <v>-38769.200305578692</v>
      </c>
      <c r="F49">
        <f t="shared" si="2"/>
        <v>-38769</v>
      </c>
      <c r="G49" s="9">
        <f t="shared" si="3"/>
        <v>-7.1761070001230109E-2</v>
      </c>
      <c r="H49" s="9">
        <f t="shared" si="7"/>
        <v>-7.1761070001230109E-2</v>
      </c>
      <c r="P49" s="9">
        <f t="shared" si="4"/>
        <v>-1.6700197890266361E-2</v>
      </c>
      <c r="Q49" s="11">
        <f t="shared" si="5"/>
        <v>15880.720000000001</v>
      </c>
      <c r="R49">
        <f t="shared" si="6"/>
        <v>3.0316996376199058E-3</v>
      </c>
      <c r="S49"/>
    </row>
    <row r="50" spans="1:19">
      <c r="A50" s="73" t="s">
        <v>144</v>
      </c>
      <c r="B50" s="37"/>
      <c r="C50" s="76">
        <v>30899.399000000001</v>
      </c>
      <c r="D50" s="76"/>
      <c r="E50" s="10">
        <f t="shared" si="1"/>
        <v>-38768.700665612552</v>
      </c>
      <c r="F50">
        <f t="shared" si="2"/>
        <v>-38768.5</v>
      </c>
      <c r="G50" s="9">
        <f t="shared" si="3"/>
        <v>-7.1890055001858855E-2</v>
      </c>
      <c r="H50" s="9">
        <f t="shared" si="7"/>
        <v>-7.1890055001858855E-2</v>
      </c>
      <c r="P50" s="9">
        <f t="shared" si="4"/>
        <v>-1.6699221858988658E-2</v>
      </c>
      <c r="Q50" s="11">
        <f t="shared" si="5"/>
        <v>15880.899000000001</v>
      </c>
      <c r="R50">
        <f t="shared" si="6"/>
        <v>3.0460280630041393E-3</v>
      </c>
      <c r="S50"/>
    </row>
    <row r="51" spans="1:19">
      <c r="A51" s="73" t="s">
        <v>145</v>
      </c>
      <c r="B51" s="37"/>
      <c r="C51" s="76">
        <v>31256.240000000002</v>
      </c>
      <c r="D51" s="76"/>
      <c r="E51" s="10">
        <f t="shared" si="1"/>
        <v>-37772.655832332217</v>
      </c>
      <c r="F51">
        <f t="shared" si="2"/>
        <v>-37772.5</v>
      </c>
      <c r="G51" s="9">
        <f t="shared" si="3"/>
        <v>-5.5828175001806812E-2</v>
      </c>
      <c r="H51" s="9">
        <f t="shared" si="7"/>
        <v>-5.5828175001806812E-2</v>
      </c>
      <c r="P51" s="9">
        <f t="shared" si="4"/>
        <v>-1.4496703171744582E-2</v>
      </c>
      <c r="Q51" s="11">
        <f t="shared" si="5"/>
        <v>16237.740000000002</v>
      </c>
      <c r="R51">
        <f t="shared" si="6"/>
        <v>1.7082905636392276E-3</v>
      </c>
      <c r="S51"/>
    </row>
    <row r="52" spans="1:19">
      <c r="A52" s="73" t="s">
        <v>144</v>
      </c>
      <c r="B52" s="37"/>
      <c r="C52" s="76">
        <v>31256.425999999999</v>
      </c>
      <c r="D52" s="76"/>
      <c r="E52" s="10">
        <f t="shared" si="1"/>
        <v>-37772.136653372996</v>
      </c>
      <c r="F52">
        <f t="shared" si="2"/>
        <v>-37772</v>
      </c>
      <c r="G52" s="9">
        <f t="shared" si="3"/>
        <v>-4.8957160004647449E-2</v>
      </c>
      <c r="H52" s="9">
        <f t="shared" si="7"/>
        <v>-4.8957160004647449E-2</v>
      </c>
      <c r="P52" s="9">
        <f t="shared" si="4"/>
        <v>-1.4495473758484969E-2</v>
      </c>
      <c r="Q52" s="11">
        <f t="shared" si="5"/>
        <v>16237.925999999999</v>
      </c>
      <c r="R52">
        <f t="shared" si="6"/>
        <v>1.187607818928944E-3</v>
      </c>
      <c r="S52"/>
    </row>
    <row r="53" spans="1:19">
      <c r="A53" s="94" t="s">
        <v>32</v>
      </c>
      <c r="B53" s="94"/>
      <c r="C53" s="95">
        <v>32337.678</v>
      </c>
      <c r="D53" s="14"/>
      <c r="E53" s="10">
        <f t="shared" si="1"/>
        <v>-34754.054459695624</v>
      </c>
      <c r="F53">
        <f t="shared" si="2"/>
        <v>-34754</v>
      </c>
      <c r="G53" s="9">
        <f t="shared" si="3"/>
        <v>-1.9510620004439261E-2</v>
      </c>
      <c r="H53" s="9">
        <f t="shared" si="7"/>
        <v>-1.9510620004439261E-2</v>
      </c>
      <c r="P53" s="9">
        <f t="shared" si="4"/>
        <v>-5.337726736369632E-3</v>
      </c>
      <c r="Q53" s="11">
        <f t="shared" si="5"/>
        <v>17319.178</v>
      </c>
      <c r="R53">
        <f t="shared" si="6"/>
        <v>2.0087090358809337E-4</v>
      </c>
      <c r="S53" s="4"/>
    </row>
    <row r="54" spans="1:19">
      <c r="A54" t="s">
        <v>128</v>
      </c>
      <c r="B54" s="4" t="s">
        <v>41</v>
      </c>
      <c r="C54" s="84">
        <v>44366.7353</v>
      </c>
      <c r="D54" s="14"/>
      <c r="E54" s="10">
        <f t="shared" si="1"/>
        <v>-1177.5305375620837</v>
      </c>
      <c r="F54">
        <f t="shared" si="2"/>
        <v>-1177.5</v>
      </c>
      <c r="G54" s="9">
        <f t="shared" si="3"/>
        <v>-1.0940325002593454E-2</v>
      </c>
      <c r="J54" s="9">
        <f t="shared" ref="J54:J60" si="8">+G54</f>
        <v>-1.0940325002593454E-2</v>
      </c>
      <c r="P54" s="9">
        <f t="shared" si="4"/>
        <v>-9.878419897325165E-3</v>
      </c>
      <c r="Q54" s="11">
        <f t="shared" si="5"/>
        <v>29348.2353</v>
      </c>
      <c r="R54">
        <f t="shared" si="6"/>
        <v>1.1276424525948561E-6</v>
      </c>
      <c r="S54" s="4">
        <v>1</v>
      </c>
    </row>
    <row r="55" spans="1:19">
      <c r="A55" t="s">
        <v>128</v>
      </c>
      <c r="B55" s="4" t="s">
        <v>41</v>
      </c>
      <c r="C55" s="84">
        <v>44408.6512</v>
      </c>
      <c r="D55" s="14"/>
      <c r="E55" s="10">
        <f t="shared" si="1"/>
        <v>-1060.5313260721064</v>
      </c>
      <c r="F55">
        <f t="shared" si="2"/>
        <v>-1060.5</v>
      </c>
      <c r="G55" s="9">
        <f t="shared" si="3"/>
        <v>-1.1222815002838615E-2</v>
      </c>
      <c r="J55" s="9">
        <f t="shared" si="8"/>
        <v>-1.1222815002838615E-2</v>
      </c>
      <c r="P55" s="9">
        <f t="shared" si="4"/>
        <v>-9.511663322711271E-3</v>
      </c>
      <c r="Q55" s="11">
        <f t="shared" si="5"/>
        <v>29390.1512</v>
      </c>
      <c r="R55">
        <f t="shared" si="6"/>
        <v>2.9280400724026336E-6</v>
      </c>
      <c r="S55" s="4">
        <v>1</v>
      </c>
    </row>
    <row r="56" spans="1:19">
      <c r="A56" t="s">
        <v>128</v>
      </c>
      <c r="B56" s="4" t="s">
        <v>41</v>
      </c>
      <c r="C56" s="84">
        <v>44698.845500000003</v>
      </c>
      <c r="D56" s="14"/>
      <c r="E56" s="10">
        <f t="shared" si="1"/>
        <v>-250.51640860913182</v>
      </c>
      <c r="F56">
        <f t="shared" si="2"/>
        <v>-250.5</v>
      </c>
      <c r="G56" s="9">
        <f t="shared" si="3"/>
        <v>-5.8785149958566763E-3</v>
      </c>
      <c r="J56" s="9">
        <f t="shared" si="8"/>
        <v>-5.8785149958566763E-3</v>
      </c>
      <c r="P56" s="9">
        <f t="shared" si="4"/>
        <v>-6.8649711914644295E-3</v>
      </c>
      <c r="Q56" s="11">
        <f t="shared" si="5"/>
        <v>29680.345500000003</v>
      </c>
      <c r="R56">
        <f t="shared" si="6"/>
        <v>9.7309582585292199E-7</v>
      </c>
      <c r="S56" s="4">
        <v>1</v>
      </c>
    </row>
    <row r="57" spans="1:19">
      <c r="A57" t="s">
        <v>128</v>
      </c>
      <c r="B57" s="4" t="s">
        <v>39</v>
      </c>
      <c r="C57" s="84">
        <v>44787.515200000002</v>
      </c>
      <c r="D57" s="14"/>
      <c r="E57" s="10">
        <f t="shared" si="1"/>
        <v>-3.0140292482523772</v>
      </c>
      <c r="F57">
        <f t="shared" si="2"/>
        <v>-3</v>
      </c>
      <c r="G57" s="9">
        <f t="shared" si="3"/>
        <v>-5.0260900025023147E-3</v>
      </c>
      <c r="J57" s="9">
        <f t="shared" si="8"/>
        <v>-5.0260900025023147E-3</v>
      </c>
      <c r="P57" s="9">
        <f t="shared" si="4"/>
        <v>-6.0241753055997093E-3</v>
      </c>
      <c r="Q57" s="11">
        <f t="shared" si="5"/>
        <v>29769.015200000002</v>
      </c>
      <c r="R57">
        <f t="shared" si="6"/>
        <v>9.9617427225901795E-7</v>
      </c>
      <c r="S57" s="4">
        <v>1</v>
      </c>
    </row>
    <row r="58" spans="1:19">
      <c r="A58" t="s">
        <v>128</v>
      </c>
      <c r="B58" s="4" t="s">
        <v>39</v>
      </c>
      <c r="C58" s="84">
        <v>44788.59</v>
      </c>
      <c r="D58" s="14"/>
      <c r="E58" s="10">
        <f t="shared" si="1"/>
        <v>-1.3956423648179029E-2</v>
      </c>
      <c r="F58">
        <f t="shared" si="2"/>
        <v>0</v>
      </c>
      <c r="G58" s="9">
        <f t="shared" si="3"/>
        <v>-5.0000000046566129E-3</v>
      </c>
      <c r="J58" s="9">
        <f t="shared" si="8"/>
        <v>-5.0000000046566129E-3</v>
      </c>
      <c r="P58" s="9">
        <f t="shared" si="4"/>
        <v>-6.0139060992621214E-3</v>
      </c>
      <c r="Q58" s="11">
        <f t="shared" si="5"/>
        <v>29770.089999999997</v>
      </c>
      <c r="R58">
        <f t="shared" si="6"/>
        <v>1.0280055686781943E-6</v>
      </c>
      <c r="S58" s="4">
        <v>1</v>
      </c>
    </row>
    <row r="59" spans="1:19">
      <c r="A59" t="s">
        <v>128</v>
      </c>
      <c r="B59" s="4" t="s">
        <v>39</v>
      </c>
      <c r="C59" s="84">
        <v>44789.665099999998</v>
      </c>
      <c r="D59" s="14"/>
      <c r="E59" s="10">
        <f t="shared" si="1"/>
        <v>2.9869537863935944</v>
      </c>
      <c r="F59">
        <f t="shared" si="2"/>
        <v>3</v>
      </c>
      <c r="G59" s="9">
        <f t="shared" si="3"/>
        <v>-4.6739099998376332E-3</v>
      </c>
      <c r="J59" s="9">
        <f t="shared" si="8"/>
        <v>-4.6739099998376332E-3</v>
      </c>
      <c r="P59" s="9">
        <f t="shared" si="4"/>
        <v>-6.003635114684238E-3</v>
      </c>
      <c r="Q59" s="11">
        <f t="shared" si="5"/>
        <v>29771.165099999998</v>
      </c>
      <c r="R59">
        <f t="shared" si="6"/>
        <v>1.7681688810538164E-6</v>
      </c>
      <c r="S59" s="4">
        <v>1</v>
      </c>
    </row>
    <row r="60" spans="1:19">
      <c r="A60" t="s">
        <v>128</v>
      </c>
      <c r="B60" s="4" t="s">
        <v>41</v>
      </c>
      <c r="C60" s="84">
        <v>44790.560299999997</v>
      </c>
      <c r="D60" s="14"/>
      <c r="E60" s="10">
        <f t="shared" si="1"/>
        <v>5.4857118740336883</v>
      </c>
      <c r="F60">
        <f t="shared" si="2"/>
        <v>5.5</v>
      </c>
      <c r="G60" s="9">
        <f t="shared" si="3"/>
        <v>-5.1188350043958053E-3</v>
      </c>
      <c r="J60" s="9">
        <f t="shared" si="8"/>
        <v>-5.1188350043958053E-3</v>
      </c>
      <c r="P60" s="9">
        <f t="shared" si="4"/>
        <v>-5.995074604646467E-3</v>
      </c>
      <c r="Q60" s="11">
        <f t="shared" si="5"/>
        <v>29772.060299999997</v>
      </c>
      <c r="R60">
        <f t="shared" si="6"/>
        <v>7.6779583704743937E-7</v>
      </c>
      <c r="S60" s="4">
        <v>1</v>
      </c>
    </row>
    <row r="61" spans="1:19">
      <c r="A61" s="102" t="s">
        <v>33</v>
      </c>
      <c r="B61" s="103"/>
      <c r="C61" s="104">
        <v>48085.46</v>
      </c>
      <c r="D61" s="104"/>
      <c r="E61" s="105">
        <f t="shared" si="1"/>
        <v>9202.4889216002593</v>
      </c>
      <c r="F61" s="6">
        <f t="shared" si="2"/>
        <v>9202.5</v>
      </c>
      <c r="G61" s="106">
        <f t="shared" si="3"/>
        <v>-3.968925004301127E-3</v>
      </c>
      <c r="I61" s="9">
        <f>G61</f>
        <v>-3.968925004301127E-3</v>
      </c>
      <c r="P61" s="9">
        <f t="shared" si="4"/>
        <v>1.9587201994088314E-2</v>
      </c>
      <c r="Q61" s="11">
        <f t="shared" si="5"/>
        <v>33066.959999999999</v>
      </c>
      <c r="R61">
        <f t="shared" si="6"/>
        <v>5.5489111916425188E-4</v>
      </c>
      <c r="S61" s="4"/>
    </row>
    <row r="62" spans="1:19">
      <c r="A62" s="102" t="s">
        <v>33</v>
      </c>
      <c r="B62" s="103"/>
      <c r="C62" s="104">
        <v>48094.417999999998</v>
      </c>
      <c r="D62" s="104"/>
      <c r="E62" s="105">
        <f t="shared" si="1"/>
        <v>9227.4932501850471</v>
      </c>
      <c r="F62" s="6">
        <f t="shared" si="2"/>
        <v>9227.5</v>
      </c>
      <c r="G62" s="106">
        <f t="shared" si="3"/>
        <v>-2.4181750050047413E-3</v>
      </c>
      <c r="I62" s="9">
        <f>G62</f>
        <v>-2.4181750050047413E-3</v>
      </c>
      <c r="P62" s="9">
        <f t="shared" si="4"/>
        <v>1.9607249018722017E-2</v>
      </c>
      <c r="Q62" s="11">
        <f t="shared" si="5"/>
        <v>33075.917999999998</v>
      </c>
      <c r="R62">
        <f t="shared" si="6"/>
        <v>4.8511930342495986E-4</v>
      </c>
      <c r="S62" s="4"/>
    </row>
    <row r="63" spans="1:19">
      <c r="A63" s="102" t="s">
        <v>33</v>
      </c>
      <c r="B63" s="103"/>
      <c r="C63" s="104">
        <v>48122.360999999997</v>
      </c>
      <c r="D63" s="104"/>
      <c r="E63" s="105">
        <f t="shared" si="1"/>
        <v>9305.490119312617</v>
      </c>
      <c r="F63" s="6">
        <f t="shared" si="2"/>
        <v>9305.5</v>
      </c>
      <c r="G63" s="106">
        <f t="shared" si="3"/>
        <v>-3.5398350009927526E-3</v>
      </c>
      <c r="I63" s="9">
        <f>G63</f>
        <v>-3.5398350009927526E-3</v>
      </c>
      <c r="P63" s="9">
        <f t="shared" si="4"/>
        <v>1.9667261697752236E-2</v>
      </c>
      <c r="Q63" s="11">
        <f t="shared" si="5"/>
        <v>33103.860999999997</v>
      </c>
      <c r="R63">
        <f t="shared" si="6"/>
        <v>5.3856933718490058E-4</v>
      </c>
      <c r="S63" s="4"/>
    </row>
    <row r="64" spans="1:19">
      <c r="A64" t="s">
        <v>129</v>
      </c>
      <c r="B64" s="4"/>
      <c r="C64" s="85">
        <v>48336.621099999997</v>
      </c>
      <c r="D64" s="14"/>
      <c r="E64" s="10">
        <f t="shared" si="1"/>
        <v>9903.5510640558696</v>
      </c>
      <c r="F64">
        <f t="shared" si="2"/>
        <v>9903.5</v>
      </c>
      <c r="G64" s="9">
        <f t="shared" si="3"/>
        <v>1.8294104993401561E-2</v>
      </c>
      <c r="J64" s="9">
        <f>+G64</f>
        <v>1.8294104993401561E-2</v>
      </c>
      <c r="P64" s="9">
        <f t="shared" si="4"/>
        <v>1.9998817831227565E-2</v>
      </c>
      <c r="Q64" s="11">
        <f t="shared" si="5"/>
        <v>33318.121099999997</v>
      </c>
      <c r="R64">
        <f t="shared" si="6"/>
        <v>2.9060458594487867E-6</v>
      </c>
      <c r="S64" s="4">
        <v>1</v>
      </c>
    </row>
    <row r="65" spans="1:20">
      <c r="A65" s="96" t="s">
        <v>149</v>
      </c>
      <c r="B65" s="97" t="s">
        <v>40</v>
      </c>
      <c r="C65" s="98">
        <v>48500.337</v>
      </c>
      <c r="D65" s="98"/>
      <c r="E65" s="10">
        <f t="shared" si="1"/>
        <v>10360.528755298867</v>
      </c>
      <c r="F65">
        <f t="shared" si="2"/>
        <v>10360.5</v>
      </c>
      <c r="G65" s="9">
        <f t="shared" si="3"/>
        <v>1.0301814996637404E-2</v>
      </c>
      <c r="K65" s="9">
        <f>G65</f>
        <v>1.0301814996637404E-2</v>
      </c>
      <c r="P65" s="9">
        <f t="shared" si="4"/>
        <v>2.0097437886183098E-2</v>
      </c>
      <c r="Q65" s="11">
        <f t="shared" si="5"/>
        <v>33481.837</v>
      </c>
      <c r="R65">
        <f t="shared" si="6"/>
        <v>9.5954227794191533E-5</v>
      </c>
      <c r="S65" s="4"/>
      <c r="T65" s="138"/>
    </row>
    <row r="66" spans="1:20">
      <c r="A66" t="s">
        <v>130</v>
      </c>
      <c r="B66" s="4"/>
      <c r="C66" s="85">
        <v>51091.429700000001</v>
      </c>
      <c r="D66" s="14"/>
      <c r="E66" s="10">
        <f t="shared" si="1"/>
        <v>17593.006235143908</v>
      </c>
      <c r="F66">
        <f t="shared" si="2"/>
        <v>17593</v>
      </c>
      <c r="G66" s="9">
        <f t="shared" si="3"/>
        <v>2.2337900009006262E-3</v>
      </c>
      <c r="K66" s="9">
        <f>+G66</f>
        <v>2.2337900009006262E-3</v>
      </c>
      <c r="P66" s="9">
        <f t="shared" si="4"/>
        <v>5.8128839040882839E-3</v>
      </c>
      <c r="Q66" s="11">
        <f t="shared" si="5"/>
        <v>36072.929700000001</v>
      </c>
      <c r="R66">
        <f t="shared" si="6"/>
        <v>1.2809913167835062E-5</v>
      </c>
      <c r="S66" s="4">
        <v>1</v>
      </c>
    </row>
    <row r="67" spans="1:20">
      <c r="A67" s="144" t="s">
        <v>42</v>
      </c>
      <c r="B67" s="145" t="s">
        <v>39</v>
      </c>
      <c r="C67" s="146">
        <v>51314.614999999998</v>
      </c>
      <c r="D67" s="146">
        <v>2E-3</v>
      </c>
      <c r="E67" s="10">
        <f t="shared" si="1"/>
        <v>18215.979954332899</v>
      </c>
      <c r="F67">
        <f t="shared" si="2"/>
        <v>18216</v>
      </c>
      <c r="G67" s="9">
        <f t="shared" si="3"/>
        <v>-7.1815199989941902E-3</v>
      </c>
      <c r="H67" s="9">
        <f>+G67</f>
        <v>-7.1815199989941902E-3</v>
      </c>
      <c r="O67" s="9">
        <f>+C$11+C$12*F67</f>
        <v>0</v>
      </c>
      <c r="Q67" s="11">
        <f t="shared" si="5"/>
        <v>36296.114999999998</v>
      </c>
      <c r="R67"/>
      <c r="S67"/>
    </row>
    <row r="68" spans="1:20">
      <c r="A68" s="96" t="s">
        <v>42</v>
      </c>
      <c r="B68" s="97" t="s">
        <v>39</v>
      </c>
      <c r="C68" s="98">
        <v>51338.803819784996</v>
      </c>
      <c r="D68" s="98"/>
      <c r="E68" s="10">
        <f t="shared" si="1"/>
        <v>18283.497837563798</v>
      </c>
      <c r="F68">
        <f t="shared" si="2"/>
        <v>18283.5</v>
      </c>
      <c r="G68" s="9">
        <f t="shared" si="3"/>
        <v>-7.7471000258810818E-4</v>
      </c>
      <c r="H68" s="9">
        <f>G68</f>
        <v>-7.7471000258810818E-4</v>
      </c>
      <c r="P68" s="9">
        <f>C$15+C$16*F68+C$17*SIN(RADIANS(C$18)*F68+RADIANS(C$19))</f>
        <v>3.3958774788663015E-3</v>
      </c>
      <c r="Q68" s="11">
        <f t="shared" si="5"/>
        <v>36320.303819784996</v>
      </c>
      <c r="R68">
        <f>+(P68-G68)^2</f>
        <v>1.7393799940464232E-5</v>
      </c>
      <c r="S68"/>
    </row>
    <row r="69" spans="1:20">
      <c r="A69" s="144" t="s">
        <v>42</v>
      </c>
      <c r="B69" s="145" t="s">
        <v>39</v>
      </c>
      <c r="C69" s="146">
        <v>51615.201000000001</v>
      </c>
      <c r="D69" s="146">
        <v>2E-3</v>
      </c>
      <c r="E69" s="10">
        <f t="shared" si="1"/>
        <v>19055.001065293818</v>
      </c>
      <c r="F69">
        <f t="shared" si="2"/>
        <v>19055</v>
      </c>
      <c r="G69" s="9">
        <f t="shared" si="3"/>
        <v>3.8165000296430662E-4</v>
      </c>
      <c r="H69" s="9">
        <f>+G69</f>
        <v>3.8165000296430662E-4</v>
      </c>
      <c r="O69" s="9">
        <f>+C$11+C$12*F69</f>
        <v>0</v>
      </c>
      <c r="Q69" s="11">
        <f t="shared" si="5"/>
        <v>36596.701000000001</v>
      </c>
      <c r="R69"/>
      <c r="S69"/>
    </row>
    <row r="70" spans="1:20">
      <c r="A70" s="96" t="s">
        <v>38</v>
      </c>
      <c r="B70" s="97" t="s">
        <v>39</v>
      </c>
      <c r="C70" s="98">
        <v>52016.981609549999</v>
      </c>
      <c r="D70" s="98"/>
      <c r="E70" s="10">
        <f t="shared" si="1"/>
        <v>20176.48514435003</v>
      </c>
      <c r="F70">
        <f t="shared" si="2"/>
        <v>20176.5</v>
      </c>
      <c r="G70" s="9">
        <f t="shared" si="3"/>
        <v>-5.322155004250817E-3</v>
      </c>
      <c r="K70" s="9">
        <f>G70</f>
        <v>-5.322155004250817E-3</v>
      </c>
      <c r="P70" s="9">
        <f>C$15+C$16*F70+C$17*SIN(RADIANS(C$18)*F70+RADIANS(C$19))</f>
        <v>-3.3771162742709158E-3</v>
      </c>
      <c r="Q70" s="11">
        <f t="shared" si="5"/>
        <v>36998.481609549999</v>
      </c>
      <c r="R70">
        <f>+(P70-G70)^2</f>
        <v>3.7831756611218272E-6</v>
      </c>
      <c r="S70" s="4"/>
    </row>
    <row r="71" spans="1:20">
      <c r="A71" s="144" t="s">
        <v>38</v>
      </c>
      <c r="B71" s="145" t="s">
        <v>39</v>
      </c>
      <c r="C71" s="146">
        <v>52034.711000000003</v>
      </c>
      <c r="D71" s="146">
        <v>3.0000000000000001E-3</v>
      </c>
      <c r="E71" s="10">
        <f t="shared" si="1"/>
        <v>20225.972921132787</v>
      </c>
      <c r="F71">
        <f t="shared" si="2"/>
        <v>20226</v>
      </c>
      <c r="G71" s="9">
        <f t="shared" si="3"/>
        <v>-9.7012199985329062E-3</v>
      </c>
      <c r="K71" s="9">
        <f>+G71</f>
        <v>-9.7012199985329062E-3</v>
      </c>
      <c r="O71" s="9">
        <f>+C$11+C$12*F71</f>
        <v>0</v>
      </c>
      <c r="Q71" s="11">
        <f t="shared" si="5"/>
        <v>37016.211000000003</v>
      </c>
      <c r="R71"/>
      <c r="S71" s="4"/>
    </row>
    <row r="72" spans="1:20">
      <c r="A72" s="144" t="s">
        <v>38</v>
      </c>
      <c r="B72" s="145" t="s">
        <v>39</v>
      </c>
      <c r="C72" s="146">
        <v>52475.012000000002</v>
      </c>
      <c r="D72" s="146">
        <v>2E-3</v>
      </c>
      <c r="E72" s="10">
        <f t="shared" si="1"/>
        <v>21454.978377731561</v>
      </c>
      <c r="F72">
        <f t="shared" si="2"/>
        <v>21455</v>
      </c>
      <c r="G72" s="9">
        <f t="shared" si="3"/>
        <v>-7.7463499983423389E-3</v>
      </c>
      <c r="K72" s="9">
        <f>+G72</f>
        <v>-7.7463499983423389E-3</v>
      </c>
      <c r="O72" s="9">
        <f>+C$11+C$12*F72</f>
        <v>0</v>
      </c>
      <c r="Q72" s="11">
        <f t="shared" si="5"/>
        <v>37456.512000000002</v>
      </c>
      <c r="R72"/>
      <c r="S72" s="4"/>
    </row>
    <row r="73" spans="1:20">
      <c r="A73" t="s">
        <v>131</v>
      </c>
      <c r="B73" s="74" t="s">
        <v>39</v>
      </c>
      <c r="C73" s="79">
        <v>52725.434500000003</v>
      </c>
      <c r="D73" s="79">
        <v>1E-4</v>
      </c>
      <c r="E73" s="10">
        <f t="shared" ref="E73:E108" si="9">+(C73-C$7)/C$8</f>
        <v>22153.978877287787</v>
      </c>
      <c r="F73">
        <f t="shared" ref="F73:F104" si="10">ROUND(2*E73,0)/2</f>
        <v>22154</v>
      </c>
      <c r="G73" s="9">
        <f t="shared" ref="G73:G104" si="11">+C73-(C$7+F73*C$8)</f>
        <v>-7.5673799947253428E-3</v>
      </c>
      <c r="K73" s="9">
        <f t="shared" ref="K73:K79" si="12">G73</f>
        <v>-7.5673799947253428E-3</v>
      </c>
      <c r="P73" s="9">
        <f t="shared" ref="P73:P79" si="13">C$15+C$16*F73+C$17*SIN(RADIANS(C$18)*F73+RADIANS(C$19))</f>
        <v>-1.0014304766776047E-2</v>
      </c>
      <c r="Q73" s="11">
        <f t="shared" ref="Q73:Q108" si="14">+C73-15018.5</f>
        <v>37706.934500000003</v>
      </c>
      <c r="R73">
        <f t="shared" ref="R73:R79" si="15">+(P73-G73)^2</f>
        <v>5.9874408400753906E-6</v>
      </c>
      <c r="S73" s="4">
        <v>1</v>
      </c>
    </row>
    <row r="74" spans="1:20">
      <c r="A74" t="s">
        <v>131</v>
      </c>
      <c r="B74" s="74" t="s">
        <v>41</v>
      </c>
      <c r="C74" s="79">
        <v>52725.613499999999</v>
      </c>
      <c r="D74" s="79">
        <v>2.0000000000000001E-4</v>
      </c>
      <c r="E74" s="10">
        <f t="shared" si="9"/>
        <v>22154.47851725392</v>
      </c>
      <c r="F74">
        <f t="shared" si="10"/>
        <v>22154.5</v>
      </c>
      <c r="G74" s="9">
        <f t="shared" si="11"/>
        <v>-7.6963649989920668E-3</v>
      </c>
      <c r="K74" s="9">
        <f t="shared" si="12"/>
        <v>-7.6963649989920668E-3</v>
      </c>
      <c r="P74" s="9">
        <f t="shared" si="13"/>
        <v>-1.001585542641354E-2</v>
      </c>
      <c r="Q74" s="11">
        <f t="shared" si="14"/>
        <v>37707.113499999999</v>
      </c>
      <c r="R74">
        <f t="shared" si="15"/>
        <v>5.3800358428998509E-6</v>
      </c>
      <c r="S74" s="4">
        <v>1</v>
      </c>
    </row>
    <row r="75" spans="1:20">
      <c r="A75" t="s">
        <v>131</v>
      </c>
      <c r="B75" s="74" t="s">
        <v>39</v>
      </c>
      <c r="C75" s="79">
        <v>52726.509700000002</v>
      </c>
      <c r="D75" s="79">
        <v>1E-4</v>
      </c>
      <c r="E75" s="10">
        <f t="shared" si="9"/>
        <v>22156.980066626296</v>
      </c>
      <c r="F75">
        <f t="shared" si="10"/>
        <v>22157</v>
      </c>
      <c r="G75" s="9">
        <f t="shared" si="11"/>
        <v>-7.1412899997085333E-3</v>
      </c>
      <c r="K75" s="9">
        <f t="shared" si="12"/>
        <v>-7.1412899997085333E-3</v>
      </c>
      <c r="P75" s="9">
        <f t="shared" si="13"/>
        <v>-1.0023607498159396E-2</v>
      </c>
      <c r="Q75" s="11">
        <f t="shared" si="14"/>
        <v>37708.009700000002</v>
      </c>
      <c r="R75">
        <f t="shared" si="15"/>
        <v>8.3077541618760391E-6</v>
      </c>
      <c r="S75" s="4">
        <v>1</v>
      </c>
    </row>
    <row r="76" spans="1:20">
      <c r="A76" t="s">
        <v>150</v>
      </c>
      <c r="B76" s="74"/>
      <c r="C76" s="107">
        <v>52727.404699999999</v>
      </c>
      <c r="D76" s="79"/>
      <c r="E76" s="10">
        <f t="shared" si="9"/>
        <v>22159.478266456983</v>
      </c>
      <c r="F76">
        <f t="shared" si="10"/>
        <v>22159.5</v>
      </c>
      <c r="G76" s="9">
        <f t="shared" si="11"/>
        <v>-7.7862149992142804E-3</v>
      </c>
      <c r="K76" s="9">
        <f t="shared" si="12"/>
        <v>-7.7862149992142804E-3</v>
      </c>
      <c r="P76" s="9">
        <f t="shared" si="13"/>
        <v>-1.0031357524687588E-2</v>
      </c>
      <c r="Q76" s="11">
        <f t="shared" si="14"/>
        <v>37708.904699999999</v>
      </c>
      <c r="R76">
        <f t="shared" si="15"/>
        <v>5.0406649596886618E-6</v>
      </c>
      <c r="S76"/>
    </row>
    <row r="77" spans="1:20">
      <c r="A77" t="s">
        <v>131</v>
      </c>
      <c r="B77" s="74" t="s">
        <v>41</v>
      </c>
      <c r="C77" s="79">
        <v>52727.404999999999</v>
      </c>
      <c r="D77" s="79">
        <v>2.0000000000000001E-4</v>
      </c>
      <c r="E77" s="10">
        <f t="shared" si="9"/>
        <v>22159.479103842401</v>
      </c>
      <c r="F77">
        <f t="shared" si="10"/>
        <v>22159.5</v>
      </c>
      <c r="G77" s="9">
        <f t="shared" si="11"/>
        <v>-7.4862149995169602E-3</v>
      </c>
      <c r="K77" s="9">
        <f t="shared" si="12"/>
        <v>-7.4862149995169602E-3</v>
      </c>
      <c r="P77" s="9">
        <f t="shared" si="13"/>
        <v>-1.0031357524687588E-2</v>
      </c>
      <c r="Q77" s="11">
        <f t="shared" si="14"/>
        <v>37708.904999999999</v>
      </c>
      <c r="R77">
        <f t="shared" si="15"/>
        <v>6.4777504734319193E-6</v>
      </c>
      <c r="S77" s="4">
        <v>1</v>
      </c>
    </row>
    <row r="78" spans="1:20">
      <c r="A78" t="s">
        <v>131</v>
      </c>
      <c r="B78" s="74" t="s">
        <v>39</v>
      </c>
      <c r="C78" s="79">
        <v>52727.584699999999</v>
      </c>
      <c r="D78" s="79">
        <v>2.9999999999999997E-4</v>
      </c>
      <c r="E78" s="10">
        <f t="shared" si="9"/>
        <v>22159.980697707852</v>
      </c>
      <c r="F78">
        <f t="shared" si="10"/>
        <v>22160</v>
      </c>
      <c r="G78" s="9">
        <f t="shared" si="11"/>
        <v>-6.9151999996392988E-3</v>
      </c>
      <c r="K78" s="9">
        <f t="shared" si="12"/>
        <v>-6.9151999996392988E-3</v>
      </c>
      <c r="P78" s="9">
        <f t="shared" si="13"/>
        <v>-1.0032907284429361E-2</v>
      </c>
      <c r="Q78" s="11">
        <f t="shared" si="14"/>
        <v>37709.084699999999</v>
      </c>
      <c r="R78">
        <f t="shared" si="15"/>
        <v>9.7200987136330218E-6</v>
      </c>
      <c r="S78" s="4">
        <v>1</v>
      </c>
    </row>
    <row r="79" spans="1:20">
      <c r="A79" t="s">
        <v>131</v>
      </c>
      <c r="B79" s="74" t="s">
        <v>41</v>
      </c>
      <c r="C79" s="79">
        <v>52730.630400000002</v>
      </c>
      <c r="D79" s="79">
        <v>4.0000000000000002E-4</v>
      </c>
      <c r="E79" s="10">
        <f t="shared" si="9"/>
        <v>22168.482113600992</v>
      </c>
      <c r="F79">
        <f t="shared" si="10"/>
        <v>22168.5</v>
      </c>
      <c r="G79" s="9">
        <f t="shared" si="11"/>
        <v>-6.407945002138149E-3</v>
      </c>
      <c r="K79" s="9">
        <f t="shared" si="12"/>
        <v>-6.407945002138149E-3</v>
      </c>
      <c r="P79" s="9">
        <f t="shared" si="13"/>
        <v>-1.0059240661596126E-2</v>
      </c>
      <c r="Q79" s="11">
        <f t="shared" si="14"/>
        <v>37712.130400000002</v>
      </c>
      <c r="R79">
        <f t="shared" si="15"/>
        <v>1.333195999277666E-5</v>
      </c>
      <c r="S79" s="4">
        <v>1</v>
      </c>
    </row>
    <row r="80" spans="1:20">
      <c r="A80" s="144" t="s">
        <v>38</v>
      </c>
      <c r="B80" s="145" t="s">
        <v>39</v>
      </c>
      <c r="C80" s="146">
        <v>52773.798999999999</v>
      </c>
      <c r="D80" s="146">
        <v>2E-3</v>
      </c>
      <c r="E80" s="10">
        <f t="shared" si="9"/>
        <v>22288.97796746852</v>
      </c>
      <c r="F80">
        <f t="shared" si="10"/>
        <v>22289</v>
      </c>
      <c r="G80" s="9">
        <f t="shared" si="11"/>
        <v>-7.893330002843868E-3</v>
      </c>
      <c r="K80" s="9">
        <f>+G80</f>
        <v>-7.893330002843868E-3</v>
      </c>
      <c r="O80" s="9">
        <f>+C$11+C$12*F80</f>
        <v>0</v>
      </c>
      <c r="Q80" s="11">
        <f t="shared" si="14"/>
        <v>37755.298999999999</v>
      </c>
      <c r="R80"/>
      <c r="S80" s="4"/>
    </row>
    <row r="81" spans="1:19">
      <c r="A81" s="144" t="s">
        <v>38</v>
      </c>
      <c r="B81" s="145" t="s">
        <v>39</v>
      </c>
      <c r="C81" s="146">
        <v>53132.762999999999</v>
      </c>
      <c r="D81" s="146">
        <v>3.0000000000000001E-3</v>
      </c>
      <c r="E81" s="10">
        <f t="shared" si="9"/>
        <v>23290.948698224351</v>
      </c>
      <c r="F81">
        <f t="shared" si="10"/>
        <v>23291</v>
      </c>
      <c r="G81" s="9">
        <f t="shared" si="11"/>
        <v>-1.8379270004516002E-2</v>
      </c>
      <c r="K81" s="9">
        <f>+G81</f>
        <v>-1.8379270004516002E-2</v>
      </c>
      <c r="O81" s="9">
        <f>+C$11+C$12*F81</f>
        <v>0</v>
      </c>
      <c r="Q81" s="11">
        <f t="shared" si="14"/>
        <v>38114.262999999999</v>
      </c>
      <c r="R81"/>
      <c r="S81" s="4"/>
    </row>
    <row r="82" spans="1:19">
      <c r="A82" t="s">
        <v>129</v>
      </c>
      <c r="B82" s="74" t="s">
        <v>39</v>
      </c>
      <c r="C82" s="79">
        <v>53189.010199999997</v>
      </c>
      <c r="D82" s="79"/>
      <c r="E82" s="10">
        <f t="shared" si="9"/>
        <v>23447.950648522896</v>
      </c>
      <c r="F82">
        <f t="shared" si="10"/>
        <v>23448</v>
      </c>
      <c r="G82" s="9">
        <f t="shared" si="11"/>
        <v>-1.7680560005828738E-2</v>
      </c>
      <c r="K82" s="9">
        <f t="shared" ref="K82:K89" si="16">G82</f>
        <v>-1.7680560005828738E-2</v>
      </c>
      <c r="P82" s="9">
        <f t="shared" ref="P82:P89" si="17">C$15+C$16*F82+C$17*SIN(RADIANS(C$18)*F82+RADIANS(C$19))</f>
        <v>-1.3718937014338795E-2</v>
      </c>
      <c r="Q82" s="11">
        <f t="shared" si="14"/>
        <v>38170.510199999997</v>
      </c>
      <c r="R82">
        <f t="shared" ref="R82:R89" si="18">+(P82-G82)^2</f>
        <v>1.5694456726701729E-5</v>
      </c>
      <c r="S82" s="4">
        <v>1</v>
      </c>
    </row>
    <row r="83" spans="1:19" ht="13.5" thickBot="1">
      <c r="A83" s="133" t="s">
        <v>129</v>
      </c>
      <c r="B83" s="158"/>
      <c r="C83" s="159">
        <v>53190.977599999998</v>
      </c>
      <c r="D83" s="160"/>
      <c r="E83" s="82">
        <f t="shared" si="9"/>
        <v>23453.442222094873</v>
      </c>
      <c r="F83" s="133">
        <f t="shared" si="10"/>
        <v>23453.5</v>
      </c>
      <c r="G83" s="83">
        <f t="shared" si="11"/>
        <v>-2.0699395005067345E-2</v>
      </c>
      <c r="H83" s="83"/>
      <c r="I83" s="83"/>
      <c r="J83" s="83"/>
      <c r="K83" s="9">
        <f t="shared" si="16"/>
        <v>-2.0699395005067345E-2</v>
      </c>
      <c r="L83" s="83"/>
      <c r="N83" s="83"/>
      <c r="O83" s="83"/>
      <c r="P83" s="83">
        <f t="shared" si="17"/>
        <v>-1.3733222644178734E-2</v>
      </c>
      <c r="Q83" s="134">
        <f t="shared" si="14"/>
        <v>38172.477599999998</v>
      </c>
      <c r="R83" s="133">
        <f t="shared" si="18"/>
        <v>4.8527557361608396E-5</v>
      </c>
      <c r="S83" s="4">
        <v>1</v>
      </c>
    </row>
    <row r="84" spans="1:19">
      <c r="A84" t="s">
        <v>132</v>
      </c>
      <c r="B84" s="74" t="s">
        <v>41</v>
      </c>
      <c r="C84" s="79">
        <v>53438.895199999999</v>
      </c>
      <c r="D84" s="79">
        <v>2.9999999999999997E-4</v>
      </c>
      <c r="E84" s="10">
        <f t="shared" si="9"/>
        <v>24145.450832538347</v>
      </c>
      <c r="F84">
        <f t="shared" si="10"/>
        <v>24145.5</v>
      </c>
      <c r="G84" s="9">
        <f t="shared" si="11"/>
        <v>-1.7614634998608381E-2</v>
      </c>
      <c r="K84" s="9">
        <f t="shared" si="16"/>
        <v>-1.7614634998608381E-2</v>
      </c>
      <c r="P84" s="9">
        <f t="shared" si="17"/>
        <v>-1.5418216388050085E-2</v>
      </c>
      <c r="Q84" s="11">
        <f t="shared" si="14"/>
        <v>38420.395199999999</v>
      </c>
      <c r="R84">
        <f t="shared" si="18"/>
        <v>4.8242547128068325E-6</v>
      </c>
      <c r="S84" s="4">
        <v>1</v>
      </c>
    </row>
    <row r="85" spans="1:19">
      <c r="A85" t="s">
        <v>133</v>
      </c>
      <c r="B85" s="29" t="s">
        <v>39</v>
      </c>
      <c r="C85" s="30">
        <v>53450.538699999997</v>
      </c>
      <c r="D85" s="31">
        <v>4.0000000000000002E-4</v>
      </c>
      <c r="E85" s="10">
        <f t="shared" si="9"/>
        <v>24177.95115625759</v>
      </c>
      <c r="F85">
        <f t="shared" si="10"/>
        <v>24178</v>
      </c>
      <c r="G85" s="9">
        <f t="shared" si="11"/>
        <v>-1.7498660003184341E-2</v>
      </c>
      <c r="K85" s="9">
        <f t="shared" si="16"/>
        <v>-1.7498660003184341E-2</v>
      </c>
      <c r="P85" s="9">
        <f t="shared" si="17"/>
        <v>-1.5491644298019311E-2</v>
      </c>
      <c r="Q85" s="11">
        <f t="shared" si="14"/>
        <v>38432.038699999997</v>
      </c>
      <c r="R85">
        <f t="shared" si="18"/>
        <v>4.0281120407790815E-6</v>
      </c>
      <c r="S85" s="4">
        <v>1</v>
      </c>
    </row>
    <row r="86" spans="1:19">
      <c r="A86" s="99" t="s">
        <v>49</v>
      </c>
      <c r="B86" s="97" t="s">
        <v>41</v>
      </c>
      <c r="C86" s="100">
        <v>53509.829700000002</v>
      </c>
      <c r="D86" s="100">
        <v>5.9999999999999995E-4</v>
      </c>
      <c r="E86" s="10">
        <f t="shared" si="9"/>
        <v>24343.449219008307</v>
      </c>
      <c r="F86">
        <f t="shared" si="10"/>
        <v>24343.5</v>
      </c>
      <c r="G86" s="9">
        <f t="shared" si="11"/>
        <v>-1.8192695002653636E-2</v>
      </c>
      <c r="K86" s="9">
        <f t="shared" si="16"/>
        <v>-1.8192695002653636E-2</v>
      </c>
      <c r="P86" s="9">
        <f t="shared" si="17"/>
        <v>-1.5857252490079833E-2</v>
      </c>
      <c r="Q86" s="11">
        <f t="shared" si="14"/>
        <v>38491.329700000002</v>
      </c>
      <c r="R86">
        <f t="shared" si="18"/>
        <v>5.4542917295370379E-6</v>
      </c>
      <c r="S86" s="4"/>
    </row>
    <row r="87" spans="1:19">
      <c r="A87" s="99" t="s">
        <v>49</v>
      </c>
      <c r="B87" s="97" t="s">
        <v>41</v>
      </c>
      <c r="C87" s="100">
        <v>53511.6204</v>
      </c>
      <c r="D87" s="100">
        <v>1E-3</v>
      </c>
      <c r="E87" s="10">
        <f t="shared" si="9"/>
        <v>24348.447572569003</v>
      </c>
      <c r="F87">
        <f t="shared" si="10"/>
        <v>24348.5</v>
      </c>
      <c r="G87" s="9">
        <f t="shared" si="11"/>
        <v>-1.8782544997520745E-2</v>
      </c>
      <c r="K87" s="9">
        <f t="shared" si="16"/>
        <v>-1.8782544997520745E-2</v>
      </c>
      <c r="P87" s="9">
        <f t="shared" si="17"/>
        <v>-1.5868079821680883E-2</v>
      </c>
      <c r="Q87" s="11">
        <f t="shared" si="14"/>
        <v>38493.1204</v>
      </c>
      <c r="R87">
        <f t="shared" si="18"/>
        <v>8.4941072611832747E-6</v>
      </c>
      <c r="S87" s="4"/>
    </row>
    <row r="88" spans="1:19">
      <c r="A88" s="99" t="s">
        <v>49</v>
      </c>
      <c r="B88" s="97" t="s">
        <v>39</v>
      </c>
      <c r="C88" s="100">
        <v>53511.798499999997</v>
      </c>
      <c r="D88" s="100">
        <v>2.0999999999999999E-3</v>
      </c>
      <c r="E88" s="10">
        <f t="shared" si="9"/>
        <v>24348.944700378881</v>
      </c>
      <c r="F88">
        <f t="shared" si="10"/>
        <v>24349</v>
      </c>
      <c r="G88" s="9">
        <f t="shared" si="11"/>
        <v>-1.9811530000879429E-2</v>
      </c>
      <c r="K88" s="9">
        <f t="shared" si="16"/>
        <v>-1.9811530000879429E-2</v>
      </c>
      <c r="P88" s="9">
        <f t="shared" si="17"/>
        <v>-1.5869161845324536E-2</v>
      </c>
      <c r="Q88" s="11">
        <f t="shared" si="14"/>
        <v>38493.298499999997</v>
      </c>
      <c r="R88">
        <f t="shared" si="18"/>
        <v>1.5542266673933293E-5</v>
      </c>
      <c r="S88" s="4"/>
    </row>
    <row r="89" spans="1:19">
      <c r="A89" s="99" t="s">
        <v>49</v>
      </c>
      <c r="B89" s="97" t="s">
        <v>41</v>
      </c>
      <c r="C89" s="100">
        <v>53517.711300000003</v>
      </c>
      <c r="D89" s="100">
        <v>1.2999999999999999E-3</v>
      </c>
      <c r="E89" s="10">
        <f t="shared" si="9"/>
        <v>24365.449008712916</v>
      </c>
      <c r="F89">
        <f t="shared" si="10"/>
        <v>24365.5</v>
      </c>
      <c r="G89" s="9">
        <f t="shared" si="11"/>
        <v>-1.826803499716334E-2</v>
      </c>
      <c r="K89" s="9">
        <f t="shared" si="16"/>
        <v>-1.826803499716334E-2</v>
      </c>
      <c r="P89" s="9">
        <f t="shared" si="17"/>
        <v>-1.5904796183002928E-2</v>
      </c>
      <c r="Q89" s="11">
        <f t="shared" si="14"/>
        <v>38499.211300000003</v>
      </c>
      <c r="R89">
        <f t="shared" si="18"/>
        <v>5.5848976927543144E-6</v>
      </c>
      <c r="S89" s="4"/>
    </row>
    <row r="90" spans="1:19">
      <c r="A90" s="144" t="s">
        <v>38</v>
      </c>
      <c r="B90" s="145" t="s">
        <v>39</v>
      </c>
      <c r="C90" s="146">
        <v>53521.474999999999</v>
      </c>
      <c r="D90" s="146">
        <v>2E-3</v>
      </c>
      <c r="E90" s="10">
        <f t="shared" si="9"/>
        <v>24375.954567040051</v>
      </c>
      <c r="F90">
        <f t="shared" si="10"/>
        <v>24376</v>
      </c>
      <c r="G90" s="9">
        <f t="shared" si="11"/>
        <v>-1.6276720001769718E-2</v>
      </c>
      <c r="K90" s="9">
        <f>+G90</f>
        <v>-1.6276720001769718E-2</v>
      </c>
      <c r="O90" s="9">
        <f>+C$11+C$12*F90</f>
        <v>0</v>
      </c>
      <c r="Q90" s="11">
        <f t="shared" si="14"/>
        <v>38502.974999999999</v>
      </c>
      <c r="R90"/>
      <c r="S90" s="4"/>
    </row>
    <row r="91" spans="1:19">
      <c r="A91" t="s">
        <v>131</v>
      </c>
      <c r="B91" s="29"/>
      <c r="C91" s="143">
        <v>54164.364999999998</v>
      </c>
      <c r="D91" s="31"/>
      <c r="E91" s="10">
        <f t="shared" si="9"/>
        <v>26170.443605204364</v>
      </c>
      <c r="F91">
        <f t="shared" si="10"/>
        <v>26170.5</v>
      </c>
      <c r="G91" s="9">
        <f t="shared" si="11"/>
        <v>-2.0203885003866162E-2</v>
      </c>
      <c r="K91" s="9">
        <f t="shared" ref="K91:K103" si="19">G91</f>
        <v>-2.0203885003866162E-2</v>
      </c>
      <c r="P91" s="9">
        <f>C$15+C$16*F91+C$17*SIN(RADIANS(C$18)*F91+RADIANS(C$19))</f>
        <v>-1.8892037650578796E-2</v>
      </c>
      <c r="Q91" s="11">
        <f t="shared" si="14"/>
        <v>39145.864999999998</v>
      </c>
      <c r="R91">
        <f>+(P91-G91)^2</f>
        <v>1.7209434783270674E-6</v>
      </c>
      <c r="S91" s="4">
        <v>1</v>
      </c>
    </row>
    <row r="92" spans="1:19">
      <c r="A92" s="28" t="s">
        <v>160</v>
      </c>
      <c r="B92" s="74" t="s">
        <v>41</v>
      </c>
      <c r="C92" s="79">
        <v>54233.502</v>
      </c>
      <c r="D92" s="132">
        <v>1.5E-3</v>
      </c>
      <c r="E92" s="10">
        <f t="shared" si="9"/>
        <v>26363.424657377476</v>
      </c>
      <c r="F92">
        <f t="shared" si="10"/>
        <v>26363.5</v>
      </c>
      <c r="G92" s="9">
        <f t="shared" si="11"/>
        <v>-2.6992095001332927E-2</v>
      </c>
      <c r="K92" s="9">
        <f t="shared" si="19"/>
        <v>-2.6992095001332927E-2</v>
      </c>
      <c r="Q92" s="11">
        <f t="shared" si="14"/>
        <v>39215.002</v>
      </c>
      <c r="R92"/>
      <c r="S92"/>
    </row>
    <row r="93" spans="1:19">
      <c r="A93" s="28" t="s">
        <v>160</v>
      </c>
      <c r="B93" s="74" t="s">
        <v>39</v>
      </c>
      <c r="C93" s="79">
        <v>54301.390500000001</v>
      </c>
      <c r="D93" s="132">
        <v>2E-3</v>
      </c>
      <c r="E93" s="10">
        <f t="shared" si="9"/>
        <v>26552.920790568875</v>
      </c>
      <c r="F93">
        <f t="shared" si="10"/>
        <v>26553</v>
      </c>
      <c r="G93" s="9">
        <f t="shared" si="11"/>
        <v>-2.8377410002576653E-2</v>
      </c>
      <c r="K93" s="9">
        <f t="shared" si="19"/>
        <v>-2.8377410002576653E-2</v>
      </c>
      <c r="Q93" s="11">
        <f t="shared" si="14"/>
        <v>39282.890500000001</v>
      </c>
      <c r="R93"/>
      <c r="S93" s="4"/>
    </row>
    <row r="94" spans="1:19">
      <c r="A94" s="28" t="s">
        <v>160</v>
      </c>
      <c r="B94" s="74" t="s">
        <v>39</v>
      </c>
      <c r="C94" s="79">
        <v>54539.633500000004</v>
      </c>
      <c r="D94" s="132">
        <v>5.0000000000000001E-4</v>
      </c>
      <c r="E94" s="10">
        <f t="shared" si="9"/>
        <v>27217.924837792172</v>
      </c>
      <c r="F94">
        <f t="shared" si="10"/>
        <v>27218</v>
      </c>
      <c r="G94" s="9">
        <f t="shared" si="11"/>
        <v>-2.6927459999569692E-2</v>
      </c>
      <c r="K94" s="9">
        <f t="shared" si="19"/>
        <v>-2.6927459999569692E-2</v>
      </c>
      <c r="Q94" s="11">
        <f t="shared" si="14"/>
        <v>39521.133500000004</v>
      </c>
      <c r="R94"/>
      <c r="S94"/>
    </row>
    <row r="95" spans="1:19">
      <c r="A95" s="28" t="s">
        <v>160</v>
      </c>
      <c r="B95" s="74" t="s">
        <v>41</v>
      </c>
      <c r="C95" s="79">
        <v>54644.423999999999</v>
      </c>
      <c r="D95" s="132">
        <v>1E-3</v>
      </c>
      <c r="E95" s="10">
        <f t="shared" si="9"/>
        <v>27510.42495998065</v>
      </c>
      <c r="F95">
        <f t="shared" si="10"/>
        <v>27510.5</v>
      </c>
      <c r="G95" s="9">
        <f t="shared" si="11"/>
        <v>-2.6883685000939295E-2</v>
      </c>
      <c r="K95" s="9">
        <f t="shared" si="19"/>
        <v>-2.6883685000939295E-2</v>
      </c>
      <c r="Q95" s="11">
        <f t="shared" si="14"/>
        <v>39625.923999999999</v>
      </c>
      <c r="R95"/>
      <c r="S95" s="4"/>
    </row>
    <row r="96" spans="1:19">
      <c r="A96" s="28" t="s">
        <v>160</v>
      </c>
      <c r="B96" s="74" t="s">
        <v>39</v>
      </c>
      <c r="C96" s="79">
        <v>54646.394999999997</v>
      </c>
      <c r="D96" s="132">
        <v>2.9999999999999997E-4</v>
      </c>
      <c r="E96" s="10">
        <f t="shared" si="9"/>
        <v>27515.926582177632</v>
      </c>
      <c r="F96">
        <f t="shared" si="10"/>
        <v>27516</v>
      </c>
      <c r="G96" s="9">
        <f t="shared" si="11"/>
        <v>-2.6302520003810059E-2</v>
      </c>
      <c r="K96" s="9">
        <f t="shared" si="19"/>
        <v>-2.6302520003810059E-2</v>
      </c>
      <c r="Q96" s="11">
        <f t="shared" si="14"/>
        <v>39627.894999999997</v>
      </c>
      <c r="R96"/>
      <c r="S96"/>
    </row>
    <row r="97" spans="1:19">
      <c r="A97" s="28" t="s">
        <v>160</v>
      </c>
      <c r="B97" s="74" t="s">
        <v>39</v>
      </c>
      <c r="C97" s="79">
        <v>54656.426500000001</v>
      </c>
      <c r="D97" s="132">
        <v>1.5E-3</v>
      </c>
      <c r="E97" s="10">
        <f t="shared" si="9"/>
        <v>27543.927354916908</v>
      </c>
      <c r="F97">
        <f t="shared" si="10"/>
        <v>27544</v>
      </c>
      <c r="G97" s="9">
        <f t="shared" si="11"/>
        <v>-2.6025679995655082E-2</v>
      </c>
      <c r="K97" s="9">
        <f t="shared" si="19"/>
        <v>-2.6025679995655082E-2</v>
      </c>
      <c r="Q97" s="11">
        <f t="shared" si="14"/>
        <v>39637.926500000001</v>
      </c>
      <c r="R97"/>
      <c r="S97"/>
    </row>
    <row r="98" spans="1:19">
      <c r="A98" s="99" t="s">
        <v>182</v>
      </c>
      <c r="B98" s="97" t="s">
        <v>39</v>
      </c>
      <c r="C98" s="100">
        <v>54667.352200000001</v>
      </c>
      <c r="D98" s="100">
        <v>1E-4</v>
      </c>
      <c r="E98" s="10">
        <f t="shared" si="9"/>
        <v>27574.424094459086</v>
      </c>
      <c r="F98">
        <f t="shared" si="10"/>
        <v>27574.5</v>
      </c>
      <c r="G98" s="9">
        <f t="shared" si="11"/>
        <v>-2.719376500317594E-2</v>
      </c>
      <c r="K98" s="9">
        <f t="shared" si="19"/>
        <v>-2.719376500317594E-2</v>
      </c>
      <c r="Q98" s="11">
        <f t="shared" si="14"/>
        <v>39648.852200000001</v>
      </c>
      <c r="R98"/>
      <c r="S98"/>
    </row>
    <row r="99" spans="1:19">
      <c r="A99" s="123" t="s">
        <v>125</v>
      </c>
      <c r="B99" s="124" t="s">
        <v>41</v>
      </c>
      <c r="C99" s="123">
        <v>54667.3531</v>
      </c>
      <c r="D99" s="123">
        <v>6.9999999999999999E-4</v>
      </c>
      <c r="E99" s="10">
        <f t="shared" si="9"/>
        <v>27574.42660661534</v>
      </c>
      <c r="F99">
        <f t="shared" si="10"/>
        <v>27574.5</v>
      </c>
      <c r="G99" s="9">
        <f t="shared" si="11"/>
        <v>-2.629376500408398E-2</v>
      </c>
      <c r="K99" s="9">
        <f t="shared" si="19"/>
        <v>-2.629376500408398E-2</v>
      </c>
      <c r="Q99" s="11">
        <f t="shared" si="14"/>
        <v>39648.8531</v>
      </c>
      <c r="R99"/>
      <c r="S99" s="4"/>
    </row>
    <row r="100" spans="1:19">
      <c r="A100" s="28" t="s">
        <v>160</v>
      </c>
      <c r="B100" s="74" t="s">
        <v>39</v>
      </c>
      <c r="C100" s="79">
        <v>54894.668599999997</v>
      </c>
      <c r="D100" s="79"/>
      <c r="E100" s="10">
        <f t="shared" si="9"/>
        <v>28208.92888998393</v>
      </c>
      <c r="F100">
        <f t="shared" si="10"/>
        <v>28209</v>
      </c>
      <c r="G100" s="9">
        <f t="shared" si="11"/>
        <v>-2.5475730006291997E-2</v>
      </c>
      <c r="K100" s="9">
        <f t="shared" si="19"/>
        <v>-2.5475730006291997E-2</v>
      </c>
      <c r="Q100" s="11">
        <f t="shared" si="14"/>
        <v>39876.168599999997</v>
      </c>
      <c r="R100"/>
      <c r="S100" s="4"/>
    </row>
    <row r="101" spans="1:19">
      <c r="A101" s="28" t="s">
        <v>160</v>
      </c>
      <c r="B101" s="74" t="s">
        <v>41</v>
      </c>
      <c r="C101" s="79">
        <v>54971.514000000003</v>
      </c>
      <c r="D101" s="79"/>
      <c r="E101" s="10">
        <f t="shared" si="9"/>
        <v>28423.426281346936</v>
      </c>
      <c r="F101">
        <f t="shared" si="10"/>
        <v>28423.5</v>
      </c>
      <c r="G101" s="9">
        <f t="shared" si="11"/>
        <v>-2.6410294995002914E-2</v>
      </c>
      <c r="K101" s="9">
        <f t="shared" si="19"/>
        <v>-2.6410294995002914E-2</v>
      </c>
      <c r="Q101" s="11">
        <f t="shared" si="14"/>
        <v>39953.014000000003</v>
      </c>
      <c r="R101"/>
      <c r="S101"/>
    </row>
    <row r="102" spans="1:19">
      <c r="A102" s="123" t="s">
        <v>180</v>
      </c>
      <c r="B102" s="124" t="s">
        <v>41</v>
      </c>
      <c r="C102" s="123">
        <v>55652.909099999997</v>
      </c>
      <c r="D102" s="123">
        <v>5.9999999999999995E-4</v>
      </c>
      <c r="E102" s="10">
        <f t="shared" si="9"/>
        <v>30325.394017054237</v>
      </c>
      <c r="F102">
        <f t="shared" si="10"/>
        <v>30325.5</v>
      </c>
      <c r="G102" s="9">
        <f t="shared" si="11"/>
        <v>-3.7969235003401991E-2</v>
      </c>
      <c r="K102" s="9">
        <f t="shared" si="19"/>
        <v>-3.7969235003401991E-2</v>
      </c>
      <c r="Q102" s="11">
        <f t="shared" si="14"/>
        <v>40634.409099999997</v>
      </c>
      <c r="R102"/>
      <c r="S102" s="4"/>
    </row>
    <row r="103" spans="1:19">
      <c r="A103" s="75" t="s">
        <v>185</v>
      </c>
      <c r="B103" s="74" t="s">
        <v>41</v>
      </c>
      <c r="C103" s="157">
        <v>56016.900699999998</v>
      </c>
      <c r="D103" s="75">
        <v>1E-4</v>
      </c>
      <c r="E103" s="10">
        <f t="shared" si="9"/>
        <v>31341.398210903717</v>
      </c>
      <c r="F103">
        <f t="shared" si="10"/>
        <v>31341.5</v>
      </c>
      <c r="G103" s="9">
        <f t="shared" si="11"/>
        <v>-3.6466755002038553E-2</v>
      </c>
      <c r="K103" s="9">
        <f t="shared" si="19"/>
        <v>-3.6466755002038553E-2</v>
      </c>
      <c r="Q103" s="11">
        <f t="shared" si="14"/>
        <v>40998.400699999998</v>
      </c>
      <c r="R103"/>
      <c r="S103" s="4"/>
    </row>
    <row r="104" spans="1:19">
      <c r="A104" s="99" t="s">
        <v>192</v>
      </c>
      <c r="B104" s="97" t="s">
        <v>41</v>
      </c>
      <c r="C104" s="100">
        <v>56067.413800000002</v>
      </c>
      <c r="D104" s="100">
        <v>2.9999999999999997E-4</v>
      </c>
      <c r="E104" s="10">
        <f t="shared" si="9"/>
        <v>31482.394655448981</v>
      </c>
      <c r="F104" s="161">
        <f t="shared" si="10"/>
        <v>31482.5</v>
      </c>
      <c r="G104" s="9">
        <f t="shared" si="11"/>
        <v>-3.7740524996479508E-2</v>
      </c>
      <c r="K104" s="9">
        <f>+G104</f>
        <v>-3.7740524996479508E-2</v>
      </c>
      <c r="O104" s="9">
        <f>+C$11+C$12*F104</f>
        <v>0</v>
      </c>
      <c r="Q104" s="11">
        <f t="shared" si="14"/>
        <v>41048.913800000002</v>
      </c>
      <c r="R104"/>
      <c r="S104" s="4"/>
    </row>
    <row r="105" spans="1:19">
      <c r="A105" s="99" t="s">
        <v>192</v>
      </c>
      <c r="B105" s="97" t="s">
        <v>41</v>
      </c>
      <c r="C105" s="100">
        <v>56067.413860000001</v>
      </c>
      <c r="D105" s="100">
        <v>2.0000000000000001E-4</v>
      </c>
      <c r="E105" s="10">
        <f t="shared" si="9"/>
        <v>31482.39482292606</v>
      </c>
      <c r="F105" s="161">
        <f t="shared" ref="F105:F122" si="20">ROUND(2*E105,0)/2</f>
        <v>31482.5</v>
      </c>
      <c r="G105" s="9">
        <f t="shared" ref="G105:G122" si="21">+C105-(C$7+F105*C$8)</f>
        <v>-3.7680524997995235E-2</v>
      </c>
      <c r="K105" s="9">
        <f>+G105</f>
        <v>-3.7680524997995235E-2</v>
      </c>
      <c r="O105" s="9">
        <f>+C$11+C$12*F105</f>
        <v>0</v>
      </c>
      <c r="Q105" s="11">
        <f t="shared" si="14"/>
        <v>41048.913860000001</v>
      </c>
      <c r="R105"/>
      <c r="S105"/>
    </row>
    <row r="106" spans="1:19">
      <c r="A106" s="99" t="s">
        <v>192</v>
      </c>
      <c r="B106" s="97" t="s">
        <v>41</v>
      </c>
      <c r="C106" s="100">
        <v>56067.414049999999</v>
      </c>
      <c r="D106" s="100">
        <v>2.9999999999999997E-4</v>
      </c>
      <c r="E106" s="10">
        <f t="shared" si="9"/>
        <v>31482.395353270156</v>
      </c>
      <c r="F106" s="161">
        <f t="shared" si="20"/>
        <v>31482.5</v>
      </c>
      <c r="G106" s="9">
        <f t="shared" si="21"/>
        <v>-3.749052499915706E-2</v>
      </c>
      <c r="K106" s="9">
        <f>+G106</f>
        <v>-3.749052499915706E-2</v>
      </c>
      <c r="O106" s="9">
        <f>+C$11+C$12*F106</f>
        <v>0</v>
      </c>
      <c r="Q106" s="11">
        <f t="shared" si="14"/>
        <v>41048.914049999999</v>
      </c>
      <c r="R106"/>
      <c r="S106" s="4"/>
    </row>
    <row r="107" spans="1:19">
      <c r="A107" s="99" t="s">
        <v>192</v>
      </c>
      <c r="B107" s="97" t="s">
        <v>41</v>
      </c>
      <c r="C107" s="100">
        <v>56067.414640000003</v>
      </c>
      <c r="D107" s="100">
        <v>2.0000000000000001E-4</v>
      </c>
      <c r="E107" s="10">
        <f t="shared" si="9"/>
        <v>31482.397000128152</v>
      </c>
      <c r="F107" s="161">
        <f t="shared" si="20"/>
        <v>31482.5</v>
      </c>
      <c r="G107" s="9">
        <f t="shared" si="21"/>
        <v>-3.690052499587182E-2</v>
      </c>
      <c r="K107" s="9">
        <f>+G107</f>
        <v>-3.690052499587182E-2</v>
      </c>
      <c r="O107" s="9">
        <f>+C$11+C$12*F107</f>
        <v>0</v>
      </c>
      <c r="Q107" s="11">
        <f t="shared" si="14"/>
        <v>41048.914640000003</v>
      </c>
      <c r="R107"/>
      <c r="S107" s="4"/>
    </row>
    <row r="108" spans="1:19">
      <c r="A108" s="75" t="s">
        <v>185</v>
      </c>
      <c r="B108" s="74" t="s">
        <v>39</v>
      </c>
      <c r="C108" s="157">
        <v>56093.743999999999</v>
      </c>
      <c r="D108" s="75">
        <v>4.0000000000000002E-4</v>
      </c>
      <c r="E108" s="10">
        <f t="shared" si="9"/>
        <v>31555.889740568782</v>
      </c>
      <c r="F108" s="161">
        <f t="shared" si="20"/>
        <v>31556</v>
      </c>
      <c r="G108" s="9">
        <f t="shared" si="21"/>
        <v>-3.9501320003182627E-2</v>
      </c>
      <c r="K108" s="9">
        <f>G108</f>
        <v>-3.9501320003182627E-2</v>
      </c>
      <c r="Q108" s="11">
        <f t="shared" si="14"/>
        <v>41075.243999999999</v>
      </c>
      <c r="R108"/>
      <c r="S108" s="4"/>
    </row>
    <row r="109" spans="1:19">
      <c r="A109" s="140" t="s">
        <v>298</v>
      </c>
      <c r="B109" s="141" t="s">
        <v>39</v>
      </c>
      <c r="C109" s="142">
        <v>51306.023000000001</v>
      </c>
      <c r="D109" s="196" t="s">
        <v>181</v>
      </c>
      <c r="E109" s="10">
        <f t="shared" ref="E109:E122" si="22">+(C109-C$7)/C$8</f>
        <v>18191.997235958213</v>
      </c>
      <c r="F109">
        <f t="shared" si="20"/>
        <v>18192</v>
      </c>
      <c r="G109" s="9">
        <f t="shared" si="21"/>
        <v>-9.902399979182519E-4</v>
      </c>
      <c r="K109" s="9">
        <f t="shared" ref="K109:K122" si="23">+G109</f>
        <v>-9.902399979182519E-4</v>
      </c>
      <c r="O109" s="9">
        <f t="shared" ref="O109:O122" si="24">+C$11+C$12*F109</f>
        <v>0</v>
      </c>
      <c r="P109" s="9">
        <f t="shared" ref="P109:P122" si="25">+D$11+D$12*F109+D$13*F109^2</f>
        <v>0</v>
      </c>
      <c r="Q109" s="11">
        <f t="shared" ref="Q109:Q122" si="26">+C109-15018.5</f>
        <v>36287.523000000001</v>
      </c>
      <c r="R109">
        <f t="shared" ref="R109:R122" si="27">+(P109-G109)^2</f>
        <v>9.8057525347713948E-7</v>
      </c>
      <c r="S109" s="4"/>
    </row>
    <row r="110" spans="1:19">
      <c r="A110" s="140" t="s">
        <v>298</v>
      </c>
      <c r="B110" s="141" t="s">
        <v>39</v>
      </c>
      <c r="C110" s="142">
        <v>51311.042999999998</v>
      </c>
      <c r="D110" s="196" t="s">
        <v>181</v>
      </c>
      <c r="E110" s="10">
        <f t="shared" si="22"/>
        <v>18206.009485287927</v>
      </c>
      <c r="F110">
        <f t="shared" si="20"/>
        <v>18206</v>
      </c>
      <c r="G110" s="9">
        <f t="shared" si="21"/>
        <v>3.3981800006586127E-3</v>
      </c>
      <c r="K110" s="9">
        <f t="shared" si="23"/>
        <v>3.3981800006586127E-3</v>
      </c>
      <c r="O110" s="9">
        <f t="shared" si="24"/>
        <v>0</v>
      </c>
      <c r="P110" s="9">
        <f t="shared" si="25"/>
        <v>0</v>
      </c>
      <c r="Q110" s="11">
        <f t="shared" si="26"/>
        <v>36292.542999999998</v>
      </c>
      <c r="R110">
        <f t="shared" si="27"/>
        <v>1.1547627316876169E-5</v>
      </c>
      <c r="S110" s="4"/>
    </row>
    <row r="111" spans="1:19">
      <c r="A111" s="140" t="s">
        <v>298</v>
      </c>
      <c r="B111" s="141" t="s">
        <v>39</v>
      </c>
      <c r="C111" s="142">
        <v>51316.063999999998</v>
      </c>
      <c r="D111" s="196" t="s">
        <v>181</v>
      </c>
      <c r="E111" s="10">
        <f t="shared" si="22"/>
        <v>18220.024525902376</v>
      </c>
      <c r="F111">
        <f t="shared" si="20"/>
        <v>18220</v>
      </c>
      <c r="G111" s="9">
        <f t="shared" si="21"/>
        <v>8.7865999958012253E-3</v>
      </c>
      <c r="K111" s="9">
        <f t="shared" si="23"/>
        <v>8.7865999958012253E-3</v>
      </c>
      <c r="O111" s="9">
        <f t="shared" si="24"/>
        <v>0</v>
      </c>
      <c r="P111" s="9">
        <f t="shared" si="25"/>
        <v>0</v>
      </c>
      <c r="Q111" s="11">
        <f t="shared" si="26"/>
        <v>36297.563999999998</v>
      </c>
      <c r="R111">
        <f t="shared" si="27"/>
        <v>7.7204339486214098E-5</v>
      </c>
      <c r="S111" s="4"/>
    </row>
    <row r="112" spans="1:19">
      <c r="A112" s="140" t="s">
        <v>298</v>
      </c>
      <c r="B112" s="141" t="s">
        <v>39</v>
      </c>
      <c r="C112" s="142">
        <v>51331.101000000002</v>
      </c>
      <c r="D112" s="196" t="s">
        <v>181</v>
      </c>
      <c r="E112" s="10">
        <f t="shared" si="22"/>
        <v>18261.997074342831</v>
      </c>
      <c r="F112">
        <f t="shared" si="20"/>
        <v>18262</v>
      </c>
      <c r="G112" s="9">
        <f t="shared" si="21"/>
        <v>-1.0481400022399612E-3</v>
      </c>
      <c r="K112" s="9">
        <f t="shared" si="23"/>
        <v>-1.0481400022399612E-3</v>
      </c>
      <c r="O112" s="9">
        <f t="shared" si="24"/>
        <v>0</v>
      </c>
      <c r="P112" s="9">
        <f t="shared" si="25"/>
        <v>0</v>
      </c>
      <c r="Q112" s="11">
        <f t="shared" si="26"/>
        <v>36312.601000000002</v>
      </c>
      <c r="R112">
        <f t="shared" si="27"/>
        <v>1.0985974642955858E-6</v>
      </c>
      <c r="S112" s="4"/>
    </row>
    <row r="113" spans="1:19">
      <c r="A113" s="140" t="s">
        <v>312</v>
      </c>
      <c r="B113" s="141" t="s">
        <v>39</v>
      </c>
      <c r="C113" s="142">
        <v>52761.080600000001</v>
      </c>
      <c r="D113" s="196" t="s">
        <v>181</v>
      </c>
      <c r="E113" s="10">
        <f t="shared" si="22"/>
        <v>22253.477291796189</v>
      </c>
      <c r="F113">
        <f t="shared" si="20"/>
        <v>22253.5</v>
      </c>
      <c r="G113" s="9">
        <f t="shared" si="21"/>
        <v>-8.1353950008633547E-3</v>
      </c>
      <c r="K113" s="9">
        <f t="shared" si="23"/>
        <v>-8.1353950008633547E-3</v>
      </c>
      <c r="O113" s="9">
        <f t="shared" si="24"/>
        <v>0</v>
      </c>
      <c r="P113" s="9">
        <f t="shared" si="25"/>
        <v>0</v>
      </c>
      <c r="Q113" s="11">
        <f t="shared" si="26"/>
        <v>37742.580600000001</v>
      </c>
      <c r="R113">
        <f t="shared" si="27"/>
        <v>6.6184651820072461E-5</v>
      </c>
      <c r="S113" s="4"/>
    </row>
    <row r="114" spans="1:19">
      <c r="A114" s="140" t="s">
        <v>312</v>
      </c>
      <c r="B114" s="141" t="s">
        <v>41</v>
      </c>
      <c r="C114" s="142">
        <v>52763.05</v>
      </c>
      <c r="D114" s="196" t="s">
        <v>181</v>
      </c>
      <c r="E114" s="10">
        <f t="shared" si="22"/>
        <v>22258.97444793762</v>
      </c>
      <c r="F114">
        <f t="shared" si="20"/>
        <v>22259</v>
      </c>
      <c r="G114" s="9">
        <f t="shared" si="21"/>
        <v>-9.1542299996945076E-3</v>
      </c>
      <c r="K114" s="9">
        <f t="shared" si="23"/>
        <v>-9.1542299996945076E-3</v>
      </c>
      <c r="O114" s="9">
        <f t="shared" si="24"/>
        <v>0</v>
      </c>
      <c r="P114" s="9">
        <f t="shared" si="25"/>
        <v>0</v>
      </c>
      <c r="Q114" s="11">
        <f t="shared" si="26"/>
        <v>37744.550000000003</v>
      </c>
      <c r="R114">
        <f t="shared" si="27"/>
        <v>8.3799926887306899E-5</v>
      </c>
      <c r="S114" s="4"/>
    </row>
    <row r="115" spans="1:19">
      <c r="A115" s="140" t="s">
        <v>357</v>
      </c>
      <c r="B115" s="141" t="s">
        <v>41</v>
      </c>
      <c r="C115" s="142">
        <v>53858.241399999999</v>
      </c>
      <c r="D115" s="196" t="s">
        <v>181</v>
      </c>
      <c r="E115" s="10">
        <f t="shared" si="22"/>
        <v>25315.965475939021</v>
      </c>
      <c r="F115">
        <f t="shared" si="20"/>
        <v>25316</v>
      </c>
      <c r="G115" s="9">
        <f t="shared" si="21"/>
        <v>-1.2368520001473371E-2</v>
      </c>
      <c r="K115" s="9">
        <f t="shared" si="23"/>
        <v>-1.2368520001473371E-2</v>
      </c>
      <c r="O115" s="9">
        <f t="shared" si="24"/>
        <v>0</v>
      </c>
      <c r="P115" s="9">
        <f t="shared" si="25"/>
        <v>0</v>
      </c>
      <c r="Q115" s="11">
        <f t="shared" si="26"/>
        <v>38839.741399999999</v>
      </c>
      <c r="R115">
        <f t="shared" si="27"/>
        <v>1.5298028702684683E-4</v>
      </c>
      <c r="S115" s="4"/>
    </row>
    <row r="116" spans="1:19">
      <c r="A116" s="140" t="s">
        <v>357</v>
      </c>
      <c r="B116" s="141" t="s">
        <v>41</v>
      </c>
      <c r="C116" s="142">
        <v>53860.0311</v>
      </c>
      <c r="D116" s="196" t="s">
        <v>181</v>
      </c>
      <c r="E116" s="10">
        <f t="shared" si="22"/>
        <v>25320.961038215002</v>
      </c>
      <c r="F116">
        <f t="shared" si="20"/>
        <v>25321</v>
      </c>
      <c r="G116" s="9">
        <f t="shared" si="21"/>
        <v>-1.3958370000182185E-2</v>
      </c>
      <c r="K116" s="9">
        <f t="shared" si="23"/>
        <v>-1.3958370000182185E-2</v>
      </c>
      <c r="O116" s="9">
        <f t="shared" si="24"/>
        <v>0</v>
      </c>
      <c r="P116" s="9">
        <f t="shared" si="25"/>
        <v>0</v>
      </c>
      <c r="Q116" s="11">
        <f t="shared" si="26"/>
        <v>38841.5311</v>
      </c>
      <c r="R116">
        <f t="shared" si="27"/>
        <v>1.9483609306198603E-4</v>
      </c>
      <c r="S116" s="4"/>
    </row>
    <row r="117" spans="1:19">
      <c r="A117" s="140" t="s">
        <v>368</v>
      </c>
      <c r="B117" s="141" t="s">
        <v>41</v>
      </c>
      <c r="C117" s="142">
        <v>54571.160100000001</v>
      </c>
      <c r="D117" s="196" t="s">
        <v>181</v>
      </c>
      <c r="E117" s="10">
        <f t="shared" si="22"/>
        <v>27305.924554867546</v>
      </c>
      <c r="F117">
        <f t="shared" si="20"/>
        <v>27306</v>
      </c>
      <c r="G117" s="9">
        <f t="shared" si="21"/>
        <v>-2.702881999721285E-2</v>
      </c>
      <c r="K117" s="9">
        <f t="shared" si="23"/>
        <v>-2.702881999721285E-2</v>
      </c>
      <c r="O117" s="9">
        <f t="shared" si="24"/>
        <v>0</v>
      </c>
      <c r="P117" s="9">
        <f t="shared" si="25"/>
        <v>0</v>
      </c>
      <c r="Q117" s="11">
        <f t="shared" si="26"/>
        <v>39552.660100000001</v>
      </c>
      <c r="R117">
        <f t="shared" si="27"/>
        <v>7.3055711044173318E-4</v>
      </c>
      <c r="S117" s="4"/>
    </row>
    <row r="118" spans="1:19">
      <c r="A118" s="140" t="s">
        <v>384</v>
      </c>
      <c r="B118" s="141" t="s">
        <v>39</v>
      </c>
      <c r="C118" s="142">
        <v>54920.283100000001</v>
      </c>
      <c r="D118" s="196" t="s">
        <v>181</v>
      </c>
      <c r="E118" s="10">
        <f t="shared" si="22"/>
        <v>28280.426252624609</v>
      </c>
      <c r="F118">
        <f t="shared" si="20"/>
        <v>28280.5</v>
      </c>
      <c r="G118" s="9">
        <f t="shared" si="21"/>
        <v>-2.64205849962309E-2</v>
      </c>
      <c r="K118" s="9">
        <f t="shared" si="23"/>
        <v>-2.64205849962309E-2</v>
      </c>
      <c r="O118" s="9">
        <f t="shared" si="24"/>
        <v>0</v>
      </c>
      <c r="P118" s="9">
        <f t="shared" si="25"/>
        <v>0</v>
      </c>
      <c r="Q118" s="11">
        <f t="shared" si="26"/>
        <v>39901.783100000001</v>
      </c>
      <c r="R118">
        <f t="shared" si="27"/>
        <v>6.9804731154306135E-4</v>
      </c>
      <c r="S118" s="4"/>
    </row>
    <row r="119" spans="1:19">
      <c r="A119" s="140" t="s">
        <v>384</v>
      </c>
      <c r="B119" s="141" t="s">
        <v>39</v>
      </c>
      <c r="C119" s="142">
        <v>54951.092799999999</v>
      </c>
      <c r="D119" s="196" t="s">
        <v>181</v>
      </c>
      <c r="E119" s="10">
        <f t="shared" si="22"/>
        <v>28366.424897679171</v>
      </c>
      <c r="F119">
        <f t="shared" si="20"/>
        <v>28366.5</v>
      </c>
      <c r="G119" s="9">
        <f t="shared" si="21"/>
        <v>-2.6906005005002953E-2</v>
      </c>
      <c r="K119" s="9">
        <f t="shared" si="23"/>
        <v>-2.6906005005002953E-2</v>
      </c>
      <c r="O119" s="9">
        <f t="shared" si="24"/>
        <v>0</v>
      </c>
      <c r="P119" s="9">
        <f t="shared" si="25"/>
        <v>0</v>
      </c>
      <c r="Q119" s="11">
        <f t="shared" si="26"/>
        <v>39932.592799999999</v>
      </c>
      <c r="R119">
        <f t="shared" si="27"/>
        <v>7.2393310532924398E-4</v>
      </c>
      <c r="S119" s="4"/>
    </row>
    <row r="120" spans="1:19">
      <c r="A120" s="140" t="s">
        <v>393</v>
      </c>
      <c r="B120" s="141" t="s">
        <v>41</v>
      </c>
      <c r="C120" s="142">
        <v>55318.118300000002</v>
      </c>
      <c r="D120" s="196" t="s">
        <v>181</v>
      </c>
      <c r="E120" s="10">
        <f t="shared" si="22"/>
        <v>29390.897570262012</v>
      </c>
      <c r="F120">
        <f t="shared" si="20"/>
        <v>29391</v>
      </c>
      <c r="G120" s="9">
        <f t="shared" si="21"/>
        <v>-3.6696269999083597E-2</v>
      </c>
      <c r="K120" s="9">
        <f t="shared" si="23"/>
        <v>-3.6696269999083597E-2</v>
      </c>
      <c r="O120" s="9">
        <f t="shared" si="24"/>
        <v>0</v>
      </c>
      <c r="P120" s="9">
        <f t="shared" si="25"/>
        <v>0</v>
      </c>
      <c r="Q120" s="11">
        <f t="shared" si="26"/>
        <v>40299.618300000002</v>
      </c>
      <c r="R120">
        <f t="shared" si="27"/>
        <v>1.3466162318456429E-3</v>
      </c>
      <c r="S120" s="4"/>
    </row>
    <row r="121" spans="1:19">
      <c r="A121" s="140" t="s">
        <v>393</v>
      </c>
      <c r="B121" s="141" t="s">
        <v>41</v>
      </c>
      <c r="C121" s="142">
        <v>55350.003599999996</v>
      </c>
      <c r="D121" s="196" t="s">
        <v>181</v>
      </c>
      <c r="E121" s="10">
        <f t="shared" si="22"/>
        <v>29479.898521168965</v>
      </c>
      <c r="F121">
        <f t="shared" si="20"/>
        <v>29480</v>
      </c>
      <c r="G121" s="9">
        <f t="shared" si="21"/>
        <v>-3.6355600008391775E-2</v>
      </c>
      <c r="K121" s="9">
        <f t="shared" si="23"/>
        <v>-3.6355600008391775E-2</v>
      </c>
      <c r="O121" s="9">
        <f t="shared" si="24"/>
        <v>0</v>
      </c>
      <c r="P121" s="9">
        <f t="shared" si="25"/>
        <v>0</v>
      </c>
      <c r="Q121" s="11">
        <f t="shared" si="26"/>
        <v>40331.503599999996</v>
      </c>
      <c r="R121">
        <f t="shared" si="27"/>
        <v>1.321729651970176E-3</v>
      </c>
      <c r="S121" s="4"/>
    </row>
    <row r="122" spans="1:19">
      <c r="A122" s="140" t="s">
        <v>413</v>
      </c>
      <c r="B122" s="141" t="s">
        <v>39</v>
      </c>
      <c r="C122" s="142">
        <v>56053.082900000001</v>
      </c>
      <c r="D122" s="197" t="s">
        <v>181</v>
      </c>
      <c r="E122" s="10">
        <f t="shared" si="22"/>
        <v>31442.393033154294</v>
      </c>
      <c r="F122">
        <f t="shared" si="20"/>
        <v>31442.5</v>
      </c>
      <c r="G122" s="9">
        <f t="shared" si="21"/>
        <v>-3.8321724998240825E-2</v>
      </c>
      <c r="K122" s="9">
        <f t="shared" si="23"/>
        <v>-3.8321724998240825E-2</v>
      </c>
      <c r="O122" s="9">
        <f t="shared" si="24"/>
        <v>0</v>
      </c>
      <c r="P122" s="9">
        <f t="shared" si="25"/>
        <v>0</v>
      </c>
      <c r="Q122" s="11">
        <f t="shared" si="26"/>
        <v>41034.582900000001</v>
      </c>
      <c r="R122">
        <f t="shared" si="27"/>
        <v>1.4685546068407957E-3</v>
      </c>
      <c r="S122" s="4"/>
    </row>
    <row r="123" spans="1:19">
      <c r="C123" s="14"/>
      <c r="D123" s="14"/>
      <c r="R123"/>
      <c r="S123" s="4"/>
    </row>
    <row r="124" spans="1:19">
      <c r="C124" s="14"/>
      <c r="D124" s="14"/>
      <c r="R124"/>
      <c r="S124" s="4"/>
    </row>
    <row r="125" spans="1:19">
      <c r="C125" s="14"/>
      <c r="D125" s="14"/>
      <c r="R125"/>
      <c r="S125" s="4"/>
    </row>
    <row r="126" spans="1:19">
      <c r="C126" s="14"/>
      <c r="D126" s="14"/>
      <c r="R126"/>
      <c r="S126" s="4"/>
    </row>
    <row r="127" spans="1:19">
      <c r="C127" s="14"/>
      <c r="D127" s="14"/>
      <c r="R127"/>
    </row>
    <row r="128" spans="1:19">
      <c r="C128" s="14"/>
      <c r="D128" s="14"/>
      <c r="R128"/>
    </row>
    <row r="129" spans="3:4">
      <c r="C129" s="14"/>
      <c r="D129" s="14"/>
    </row>
    <row r="130" spans="3:4">
      <c r="C130" s="14"/>
      <c r="D130" s="14"/>
    </row>
    <row r="131" spans="3:4">
      <c r="C131" s="14"/>
      <c r="D131" s="14"/>
    </row>
    <row r="132" spans="3:4">
      <c r="C132" s="14"/>
      <c r="D132" s="14"/>
    </row>
    <row r="133" spans="3:4">
      <c r="C133" s="14"/>
      <c r="D133" s="14"/>
    </row>
    <row r="134" spans="3:4">
      <c r="C134" s="14"/>
      <c r="D134" s="14"/>
    </row>
    <row r="135" spans="3:4">
      <c r="C135" s="14"/>
      <c r="D135" s="14"/>
    </row>
    <row r="136" spans="3:4">
      <c r="C136" s="14"/>
      <c r="D136" s="14"/>
    </row>
    <row r="137" spans="3:4">
      <c r="C137" s="14"/>
      <c r="D137" s="14"/>
    </row>
    <row r="138" spans="3:4">
      <c r="C138" s="14"/>
      <c r="D138" s="14"/>
    </row>
    <row r="139" spans="3:4">
      <c r="C139" s="14"/>
      <c r="D139" s="14"/>
    </row>
    <row r="140" spans="3:4">
      <c r="C140" s="14"/>
      <c r="D140" s="14"/>
    </row>
    <row r="141" spans="3:4">
      <c r="C141" s="14"/>
      <c r="D141" s="14"/>
    </row>
    <row r="142" spans="3:4">
      <c r="C142" s="14"/>
      <c r="D142" s="14"/>
    </row>
    <row r="143" spans="3:4">
      <c r="C143" s="14"/>
      <c r="D143" s="14"/>
    </row>
    <row r="144" spans="3:4">
      <c r="C144" s="14"/>
      <c r="D144" s="14"/>
    </row>
    <row r="145" spans="3:4">
      <c r="C145" s="14"/>
      <c r="D145" s="14"/>
    </row>
    <row r="146" spans="3:4">
      <c r="C146" s="14"/>
      <c r="D146" s="14"/>
    </row>
    <row r="147" spans="3:4">
      <c r="C147" s="14"/>
      <c r="D147" s="14"/>
    </row>
    <row r="148" spans="3:4">
      <c r="C148" s="14"/>
      <c r="D148" s="14"/>
    </row>
    <row r="149" spans="3:4">
      <c r="C149" s="14"/>
      <c r="D149" s="14"/>
    </row>
    <row r="150" spans="3:4">
      <c r="C150" s="14"/>
      <c r="D150" s="14"/>
    </row>
    <row r="151" spans="3:4">
      <c r="C151" s="14"/>
      <c r="D151" s="14"/>
    </row>
    <row r="152" spans="3:4">
      <c r="C152" s="14"/>
      <c r="D152" s="14"/>
    </row>
    <row r="153" spans="3:4">
      <c r="C153" s="14"/>
      <c r="D153" s="14"/>
    </row>
    <row r="154" spans="3:4">
      <c r="C154" s="14"/>
      <c r="D154" s="14"/>
    </row>
    <row r="155" spans="3:4">
      <c r="C155" s="14"/>
      <c r="D155" s="14"/>
    </row>
    <row r="156" spans="3:4">
      <c r="C156" s="14"/>
      <c r="D156" s="14"/>
    </row>
    <row r="157" spans="3:4">
      <c r="C157" s="14"/>
      <c r="D157" s="14"/>
    </row>
    <row r="158" spans="3:4">
      <c r="C158" s="14"/>
      <c r="D158" s="14"/>
    </row>
    <row r="159" spans="3:4">
      <c r="C159" s="14"/>
      <c r="D159" s="14"/>
    </row>
    <row r="160" spans="3:4">
      <c r="C160" s="14"/>
      <c r="D160" s="14"/>
    </row>
    <row r="161" spans="3:4">
      <c r="C161" s="14"/>
      <c r="D161" s="14"/>
    </row>
    <row r="162" spans="3:4">
      <c r="C162" s="14"/>
      <c r="D162" s="14"/>
    </row>
    <row r="163" spans="3:4">
      <c r="C163" s="14"/>
      <c r="D163" s="14"/>
    </row>
    <row r="164" spans="3:4">
      <c r="C164" s="14"/>
      <c r="D164" s="14"/>
    </row>
    <row r="165" spans="3:4">
      <c r="C165" s="14"/>
      <c r="D165" s="14"/>
    </row>
    <row r="166" spans="3:4">
      <c r="C166" s="14"/>
      <c r="D166" s="14"/>
    </row>
    <row r="167" spans="3:4">
      <c r="C167" s="14"/>
      <c r="D167" s="14"/>
    </row>
    <row r="168" spans="3:4">
      <c r="C168" s="14"/>
      <c r="D168" s="14"/>
    </row>
    <row r="169" spans="3:4">
      <c r="C169" s="14"/>
      <c r="D169" s="14"/>
    </row>
    <row r="170" spans="3:4">
      <c r="C170" s="14"/>
      <c r="D170" s="14"/>
    </row>
    <row r="171" spans="3:4">
      <c r="C171" s="14"/>
      <c r="D171" s="14"/>
    </row>
    <row r="172" spans="3:4">
      <c r="C172" s="14"/>
      <c r="D172" s="14"/>
    </row>
    <row r="173" spans="3:4">
      <c r="C173" s="14"/>
      <c r="D173" s="14"/>
    </row>
    <row r="174" spans="3:4">
      <c r="C174" s="14"/>
      <c r="D174" s="14"/>
    </row>
    <row r="175" spans="3:4">
      <c r="C175" s="14"/>
      <c r="D175" s="14"/>
    </row>
    <row r="176" spans="3:4">
      <c r="C176" s="14"/>
      <c r="D176" s="14"/>
    </row>
    <row r="177" spans="3:4">
      <c r="C177" s="14"/>
      <c r="D177" s="14"/>
    </row>
    <row r="178" spans="3:4">
      <c r="C178" s="14"/>
      <c r="D178" s="14"/>
    </row>
    <row r="179" spans="3:4">
      <c r="C179" s="14"/>
      <c r="D179" s="14"/>
    </row>
    <row r="180" spans="3:4">
      <c r="C180" s="14"/>
      <c r="D180" s="14"/>
    </row>
    <row r="181" spans="3:4">
      <c r="C181" s="14"/>
      <c r="D181" s="14"/>
    </row>
    <row r="182" spans="3:4">
      <c r="C182" s="14"/>
      <c r="D182" s="14"/>
    </row>
    <row r="183" spans="3:4">
      <c r="C183" s="14"/>
      <c r="D183" s="14"/>
    </row>
    <row r="184" spans="3:4">
      <c r="C184" s="14"/>
      <c r="D184" s="14"/>
    </row>
    <row r="185" spans="3:4">
      <c r="C185" s="14"/>
      <c r="D185" s="14"/>
    </row>
    <row r="186" spans="3:4">
      <c r="C186" s="14"/>
      <c r="D186" s="14"/>
    </row>
    <row r="187" spans="3:4">
      <c r="C187" s="14"/>
      <c r="D187" s="14"/>
    </row>
    <row r="188" spans="3:4">
      <c r="C188" s="14"/>
      <c r="D188" s="14"/>
    </row>
    <row r="189" spans="3:4">
      <c r="C189" s="14"/>
      <c r="D189" s="14"/>
    </row>
    <row r="190" spans="3:4">
      <c r="C190" s="14"/>
      <c r="D190" s="14"/>
    </row>
    <row r="191" spans="3:4">
      <c r="C191" s="14"/>
      <c r="D191" s="14"/>
    </row>
    <row r="192" spans="3:4">
      <c r="C192" s="14"/>
      <c r="D192" s="14"/>
    </row>
    <row r="193" spans="3:4">
      <c r="C193" s="14"/>
      <c r="D193" s="14"/>
    </row>
    <row r="194" spans="3:4">
      <c r="C194" s="14"/>
      <c r="D194" s="14"/>
    </row>
    <row r="195" spans="3:4">
      <c r="C195" s="14"/>
      <c r="D195" s="14"/>
    </row>
    <row r="196" spans="3:4">
      <c r="C196" s="14"/>
      <c r="D196" s="14"/>
    </row>
    <row r="197" spans="3:4">
      <c r="C197" s="14"/>
      <c r="D197" s="14"/>
    </row>
    <row r="198" spans="3:4">
      <c r="C198" s="14"/>
      <c r="D198" s="14"/>
    </row>
    <row r="199" spans="3:4">
      <c r="C199" s="14"/>
      <c r="D199" s="14"/>
    </row>
    <row r="200" spans="3:4">
      <c r="C200" s="14"/>
      <c r="D200" s="14"/>
    </row>
    <row r="201" spans="3:4">
      <c r="C201" s="14"/>
      <c r="D201" s="14"/>
    </row>
    <row r="202" spans="3:4">
      <c r="C202" s="14"/>
      <c r="D202" s="14"/>
    </row>
    <row r="203" spans="3:4">
      <c r="C203" s="14"/>
      <c r="D203" s="14"/>
    </row>
    <row r="204" spans="3:4">
      <c r="C204" s="14"/>
      <c r="D204" s="14"/>
    </row>
    <row r="205" spans="3:4">
      <c r="C205" s="14"/>
      <c r="D205" s="14"/>
    </row>
    <row r="206" spans="3:4">
      <c r="C206" s="14"/>
      <c r="D206" s="14"/>
    </row>
    <row r="207" spans="3:4">
      <c r="C207" s="14"/>
      <c r="D207" s="14"/>
    </row>
    <row r="208" spans="3:4">
      <c r="C208" s="14"/>
      <c r="D208" s="14"/>
    </row>
    <row r="209" spans="3:4">
      <c r="C209" s="14"/>
      <c r="D209" s="14"/>
    </row>
    <row r="210" spans="3:4">
      <c r="C210" s="14"/>
      <c r="D210" s="14"/>
    </row>
    <row r="211" spans="3:4">
      <c r="C211" s="14"/>
      <c r="D211" s="14"/>
    </row>
    <row r="212" spans="3:4">
      <c r="C212" s="14"/>
      <c r="D212" s="14"/>
    </row>
    <row r="213" spans="3:4">
      <c r="C213" s="14"/>
      <c r="D213" s="14"/>
    </row>
    <row r="214" spans="3:4">
      <c r="C214" s="14"/>
      <c r="D214" s="14"/>
    </row>
    <row r="215" spans="3:4">
      <c r="C215" s="14"/>
      <c r="D215" s="14"/>
    </row>
    <row r="216" spans="3:4">
      <c r="C216" s="14"/>
      <c r="D216" s="14"/>
    </row>
    <row r="217" spans="3:4">
      <c r="C217" s="14"/>
      <c r="D217" s="14"/>
    </row>
    <row r="218" spans="3:4">
      <c r="C218" s="14"/>
      <c r="D218" s="14"/>
    </row>
    <row r="219" spans="3:4">
      <c r="C219" s="14"/>
      <c r="D219" s="14"/>
    </row>
    <row r="220" spans="3:4">
      <c r="C220" s="14"/>
      <c r="D220" s="14"/>
    </row>
    <row r="221" spans="3:4">
      <c r="C221" s="14"/>
      <c r="D221" s="14"/>
    </row>
    <row r="222" spans="3:4">
      <c r="C222" s="14"/>
      <c r="D222" s="14"/>
    </row>
    <row r="223" spans="3:4">
      <c r="C223" s="14"/>
      <c r="D223" s="14"/>
    </row>
    <row r="224" spans="3:4">
      <c r="C224" s="14"/>
      <c r="D224" s="14"/>
    </row>
    <row r="225" spans="3:4">
      <c r="C225" s="14"/>
      <c r="D225" s="14"/>
    </row>
    <row r="226" spans="3:4">
      <c r="C226" s="14"/>
      <c r="D226" s="14"/>
    </row>
    <row r="227" spans="3:4">
      <c r="C227" s="14"/>
      <c r="D227" s="14"/>
    </row>
    <row r="228" spans="3:4">
      <c r="C228" s="14"/>
      <c r="D228" s="14"/>
    </row>
    <row r="229" spans="3:4">
      <c r="C229" s="14"/>
      <c r="D229" s="14"/>
    </row>
    <row r="230" spans="3:4">
      <c r="C230" s="14"/>
      <c r="D230" s="14"/>
    </row>
    <row r="231" spans="3:4">
      <c r="C231" s="14"/>
      <c r="D231" s="14"/>
    </row>
    <row r="232" spans="3:4">
      <c r="C232" s="14"/>
      <c r="D232" s="14"/>
    </row>
    <row r="233" spans="3:4">
      <c r="C233" s="14"/>
      <c r="D233" s="14"/>
    </row>
    <row r="234" spans="3:4">
      <c r="C234" s="14"/>
      <c r="D234" s="14"/>
    </row>
    <row r="235" spans="3:4">
      <c r="C235" s="14"/>
      <c r="D235" s="14"/>
    </row>
    <row r="236" spans="3:4">
      <c r="C236" s="14"/>
      <c r="D236" s="14"/>
    </row>
    <row r="237" spans="3:4">
      <c r="C237" s="14"/>
      <c r="D237" s="14"/>
    </row>
    <row r="238" spans="3:4">
      <c r="C238" s="14"/>
      <c r="D238" s="14"/>
    </row>
    <row r="239" spans="3:4">
      <c r="C239" s="14"/>
      <c r="D239" s="14"/>
    </row>
    <row r="240" spans="3:4">
      <c r="C240" s="14"/>
      <c r="D240" s="14"/>
    </row>
    <row r="241" spans="3:4">
      <c r="C241" s="14"/>
      <c r="D241" s="14"/>
    </row>
    <row r="242" spans="3:4">
      <c r="C242" s="14"/>
      <c r="D242" s="14"/>
    </row>
    <row r="243" spans="3:4">
      <c r="C243" s="14"/>
      <c r="D243" s="14"/>
    </row>
    <row r="244" spans="3:4">
      <c r="C244" s="14"/>
      <c r="D244" s="14"/>
    </row>
    <row r="245" spans="3:4">
      <c r="C245" s="14"/>
      <c r="D245" s="14"/>
    </row>
    <row r="246" spans="3:4">
      <c r="C246" s="14"/>
      <c r="D246" s="14"/>
    </row>
    <row r="247" spans="3:4">
      <c r="C247" s="14"/>
      <c r="D247" s="14"/>
    </row>
    <row r="248" spans="3:4">
      <c r="C248" s="14"/>
      <c r="D248" s="14"/>
    </row>
    <row r="249" spans="3:4">
      <c r="C249" s="14"/>
      <c r="D249" s="14"/>
    </row>
    <row r="250" spans="3:4">
      <c r="C250" s="14"/>
      <c r="D250" s="14"/>
    </row>
    <row r="251" spans="3:4">
      <c r="C251" s="14"/>
      <c r="D251" s="14"/>
    </row>
    <row r="252" spans="3:4">
      <c r="C252" s="14"/>
      <c r="D252" s="14"/>
    </row>
    <row r="253" spans="3:4">
      <c r="C253" s="14"/>
      <c r="D253" s="14"/>
    </row>
    <row r="254" spans="3:4">
      <c r="C254" s="14"/>
      <c r="D254" s="14"/>
    </row>
    <row r="255" spans="3:4">
      <c r="C255" s="14"/>
      <c r="D255" s="14"/>
    </row>
    <row r="256" spans="3:4">
      <c r="C256" s="14"/>
      <c r="D256" s="14"/>
    </row>
    <row r="257" spans="3:4">
      <c r="C257" s="14"/>
      <c r="D257" s="14"/>
    </row>
    <row r="258" spans="3:4">
      <c r="C258" s="14"/>
      <c r="D258" s="14"/>
    </row>
    <row r="259" spans="3:4">
      <c r="C259" s="14"/>
      <c r="D259" s="14"/>
    </row>
    <row r="260" spans="3:4">
      <c r="C260" s="14"/>
      <c r="D260" s="14"/>
    </row>
    <row r="261" spans="3:4">
      <c r="C261" s="14"/>
      <c r="D261" s="14"/>
    </row>
    <row r="262" spans="3:4">
      <c r="C262" s="14"/>
      <c r="D262" s="14"/>
    </row>
    <row r="263" spans="3:4">
      <c r="C263" s="14"/>
      <c r="D263" s="14"/>
    </row>
    <row r="264" spans="3:4">
      <c r="C264" s="14"/>
      <c r="D264" s="14"/>
    </row>
    <row r="265" spans="3:4">
      <c r="C265" s="14"/>
      <c r="D265" s="14"/>
    </row>
    <row r="266" spans="3:4">
      <c r="C266" s="14"/>
      <c r="D266" s="14"/>
    </row>
    <row r="267" spans="3:4">
      <c r="C267" s="14"/>
      <c r="D267" s="14"/>
    </row>
    <row r="268" spans="3:4">
      <c r="C268" s="14"/>
      <c r="D268" s="14"/>
    </row>
    <row r="269" spans="3:4">
      <c r="C269" s="14"/>
      <c r="D269" s="14"/>
    </row>
    <row r="270" spans="3:4">
      <c r="C270" s="14"/>
      <c r="D270" s="14"/>
    </row>
    <row r="271" spans="3:4">
      <c r="C271" s="14"/>
      <c r="D271" s="14"/>
    </row>
    <row r="272" spans="3:4">
      <c r="C272" s="14"/>
      <c r="D272" s="14"/>
    </row>
    <row r="273" spans="3:4">
      <c r="C273" s="14"/>
      <c r="D273" s="14"/>
    </row>
    <row r="274" spans="3:4">
      <c r="C274" s="14"/>
      <c r="D274" s="14"/>
    </row>
    <row r="275" spans="3:4">
      <c r="C275" s="14"/>
      <c r="D275" s="14"/>
    </row>
    <row r="276" spans="3:4">
      <c r="C276" s="14"/>
      <c r="D276" s="14"/>
    </row>
    <row r="277" spans="3:4">
      <c r="C277" s="14"/>
      <c r="D277" s="14"/>
    </row>
    <row r="278" spans="3:4">
      <c r="C278" s="14"/>
      <c r="D278" s="14"/>
    </row>
    <row r="279" spans="3:4">
      <c r="C279" s="14"/>
      <c r="D279" s="14"/>
    </row>
    <row r="280" spans="3:4">
      <c r="C280" s="14"/>
      <c r="D280" s="14"/>
    </row>
    <row r="281" spans="3:4">
      <c r="C281" s="14"/>
      <c r="D281" s="14"/>
    </row>
    <row r="282" spans="3:4">
      <c r="C282" s="14"/>
      <c r="D282" s="14"/>
    </row>
    <row r="283" spans="3:4">
      <c r="C283" s="14"/>
      <c r="D283" s="14"/>
    </row>
    <row r="284" spans="3:4">
      <c r="C284" s="14"/>
      <c r="D284" s="14"/>
    </row>
    <row r="285" spans="3:4">
      <c r="C285" s="14"/>
      <c r="D285" s="14"/>
    </row>
    <row r="286" spans="3:4">
      <c r="C286" s="14"/>
      <c r="D286" s="14"/>
    </row>
    <row r="287" spans="3:4">
      <c r="C287" s="14"/>
      <c r="D287" s="14"/>
    </row>
    <row r="288" spans="3:4">
      <c r="C288" s="14"/>
      <c r="D288" s="14"/>
    </row>
    <row r="289" spans="3:4">
      <c r="C289" s="14"/>
      <c r="D289" s="14"/>
    </row>
    <row r="290" spans="3:4">
      <c r="C290" s="14"/>
      <c r="D290" s="14"/>
    </row>
    <row r="291" spans="3:4">
      <c r="C291" s="14"/>
      <c r="D291" s="14"/>
    </row>
    <row r="292" spans="3:4">
      <c r="C292" s="14"/>
      <c r="D292" s="14"/>
    </row>
    <row r="293" spans="3:4">
      <c r="C293" s="14"/>
      <c r="D293" s="14"/>
    </row>
    <row r="294" spans="3:4">
      <c r="C294" s="14"/>
      <c r="D294" s="14"/>
    </row>
    <row r="295" spans="3:4">
      <c r="C295" s="14"/>
      <c r="D295" s="14"/>
    </row>
    <row r="296" spans="3:4">
      <c r="C296" s="14"/>
      <c r="D296" s="14"/>
    </row>
    <row r="297" spans="3:4">
      <c r="C297" s="14"/>
      <c r="D297" s="14"/>
    </row>
    <row r="298" spans="3:4">
      <c r="C298" s="14"/>
      <c r="D298" s="14"/>
    </row>
    <row r="299" spans="3:4">
      <c r="C299" s="14"/>
      <c r="D299" s="14"/>
    </row>
    <row r="300" spans="3:4">
      <c r="C300" s="14"/>
      <c r="D300" s="14"/>
    </row>
    <row r="301" spans="3:4">
      <c r="C301" s="14"/>
      <c r="D301" s="14"/>
    </row>
    <row r="302" spans="3:4">
      <c r="C302" s="14"/>
      <c r="D302" s="14"/>
    </row>
    <row r="303" spans="3:4">
      <c r="C303" s="14"/>
      <c r="D303" s="14"/>
    </row>
    <row r="304" spans="3:4">
      <c r="C304" s="14"/>
      <c r="D304" s="14"/>
    </row>
    <row r="305" spans="3:4">
      <c r="C305" s="14"/>
      <c r="D305" s="14"/>
    </row>
    <row r="306" spans="3:4">
      <c r="C306" s="14"/>
      <c r="D306" s="14"/>
    </row>
    <row r="307" spans="3:4">
      <c r="C307" s="14"/>
      <c r="D307" s="14"/>
    </row>
    <row r="308" spans="3:4">
      <c r="C308" s="14"/>
      <c r="D308" s="14"/>
    </row>
    <row r="309" spans="3:4">
      <c r="C309" s="14"/>
      <c r="D309" s="14"/>
    </row>
    <row r="310" spans="3:4">
      <c r="C310" s="14"/>
      <c r="D310" s="14"/>
    </row>
    <row r="311" spans="3:4">
      <c r="C311" s="14"/>
      <c r="D311" s="14"/>
    </row>
    <row r="312" spans="3:4">
      <c r="C312" s="14"/>
      <c r="D312" s="14"/>
    </row>
    <row r="313" spans="3:4">
      <c r="C313" s="14"/>
      <c r="D313" s="14"/>
    </row>
    <row r="314" spans="3:4">
      <c r="C314" s="14"/>
      <c r="D314" s="14"/>
    </row>
    <row r="315" spans="3:4">
      <c r="C315" s="14"/>
      <c r="D315" s="14"/>
    </row>
    <row r="316" spans="3:4">
      <c r="C316" s="14"/>
      <c r="D316" s="14"/>
    </row>
    <row r="317" spans="3:4">
      <c r="C317" s="14"/>
      <c r="D317" s="14"/>
    </row>
    <row r="318" spans="3:4">
      <c r="C318" s="14"/>
      <c r="D318" s="14"/>
    </row>
    <row r="319" spans="3:4">
      <c r="C319" s="14"/>
      <c r="D319" s="14"/>
    </row>
    <row r="320" spans="3:4">
      <c r="C320" s="14"/>
      <c r="D320" s="14"/>
    </row>
    <row r="321" spans="3:4">
      <c r="C321" s="14"/>
      <c r="D321" s="14"/>
    </row>
    <row r="322" spans="3:4">
      <c r="C322" s="14"/>
      <c r="D322" s="14"/>
    </row>
    <row r="323" spans="3:4">
      <c r="C323" s="14"/>
      <c r="D323" s="14"/>
    </row>
    <row r="324" spans="3:4">
      <c r="C324" s="14"/>
      <c r="D324" s="14"/>
    </row>
    <row r="325" spans="3:4">
      <c r="C325" s="14"/>
      <c r="D325" s="14"/>
    </row>
    <row r="326" spans="3:4">
      <c r="C326" s="14"/>
      <c r="D326" s="14"/>
    </row>
    <row r="327" spans="3:4">
      <c r="C327" s="14"/>
      <c r="D327" s="14"/>
    </row>
    <row r="328" spans="3:4">
      <c r="C328" s="14"/>
      <c r="D328" s="14"/>
    </row>
    <row r="329" spans="3:4">
      <c r="C329" s="14"/>
      <c r="D329" s="14"/>
    </row>
    <row r="330" spans="3:4">
      <c r="C330" s="14"/>
      <c r="D330" s="14"/>
    </row>
    <row r="331" spans="3:4">
      <c r="C331" s="14"/>
      <c r="D331" s="14"/>
    </row>
    <row r="332" spans="3:4">
      <c r="C332" s="14"/>
      <c r="D332" s="14"/>
    </row>
    <row r="333" spans="3:4">
      <c r="C333" s="14"/>
      <c r="D333" s="14"/>
    </row>
    <row r="334" spans="3:4">
      <c r="C334" s="14"/>
      <c r="D334" s="14"/>
    </row>
    <row r="335" spans="3:4">
      <c r="C335" s="14"/>
      <c r="D335" s="14"/>
    </row>
    <row r="336" spans="3:4">
      <c r="C336" s="14"/>
      <c r="D336" s="14"/>
    </row>
    <row r="337" spans="3:4">
      <c r="C337" s="14"/>
      <c r="D337" s="14"/>
    </row>
    <row r="338" spans="3:4">
      <c r="C338" s="14"/>
      <c r="D338" s="14"/>
    </row>
    <row r="339" spans="3:4">
      <c r="C339" s="14"/>
      <c r="D339" s="14"/>
    </row>
    <row r="340" spans="3:4">
      <c r="C340" s="14"/>
      <c r="D340" s="14"/>
    </row>
    <row r="341" spans="3:4">
      <c r="C341" s="14"/>
      <c r="D341" s="14"/>
    </row>
    <row r="342" spans="3:4">
      <c r="C342" s="14"/>
      <c r="D342" s="14"/>
    </row>
    <row r="343" spans="3:4">
      <c r="C343" s="14"/>
      <c r="D343" s="14"/>
    </row>
    <row r="344" spans="3:4">
      <c r="C344" s="14"/>
      <c r="D344" s="14"/>
    </row>
    <row r="345" spans="3:4">
      <c r="C345" s="14"/>
      <c r="D345" s="14"/>
    </row>
    <row r="346" spans="3:4">
      <c r="C346" s="14"/>
      <c r="D346" s="14"/>
    </row>
    <row r="347" spans="3:4">
      <c r="C347" s="14"/>
      <c r="D347" s="14"/>
    </row>
    <row r="348" spans="3:4">
      <c r="C348" s="14"/>
      <c r="D348" s="14"/>
    </row>
    <row r="349" spans="3:4">
      <c r="C349" s="14"/>
      <c r="D349" s="14"/>
    </row>
    <row r="350" spans="3:4">
      <c r="C350" s="14"/>
      <c r="D350" s="14"/>
    </row>
    <row r="351" spans="3:4">
      <c r="C351" s="14"/>
      <c r="D351" s="14"/>
    </row>
    <row r="352" spans="3:4">
      <c r="C352" s="14"/>
      <c r="D352" s="14"/>
    </row>
    <row r="353" spans="3:4">
      <c r="C353" s="14"/>
      <c r="D353" s="14"/>
    </row>
    <row r="354" spans="3:4">
      <c r="C354" s="14"/>
      <c r="D354" s="14"/>
    </row>
    <row r="355" spans="3:4">
      <c r="C355" s="14"/>
      <c r="D355" s="14"/>
    </row>
    <row r="356" spans="3:4">
      <c r="C356" s="14"/>
      <c r="D356" s="14"/>
    </row>
    <row r="357" spans="3:4">
      <c r="C357" s="14"/>
      <c r="D357" s="14"/>
    </row>
    <row r="358" spans="3:4">
      <c r="C358" s="14"/>
      <c r="D358" s="14"/>
    </row>
    <row r="359" spans="3:4">
      <c r="C359" s="14"/>
      <c r="D359" s="14"/>
    </row>
    <row r="360" spans="3:4">
      <c r="C360" s="14"/>
      <c r="D360" s="14"/>
    </row>
    <row r="361" spans="3:4">
      <c r="C361" s="14"/>
      <c r="D361" s="14"/>
    </row>
    <row r="362" spans="3:4">
      <c r="C362" s="14"/>
      <c r="D362" s="14"/>
    </row>
    <row r="363" spans="3:4">
      <c r="C363" s="14"/>
      <c r="D363" s="14"/>
    </row>
    <row r="364" spans="3:4">
      <c r="C364" s="14"/>
      <c r="D364" s="14"/>
    </row>
    <row r="365" spans="3:4">
      <c r="C365" s="14"/>
      <c r="D365" s="14"/>
    </row>
    <row r="366" spans="3:4">
      <c r="C366" s="14"/>
      <c r="D366" s="14"/>
    </row>
    <row r="367" spans="3:4">
      <c r="C367" s="14"/>
      <c r="D367" s="14"/>
    </row>
    <row r="368" spans="3:4">
      <c r="C368" s="14"/>
      <c r="D368" s="14"/>
    </row>
    <row r="369" spans="3:4">
      <c r="C369" s="14"/>
      <c r="D369" s="14"/>
    </row>
    <row r="370" spans="3:4">
      <c r="C370" s="14"/>
      <c r="D370" s="14"/>
    </row>
    <row r="371" spans="3:4">
      <c r="C371" s="14"/>
      <c r="D371" s="14"/>
    </row>
    <row r="372" spans="3:4">
      <c r="C372" s="14"/>
      <c r="D372" s="14"/>
    </row>
    <row r="373" spans="3:4">
      <c r="C373" s="14"/>
      <c r="D373" s="14"/>
    </row>
    <row r="374" spans="3:4">
      <c r="C374" s="14"/>
      <c r="D374" s="14"/>
    </row>
    <row r="375" spans="3:4">
      <c r="C375" s="14"/>
      <c r="D375" s="14"/>
    </row>
    <row r="376" spans="3:4">
      <c r="C376" s="14"/>
      <c r="D376" s="14"/>
    </row>
    <row r="377" spans="3:4">
      <c r="C377" s="14"/>
      <c r="D377" s="14"/>
    </row>
    <row r="378" spans="3:4">
      <c r="C378" s="14"/>
      <c r="D378" s="14"/>
    </row>
    <row r="379" spans="3:4">
      <c r="C379" s="14"/>
      <c r="D379" s="14"/>
    </row>
    <row r="380" spans="3:4">
      <c r="C380" s="14"/>
      <c r="D380" s="14"/>
    </row>
    <row r="381" spans="3:4">
      <c r="C381" s="14"/>
      <c r="D381" s="14"/>
    </row>
    <row r="382" spans="3:4">
      <c r="C382" s="14"/>
      <c r="D382" s="14"/>
    </row>
    <row r="383" spans="3:4">
      <c r="C383" s="14"/>
      <c r="D383" s="14"/>
    </row>
    <row r="384" spans="3:4">
      <c r="C384" s="14"/>
      <c r="D384" s="14"/>
    </row>
    <row r="385" spans="3:4">
      <c r="C385" s="14"/>
      <c r="D385" s="14"/>
    </row>
    <row r="386" spans="3:4">
      <c r="C386" s="14"/>
      <c r="D386" s="14"/>
    </row>
    <row r="387" spans="3:4">
      <c r="C387" s="14"/>
      <c r="D387" s="14"/>
    </row>
    <row r="388" spans="3:4">
      <c r="C388" s="14"/>
      <c r="D388" s="14"/>
    </row>
    <row r="389" spans="3:4">
      <c r="C389" s="14"/>
      <c r="D389" s="14"/>
    </row>
    <row r="390" spans="3:4">
      <c r="C390" s="14"/>
      <c r="D390" s="14"/>
    </row>
    <row r="391" spans="3:4">
      <c r="C391" s="14"/>
      <c r="D391" s="14"/>
    </row>
    <row r="392" spans="3:4">
      <c r="C392" s="14"/>
      <c r="D392" s="14"/>
    </row>
    <row r="393" spans="3:4">
      <c r="C393" s="14"/>
      <c r="D393" s="14"/>
    </row>
    <row r="394" spans="3:4">
      <c r="C394" s="14"/>
      <c r="D394" s="14"/>
    </row>
    <row r="395" spans="3:4">
      <c r="C395" s="14"/>
      <c r="D395" s="14"/>
    </row>
    <row r="396" spans="3:4">
      <c r="C396" s="14"/>
      <c r="D396" s="14"/>
    </row>
    <row r="397" spans="3:4">
      <c r="C397" s="14"/>
      <c r="D397" s="14"/>
    </row>
    <row r="398" spans="3:4">
      <c r="C398" s="14"/>
      <c r="D398" s="14"/>
    </row>
    <row r="399" spans="3:4">
      <c r="C399" s="14"/>
      <c r="D399" s="14"/>
    </row>
    <row r="400" spans="3:4">
      <c r="C400" s="14"/>
      <c r="D400" s="14"/>
    </row>
    <row r="401" spans="3:4">
      <c r="C401" s="14"/>
      <c r="D401" s="14"/>
    </row>
    <row r="402" spans="3:4">
      <c r="C402" s="14"/>
      <c r="D402" s="14"/>
    </row>
    <row r="403" spans="3:4">
      <c r="C403" s="14"/>
      <c r="D403" s="14"/>
    </row>
    <row r="404" spans="3:4">
      <c r="C404" s="14"/>
      <c r="D404" s="14"/>
    </row>
    <row r="405" spans="3:4">
      <c r="C405" s="14"/>
      <c r="D405" s="14"/>
    </row>
    <row r="406" spans="3:4">
      <c r="C406" s="14"/>
      <c r="D406" s="14"/>
    </row>
    <row r="407" spans="3:4">
      <c r="C407" s="14"/>
      <c r="D407" s="14"/>
    </row>
    <row r="408" spans="3:4">
      <c r="C408" s="14"/>
      <c r="D408" s="14"/>
    </row>
    <row r="409" spans="3:4">
      <c r="C409" s="14"/>
      <c r="D409" s="14"/>
    </row>
    <row r="410" spans="3:4">
      <c r="C410" s="14"/>
      <c r="D410" s="14"/>
    </row>
    <row r="411" spans="3:4">
      <c r="C411" s="14"/>
      <c r="D411" s="14"/>
    </row>
    <row r="412" spans="3:4">
      <c r="C412" s="14"/>
      <c r="D412" s="14"/>
    </row>
    <row r="413" spans="3:4">
      <c r="C413" s="14"/>
      <c r="D413" s="14"/>
    </row>
    <row r="414" spans="3:4">
      <c r="C414" s="14"/>
      <c r="D414" s="14"/>
    </row>
    <row r="415" spans="3:4">
      <c r="C415" s="14"/>
      <c r="D415" s="14"/>
    </row>
    <row r="416" spans="3:4">
      <c r="C416" s="14"/>
      <c r="D416" s="14"/>
    </row>
    <row r="417" spans="3:4">
      <c r="C417" s="14"/>
      <c r="D417" s="14"/>
    </row>
    <row r="418" spans="3:4">
      <c r="C418" s="14"/>
      <c r="D418" s="14"/>
    </row>
    <row r="419" spans="3:4">
      <c r="C419" s="14"/>
      <c r="D419" s="14"/>
    </row>
    <row r="420" spans="3:4">
      <c r="C420" s="14"/>
      <c r="D420" s="14"/>
    </row>
    <row r="421" spans="3:4">
      <c r="C421" s="14"/>
      <c r="D421" s="14"/>
    </row>
    <row r="422" spans="3:4">
      <c r="C422" s="14"/>
      <c r="D422" s="14"/>
    </row>
    <row r="423" spans="3:4">
      <c r="C423" s="14"/>
      <c r="D423" s="14"/>
    </row>
    <row r="424" spans="3:4">
      <c r="C424" s="14"/>
      <c r="D424" s="14"/>
    </row>
    <row r="425" spans="3:4">
      <c r="C425" s="14"/>
      <c r="D425" s="14"/>
    </row>
    <row r="426" spans="3:4">
      <c r="C426" s="14"/>
      <c r="D426" s="14"/>
    </row>
    <row r="427" spans="3:4">
      <c r="C427" s="14"/>
      <c r="D427" s="14"/>
    </row>
    <row r="428" spans="3:4">
      <c r="C428" s="14"/>
      <c r="D428" s="14"/>
    </row>
    <row r="429" spans="3:4">
      <c r="C429" s="14"/>
      <c r="D429" s="14"/>
    </row>
    <row r="430" spans="3:4">
      <c r="C430" s="14"/>
      <c r="D430" s="14"/>
    </row>
    <row r="431" spans="3:4">
      <c r="C431" s="14"/>
      <c r="D431" s="14"/>
    </row>
    <row r="432" spans="3:4">
      <c r="C432" s="14"/>
      <c r="D432" s="14"/>
    </row>
    <row r="433" spans="3:4">
      <c r="C433" s="14"/>
      <c r="D433" s="14"/>
    </row>
    <row r="434" spans="3:4">
      <c r="C434" s="14"/>
      <c r="D434" s="14"/>
    </row>
    <row r="435" spans="3:4">
      <c r="C435" s="14"/>
      <c r="D435" s="14"/>
    </row>
    <row r="436" spans="3:4">
      <c r="C436" s="14"/>
      <c r="D436" s="14"/>
    </row>
    <row r="437" spans="3:4">
      <c r="C437" s="14"/>
      <c r="D437" s="14"/>
    </row>
    <row r="438" spans="3:4">
      <c r="C438" s="14"/>
      <c r="D438" s="14"/>
    </row>
    <row r="439" spans="3:4">
      <c r="C439" s="14"/>
      <c r="D439" s="14"/>
    </row>
    <row r="440" spans="3:4">
      <c r="C440" s="14"/>
      <c r="D440" s="14"/>
    </row>
    <row r="441" spans="3:4">
      <c r="C441" s="14"/>
      <c r="D441" s="14"/>
    </row>
    <row r="442" spans="3:4">
      <c r="C442" s="14"/>
      <c r="D442" s="14"/>
    </row>
    <row r="443" spans="3:4">
      <c r="C443" s="14"/>
      <c r="D443" s="14"/>
    </row>
    <row r="444" spans="3:4">
      <c r="C444" s="14"/>
      <c r="D444" s="14"/>
    </row>
    <row r="445" spans="3:4">
      <c r="C445" s="14"/>
      <c r="D445" s="14"/>
    </row>
    <row r="446" spans="3:4">
      <c r="C446" s="14"/>
      <c r="D446" s="14"/>
    </row>
    <row r="447" spans="3:4">
      <c r="C447" s="14"/>
      <c r="D447" s="14"/>
    </row>
    <row r="448" spans="3:4">
      <c r="C448" s="14"/>
      <c r="D448" s="14"/>
    </row>
    <row r="449" spans="3:4">
      <c r="C449" s="14"/>
      <c r="D449" s="14"/>
    </row>
    <row r="450" spans="3:4">
      <c r="C450" s="14"/>
      <c r="D450" s="14"/>
    </row>
    <row r="451" spans="3:4">
      <c r="C451" s="14"/>
      <c r="D451" s="14"/>
    </row>
    <row r="452" spans="3:4">
      <c r="C452" s="14"/>
      <c r="D452" s="14"/>
    </row>
    <row r="453" spans="3:4">
      <c r="C453" s="14"/>
      <c r="D453" s="14"/>
    </row>
    <row r="454" spans="3:4">
      <c r="C454" s="14"/>
      <c r="D454" s="14"/>
    </row>
    <row r="455" spans="3:4">
      <c r="C455" s="14"/>
      <c r="D455" s="14"/>
    </row>
    <row r="456" spans="3:4">
      <c r="C456" s="14"/>
      <c r="D456" s="14"/>
    </row>
    <row r="457" spans="3:4">
      <c r="C457" s="14"/>
      <c r="D457" s="14"/>
    </row>
    <row r="458" spans="3:4">
      <c r="C458" s="14"/>
      <c r="D458" s="14"/>
    </row>
    <row r="459" spans="3:4">
      <c r="C459" s="14"/>
      <c r="D459" s="14"/>
    </row>
    <row r="460" spans="3:4">
      <c r="C460" s="14"/>
      <c r="D460" s="14"/>
    </row>
    <row r="461" spans="3:4">
      <c r="C461" s="14"/>
      <c r="D461" s="14"/>
    </row>
    <row r="462" spans="3:4">
      <c r="C462" s="14"/>
      <c r="D462" s="14"/>
    </row>
    <row r="463" spans="3:4">
      <c r="C463" s="14"/>
      <c r="D463" s="14"/>
    </row>
    <row r="464" spans="3:4">
      <c r="C464" s="14"/>
      <c r="D464" s="14"/>
    </row>
    <row r="465" spans="3:4">
      <c r="C465" s="14"/>
      <c r="D465" s="14"/>
    </row>
    <row r="466" spans="3:4">
      <c r="C466" s="14"/>
      <c r="D466" s="14"/>
    </row>
    <row r="467" spans="3:4">
      <c r="C467" s="14"/>
      <c r="D467" s="14"/>
    </row>
    <row r="468" spans="3:4">
      <c r="C468" s="14"/>
      <c r="D468" s="14"/>
    </row>
    <row r="469" spans="3:4">
      <c r="C469" s="14"/>
      <c r="D469" s="14"/>
    </row>
    <row r="470" spans="3:4">
      <c r="C470" s="14"/>
      <c r="D470" s="14"/>
    </row>
    <row r="471" spans="3:4">
      <c r="C471" s="14"/>
      <c r="D471" s="14"/>
    </row>
    <row r="472" spans="3:4">
      <c r="C472" s="14"/>
      <c r="D472" s="14"/>
    </row>
    <row r="473" spans="3:4">
      <c r="C473" s="14"/>
      <c r="D473" s="14"/>
    </row>
    <row r="474" spans="3:4">
      <c r="C474" s="14"/>
      <c r="D474" s="14"/>
    </row>
    <row r="475" spans="3:4">
      <c r="C475" s="14"/>
      <c r="D475" s="14"/>
    </row>
    <row r="476" spans="3:4">
      <c r="C476" s="14"/>
      <c r="D476" s="14"/>
    </row>
    <row r="477" spans="3:4">
      <c r="C477" s="14"/>
      <c r="D477" s="14"/>
    </row>
    <row r="478" spans="3:4">
      <c r="C478" s="14"/>
      <c r="D478" s="14"/>
    </row>
    <row r="479" spans="3:4">
      <c r="C479" s="14"/>
      <c r="D479" s="14"/>
    </row>
    <row r="480" spans="3:4">
      <c r="C480" s="14"/>
      <c r="D480" s="14"/>
    </row>
    <row r="481" spans="3:4">
      <c r="C481" s="14"/>
      <c r="D481" s="14"/>
    </row>
    <row r="482" spans="3:4">
      <c r="C482" s="14"/>
      <c r="D482" s="14"/>
    </row>
    <row r="483" spans="3:4">
      <c r="C483" s="14"/>
      <c r="D483" s="14"/>
    </row>
    <row r="484" spans="3:4">
      <c r="C484" s="14"/>
      <c r="D484" s="14"/>
    </row>
    <row r="485" spans="3:4">
      <c r="C485" s="14"/>
      <c r="D485" s="14"/>
    </row>
    <row r="486" spans="3:4">
      <c r="C486" s="14"/>
      <c r="D486" s="14"/>
    </row>
    <row r="487" spans="3:4">
      <c r="C487" s="14"/>
      <c r="D487" s="14"/>
    </row>
    <row r="488" spans="3:4">
      <c r="C488" s="14"/>
      <c r="D488" s="14"/>
    </row>
    <row r="489" spans="3:4">
      <c r="C489" s="14"/>
      <c r="D489" s="14"/>
    </row>
    <row r="490" spans="3:4">
      <c r="C490" s="14"/>
      <c r="D490" s="14"/>
    </row>
    <row r="491" spans="3:4">
      <c r="C491" s="14"/>
      <c r="D491" s="14"/>
    </row>
    <row r="492" spans="3:4">
      <c r="C492" s="14"/>
      <c r="D492" s="14"/>
    </row>
    <row r="493" spans="3:4">
      <c r="C493" s="14"/>
      <c r="D493" s="14"/>
    </row>
    <row r="494" spans="3:4">
      <c r="C494" s="14"/>
      <c r="D494" s="14"/>
    </row>
    <row r="495" spans="3:4">
      <c r="C495" s="14"/>
      <c r="D495" s="14"/>
    </row>
    <row r="496" spans="3:4">
      <c r="C496" s="14"/>
      <c r="D496" s="14"/>
    </row>
    <row r="497" spans="3:4">
      <c r="C497" s="14"/>
      <c r="D497" s="14"/>
    </row>
    <row r="498" spans="3:4">
      <c r="C498" s="14"/>
      <c r="D498" s="14"/>
    </row>
    <row r="499" spans="3:4">
      <c r="C499" s="14"/>
      <c r="D499" s="14"/>
    </row>
    <row r="500" spans="3:4">
      <c r="C500" s="14"/>
      <c r="D500" s="14"/>
    </row>
    <row r="501" spans="3:4">
      <c r="C501" s="14"/>
      <c r="D501" s="14"/>
    </row>
    <row r="502" spans="3:4">
      <c r="C502" s="14"/>
      <c r="D502" s="14"/>
    </row>
    <row r="503" spans="3:4">
      <c r="C503" s="14"/>
      <c r="D503" s="14"/>
    </row>
    <row r="504" spans="3:4">
      <c r="C504" s="14"/>
      <c r="D504" s="14"/>
    </row>
    <row r="505" spans="3:4">
      <c r="C505" s="14"/>
      <c r="D505" s="14"/>
    </row>
    <row r="506" spans="3:4">
      <c r="C506" s="14"/>
      <c r="D506" s="14"/>
    </row>
    <row r="507" spans="3:4">
      <c r="C507" s="14"/>
      <c r="D507" s="14"/>
    </row>
    <row r="508" spans="3:4">
      <c r="C508" s="14"/>
      <c r="D508" s="14"/>
    </row>
    <row r="509" spans="3:4">
      <c r="C509" s="14"/>
      <c r="D509" s="14"/>
    </row>
    <row r="510" spans="3:4">
      <c r="C510" s="14"/>
      <c r="D510" s="14"/>
    </row>
    <row r="511" spans="3:4">
      <c r="C511" s="14"/>
      <c r="D511" s="14"/>
    </row>
    <row r="512" spans="3:4">
      <c r="C512" s="14"/>
      <c r="D512" s="14"/>
    </row>
    <row r="513" spans="3:4">
      <c r="C513" s="14"/>
      <c r="D513" s="14"/>
    </row>
    <row r="514" spans="3:4">
      <c r="C514" s="14"/>
      <c r="D514" s="14"/>
    </row>
    <row r="515" spans="3:4">
      <c r="C515" s="14"/>
      <c r="D515" s="14"/>
    </row>
    <row r="516" spans="3:4">
      <c r="C516" s="14"/>
      <c r="D516" s="14"/>
    </row>
    <row r="517" spans="3:4">
      <c r="C517" s="14"/>
      <c r="D517" s="14"/>
    </row>
    <row r="518" spans="3:4">
      <c r="C518" s="14"/>
      <c r="D518" s="14"/>
    </row>
    <row r="519" spans="3:4">
      <c r="C519" s="14"/>
      <c r="D519" s="14"/>
    </row>
    <row r="520" spans="3:4">
      <c r="C520" s="14"/>
      <c r="D520" s="14"/>
    </row>
    <row r="521" spans="3:4">
      <c r="C521" s="14"/>
      <c r="D521" s="14"/>
    </row>
    <row r="522" spans="3:4">
      <c r="C522" s="14"/>
      <c r="D522" s="14"/>
    </row>
    <row r="523" spans="3:4">
      <c r="C523" s="14"/>
      <c r="D523" s="14"/>
    </row>
    <row r="524" spans="3:4">
      <c r="C524" s="14"/>
      <c r="D524" s="14"/>
    </row>
    <row r="525" spans="3:4">
      <c r="C525" s="14"/>
      <c r="D525" s="14"/>
    </row>
    <row r="526" spans="3:4">
      <c r="C526" s="14"/>
      <c r="D526" s="14"/>
    </row>
    <row r="527" spans="3:4">
      <c r="C527" s="14"/>
      <c r="D527" s="14"/>
    </row>
    <row r="528" spans="3:4">
      <c r="C528" s="14"/>
      <c r="D528" s="14"/>
    </row>
    <row r="529" spans="3:4">
      <c r="C529" s="14"/>
      <c r="D529" s="14"/>
    </row>
    <row r="530" spans="3:4">
      <c r="C530" s="14"/>
      <c r="D530" s="14"/>
    </row>
    <row r="531" spans="3:4">
      <c r="C531" s="14"/>
      <c r="D531" s="14"/>
    </row>
    <row r="532" spans="3:4">
      <c r="C532" s="14"/>
      <c r="D532" s="14"/>
    </row>
    <row r="533" spans="3:4">
      <c r="C533" s="14"/>
      <c r="D533" s="14"/>
    </row>
    <row r="534" spans="3:4">
      <c r="C534" s="14"/>
      <c r="D534" s="14"/>
    </row>
    <row r="535" spans="3:4">
      <c r="C535" s="14"/>
      <c r="D535" s="14"/>
    </row>
    <row r="536" spans="3:4">
      <c r="C536" s="14"/>
      <c r="D536" s="14"/>
    </row>
    <row r="537" spans="3:4">
      <c r="C537" s="14"/>
      <c r="D537" s="14"/>
    </row>
    <row r="538" spans="3:4">
      <c r="C538" s="14"/>
      <c r="D538" s="14"/>
    </row>
    <row r="539" spans="3:4">
      <c r="C539" s="14"/>
      <c r="D539" s="14"/>
    </row>
    <row r="540" spans="3:4">
      <c r="C540" s="14"/>
      <c r="D540" s="14"/>
    </row>
    <row r="541" spans="3:4">
      <c r="C541" s="14"/>
      <c r="D541" s="14"/>
    </row>
    <row r="542" spans="3:4">
      <c r="C542" s="14"/>
      <c r="D542" s="14"/>
    </row>
    <row r="543" spans="3:4">
      <c r="C543" s="14"/>
      <c r="D543" s="14"/>
    </row>
    <row r="544" spans="3:4">
      <c r="C544" s="14"/>
      <c r="D544" s="14"/>
    </row>
    <row r="545" spans="3:4">
      <c r="C545" s="14"/>
      <c r="D545" s="14"/>
    </row>
    <row r="546" spans="3:4">
      <c r="C546" s="14"/>
      <c r="D546" s="14"/>
    </row>
    <row r="547" spans="3:4">
      <c r="C547" s="14"/>
      <c r="D547" s="14"/>
    </row>
    <row r="548" spans="3:4">
      <c r="C548" s="14"/>
      <c r="D548" s="14"/>
    </row>
    <row r="549" spans="3:4">
      <c r="C549" s="14"/>
      <c r="D549" s="14"/>
    </row>
    <row r="550" spans="3:4">
      <c r="C550" s="14"/>
      <c r="D550" s="14"/>
    </row>
    <row r="551" spans="3:4">
      <c r="C551" s="14"/>
      <c r="D551" s="14"/>
    </row>
    <row r="552" spans="3:4">
      <c r="C552" s="14"/>
      <c r="D552" s="14"/>
    </row>
    <row r="553" spans="3:4">
      <c r="C553" s="14"/>
      <c r="D553" s="14"/>
    </row>
    <row r="554" spans="3:4">
      <c r="C554" s="14"/>
      <c r="D554" s="14"/>
    </row>
    <row r="555" spans="3:4">
      <c r="C555" s="14"/>
      <c r="D555" s="14"/>
    </row>
    <row r="556" spans="3:4">
      <c r="C556" s="14"/>
      <c r="D556" s="14"/>
    </row>
    <row r="557" spans="3:4">
      <c r="C557" s="14"/>
      <c r="D557" s="14"/>
    </row>
    <row r="558" spans="3:4">
      <c r="C558" s="14"/>
      <c r="D558" s="14"/>
    </row>
    <row r="559" spans="3:4">
      <c r="C559" s="14"/>
      <c r="D559" s="14"/>
    </row>
    <row r="560" spans="3:4">
      <c r="C560" s="14"/>
      <c r="D560" s="14"/>
    </row>
    <row r="561" spans="3:4">
      <c r="C561" s="14"/>
      <c r="D561" s="14"/>
    </row>
    <row r="562" spans="3:4">
      <c r="C562" s="14"/>
      <c r="D562" s="14"/>
    </row>
    <row r="563" spans="3:4">
      <c r="C563" s="14"/>
      <c r="D563" s="14"/>
    </row>
    <row r="564" spans="3:4">
      <c r="C564" s="14"/>
      <c r="D564" s="14"/>
    </row>
    <row r="565" spans="3:4">
      <c r="C565" s="14"/>
      <c r="D565" s="14"/>
    </row>
    <row r="566" spans="3:4">
      <c r="C566" s="14"/>
      <c r="D566" s="14"/>
    </row>
    <row r="567" spans="3:4">
      <c r="C567" s="14"/>
      <c r="D567" s="14"/>
    </row>
    <row r="568" spans="3:4">
      <c r="C568" s="14"/>
      <c r="D568" s="14"/>
    </row>
    <row r="569" spans="3:4">
      <c r="C569" s="14"/>
      <c r="D569" s="14"/>
    </row>
    <row r="570" spans="3:4">
      <c r="C570" s="14"/>
      <c r="D570" s="14"/>
    </row>
    <row r="571" spans="3:4">
      <c r="C571" s="14"/>
      <c r="D571" s="14"/>
    </row>
    <row r="572" spans="3:4">
      <c r="C572" s="14"/>
      <c r="D572" s="14"/>
    </row>
    <row r="573" spans="3:4">
      <c r="C573" s="14"/>
      <c r="D573" s="14"/>
    </row>
    <row r="574" spans="3:4">
      <c r="C574" s="14"/>
      <c r="D574" s="14"/>
    </row>
    <row r="575" spans="3:4">
      <c r="C575" s="14"/>
      <c r="D575" s="14"/>
    </row>
    <row r="576" spans="3:4">
      <c r="C576" s="14"/>
      <c r="D576" s="14"/>
    </row>
    <row r="577" spans="3:4">
      <c r="C577" s="14"/>
      <c r="D577" s="14"/>
    </row>
    <row r="578" spans="3:4">
      <c r="C578" s="14"/>
      <c r="D578" s="14"/>
    </row>
    <row r="579" spans="3:4">
      <c r="C579" s="14"/>
      <c r="D579" s="14"/>
    </row>
    <row r="580" spans="3:4">
      <c r="C580" s="14"/>
      <c r="D580" s="14"/>
    </row>
    <row r="581" spans="3:4">
      <c r="C581" s="14"/>
      <c r="D581" s="14"/>
    </row>
    <row r="582" spans="3:4">
      <c r="C582" s="14"/>
      <c r="D582" s="14"/>
    </row>
    <row r="583" spans="3:4">
      <c r="C583" s="14"/>
      <c r="D583" s="14"/>
    </row>
    <row r="584" spans="3:4">
      <c r="C584" s="14"/>
      <c r="D584" s="14"/>
    </row>
    <row r="585" spans="3:4">
      <c r="C585" s="14"/>
      <c r="D585" s="14"/>
    </row>
    <row r="586" spans="3:4">
      <c r="C586" s="14"/>
      <c r="D586" s="14"/>
    </row>
    <row r="587" spans="3:4">
      <c r="C587" s="14"/>
      <c r="D587" s="14"/>
    </row>
    <row r="588" spans="3:4">
      <c r="C588" s="14"/>
      <c r="D588" s="14"/>
    </row>
    <row r="589" spans="3:4">
      <c r="C589" s="14"/>
      <c r="D589" s="14"/>
    </row>
    <row r="590" spans="3:4">
      <c r="C590" s="14"/>
      <c r="D590" s="14"/>
    </row>
    <row r="591" spans="3:4">
      <c r="C591" s="14"/>
      <c r="D591" s="14"/>
    </row>
    <row r="592" spans="3:4">
      <c r="C592" s="14"/>
      <c r="D592" s="14"/>
    </row>
    <row r="593" spans="3:4">
      <c r="C593" s="14"/>
      <c r="D593" s="14"/>
    </row>
    <row r="594" spans="3:4">
      <c r="C594" s="14"/>
      <c r="D594" s="14"/>
    </row>
    <row r="595" spans="3:4">
      <c r="C595" s="14"/>
      <c r="D595" s="14"/>
    </row>
    <row r="596" spans="3:4">
      <c r="C596" s="14"/>
      <c r="D596" s="14"/>
    </row>
    <row r="597" spans="3:4">
      <c r="C597" s="14"/>
      <c r="D597" s="14"/>
    </row>
    <row r="598" spans="3:4">
      <c r="C598" s="14"/>
      <c r="D598" s="14"/>
    </row>
    <row r="599" spans="3:4">
      <c r="C599" s="14"/>
      <c r="D599" s="14"/>
    </row>
    <row r="600" spans="3:4">
      <c r="C600" s="14"/>
      <c r="D600" s="14"/>
    </row>
    <row r="601" spans="3:4">
      <c r="C601" s="14"/>
      <c r="D601" s="14"/>
    </row>
    <row r="602" spans="3:4">
      <c r="C602" s="14"/>
      <c r="D602" s="14"/>
    </row>
    <row r="603" spans="3:4">
      <c r="C603" s="14"/>
      <c r="D603" s="14"/>
    </row>
    <row r="604" spans="3:4">
      <c r="C604" s="14"/>
      <c r="D604" s="14"/>
    </row>
    <row r="605" spans="3:4">
      <c r="C605" s="14"/>
      <c r="D605" s="14"/>
    </row>
    <row r="606" spans="3:4">
      <c r="C606" s="14"/>
      <c r="D606" s="14"/>
    </row>
    <row r="607" spans="3:4">
      <c r="C607" s="14"/>
      <c r="D607" s="14"/>
    </row>
    <row r="608" spans="3:4">
      <c r="C608" s="14"/>
      <c r="D608" s="14"/>
    </row>
    <row r="609" spans="3:4">
      <c r="C609" s="14"/>
      <c r="D609" s="14"/>
    </row>
    <row r="610" spans="3:4">
      <c r="C610" s="14"/>
      <c r="D610" s="14"/>
    </row>
    <row r="611" spans="3:4">
      <c r="C611" s="14"/>
      <c r="D611" s="14"/>
    </row>
    <row r="612" spans="3:4">
      <c r="C612" s="14"/>
      <c r="D612" s="14"/>
    </row>
    <row r="613" spans="3:4">
      <c r="C613" s="14"/>
      <c r="D613" s="14"/>
    </row>
    <row r="614" spans="3:4">
      <c r="C614" s="14"/>
      <c r="D614" s="14"/>
    </row>
    <row r="615" spans="3:4">
      <c r="C615" s="14"/>
      <c r="D615" s="14"/>
    </row>
    <row r="616" spans="3:4">
      <c r="C616" s="14"/>
      <c r="D616" s="14"/>
    </row>
    <row r="617" spans="3:4">
      <c r="C617" s="14"/>
      <c r="D617" s="14"/>
    </row>
    <row r="618" spans="3:4">
      <c r="C618" s="14"/>
      <c r="D618" s="14"/>
    </row>
    <row r="619" spans="3:4">
      <c r="C619" s="14"/>
      <c r="D619" s="14"/>
    </row>
    <row r="620" spans="3:4">
      <c r="C620" s="14"/>
      <c r="D620" s="14"/>
    </row>
    <row r="621" spans="3:4">
      <c r="C621" s="14"/>
      <c r="D621" s="14"/>
    </row>
    <row r="622" spans="3:4">
      <c r="C622" s="14"/>
      <c r="D622" s="14"/>
    </row>
    <row r="623" spans="3:4">
      <c r="C623" s="14"/>
      <c r="D623" s="14"/>
    </row>
    <row r="624" spans="3:4">
      <c r="C624" s="14"/>
      <c r="D624" s="14"/>
    </row>
    <row r="625" spans="3:4">
      <c r="C625" s="14"/>
      <c r="D625" s="14"/>
    </row>
    <row r="626" spans="3:4">
      <c r="C626" s="14"/>
      <c r="D626" s="14"/>
    </row>
    <row r="627" spans="3:4">
      <c r="C627" s="14"/>
      <c r="D627" s="14"/>
    </row>
    <row r="628" spans="3:4">
      <c r="C628" s="14"/>
      <c r="D628" s="14"/>
    </row>
    <row r="629" spans="3:4">
      <c r="C629" s="14"/>
      <c r="D629" s="14"/>
    </row>
    <row r="630" spans="3:4">
      <c r="C630" s="14"/>
      <c r="D630" s="14"/>
    </row>
    <row r="631" spans="3:4">
      <c r="C631" s="14"/>
      <c r="D631" s="14"/>
    </row>
    <row r="632" spans="3:4">
      <c r="C632" s="14"/>
      <c r="D632" s="14"/>
    </row>
    <row r="633" spans="3:4">
      <c r="C633" s="14"/>
      <c r="D633" s="14"/>
    </row>
    <row r="634" spans="3:4">
      <c r="C634" s="14"/>
      <c r="D634" s="14"/>
    </row>
    <row r="635" spans="3:4">
      <c r="C635" s="14"/>
      <c r="D635" s="14"/>
    </row>
    <row r="636" spans="3:4">
      <c r="C636" s="14"/>
      <c r="D636" s="14"/>
    </row>
    <row r="637" spans="3:4">
      <c r="C637" s="14"/>
      <c r="D637" s="14"/>
    </row>
    <row r="638" spans="3:4">
      <c r="C638" s="14"/>
      <c r="D638" s="14"/>
    </row>
    <row r="639" spans="3:4">
      <c r="C639" s="14"/>
      <c r="D639" s="14"/>
    </row>
    <row r="640" spans="3:4">
      <c r="C640" s="14"/>
      <c r="D640" s="14"/>
    </row>
    <row r="641" spans="3:4">
      <c r="C641" s="14"/>
      <c r="D641" s="14"/>
    </row>
    <row r="642" spans="3:4">
      <c r="C642" s="14"/>
      <c r="D642" s="14"/>
    </row>
    <row r="643" spans="3:4">
      <c r="C643" s="14"/>
      <c r="D643" s="14"/>
    </row>
    <row r="644" spans="3:4">
      <c r="C644" s="14"/>
      <c r="D644" s="14"/>
    </row>
    <row r="645" spans="3:4">
      <c r="C645" s="14"/>
      <c r="D645" s="14"/>
    </row>
    <row r="646" spans="3:4">
      <c r="C646" s="14"/>
      <c r="D646" s="14"/>
    </row>
    <row r="647" spans="3:4">
      <c r="C647" s="14"/>
      <c r="D647" s="14"/>
    </row>
    <row r="648" spans="3:4">
      <c r="C648" s="14"/>
      <c r="D648" s="14"/>
    </row>
    <row r="649" spans="3:4">
      <c r="C649" s="14"/>
      <c r="D649" s="14"/>
    </row>
    <row r="650" spans="3:4">
      <c r="C650" s="14"/>
      <c r="D650" s="14"/>
    </row>
    <row r="651" spans="3:4">
      <c r="C651" s="14"/>
      <c r="D651" s="14"/>
    </row>
    <row r="652" spans="3:4">
      <c r="C652" s="14"/>
      <c r="D652" s="14"/>
    </row>
    <row r="653" spans="3:4">
      <c r="C653" s="14"/>
      <c r="D653" s="14"/>
    </row>
    <row r="654" spans="3:4">
      <c r="C654" s="14"/>
      <c r="D654" s="14"/>
    </row>
    <row r="655" spans="3:4">
      <c r="C655" s="14"/>
      <c r="D655" s="14"/>
    </row>
    <row r="656" spans="3:4">
      <c r="C656" s="14"/>
      <c r="D656" s="14"/>
    </row>
    <row r="657" spans="3:4">
      <c r="C657" s="14"/>
      <c r="D657" s="14"/>
    </row>
    <row r="658" spans="3:4">
      <c r="C658" s="14"/>
      <c r="D658" s="14"/>
    </row>
    <row r="659" spans="3:4">
      <c r="C659" s="14"/>
      <c r="D659" s="14"/>
    </row>
    <row r="660" spans="3:4">
      <c r="C660" s="14"/>
      <c r="D660" s="14"/>
    </row>
    <row r="661" spans="3:4">
      <c r="C661" s="14"/>
      <c r="D661" s="14"/>
    </row>
    <row r="662" spans="3:4">
      <c r="C662" s="14"/>
      <c r="D662" s="14"/>
    </row>
    <row r="663" spans="3:4">
      <c r="C663" s="14"/>
      <c r="D663" s="14"/>
    </row>
    <row r="664" spans="3:4">
      <c r="C664" s="14"/>
      <c r="D664" s="14"/>
    </row>
    <row r="665" spans="3:4">
      <c r="C665" s="14"/>
      <c r="D665" s="14"/>
    </row>
    <row r="666" spans="3:4">
      <c r="C666" s="14"/>
      <c r="D666" s="14"/>
    </row>
    <row r="667" spans="3:4">
      <c r="C667" s="14"/>
      <c r="D667" s="14"/>
    </row>
    <row r="668" spans="3:4">
      <c r="C668" s="14"/>
      <c r="D668" s="14"/>
    </row>
    <row r="669" spans="3:4">
      <c r="C669" s="14"/>
      <c r="D669" s="14"/>
    </row>
    <row r="670" spans="3:4">
      <c r="C670" s="14"/>
      <c r="D670" s="14"/>
    </row>
    <row r="671" spans="3:4">
      <c r="C671" s="14"/>
      <c r="D671" s="14"/>
    </row>
    <row r="672" spans="3:4">
      <c r="C672" s="14"/>
      <c r="D672" s="14"/>
    </row>
    <row r="673" spans="3:4">
      <c r="C673" s="14"/>
      <c r="D673" s="14"/>
    </row>
    <row r="674" spans="3:4">
      <c r="C674" s="14"/>
      <c r="D674" s="14"/>
    </row>
    <row r="675" spans="3:4">
      <c r="C675" s="14"/>
      <c r="D675" s="14"/>
    </row>
    <row r="676" spans="3:4">
      <c r="C676" s="14"/>
      <c r="D676" s="14"/>
    </row>
    <row r="677" spans="3:4">
      <c r="C677" s="14"/>
      <c r="D677" s="14"/>
    </row>
    <row r="678" spans="3:4">
      <c r="C678" s="14"/>
      <c r="D678" s="14"/>
    </row>
    <row r="679" spans="3:4">
      <c r="C679" s="14"/>
      <c r="D679" s="14"/>
    </row>
    <row r="680" spans="3:4">
      <c r="C680" s="14"/>
      <c r="D680" s="14"/>
    </row>
    <row r="681" spans="3:4">
      <c r="C681" s="14"/>
      <c r="D681" s="14"/>
    </row>
    <row r="682" spans="3:4">
      <c r="C682" s="14"/>
      <c r="D682" s="14"/>
    </row>
    <row r="683" spans="3:4">
      <c r="C683" s="14"/>
      <c r="D683" s="14"/>
    </row>
    <row r="684" spans="3:4">
      <c r="C684" s="14"/>
      <c r="D684" s="14"/>
    </row>
    <row r="685" spans="3:4">
      <c r="C685" s="14"/>
      <c r="D685" s="14"/>
    </row>
    <row r="686" spans="3:4">
      <c r="C686" s="14"/>
      <c r="D686" s="14"/>
    </row>
    <row r="687" spans="3:4">
      <c r="C687" s="14"/>
      <c r="D687" s="14"/>
    </row>
    <row r="688" spans="3:4">
      <c r="C688" s="14"/>
      <c r="D688" s="14"/>
    </row>
    <row r="689" spans="3:4">
      <c r="C689" s="14"/>
      <c r="D689" s="14"/>
    </row>
    <row r="690" spans="3:4">
      <c r="C690" s="14"/>
      <c r="D690" s="14"/>
    </row>
    <row r="691" spans="3:4">
      <c r="C691" s="14"/>
      <c r="D691" s="14"/>
    </row>
    <row r="692" spans="3:4">
      <c r="C692" s="14"/>
      <c r="D692" s="14"/>
    </row>
    <row r="693" spans="3:4">
      <c r="C693" s="14"/>
      <c r="D693" s="14"/>
    </row>
    <row r="694" spans="3:4">
      <c r="C694" s="14"/>
      <c r="D694" s="14"/>
    </row>
    <row r="695" spans="3:4">
      <c r="C695" s="14"/>
      <c r="D695" s="14"/>
    </row>
    <row r="696" spans="3:4">
      <c r="C696" s="14"/>
      <c r="D696" s="14"/>
    </row>
    <row r="697" spans="3:4">
      <c r="C697" s="14"/>
      <c r="D697" s="14"/>
    </row>
    <row r="698" spans="3:4">
      <c r="C698" s="14"/>
      <c r="D698" s="14"/>
    </row>
    <row r="699" spans="3:4">
      <c r="C699" s="14"/>
      <c r="D699" s="14"/>
    </row>
    <row r="700" spans="3:4">
      <c r="C700" s="14"/>
      <c r="D700" s="14"/>
    </row>
    <row r="701" spans="3:4">
      <c r="C701" s="14"/>
      <c r="D701" s="14"/>
    </row>
    <row r="702" spans="3:4">
      <c r="C702" s="14"/>
      <c r="D702" s="14"/>
    </row>
    <row r="703" spans="3:4">
      <c r="C703" s="14"/>
      <c r="D703" s="14"/>
    </row>
    <row r="704" spans="3:4">
      <c r="C704" s="14"/>
      <c r="D704" s="14"/>
    </row>
    <row r="705" spans="3:4">
      <c r="C705" s="14"/>
      <c r="D705" s="14"/>
    </row>
    <row r="706" spans="3:4">
      <c r="C706" s="14"/>
      <c r="D706" s="14"/>
    </row>
    <row r="707" spans="3:4">
      <c r="C707" s="14"/>
      <c r="D707" s="14"/>
    </row>
    <row r="708" spans="3:4">
      <c r="C708" s="14"/>
      <c r="D708" s="14"/>
    </row>
    <row r="709" spans="3:4">
      <c r="C709" s="14"/>
      <c r="D709" s="14"/>
    </row>
    <row r="710" spans="3:4">
      <c r="C710" s="14"/>
      <c r="D710" s="14"/>
    </row>
    <row r="711" spans="3:4">
      <c r="C711" s="14"/>
      <c r="D711" s="14"/>
    </row>
    <row r="712" spans="3:4">
      <c r="C712" s="14"/>
      <c r="D712" s="14"/>
    </row>
    <row r="713" spans="3:4">
      <c r="C713" s="14"/>
      <c r="D713" s="14"/>
    </row>
    <row r="714" spans="3:4">
      <c r="C714" s="14"/>
      <c r="D714" s="14"/>
    </row>
    <row r="715" spans="3:4">
      <c r="C715" s="14"/>
      <c r="D715" s="14"/>
    </row>
    <row r="716" spans="3:4">
      <c r="C716" s="14"/>
      <c r="D716" s="14"/>
    </row>
    <row r="717" spans="3:4">
      <c r="C717" s="14"/>
      <c r="D717" s="14"/>
    </row>
    <row r="718" spans="3:4">
      <c r="C718" s="14"/>
      <c r="D718" s="14"/>
    </row>
    <row r="719" spans="3:4">
      <c r="C719" s="14"/>
      <c r="D719" s="14"/>
    </row>
    <row r="720" spans="3:4">
      <c r="C720" s="14"/>
      <c r="D720" s="14"/>
    </row>
    <row r="721" spans="3:4">
      <c r="C721" s="14"/>
      <c r="D721" s="14"/>
    </row>
    <row r="722" spans="3:4">
      <c r="C722" s="14"/>
      <c r="D722" s="14"/>
    </row>
    <row r="723" spans="3:4">
      <c r="C723" s="14"/>
      <c r="D723" s="14"/>
    </row>
    <row r="724" spans="3:4">
      <c r="C724" s="14"/>
      <c r="D724" s="14"/>
    </row>
    <row r="725" spans="3:4">
      <c r="C725" s="14"/>
      <c r="D725" s="14"/>
    </row>
    <row r="726" spans="3:4">
      <c r="C726" s="14"/>
      <c r="D726" s="14"/>
    </row>
    <row r="727" spans="3:4">
      <c r="C727" s="14"/>
      <c r="D727" s="14"/>
    </row>
    <row r="728" spans="3:4">
      <c r="C728" s="14"/>
      <c r="D728" s="14"/>
    </row>
    <row r="729" spans="3:4">
      <c r="C729" s="14"/>
      <c r="D729" s="14"/>
    </row>
    <row r="730" spans="3:4">
      <c r="C730" s="14"/>
      <c r="D730" s="14"/>
    </row>
    <row r="731" spans="3:4">
      <c r="C731" s="14"/>
      <c r="D731" s="14"/>
    </row>
    <row r="732" spans="3:4">
      <c r="C732" s="14"/>
      <c r="D732" s="14"/>
    </row>
    <row r="733" spans="3:4">
      <c r="C733" s="14"/>
      <c r="D733" s="14"/>
    </row>
    <row r="734" spans="3:4">
      <c r="C734" s="14"/>
      <c r="D734" s="14"/>
    </row>
    <row r="735" spans="3:4">
      <c r="C735" s="14"/>
      <c r="D735" s="14"/>
    </row>
    <row r="736" spans="3:4">
      <c r="C736" s="14"/>
      <c r="D736" s="14"/>
    </row>
    <row r="737" spans="3:4">
      <c r="C737" s="14"/>
      <c r="D737" s="14"/>
    </row>
    <row r="738" spans="3:4">
      <c r="C738" s="14"/>
      <c r="D738" s="14"/>
    </row>
    <row r="739" spans="3:4">
      <c r="C739" s="14"/>
      <c r="D739" s="14"/>
    </row>
    <row r="740" spans="3:4">
      <c r="C740" s="14"/>
      <c r="D740" s="14"/>
    </row>
    <row r="741" spans="3:4">
      <c r="C741" s="14"/>
      <c r="D741" s="14"/>
    </row>
    <row r="742" spans="3:4">
      <c r="C742" s="14"/>
      <c r="D742" s="14"/>
    </row>
    <row r="743" spans="3:4">
      <c r="C743" s="14"/>
      <c r="D743" s="14"/>
    </row>
    <row r="744" spans="3:4">
      <c r="C744" s="14"/>
      <c r="D744" s="14"/>
    </row>
    <row r="745" spans="3:4">
      <c r="C745" s="14"/>
      <c r="D745" s="14"/>
    </row>
    <row r="746" spans="3:4">
      <c r="C746" s="14"/>
      <c r="D746" s="14"/>
    </row>
    <row r="747" spans="3:4">
      <c r="C747" s="14"/>
      <c r="D747" s="14"/>
    </row>
    <row r="748" spans="3:4">
      <c r="C748" s="14"/>
      <c r="D748" s="14"/>
    </row>
    <row r="749" spans="3:4">
      <c r="C749" s="14"/>
      <c r="D749" s="14"/>
    </row>
    <row r="750" spans="3:4">
      <c r="C750" s="14"/>
      <c r="D750" s="14"/>
    </row>
    <row r="751" spans="3:4">
      <c r="C751" s="14"/>
      <c r="D751" s="14"/>
    </row>
    <row r="752" spans="3:4">
      <c r="C752" s="14"/>
      <c r="D752" s="14"/>
    </row>
    <row r="753" spans="3:4">
      <c r="C753" s="14"/>
      <c r="D753" s="14"/>
    </row>
    <row r="754" spans="3:4">
      <c r="C754" s="14"/>
      <c r="D754" s="14"/>
    </row>
    <row r="755" spans="3:4">
      <c r="C755" s="14"/>
      <c r="D755" s="14"/>
    </row>
    <row r="756" spans="3:4">
      <c r="C756" s="14"/>
      <c r="D756" s="14"/>
    </row>
    <row r="757" spans="3:4">
      <c r="C757" s="14"/>
      <c r="D757" s="14"/>
    </row>
    <row r="758" spans="3:4">
      <c r="C758" s="14"/>
      <c r="D758" s="14"/>
    </row>
    <row r="759" spans="3:4">
      <c r="C759" s="14"/>
      <c r="D759" s="14"/>
    </row>
    <row r="760" spans="3:4">
      <c r="C760" s="14"/>
      <c r="D760" s="14"/>
    </row>
    <row r="761" spans="3:4">
      <c r="C761" s="14"/>
      <c r="D761" s="14"/>
    </row>
    <row r="762" spans="3:4">
      <c r="C762" s="14"/>
      <c r="D762" s="14"/>
    </row>
    <row r="763" spans="3:4">
      <c r="C763" s="14"/>
      <c r="D763" s="14"/>
    </row>
    <row r="764" spans="3:4">
      <c r="C764" s="14"/>
      <c r="D764" s="14"/>
    </row>
    <row r="765" spans="3:4">
      <c r="C765" s="14"/>
      <c r="D765" s="14"/>
    </row>
    <row r="766" spans="3:4">
      <c r="C766" s="14"/>
      <c r="D766" s="14"/>
    </row>
    <row r="767" spans="3:4">
      <c r="C767" s="14"/>
      <c r="D767" s="14"/>
    </row>
    <row r="768" spans="3:4">
      <c r="C768" s="14"/>
      <c r="D768" s="14"/>
    </row>
    <row r="769" spans="3:4">
      <c r="C769" s="14"/>
      <c r="D769" s="14"/>
    </row>
    <row r="770" spans="3:4">
      <c r="C770" s="14"/>
      <c r="D770" s="14"/>
    </row>
    <row r="771" spans="3:4">
      <c r="C771" s="14"/>
      <c r="D771" s="14"/>
    </row>
    <row r="772" spans="3:4">
      <c r="C772" s="14"/>
      <c r="D772" s="14"/>
    </row>
    <row r="773" spans="3:4">
      <c r="C773" s="14"/>
      <c r="D773" s="14"/>
    </row>
    <row r="774" spans="3:4">
      <c r="C774" s="14"/>
      <c r="D774" s="14"/>
    </row>
    <row r="775" spans="3:4">
      <c r="C775" s="14"/>
      <c r="D775" s="14"/>
    </row>
    <row r="776" spans="3:4">
      <c r="C776" s="14"/>
      <c r="D776" s="14"/>
    </row>
    <row r="777" spans="3:4">
      <c r="C777" s="14"/>
      <c r="D777" s="14"/>
    </row>
    <row r="778" spans="3:4">
      <c r="C778" s="14"/>
      <c r="D778" s="14"/>
    </row>
    <row r="779" spans="3:4">
      <c r="C779" s="14"/>
      <c r="D779" s="14"/>
    </row>
    <row r="780" spans="3:4">
      <c r="C780" s="14"/>
      <c r="D780" s="14"/>
    </row>
    <row r="781" spans="3:4">
      <c r="C781" s="14"/>
      <c r="D781" s="14"/>
    </row>
    <row r="782" spans="3:4">
      <c r="C782" s="14"/>
      <c r="D782" s="14"/>
    </row>
    <row r="783" spans="3:4">
      <c r="C783" s="14"/>
      <c r="D783" s="14"/>
    </row>
    <row r="784" spans="3:4">
      <c r="C784" s="14"/>
      <c r="D784" s="14"/>
    </row>
    <row r="785" spans="3:4">
      <c r="C785" s="14"/>
      <c r="D785" s="14"/>
    </row>
    <row r="786" spans="3:4">
      <c r="C786" s="14"/>
      <c r="D786" s="14"/>
    </row>
    <row r="787" spans="3:4">
      <c r="C787" s="14"/>
      <c r="D787" s="14"/>
    </row>
    <row r="788" spans="3:4">
      <c r="C788" s="14"/>
      <c r="D788" s="14"/>
    </row>
    <row r="789" spans="3:4">
      <c r="C789" s="14"/>
      <c r="D789" s="14"/>
    </row>
    <row r="790" spans="3:4">
      <c r="C790" s="14"/>
      <c r="D790" s="14"/>
    </row>
    <row r="791" spans="3:4">
      <c r="C791" s="14"/>
      <c r="D791" s="14"/>
    </row>
    <row r="792" spans="3:4">
      <c r="C792" s="14"/>
      <c r="D792" s="14"/>
    </row>
    <row r="793" spans="3:4">
      <c r="C793" s="14"/>
      <c r="D793" s="14"/>
    </row>
    <row r="794" spans="3:4">
      <c r="C794" s="14"/>
      <c r="D794" s="14"/>
    </row>
    <row r="795" spans="3:4">
      <c r="C795" s="14"/>
      <c r="D795" s="14"/>
    </row>
    <row r="796" spans="3:4">
      <c r="C796" s="14"/>
      <c r="D796" s="14"/>
    </row>
    <row r="797" spans="3:4">
      <c r="C797" s="14"/>
      <c r="D797" s="14"/>
    </row>
    <row r="798" spans="3:4">
      <c r="C798" s="14"/>
      <c r="D798" s="14"/>
    </row>
    <row r="799" spans="3:4">
      <c r="C799" s="14"/>
      <c r="D799" s="14"/>
    </row>
    <row r="800" spans="3:4">
      <c r="C800" s="14"/>
      <c r="D800" s="14"/>
    </row>
    <row r="801" spans="3:4">
      <c r="C801" s="14"/>
      <c r="D801" s="14"/>
    </row>
    <row r="802" spans="3:4">
      <c r="C802" s="14"/>
      <c r="D802" s="14"/>
    </row>
    <row r="803" spans="3:4">
      <c r="C803" s="14"/>
      <c r="D803" s="14"/>
    </row>
    <row r="804" spans="3:4">
      <c r="C804" s="14"/>
      <c r="D804" s="14"/>
    </row>
    <row r="805" spans="3:4">
      <c r="C805" s="14"/>
      <c r="D805" s="14"/>
    </row>
    <row r="806" spans="3:4">
      <c r="C806" s="14"/>
      <c r="D806" s="14"/>
    </row>
    <row r="807" spans="3:4">
      <c r="C807" s="14"/>
      <c r="D807" s="14"/>
    </row>
    <row r="808" spans="3:4">
      <c r="C808" s="14"/>
      <c r="D808" s="14"/>
    </row>
    <row r="809" spans="3:4">
      <c r="C809" s="14"/>
      <c r="D809" s="14"/>
    </row>
    <row r="810" spans="3:4">
      <c r="C810" s="14"/>
      <c r="D810" s="14"/>
    </row>
    <row r="811" spans="3:4">
      <c r="C811" s="14"/>
      <c r="D811" s="14"/>
    </row>
    <row r="812" spans="3:4">
      <c r="C812" s="14"/>
      <c r="D812" s="14"/>
    </row>
    <row r="813" spans="3:4">
      <c r="C813" s="14"/>
      <c r="D813" s="14"/>
    </row>
    <row r="814" spans="3:4">
      <c r="C814" s="14"/>
      <c r="D814" s="14"/>
    </row>
    <row r="815" spans="3:4">
      <c r="C815" s="14"/>
      <c r="D815" s="14"/>
    </row>
    <row r="816" spans="3:4">
      <c r="C816" s="14"/>
      <c r="D816" s="14"/>
    </row>
    <row r="817" spans="3:4">
      <c r="C817" s="14"/>
      <c r="D817" s="14"/>
    </row>
    <row r="818" spans="3:4">
      <c r="C818" s="14"/>
      <c r="D818" s="14"/>
    </row>
    <row r="819" spans="3:4">
      <c r="C819" s="14"/>
      <c r="D819" s="14"/>
    </row>
    <row r="820" spans="3:4">
      <c r="C820" s="14"/>
      <c r="D820" s="14"/>
    </row>
    <row r="821" spans="3:4">
      <c r="C821" s="14"/>
      <c r="D821" s="14"/>
    </row>
    <row r="822" spans="3:4">
      <c r="C822" s="14"/>
      <c r="D822" s="14"/>
    </row>
    <row r="823" spans="3:4">
      <c r="C823" s="14"/>
      <c r="D823" s="14"/>
    </row>
    <row r="824" spans="3:4">
      <c r="C824" s="14"/>
      <c r="D824" s="14"/>
    </row>
    <row r="825" spans="3:4">
      <c r="C825" s="14"/>
      <c r="D825" s="14"/>
    </row>
    <row r="826" spans="3:4">
      <c r="C826" s="14"/>
      <c r="D826" s="14"/>
    </row>
    <row r="827" spans="3:4">
      <c r="C827" s="14"/>
      <c r="D827" s="14"/>
    </row>
    <row r="828" spans="3:4">
      <c r="C828" s="14"/>
      <c r="D828" s="14"/>
    </row>
    <row r="829" spans="3:4">
      <c r="C829" s="14"/>
      <c r="D829" s="14"/>
    </row>
    <row r="830" spans="3:4">
      <c r="C830" s="14"/>
      <c r="D830" s="14"/>
    </row>
    <row r="831" spans="3:4">
      <c r="C831" s="14"/>
      <c r="D831" s="14"/>
    </row>
    <row r="832" spans="3:4">
      <c r="C832" s="14"/>
      <c r="D832" s="14"/>
    </row>
    <row r="833" spans="3:4">
      <c r="C833" s="14"/>
      <c r="D833" s="14"/>
    </row>
    <row r="834" spans="3:4">
      <c r="C834" s="14"/>
      <c r="D834" s="14"/>
    </row>
    <row r="835" spans="3:4">
      <c r="C835" s="14"/>
      <c r="D835" s="14"/>
    </row>
    <row r="836" spans="3:4">
      <c r="C836" s="14"/>
      <c r="D836" s="14"/>
    </row>
    <row r="837" spans="3:4">
      <c r="C837" s="14"/>
      <c r="D837" s="14"/>
    </row>
    <row r="838" spans="3:4">
      <c r="C838" s="14"/>
      <c r="D838" s="14"/>
    </row>
    <row r="839" spans="3:4">
      <c r="C839" s="14"/>
      <c r="D839" s="14"/>
    </row>
    <row r="840" spans="3:4">
      <c r="C840" s="14"/>
      <c r="D840" s="14"/>
    </row>
    <row r="841" spans="3:4">
      <c r="C841" s="14"/>
      <c r="D841" s="14"/>
    </row>
    <row r="842" spans="3:4">
      <c r="C842" s="14"/>
      <c r="D842" s="14"/>
    </row>
    <row r="843" spans="3:4">
      <c r="C843" s="14"/>
      <c r="D843" s="14"/>
    </row>
    <row r="844" spans="3:4">
      <c r="C844" s="14"/>
      <c r="D844" s="14"/>
    </row>
    <row r="845" spans="3:4">
      <c r="C845" s="14"/>
      <c r="D845" s="14"/>
    </row>
    <row r="846" spans="3:4">
      <c r="C846" s="14"/>
      <c r="D846" s="14"/>
    </row>
    <row r="847" spans="3:4">
      <c r="C847" s="14"/>
      <c r="D847" s="14"/>
    </row>
    <row r="848" spans="3:4">
      <c r="C848" s="14"/>
      <c r="D848" s="14"/>
    </row>
    <row r="849" spans="3:4">
      <c r="C849" s="14"/>
      <c r="D849" s="14"/>
    </row>
    <row r="850" spans="3:4">
      <c r="C850" s="14"/>
      <c r="D850" s="14"/>
    </row>
    <row r="851" spans="3:4">
      <c r="C851" s="14"/>
      <c r="D851" s="14"/>
    </row>
    <row r="852" spans="3:4">
      <c r="C852" s="14"/>
      <c r="D852" s="14"/>
    </row>
    <row r="853" spans="3:4">
      <c r="C853" s="14"/>
      <c r="D853" s="14"/>
    </row>
    <row r="854" spans="3:4">
      <c r="C854" s="14"/>
      <c r="D854" s="14"/>
    </row>
    <row r="855" spans="3:4">
      <c r="C855" s="14"/>
      <c r="D855" s="14"/>
    </row>
    <row r="856" spans="3:4">
      <c r="C856" s="14"/>
      <c r="D856" s="14"/>
    </row>
    <row r="857" spans="3:4">
      <c r="C857" s="14"/>
      <c r="D857" s="14"/>
    </row>
    <row r="858" spans="3:4">
      <c r="C858" s="14"/>
      <c r="D858" s="14"/>
    </row>
    <row r="859" spans="3:4">
      <c r="C859" s="14"/>
      <c r="D859" s="14"/>
    </row>
    <row r="860" spans="3:4">
      <c r="C860" s="14"/>
      <c r="D860" s="14"/>
    </row>
    <row r="861" spans="3:4">
      <c r="C861" s="14"/>
      <c r="D861" s="14"/>
    </row>
    <row r="862" spans="3:4">
      <c r="C862" s="14"/>
      <c r="D862" s="14"/>
    </row>
    <row r="863" spans="3:4">
      <c r="C863" s="14"/>
      <c r="D863" s="14"/>
    </row>
    <row r="864" spans="3:4">
      <c r="C864" s="14"/>
      <c r="D864" s="14"/>
    </row>
    <row r="865" spans="3:4">
      <c r="C865" s="14"/>
      <c r="D865" s="14"/>
    </row>
    <row r="866" spans="3:4">
      <c r="C866" s="14"/>
      <c r="D866" s="14"/>
    </row>
    <row r="867" spans="3:4">
      <c r="C867" s="14"/>
      <c r="D867" s="14"/>
    </row>
    <row r="868" spans="3:4">
      <c r="C868" s="14"/>
      <c r="D868" s="14"/>
    </row>
    <row r="869" spans="3:4">
      <c r="C869" s="14"/>
      <c r="D869" s="14"/>
    </row>
    <row r="870" spans="3:4">
      <c r="C870" s="14"/>
      <c r="D870" s="14"/>
    </row>
    <row r="871" spans="3:4">
      <c r="C871" s="14"/>
      <c r="D871" s="14"/>
    </row>
    <row r="872" spans="3:4">
      <c r="C872" s="14"/>
      <c r="D872" s="14"/>
    </row>
    <row r="873" spans="3:4">
      <c r="C873" s="14"/>
      <c r="D873" s="14"/>
    </row>
    <row r="874" spans="3:4">
      <c r="C874" s="14"/>
      <c r="D874" s="14"/>
    </row>
    <row r="875" spans="3:4">
      <c r="C875" s="14"/>
      <c r="D875" s="14"/>
    </row>
    <row r="876" spans="3:4">
      <c r="C876" s="14"/>
      <c r="D876" s="14"/>
    </row>
    <row r="877" spans="3:4">
      <c r="C877" s="14"/>
      <c r="D877" s="14"/>
    </row>
    <row r="878" spans="3:4">
      <c r="C878" s="14"/>
      <c r="D878" s="14"/>
    </row>
    <row r="879" spans="3:4">
      <c r="C879" s="14"/>
      <c r="D879" s="14"/>
    </row>
    <row r="880" spans="3:4">
      <c r="C880" s="14"/>
      <c r="D880" s="14"/>
    </row>
    <row r="881" spans="3:4">
      <c r="C881" s="14"/>
      <c r="D881" s="14"/>
    </row>
    <row r="882" spans="3:4">
      <c r="C882" s="14"/>
      <c r="D882" s="14"/>
    </row>
    <row r="883" spans="3:4">
      <c r="C883" s="14"/>
      <c r="D883" s="14"/>
    </row>
    <row r="884" spans="3:4">
      <c r="C884" s="14"/>
      <c r="D884" s="14"/>
    </row>
    <row r="885" spans="3:4">
      <c r="C885" s="14"/>
      <c r="D885" s="14"/>
    </row>
    <row r="886" spans="3:4">
      <c r="C886" s="14"/>
      <c r="D886" s="14"/>
    </row>
    <row r="887" spans="3:4">
      <c r="C887" s="14"/>
      <c r="D887" s="14"/>
    </row>
    <row r="888" spans="3:4">
      <c r="C888" s="14"/>
      <c r="D888" s="14"/>
    </row>
    <row r="889" spans="3:4">
      <c r="C889" s="14"/>
      <c r="D889" s="14"/>
    </row>
    <row r="890" spans="3:4">
      <c r="C890" s="14"/>
      <c r="D890" s="14"/>
    </row>
    <row r="891" spans="3:4">
      <c r="C891" s="14"/>
      <c r="D891" s="14"/>
    </row>
    <row r="892" spans="3:4">
      <c r="C892" s="14"/>
      <c r="D892" s="14"/>
    </row>
    <row r="893" spans="3:4">
      <c r="C893" s="14"/>
      <c r="D893" s="14"/>
    </row>
    <row r="894" spans="3:4">
      <c r="C894" s="14"/>
      <c r="D894" s="14"/>
    </row>
    <row r="895" spans="3:4">
      <c r="C895" s="14"/>
      <c r="D895" s="14"/>
    </row>
    <row r="896" spans="3:4">
      <c r="C896" s="14"/>
      <c r="D896" s="14"/>
    </row>
    <row r="897" spans="3:4">
      <c r="C897" s="14"/>
      <c r="D897" s="14"/>
    </row>
    <row r="898" spans="3:4">
      <c r="C898" s="14"/>
      <c r="D898" s="14"/>
    </row>
    <row r="899" spans="3:4">
      <c r="C899" s="14"/>
      <c r="D899" s="14"/>
    </row>
    <row r="900" spans="3:4">
      <c r="C900" s="14"/>
      <c r="D900" s="14"/>
    </row>
    <row r="901" spans="3:4">
      <c r="C901" s="14"/>
      <c r="D901" s="14"/>
    </row>
    <row r="902" spans="3:4">
      <c r="C902" s="14"/>
      <c r="D902" s="14"/>
    </row>
    <row r="903" spans="3:4">
      <c r="C903" s="14"/>
      <c r="D903" s="14"/>
    </row>
    <row r="904" spans="3:4">
      <c r="C904" s="14"/>
      <c r="D904" s="14"/>
    </row>
    <row r="905" spans="3:4">
      <c r="C905" s="14"/>
      <c r="D905" s="14"/>
    </row>
    <row r="906" spans="3:4">
      <c r="C906" s="14"/>
      <c r="D906" s="14"/>
    </row>
    <row r="907" spans="3:4">
      <c r="C907" s="14"/>
      <c r="D907" s="14"/>
    </row>
    <row r="908" spans="3:4">
      <c r="C908" s="14"/>
      <c r="D908" s="14"/>
    </row>
    <row r="909" spans="3:4">
      <c r="C909" s="14"/>
      <c r="D909" s="14"/>
    </row>
    <row r="910" spans="3:4">
      <c r="C910" s="14"/>
      <c r="D910" s="14"/>
    </row>
    <row r="911" spans="3:4">
      <c r="C911" s="14"/>
      <c r="D911" s="14"/>
    </row>
    <row r="912" spans="3:4">
      <c r="C912" s="14"/>
      <c r="D912" s="14"/>
    </row>
    <row r="913" spans="3:4">
      <c r="C913" s="14"/>
      <c r="D913" s="14"/>
    </row>
    <row r="914" spans="3:4">
      <c r="C914" s="14"/>
      <c r="D914" s="14"/>
    </row>
    <row r="915" spans="3:4">
      <c r="C915" s="14"/>
      <c r="D915" s="14"/>
    </row>
    <row r="916" spans="3:4">
      <c r="C916" s="14"/>
      <c r="D916" s="14"/>
    </row>
    <row r="917" spans="3:4">
      <c r="C917" s="14"/>
      <c r="D917" s="14"/>
    </row>
    <row r="918" spans="3:4">
      <c r="C918" s="14"/>
      <c r="D918" s="14"/>
    </row>
    <row r="919" spans="3:4">
      <c r="C919" s="14"/>
      <c r="D919" s="14"/>
    </row>
    <row r="920" spans="3:4">
      <c r="C920" s="14"/>
      <c r="D920" s="14"/>
    </row>
    <row r="921" spans="3:4">
      <c r="C921" s="14"/>
      <c r="D921" s="14"/>
    </row>
    <row r="922" spans="3:4">
      <c r="C922" s="14"/>
      <c r="D922" s="14"/>
    </row>
    <row r="923" spans="3:4">
      <c r="C923" s="14"/>
      <c r="D923" s="14"/>
    </row>
    <row r="924" spans="3:4">
      <c r="C924" s="14"/>
      <c r="D924" s="14"/>
    </row>
    <row r="925" spans="3:4">
      <c r="C925" s="14"/>
      <c r="D925" s="14"/>
    </row>
    <row r="926" spans="3:4">
      <c r="C926" s="14"/>
      <c r="D926" s="14"/>
    </row>
    <row r="927" spans="3:4">
      <c r="C927" s="14"/>
      <c r="D927" s="14"/>
    </row>
    <row r="928" spans="3:4">
      <c r="C928" s="14"/>
      <c r="D928" s="14"/>
    </row>
    <row r="929" spans="3:4">
      <c r="C929" s="14"/>
      <c r="D929" s="14"/>
    </row>
    <row r="930" spans="3:4">
      <c r="C930" s="14"/>
      <c r="D930" s="14"/>
    </row>
    <row r="931" spans="3:4">
      <c r="C931" s="14"/>
      <c r="D931" s="14"/>
    </row>
    <row r="932" spans="3:4">
      <c r="C932" s="14"/>
      <c r="D932" s="14"/>
    </row>
    <row r="933" spans="3:4">
      <c r="C933" s="14"/>
      <c r="D933" s="14"/>
    </row>
    <row r="934" spans="3:4">
      <c r="C934" s="14"/>
      <c r="D934" s="14"/>
    </row>
    <row r="935" spans="3:4">
      <c r="C935" s="14"/>
      <c r="D935" s="14"/>
    </row>
    <row r="936" spans="3:4">
      <c r="C936" s="14"/>
      <c r="D936" s="14"/>
    </row>
    <row r="937" spans="3:4">
      <c r="C937" s="14"/>
      <c r="D937" s="14"/>
    </row>
    <row r="938" spans="3:4">
      <c r="C938" s="14"/>
      <c r="D938" s="14"/>
    </row>
    <row r="939" spans="3:4">
      <c r="C939" s="14"/>
      <c r="D939" s="14"/>
    </row>
    <row r="940" spans="3:4">
      <c r="C940" s="14"/>
      <c r="D940" s="14"/>
    </row>
    <row r="941" spans="3:4">
      <c r="C941" s="14"/>
      <c r="D941" s="14"/>
    </row>
    <row r="942" spans="3:4">
      <c r="C942" s="14"/>
      <c r="D942" s="14"/>
    </row>
    <row r="943" spans="3:4">
      <c r="C943" s="14"/>
      <c r="D943" s="14"/>
    </row>
    <row r="944" spans="3:4">
      <c r="C944" s="14"/>
      <c r="D944" s="14"/>
    </row>
    <row r="945" spans="3:4">
      <c r="C945" s="14"/>
      <c r="D945" s="14"/>
    </row>
    <row r="946" spans="3:4">
      <c r="C946" s="14"/>
      <c r="D946" s="14"/>
    </row>
    <row r="947" spans="3:4">
      <c r="C947" s="14"/>
      <c r="D947" s="14"/>
    </row>
    <row r="948" spans="3:4">
      <c r="C948" s="14"/>
      <c r="D948" s="14"/>
    </row>
    <row r="949" spans="3:4">
      <c r="C949" s="14"/>
      <c r="D949" s="14"/>
    </row>
    <row r="950" spans="3:4">
      <c r="C950" s="14"/>
      <c r="D950" s="14"/>
    </row>
    <row r="951" spans="3:4">
      <c r="C951" s="14"/>
      <c r="D951" s="14"/>
    </row>
    <row r="952" spans="3:4">
      <c r="C952" s="14"/>
      <c r="D952" s="14"/>
    </row>
    <row r="953" spans="3:4">
      <c r="C953" s="14"/>
      <c r="D953" s="14"/>
    </row>
    <row r="954" spans="3:4">
      <c r="C954" s="14"/>
      <c r="D954" s="14"/>
    </row>
    <row r="955" spans="3:4">
      <c r="C955" s="14"/>
      <c r="D955" s="14"/>
    </row>
    <row r="956" spans="3:4">
      <c r="C956" s="14"/>
      <c r="D956" s="14"/>
    </row>
    <row r="957" spans="3:4">
      <c r="C957" s="14"/>
      <c r="D957" s="14"/>
    </row>
    <row r="958" spans="3:4">
      <c r="C958" s="14"/>
      <c r="D958" s="14"/>
    </row>
    <row r="959" spans="3:4">
      <c r="C959" s="14"/>
      <c r="D959" s="14"/>
    </row>
    <row r="960" spans="3:4">
      <c r="C960" s="14"/>
      <c r="D960" s="14"/>
    </row>
    <row r="961" spans="3:4">
      <c r="C961" s="14"/>
      <c r="D961" s="14"/>
    </row>
    <row r="962" spans="3:4">
      <c r="C962" s="14"/>
      <c r="D962" s="14"/>
    </row>
    <row r="963" spans="3:4">
      <c r="C963" s="14"/>
      <c r="D963" s="14"/>
    </row>
    <row r="964" spans="3:4">
      <c r="C964" s="14"/>
      <c r="D964" s="14"/>
    </row>
    <row r="965" spans="3:4">
      <c r="C965" s="14"/>
      <c r="D965" s="14"/>
    </row>
    <row r="966" spans="3:4">
      <c r="C966" s="14"/>
      <c r="D966" s="14"/>
    </row>
    <row r="967" spans="3:4">
      <c r="C967" s="14"/>
      <c r="D967" s="14"/>
    </row>
    <row r="968" spans="3:4">
      <c r="C968" s="14"/>
      <c r="D968" s="14"/>
    </row>
    <row r="969" spans="3:4">
      <c r="C969" s="14"/>
      <c r="D969" s="14"/>
    </row>
    <row r="970" spans="3:4">
      <c r="C970" s="14"/>
      <c r="D970" s="14"/>
    </row>
    <row r="971" spans="3:4">
      <c r="C971" s="14"/>
      <c r="D971" s="14"/>
    </row>
    <row r="972" spans="3:4">
      <c r="C972" s="14"/>
      <c r="D972" s="14"/>
    </row>
    <row r="973" spans="3:4">
      <c r="C973" s="14"/>
      <c r="D973" s="14"/>
    </row>
    <row r="974" spans="3:4">
      <c r="C974" s="14"/>
      <c r="D974" s="14"/>
    </row>
    <row r="975" spans="3:4">
      <c r="C975" s="14"/>
      <c r="D975" s="14"/>
    </row>
    <row r="976" spans="3:4">
      <c r="C976" s="14"/>
      <c r="D976" s="14"/>
    </row>
    <row r="977" spans="3:4">
      <c r="C977" s="14"/>
      <c r="D977" s="14"/>
    </row>
    <row r="978" spans="3:4">
      <c r="C978" s="14"/>
      <c r="D978" s="14"/>
    </row>
    <row r="979" spans="3:4">
      <c r="C979" s="14"/>
      <c r="D979" s="14"/>
    </row>
    <row r="980" spans="3:4">
      <c r="C980" s="14"/>
      <c r="D980" s="14"/>
    </row>
    <row r="981" spans="3:4">
      <c r="C981" s="14"/>
      <c r="D981" s="14"/>
    </row>
    <row r="982" spans="3:4">
      <c r="C982" s="14"/>
      <c r="D982" s="14"/>
    </row>
    <row r="983" spans="3:4">
      <c r="C983" s="14"/>
      <c r="D983" s="14"/>
    </row>
    <row r="984" spans="3:4">
      <c r="C984" s="14"/>
      <c r="D984" s="14"/>
    </row>
    <row r="985" spans="3:4">
      <c r="C985" s="14"/>
      <c r="D985" s="14"/>
    </row>
    <row r="986" spans="3:4">
      <c r="C986" s="14"/>
      <c r="D986" s="14"/>
    </row>
    <row r="987" spans="3:4">
      <c r="C987" s="14"/>
      <c r="D987" s="14"/>
    </row>
    <row r="988" spans="3:4">
      <c r="C988" s="14"/>
      <c r="D988" s="14"/>
    </row>
    <row r="989" spans="3:4">
      <c r="C989" s="14"/>
      <c r="D989" s="14"/>
    </row>
    <row r="990" spans="3:4">
      <c r="C990" s="14"/>
      <c r="D990" s="14"/>
    </row>
    <row r="991" spans="3:4">
      <c r="C991" s="14"/>
      <c r="D991" s="14"/>
    </row>
    <row r="992" spans="3:4">
      <c r="C992" s="14"/>
      <c r="D992" s="14"/>
    </row>
    <row r="993" spans="3:4">
      <c r="C993" s="14"/>
      <c r="D993" s="14"/>
    </row>
    <row r="994" spans="3:4">
      <c r="C994" s="14"/>
      <c r="D994" s="14"/>
    </row>
    <row r="995" spans="3:4">
      <c r="C995" s="14"/>
      <c r="D995" s="14"/>
    </row>
    <row r="996" spans="3:4">
      <c r="C996" s="14"/>
      <c r="D996" s="14"/>
    </row>
    <row r="997" spans="3:4">
      <c r="C997" s="14"/>
      <c r="D997" s="14"/>
    </row>
    <row r="998" spans="3:4">
      <c r="C998" s="14"/>
      <c r="D998" s="14"/>
    </row>
    <row r="999" spans="3:4">
      <c r="C999" s="14"/>
      <c r="D999" s="14"/>
    </row>
    <row r="1000" spans="3:4">
      <c r="C1000" s="14"/>
      <c r="D1000" s="14"/>
    </row>
    <row r="1001" spans="3:4">
      <c r="C1001" s="14"/>
      <c r="D1001" s="14"/>
    </row>
    <row r="1002" spans="3:4">
      <c r="C1002" s="14"/>
      <c r="D1002" s="14"/>
    </row>
    <row r="1003" spans="3:4">
      <c r="C1003" s="14"/>
      <c r="D1003" s="14"/>
    </row>
    <row r="1004" spans="3:4">
      <c r="C1004" s="14"/>
      <c r="D1004" s="14"/>
    </row>
    <row r="1005" spans="3:4">
      <c r="C1005" s="14"/>
      <c r="D1005" s="14"/>
    </row>
    <row r="1006" spans="3:4">
      <c r="C1006" s="14"/>
      <c r="D1006" s="14"/>
    </row>
    <row r="1007" spans="3:4">
      <c r="C1007" s="14"/>
      <c r="D1007" s="14"/>
    </row>
    <row r="1008" spans="3:4">
      <c r="C1008" s="14"/>
      <c r="D1008" s="14"/>
    </row>
    <row r="1009" spans="3:4">
      <c r="C1009" s="14"/>
      <c r="D1009" s="14"/>
    </row>
    <row r="1010" spans="3:4">
      <c r="C1010" s="14"/>
      <c r="D1010" s="14"/>
    </row>
    <row r="1011" spans="3:4">
      <c r="C1011" s="14"/>
      <c r="D1011" s="14"/>
    </row>
    <row r="1012" spans="3:4">
      <c r="C1012" s="14"/>
      <c r="D1012" s="14"/>
    </row>
    <row r="1013" spans="3:4">
      <c r="C1013" s="14"/>
      <c r="D1013" s="14"/>
    </row>
    <row r="1014" spans="3:4">
      <c r="C1014" s="14"/>
      <c r="D1014" s="14"/>
    </row>
    <row r="1015" spans="3:4">
      <c r="C1015" s="14"/>
      <c r="D1015" s="14"/>
    </row>
    <row r="1016" spans="3:4">
      <c r="C1016" s="14"/>
      <c r="D1016" s="14"/>
    </row>
    <row r="1017" spans="3:4">
      <c r="C1017" s="14"/>
      <c r="D1017" s="14"/>
    </row>
    <row r="1018" spans="3:4">
      <c r="C1018" s="14"/>
      <c r="D1018" s="14"/>
    </row>
    <row r="1019" spans="3:4">
      <c r="C1019" s="14"/>
      <c r="D1019" s="14"/>
    </row>
    <row r="1020" spans="3:4">
      <c r="C1020" s="14"/>
      <c r="D1020" s="14"/>
    </row>
    <row r="1021" spans="3:4">
      <c r="C1021" s="14"/>
      <c r="D1021" s="14"/>
    </row>
    <row r="1022" spans="3:4">
      <c r="C1022" s="14"/>
      <c r="D1022" s="14"/>
    </row>
    <row r="1023" spans="3:4">
      <c r="C1023" s="14"/>
      <c r="D1023" s="14"/>
    </row>
    <row r="1024" spans="3:4">
      <c r="C1024" s="14"/>
      <c r="D1024" s="14"/>
    </row>
    <row r="1025" spans="3:4">
      <c r="C1025" s="14"/>
      <c r="D1025" s="14"/>
    </row>
    <row r="1026" spans="3:4">
      <c r="C1026" s="14"/>
      <c r="D1026" s="14"/>
    </row>
    <row r="1027" spans="3:4">
      <c r="C1027" s="14"/>
      <c r="D1027" s="14"/>
    </row>
    <row r="1028" spans="3:4">
      <c r="C1028" s="14"/>
      <c r="D1028" s="14"/>
    </row>
    <row r="1029" spans="3:4">
      <c r="C1029" s="14"/>
      <c r="D1029" s="14"/>
    </row>
    <row r="1030" spans="3:4">
      <c r="C1030" s="14"/>
      <c r="D1030" s="14"/>
    </row>
    <row r="1031" spans="3:4">
      <c r="C1031" s="14"/>
      <c r="D1031" s="14"/>
    </row>
    <row r="1032" spans="3:4">
      <c r="C1032" s="14"/>
      <c r="D1032" s="14"/>
    </row>
    <row r="1033" spans="3:4">
      <c r="C1033" s="14"/>
      <c r="D1033" s="14"/>
    </row>
    <row r="1034" spans="3:4">
      <c r="C1034" s="14"/>
      <c r="D1034" s="14"/>
    </row>
    <row r="1035" spans="3:4">
      <c r="C1035" s="14"/>
      <c r="D1035" s="14"/>
    </row>
    <row r="1036" spans="3:4">
      <c r="C1036" s="14"/>
      <c r="D1036" s="14"/>
    </row>
    <row r="1037" spans="3:4">
      <c r="C1037" s="14"/>
      <c r="D1037" s="14"/>
    </row>
    <row r="1038" spans="3:4">
      <c r="C1038" s="14"/>
      <c r="D1038" s="14"/>
    </row>
    <row r="1039" spans="3:4">
      <c r="C1039" s="14"/>
      <c r="D1039" s="14"/>
    </row>
    <row r="1040" spans="3:4">
      <c r="C1040" s="14"/>
      <c r="D1040" s="14"/>
    </row>
    <row r="1041" spans="3:4">
      <c r="C1041" s="14"/>
      <c r="D1041" s="14"/>
    </row>
    <row r="1042" spans="3:4">
      <c r="C1042" s="14"/>
      <c r="D1042" s="14"/>
    </row>
    <row r="1043" spans="3:4">
      <c r="C1043" s="14"/>
      <c r="D1043" s="14"/>
    </row>
    <row r="1044" spans="3:4">
      <c r="C1044" s="14"/>
      <c r="D1044" s="14"/>
    </row>
    <row r="1045" spans="3:4">
      <c r="C1045" s="14"/>
      <c r="D1045" s="14"/>
    </row>
    <row r="1046" spans="3:4">
      <c r="C1046" s="14"/>
      <c r="D1046" s="14"/>
    </row>
    <row r="1047" spans="3:4">
      <c r="C1047" s="14"/>
      <c r="D1047" s="14"/>
    </row>
    <row r="1048" spans="3:4">
      <c r="C1048" s="14"/>
      <c r="D1048" s="14"/>
    </row>
    <row r="1049" spans="3:4">
      <c r="C1049" s="14"/>
      <c r="D1049" s="14"/>
    </row>
    <row r="1050" spans="3:4">
      <c r="C1050" s="14"/>
      <c r="D1050" s="14"/>
    </row>
    <row r="1051" spans="3:4">
      <c r="C1051" s="14"/>
      <c r="D1051" s="14"/>
    </row>
    <row r="1052" spans="3:4">
      <c r="C1052" s="14"/>
      <c r="D1052" s="14"/>
    </row>
    <row r="1053" spans="3:4">
      <c r="C1053" s="14"/>
      <c r="D1053" s="14"/>
    </row>
    <row r="1054" spans="3:4">
      <c r="C1054" s="14"/>
      <c r="D1054" s="14"/>
    </row>
    <row r="1055" spans="3:4">
      <c r="C1055" s="14"/>
      <c r="D1055" s="14"/>
    </row>
    <row r="1056" spans="3:4">
      <c r="C1056" s="14"/>
      <c r="D1056" s="14"/>
    </row>
    <row r="1057" spans="3:4">
      <c r="C1057" s="14"/>
      <c r="D1057" s="14"/>
    </row>
    <row r="1058" spans="3:4">
      <c r="C1058" s="14"/>
      <c r="D1058" s="14"/>
    </row>
    <row r="1059" spans="3:4">
      <c r="C1059" s="14"/>
      <c r="D1059" s="14"/>
    </row>
    <row r="1060" spans="3:4">
      <c r="C1060" s="14"/>
      <c r="D1060" s="14"/>
    </row>
    <row r="1061" spans="3:4">
      <c r="C1061" s="14"/>
      <c r="D1061" s="14"/>
    </row>
    <row r="1062" spans="3:4">
      <c r="C1062" s="14"/>
      <c r="D1062" s="14"/>
    </row>
    <row r="1063" spans="3:4">
      <c r="C1063" s="14"/>
      <c r="D1063" s="14"/>
    </row>
    <row r="1064" spans="3:4">
      <c r="C1064" s="14"/>
      <c r="D1064" s="14"/>
    </row>
    <row r="1065" spans="3:4">
      <c r="C1065" s="14"/>
      <c r="D1065" s="14"/>
    </row>
    <row r="1066" spans="3:4">
      <c r="C1066" s="14"/>
      <c r="D1066" s="14"/>
    </row>
    <row r="1067" spans="3:4">
      <c r="C1067" s="14"/>
      <c r="D1067" s="14"/>
    </row>
    <row r="1068" spans="3:4">
      <c r="C1068" s="14"/>
      <c r="D1068" s="14"/>
    </row>
    <row r="1069" spans="3:4">
      <c r="C1069" s="14"/>
      <c r="D1069" s="14"/>
    </row>
    <row r="1070" spans="3:4">
      <c r="C1070" s="14"/>
      <c r="D1070" s="14"/>
    </row>
    <row r="1071" spans="3:4">
      <c r="C1071" s="14"/>
      <c r="D1071" s="14"/>
    </row>
    <row r="1072" spans="3:4">
      <c r="C1072" s="14"/>
      <c r="D1072" s="14"/>
    </row>
    <row r="1073" spans="3:4">
      <c r="C1073" s="14"/>
      <c r="D1073" s="14"/>
    </row>
    <row r="1074" spans="3:4">
      <c r="C1074" s="14"/>
      <c r="D1074" s="14"/>
    </row>
    <row r="1075" spans="3:4">
      <c r="C1075" s="14"/>
      <c r="D1075" s="14"/>
    </row>
    <row r="1076" spans="3:4">
      <c r="C1076" s="14"/>
      <c r="D1076" s="14"/>
    </row>
    <row r="1077" spans="3:4">
      <c r="C1077" s="14"/>
      <c r="D1077" s="14"/>
    </row>
    <row r="1078" spans="3:4">
      <c r="C1078" s="14"/>
      <c r="D1078" s="14"/>
    </row>
    <row r="1079" spans="3:4">
      <c r="C1079" s="14"/>
      <c r="D1079" s="14"/>
    </row>
    <row r="1080" spans="3:4">
      <c r="C1080" s="14"/>
      <c r="D1080" s="14"/>
    </row>
    <row r="1081" spans="3:4">
      <c r="C1081" s="14"/>
      <c r="D1081" s="14"/>
    </row>
    <row r="1082" spans="3:4">
      <c r="C1082" s="14"/>
      <c r="D1082" s="14"/>
    </row>
    <row r="1083" spans="3:4">
      <c r="C1083" s="14"/>
      <c r="D1083" s="14"/>
    </row>
    <row r="1084" spans="3:4">
      <c r="C1084" s="14"/>
      <c r="D1084" s="14"/>
    </row>
    <row r="1085" spans="3:4">
      <c r="C1085" s="14"/>
      <c r="D1085" s="14"/>
    </row>
    <row r="1086" spans="3:4">
      <c r="C1086" s="14"/>
      <c r="D1086" s="14"/>
    </row>
    <row r="1087" spans="3:4">
      <c r="C1087" s="14"/>
      <c r="D1087" s="14"/>
    </row>
    <row r="1088" spans="3:4">
      <c r="C1088" s="14"/>
      <c r="D1088" s="14"/>
    </row>
    <row r="1089" spans="3:4">
      <c r="C1089" s="14"/>
      <c r="D1089" s="14"/>
    </row>
    <row r="1090" spans="3:4">
      <c r="C1090" s="14"/>
      <c r="D1090" s="14"/>
    </row>
    <row r="1091" spans="3:4">
      <c r="C1091" s="14"/>
      <c r="D1091" s="14"/>
    </row>
    <row r="1092" spans="3:4">
      <c r="C1092" s="14"/>
      <c r="D1092" s="14"/>
    </row>
    <row r="1093" spans="3:4">
      <c r="C1093" s="14"/>
      <c r="D1093" s="14"/>
    </row>
    <row r="1094" spans="3:4">
      <c r="C1094" s="14"/>
      <c r="D1094" s="14"/>
    </row>
    <row r="1095" spans="3:4">
      <c r="C1095" s="14"/>
      <c r="D1095" s="14"/>
    </row>
    <row r="1096" spans="3:4">
      <c r="C1096" s="14"/>
      <c r="D1096" s="14"/>
    </row>
    <row r="1097" spans="3:4">
      <c r="C1097" s="14"/>
      <c r="D1097" s="14"/>
    </row>
    <row r="1098" spans="3:4">
      <c r="C1098" s="14"/>
      <c r="D1098" s="14"/>
    </row>
    <row r="1099" spans="3:4">
      <c r="C1099" s="14"/>
      <c r="D1099" s="14"/>
    </row>
    <row r="1100" spans="3:4">
      <c r="C1100" s="14"/>
      <c r="D1100" s="14"/>
    </row>
    <row r="1101" spans="3:4">
      <c r="C1101" s="14"/>
      <c r="D1101" s="14"/>
    </row>
    <row r="1102" spans="3:4">
      <c r="C1102" s="14"/>
      <c r="D1102" s="14"/>
    </row>
    <row r="1103" spans="3:4">
      <c r="C1103" s="14"/>
      <c r="D1103" s="14"/>
    </row>
    <row r="1104" spans="3:4">
      <c r="C1104" s="14"/>
      <c r="D1104" s="14"/>
    </row>
    <row r="1105" spans="3:4">
      <c r="C1105" s="14"/>
      <c r="D1105" s="14"/>
    </row>
    <row r="1106" spans="3:4">
      <c r="C1106" s="14"/>
      <c r="D1106" s="14"/>
    </row>
    <row r="1107" spans="3:4">
      <c r="C1107" s="14"/>
      <c r="D1107" s="14"/>
    </row>
    <row r="1108" spans="3:4">
      <c r="C1108" s="14"/>
      <c r="D1108" s="14"/>
    </row>
    <row r="1109" spans="3:4">
      <c r="C1109" s="14"/>
      <c r="D1109" s="14"/>
    </row>
    <row r="1110" spans="3:4">
      <c r="C1110" s="14"/>
      <c r="D1110" s="14"/>
    </row>
    <row r="1111" spans="3:4">
      <c r="C1111" s="14"/>
      <c r="D1111" s="14"/>
    </row>
    <row r="1112" spans="3:4">
      <c r="C1112" s="14"/>
      <c r="D1112" s="14"/>
    </row>
    <row r="1113" spans="3:4">
      <c r="C1113" s="14"/>
      <c r="D1113" s="14"/>
    </row>
    <row r="1114" spans="3:4">
      <c r="C1114" s="14"/>
      <c r="D1114" s="14"/>
    </row>
    <row r="1115" spans="3:4">
      <c r="C1115" s="14"/>
      <c r="D1115" s="14"/>
    </row>
    <row r="1116" spans="3:4">
      <c r="C1116" s="14"/>
      <c r="D1116" s="14"/>
    </row>
    <row r="1117" spans="3:4">
      <c r="C1117" s="14"/>
      <c r="D1117" s="14"/>
    </row>
    <row r="1118" spans="3:4">
      <c r="C1118" s="14"/>
      <c r="D1118" s="14"/>
    </row>
    <row r="1119" spans="3:4">
      <c r="C1119" s="14"/>
      <c r="D1119" s="14"/>
    </row>
    <row r="1120" spans="3:4">
      <c r="C1120" s="14"/>
      <c r="D1120" s="14"/>
    </row>
    <row r="1121" spans="3:4">
      <c r="C1121" s="14"/>
      <c r="D1121" s="14"/>
    </row>
    <row r="1122" spans="3:4">
      <c r="C1122" s="14"/>
      <c r="D1122" s="14"/>
    </row>
    <row r="1123" spans="3:4">
      <c r="C1123" s="14"/>
      <c r="D1123" s="14"/>
    </row>
    <row r="1124" spans="3:4">
      <c r="C1124" s="14"/>
      <c r="D1124" s="14"/>
    </row>
    <row r="1125" spans="3:4">
      <c r="C1125" s="14"/>
      <c r="D1125" s="14"/>
    </row>
    <row r="1126" spans="3:4">
      <c r="C1126" s="14"/>
      <c r="D1126" s="14"/>
    </row>
    <row r="1127" spans="3:4">
      <c r="C1127" s="14"/>
      <c r="D1127" s="14"/>
    </row>
    <row r="1128" spans="3:4">
      <c r="C1128" s="14"/>
      <c r="D1128" s="14"/>
    </row>
    <row r="1129" spans="3:4">
      <c r="C1129" s="14"/>
      <c r="D1129" s="14"/>
    </row>
    <row r="1130" spans="3:4">
      <c r="C1130" s="14"/>
      <c r="D1130" s="14"/>
    </row>
    <row r="1131" spans="3:4">
      <c r="C1131" s="14"/>
      <c r="D1131" s="14"/>
    </row>
    <row r="1132" spans="3:4">
      <c r="C1132" s="14"/>
      <c r="D1132" s="14"/>
    </row>
    <row r="1133" spans="3:4">
      <c r="C1133" s="14"/>
      <c r="D1133" s="14"/>
    </row>
    <row r="1134" spans="3:4">
      <c r="C1134" s="14"/>
      <c r="D1134" s="14"/>
    </row>
    <row r="1135" spans="3:4">
      <c r="C1135" s="14"/>
      <c r="D1135" s="14"/>
    </row>
    <row r="1136" spans="3:4">
      <c r="C1136" s="14"/>
      <c r="D1136" s="14"/>
    </row>
    <row r="1137" spans="3:4">
      <c r="C1137" s="14"/>
      <c r="D1137" s="14"/>
    </row>
    <row r="1138" spans="3:4">
      <c r="C1138" s="14"/>
      <c r="D1138" s="14"/>
    </row>
    <row r="1139" spans="3:4">
      <c r="C1139" s="14"/>
      <c r="D1139" s="14"/>
    </row>
    <row r="1140" spans="3:4">
      <c r="C1140" s="14"/>
      <c r="D1140" s="14"/>
    </row>
    <row r="1141" spans="3:4">
      <c r="C1141" s="14"/>
      <c r="D1141" s="14"/>
    </row>
    <row r="1142" spans="3:4">
      <c r="C1142" s="14"/>
      <c r="D1142" s="14"/>
    </row>
    <row r="1143" spans="3:4">
      <c r="C1143" s="14"/>
      <c r="D1143" s="14"/>
    </row>
    <row r="1144" spans="3:4">
      <c r="C1144" s="14"/>
      <c r="D1144" s="14"/>
    </row>
    <row r="1145" spans="3:4">
      <c r="C1145" s="14"/>
      <c r="D1145" s="14"/>
    </row>
    <row r="1146" spans="3:4">
      <c r="C1146" s="14"/>
      <c r="D1146" s="14"/>
    </row>
    <row r="1147" spans="3:4">
      <c r="C1147" s="14"/>
      <c r="D1147" s="14"/>
    </row>
    <row r="1148" spans="3:4">
      <c r="C1148" s="14"/>
      <c r="D1148" s="14"/>
    </row>
    <row r="1149" spans="3:4">
      <c r="C1149" s="14"/>
      <c r="D1149" s="14"/>
    </row>
    <row r="1150" spans="3:4">
      <c r="C1150" s="14"/>
      <c r="D1150" s="14"/>
    </row>
    <row r="1151" spans="3:4">
      <c r="C1151" s="14"/>
      <c r="D1151" s="14"/>
    </row>
    <row r="1152" spans="3:4">
      <c r="C1152" s="14"/>
      <c r="D1152" s="14"/>
    </row>
    <row r="1153" spans="3:4">
      <c r="C1153" s="14"/>
      <c r="D1153" s="14"/>
    </row>
    <row r="1154" spans="3:4">
      <c r="C1154" s="14"/>
      <c r="D1154" s="14"/>
    </row>
    <row r="1155" spans="3:4">
      <c r="C1155" s="14"/>
      <c r="D1155" s="14"/>
    </row>
    <row r="1156" spans="3:4">
      <c r="C1156" s="14"/>
      <c r="D1156" s="14"/>
    </row>
    <row r="1157" spans="3:4">
      <c r="C1157" s="14"/>
      <c r="D1157" s="14"/>
    </row>
    <row r="1158" spans="3:4">
      <c r="C1158" s="14"/>
      <c r="D1158" s="14"/>
    </row>
    <row r="1159" spans="3:4">
      <c r="C1159" s="14"/>
      <c r="D1159" s="14"/>
    </row>
    <row r="1160" spans="3:4">
      <c r="C1160" s="14"/>
      <c r="D1160" s="14"/>
    </row>
    <row r="1161" spans="3:4">
      <c r="C1161" s="14"/>
      <c r="D1161" s="14"/>
    </row>
    <row r="1162" spans="3:4">
      <c r="C1162" s="14"/>
      <c r="D1162" s="14"/>
    </row>
    <row r="1163" spans="3:4">
      <c r="C1163" s="14"/>
      <c r="D1163" s="14"/>
    </row>
    <row r="1164" spans="3:4">
      <c r="C1164" s="14"/>
      <c r="D1164" s="14"/>
    </row>
    <row r="1165" spans="3:4">
      <c r="C1165" s="14"/>
      <c r="D1165" s="14"/>
    </row>
    <row r="1166" spans="3:4">
      <c r="C1166" s="14"/>
      <c r="D1166" s="14"/>
    </row>
    <row r="1167" spans="3:4">
      <c r="C1167" s="14"/>
      <c r="D1167" s="14"/>
    </row>
    <row r="1168" spans="3:4">
      <c r="C1168" s="14"/>
      <c r="D1168" s="14"/>
    </row>
    <row r="1169" spans="3:4">
      <c r="C1169" s="14"/>
      <c r="D1169" s="14"/>
    </row>
    <row r="1170" spans="3:4">
      <c r="C1170" s="14"/>
      <c r="D1170" s="14"/>
    </row>
    <row r="1171" spans="3:4">
      <c r="C1171" s="14"/>
      <c r="D1171" s="14"/>
    </row>
    <row r="1172" spans="3:4">
      <c r="C1172" s="14"/>
      <c r="D1172" s="14"/>
    </row>
    <row r="1173" spans="3:4">
      <c r="C1173" s="14"/>
      <c r="D1173" s="14"/>
    </row>
    <row r="1174" spans="3:4">
      <c r="C1174" s="14"/>
      <c r="D1174" s="14"/>
    </row>
    <row r="1175" spans="3:4">
      <c r="C1175" s="14"/>
      <c r="D1175" s="14"/>
    </row>
    <row r="1176" spans="3:4">
      <c r="C1176" s="14"/>
      <c r="D1176" s="14"/>
    </row>
    <row r="1177" spans="3:4">
      <c r="C1177" s="14"/>
      <c r="D1177" s="14"/>
    </row>
    <row r="1178" spans="3:4">
      <c r="C1178" s="14"/>
      <c r="D1178" s="14"/>
    </row>
    <row r="1179" spans="3:4">
      <c r="C1179" s="14"/>
      <c r="D1179" s="14"/>
    </row>
    <row r="1180" spans="3:4">
      <c r="C1180" s="14"/>
      <c r="D1180" s="14"/>
    </row>
    <row r="1181" spans="3:4">
      <c r="C1181" s="14"/>
      <c r="D1181" s="14"/>
    </row>
    <row r="1182" spans="3:4">
      <c r="C1182" s="14"/>
      <c r="D1182" s="14"/>
    </row>
    <row r="1183" spans="3:4">
      <c r="C1183" s="14"/>
      <c r="D1183" s="14"/>
    </row>
    <row r="1184" spans="3:4">
      <c r="C1184" s="14"/>
      <c r="D1184" s="14"/>
    </row>
    <row r="1185" spans="3:4">
      <c r="C1185" s="14"/>
      <c r="D1185" s="14"/>
    </row>
    <row r="1186" spans="3:4">
      <c r="C1186" s="14"/>
      <c r="D1186" s="14"/>
    </row>
    <row r="1187" spans="3:4">
      <c r="C1187" s="14"/>
      <c r="D1187" s="14"/>
    </row>
    <row r="1188" spans="3:4">
      <c r="C1188" s="14"/>
      <c r="D1188" s="14"/>
    </row>
    <row r="1189" spans="3:4">
      <c r="C1189" s="14"/>
      <c r="D1189" s="14"/>
    </row>
    <row r="1190" spans="3:4">
      <c r="C1190" s="14"/>
      <c r="D1190" s="14"/>
    </row>
    <row r="1191" spans="3:4">
      <c r="C1191" s="14"/>
      <c r="D1191" s="14"/>
    </row>
    <row r="1192" spans="3:4">
      <c r="C1192" s="14"/>
      <c r="D1192" s="14"/>
    </row>
    <row r="1193" spans="3:4">
      <c r="C1193" s="14"/>
      <c r="D1193" s="14"/>
    </row>
    <row r="1194" spans="3:4">
      <c r="C1194" s="14"/>
      <c r="D1194" s="14"/>
    </row>
    <row r="1195" spans="3:4">
      <c r="C1195" s="14"/>
      <c r="D1195" s="14"/>
    </row>
    <row r="1196" spans="3:4">
      <c r="C1196" s="14"/>
      <c r="D1196" s="14"/>
    </row>
    <row r="1197" spans="3:4">
      <c r="C1197" s="14"/>
      <c r="D1197" s="14"/>
    </row>
    <row r="1198" spans="3:4">
      <c r="C1198" s="14"/>
      <c r="D1198" s="14"/>
    </row>
    <row r="1199" spans="3:4">
      <c r="C1199" s="14"/>
      <c r="D1199" s="14"/>
    </row>
    <row r="1200" spans="3:4">
      <c r="C1200" s="14"/>
      <c r="D1200" s="14"/>
    </row>
    <row r="1201" spans="3:4">
      <c r="C1201" s="14"/>
      <c r="D1201" s="14"/>
    </row>
    <row r="1202" spans="3:4">
      <c r="C1202" s="14"/>
      <c r="D1202" s="14"/>
    </row>
    <row r="1203" spans="3:4">
      <c r="C1203" s="14"/>
      <c r="D1203" s="14"/>
    </row>
    <row r="1204" spans="3:4">
      <c r="C1204" s="14"/>
      <c r="D1204" s="14"/>
    </row>
    <row r="1205" spans="3:4">
      <c r="C1205" s="14"/>
      <c r="D1205" s="14"/>
    </row>
    <row r="1206" spans="3:4">
      <c r="C1206" s="14"/>
      <c r="D1206" s="14"/>
    </row>
    <row r="1207" spans="3:4">
      <c r="C1207" s="14"/>
      <c r="D1207" s="14"/>
    </row>
    <row r="1208" spans="3:4">
      <c r="C1208" s="14"/>
      <c r="D1208" s="14"/>
    </row>
    <row r="1209" spans="3:4">
      <c r="C1209" s="14"/>
      <c r="D1209" s="14"/>
    </row>
    <row r="1210" spans="3:4">
      <c r="C1210" s="14"/>
      <c r="D1210" s="14"/>
    </row>
    <row r="1211" spans="3:4">
      <c r="C1211" s="14"/>
      <c r="D1211" s="14"/>
    </row>
    <row r="1212" spans="3:4">
      <c r="C1212" s="14"/>
      <c r="D1212" s="14"/>
    </row>
    <row r="1213" spans="3:4">
      <c r="C1213" s="14"/>
      <c r="D1213" s="14"/>
    </row>
    <row r="1214" spans="3:4">
      <c r="C1214" s="14"/>
      <c r="D1214" s="14"/>
    </row>
    <row r="1215" spans="3:4">
      <c r="C1215" s="14"/>
      <c r="D1215" s="14"/>
    </row>
    <row r="1216" spans="3:4">
      <c r="C1216" s="14"/>
      <c r="D1216" s="14"/>
    </row>
    <row r="1217" spans="3:4">
      <c r="C1217" s="14"/>
      <c r="D1217" s="14"/>
    </row>
    <row r="1218" spans="3:4">
      <c r="C1218" s="14"/>
      <c r="D1218" s="14"/>
    </row>
    <row r="1219" spans="3:4">
      <c r="C1219" s="14"/>
      <c r="D1219" s="14"/>
    </row>
    <row r="1220" spans="3:4">
      <c r="C1220" s="14"/>
      <c r="D1220" s="14"/>
    </row>
    <row r="1221" spans="3:4">
      <c r="C1221" s="14"/>
      <c r="D1221" s="14"/>
    </row>
    <row r="1222" spans="3:4">
      <c r="C1222" s="14"/>
      <c r="D1222" s="14"/>
    </row>
    <row r="1223" spans="3:4">
      <c r="C1223" s="14"/>
      <c r="D1223" s="14"/>
    </row>
    <row r="1224" spans="3:4">
      <c r="C1224" s="14"/>
      <c r="D1224" s="14"/>
    </row>
    <row r="1225" spans="3:4">
      <c r="C1225" s="14"/>
      <c r="D1225" s="14"/>
    </row>
    <row r="1226" spans="3:4">
      <c r="C1226" s="14"/>
      <c r="D1226" s="14"/>
    </row>
    <row r="1227" spans="3:4">
      <c r="C1227" s="14"/>
      <c r="D1227" s="14"/>
    </row>
    <row r="1228" spans="3:4">
      <c r="C1228" s="14"/>
      <c r="D1228" s="14"/>
    </row>
    <row r="1229" spans="3:4">
      <c r="C1229" s="14"/>
      <c r="D1229" s="14"/>
    </row>
    <row r="1230" spans="3:4">
      <c r="C1230" s="14"/>
      <c r="D1230" s="14"/>
    </row>
    <row r="1231" spans="3:4">
      <c r="C1231" s="14"/>
      <c r="D1231" s="14"/>
    </row>
    <row r="1232" spans="3:4">
      <c r="C1232" s="14"/>
      <c r="D1232" s="14"/>
    </row>
    <row r="1233" spans="3:4">
      <c r="C1233" s="14"/>
      <c r="D1233" s="14"/>
    </row>
    <row r="1234" spans="3:4">
      <c r="C1234" s="14"/>
      <c r="D1234" s="14"/>
    </row>
    <row r="1235" spans="3:4">
      <c r="C1235" s="14"/>
      <c r="D1235" s="14"/>
    </row>
    <row r="1236" spans="3:4">
      <c r="C1236" s="14"/>
      <c r="D1236" s="14"/>
    </row>
    <row r="1237" spans="3:4">
      <c r="C1237" s="14"/>
      <c r="D1237" s="14"/>
    </row>
    <row r="1238" spans="3:4">
      <c r="C1238" s="14"/>
      <c r="D1238" s="14"/>
    </row>
    <row r="1239" spans="3:4">
      <c r="C1239" s="14"/>
      <c r="D1239" s="14"/>
    </row>
    <row r="1240" spans="3:4">
      <c r="C1240" s="14"/>
      <c r="D1240" s="14"/>
    </row>
    <row r="1241" spans="3:4">
      <c r="C1241" s="14"/>
      <c r="D1241" s="14"/>
    </row>
    <row r="1242" spans="3:4">
      <c r="C1242" s="14"/>
      <c r="D1242" s="14"/>
    </row>
    <row r="1243" spans="3:4">
      <c r="C1243" s="14"/>
      <c r="D1243" s="14"/>
    </row>
    <row r="1244" spans="3:4">
      <c r="C1244" s="14"/>
      <c r="D1244" s="14"/>
    </row>
    <row r="1245" spans="3:4">
      <c r="C1245" s="14"/>
      <c r="D1245" s="14"/>
    </row>
    <row r="1246" spans="3:4">
      <c r="C1246" s="14"/>
      <c r="D1246" s="14"/>
    </row>
    <row r="1247" spans="3:4">
      <c r="C1247" s="14"/>
      <c r="D1247" s="14"/>
    </row>
    <row r="1248" spans="3:4">
      <c r="C1248" s="14"/>
      <c r="D1248" s="14"/>
    </row>
    <row r="1249" spans="3:4">
      <c r="C1249" s="14"/>
      <c r="D1249" s="14"/>
    </row>
    <row r="1250" spans="3:4">
      <c r="C1250" s="14"/>
      <c r="D1250" s="14"/>
    </row>
    <row r="1251" spans="3:4">
      <c r="C1251" s="14"/>
      <c r="D1251" s="14"/>
    </row>
    <row r="1252" spans="3:4">
      <c r="C1252" s="14"/>
      <c r="D1252" s="14"/>
    </row>
    <row r="1253" spans="3:4">
      <c r="C1253" s="14"/>
      <c r="D1253" s="14"/>
    </row>
    <row r="1254" spans="3:4">
      <c r="C1254" s="14"/>
      <c r="D1254" s="14"/>
    </row>
    <row r="1255" spans="3:4">
      <c r="C1255" s="14"/>
      <c r="D1255" s="14"/>
    </row>
    <row r="1256" spans="3:4">
      <c r="C1256" s="14"/>
      <c r="D1256" s="14"/>
    </row>
    <row r="1257" spans="3:4">
      <c r="C1257" s="14"/>
      <c r="D1257" s="14"/>
    </row>
    <row r="1258" spans="3:4">
      <c r="C1258" s="14"/>
      <c r="D1258" s="14"/>
    </row>
    <row r="1259" spans="3:4">
      <c r="C1259" s="14"/>
      <c r="D1259" s="14"/>
    </row>
    <row r="1260" spans="3:4">
      <c r="C1260" s="14"/>
      <c r="D1260" s="14"/>
    </row>
    <row r="1261" spans="3:4">
      <c r="C1261" s="14"/>
      <c r="D1261" s="14"/>
    </row>
    <row r="1262" spans="3:4">
      <c r="C1262" s="14"/>
      <c r="D1262" s="14"/>
    </row>
    <row r="1263" spans="3:4">
      <c r="C1263" s="14"/>
      <c r="D1263" s="14"/>
    </row>
    <row r="1264" spans="3:4">
      <c r="C1264" s="14"/>
      <c r="D1264" s="14"/>
    </row>
    <row r="1265" spans="3:4">
      <c r="C1265" s="14"/>
      <c r="D1265" s="14"/>
    </row>
    <row r="1266" spans="3:4">
      <c r="C1266" s="14"/>
      <c r="D1266" s="14"/>
    </row>
    <row r="1267" spans="3:4">
      <c r="C1267" s="14"/>
      <c r="D1267" s="14"/>
    </row>
    <row r="1268" spans="3:4">
      <c r="C1268" s="14"/>
      <c r="D1268" s="14"/>
    </row>
    <row r="1269" spans="3:4">
      <c r="C1269" s="14"/>
      <c r="D1269" s="14"/>
    </row>
    <row r="1270" spans="3:4">
      <c r="C1270" s="14"/>
      <c r="D1270" s="14"/>
    </row>
    <row r="1271" spans="3:4">
      <c r="C1271" s="14"/>
      <c r="D1271" s="14"/>
    </row>
    <row r="1272" spans="3:4">
      <c r="C1272" s="14"/>
      <c r="D1272" s="14"/>
    </row>
    <row r="1273" spans="3:4">
      <c r="C1273" s="14"/>
      <c r="D1273" s="14"/>
    </row>
    <row r="1274" spans="3:4">
      <c r="C1274" s="14"/>
      <c r="D1274" s="14"/>
    </row>
    <row r="1275" spans="3:4">
      <c r="C1275" s="14"/>
      <c r="D1275" s="14"/>
    </row>
    <row r="1276" spans="3:4">
      <c r="C1276" s="14"/>
      <c r="D1276" s="14"/>
    </row>
    <row r="1277" spans="3:4">
      <c r="C1277" s="14"/>
      <c r="D1277" s="14"/>
    </row>
    <row r="1278" spans="3:4">
      <c r="C1278" s="14"/>
      <c r="D1278" s="14"/>
    </row>
    <row r="1279" spans="3:4">
      <c r="C1279" s="14"/>
      <c r="D1279" s="14"/>
    </row>
    <row r="1280" spans="3:4">
      <c r="C1280" s="14"/>
      <c r="D1280" s="14"/>
    </row>
    <row r="1281" spans="3:4">
      <c r="C1281" s="14"/>
      <c r="D1281" s="14"/>
    </row>
    <row r="1282" spans="3:4">
      <c r="C1282" s="14"/>
      <c r="D1282" s="14"/>
    </row>
    <row r="1283" spans="3:4">
      <c r="C1283" s="14"/>
      <c r="D1283" s="14"/>
    </row>
    <row r="1284" spans="3:4">
      <c r="C1284" s="14"/>
      <c r="D1284" s="14"/>
    </row>
    <row r="1285" spans="3:4">
      <c r="C1285" s="14"/>
      <c r="D1285" s="14"/>
    </row>
    <row r="1286" spans="3:4">
      <c r="C1286" s="14"/>
      <c r="D1286" s="14"/>
    </row>
    <row r="1287" spans="3:4">
      <c r="C1287" s="14"/>
      <c r="D1287" s="14"/>
    </row>
    <row r="1288" spans="3:4">
      <c r="C1288" s="14"/>
      <c r="D1288" s="14"/>
    </row>
    <row r="1289" spans="3:4">
      <c r="C1289" s="14"/>
      <c r="D1289" s="14"/>
    </row>
    <row r="1290" spans="3:4">
      <c r="C1290" s="14"/>
      <c r="D1290" s="14"/>
    </row>
    <row r="1291" spans="3:4">
      <c r="C1291" s="14"/>
      <c r="D1291" s="14"/>
    </row>
    <row r="1292" spans="3:4">
      <c r="C1292" s="14"/>
      <c r="D1292" s="14"/>
    </row>
    <row r="1293" spans="3:4">
      <c r="C1293" s="14"/>
      <c r="D1293" s="14"/>
    </row>
    <row r="1294" spans="3:4">
      <c r="C1294" s="14"/>
      <c r="D1294" s="14"/>
    </row>
    <row r="1295" spans="3:4">
      <c r="C1295" s="14"/>
      <c r="D1295" s="14"/>
    </row>
    <row r="1296" spans="3:4">
      <c r="C1296" s="14"/>
      <c r="D1296" s="14"/>
    </row>
    <row r="1297" spans="3:4">
      <c r="C1297" s="14"/>
      <c r="D1297" s="14"/>
    </row>
    <row r="1298" spans="3:4">
      <c r="C1298" s="14"/>
      <c r="D1298" s="14"/>
    </row>
    <row r="1299" spans="3:4">
      <c r="C1299" s="14"/>
      <c r="D1299" s="14"/>
    </row>
    <row r="1300" spans="3:4">
      <c r="C1300" s="14"/>
      <c r="D1300" s="14"/>
    </row>
    <row r="1301" spans="3:4">
      <c r="C1301" s="14"/>
      <c r="D1301" s="14"/>
    </row>
    <row r="1302" spans="3:4">
      <c r="C1302" s="14"/>
      <c r="D1302" s="14"/>
    </row>
    <row r="1303" spans="3:4">
      <c r="C1303" s="14"/>
      <c r="D1303" s="14"/>
    </row>
    <row r="1304" spans="3:4">
      <c r="C1304" s="14"/>
      <c r="D1304" s="14"/>
    </row>
    <row r="1305" spans="3:4">
      <c r="C1305" s="14"/>
      <c r="D1305" s="14"/>
    </row>
    <row r="1306" spans="3:4">
      <c r="C1306" s="14"/>
      <c r="D1306" s="14"/>
    </row>
    <row r="1307" spans="3:4">
      <c r="C1307" s="14"/>
      <c r="D1307" s="14"/>
    </row>
    <row r="1308" spans="3:4">
      <c r="C1308" s="14"/>
      <c r="D1308" s="14"/>
    </row>
    <row r="1309" spans="3:4">
      <c r="C1309" s="14"/>
      <c r="D1309" s="14"/>
    </row>
    <row r="1310" spans="3:4">
      <c r="C1310" s="14"/>
      <c r="D1310" s="14"/>
    </row>
    <row r="1311" spans="3:4">
      <c r="C1311" s="14"/>
      <c r="D1311" s="14"/>
    </row>
    <row r="1312" spans="3:4">
      <c r="C1312" s="14"/>
      <c r="D1312" s="14"/>
    </row>
    <row r="1313" spans="3:4">
      <c r="C1313" s="14"/>
      <c r="D1313" s="14"/>
    </row>
    <row r="1314" spans="3:4">
      <c r="C1314" s="14"/>
      <c r="D1314" s="14"/>
    </row>
    <row r="1315" spans="3:4">
      <c r="C1315" s="14"/>
      <c r="D1315" s="14"/>
    </row>
    <row r="1316" spans="3:4">
      <c r="C1316" s="14"/>
      <c r="D1316" s="14"/>
    </row>
    <row r="1317" spans="3:4">
      <c r="C1317" s="14"/>
      <c r="D1317" s="14"/>
    </row>
    <row r="1318" spans="3:4">
      <c r="C1318" s="14"/>
      <c r="D1318" s="14"/>
    </row>
    <row r="1319" spans="3:4">
      <c r="C1319" s="14"/>
      <c r="D1319" s="14"/>
    </row>
    <row r="1320" spans="3:4">
      <c r="C1320" s="14"/>
      <c r="D1320" s="14"/>
    </row>
    <row r="1321" spans="3:4">
      <c r="C1321" s="14"/>
      <c r="D1321" s="14"/>
    </row>
    <row r="1322" spans="3:4">
      <c r="C1322" s="14"/>
      <c r="D1322" s="14"/>
    </row>
    <row r="1323" spans="3:4">
      <c r="C1323" s="14"/>
      <c r="D1323" s="14"/>
    </row>
    <row r="1324" spans="3:4">
      <c r="C1324" s="14"/>
      <c r="D1324" s="14"/>
    </row>
    <row r="1325" spans="3:4">
      <c r="C1325" s="14"/>
      <c r="D1325" s="14"/>
    </row>
    <row r="1326" spans="3:4">
      <c r="C1326" s="14"/>
      <c r="D1326" s="14"/>
    </row>
    <row r="1327" spans="3:4">
      <c r="C1327" s="14"/>
      <c r="D1327" s="14"/>
    </row>
    <row r="1328" spans="3:4">
      <c r="C1328" s="14"/>
      <c r="D1328" s="14"/>
    </row>
    <row r="1329" spans="3:4">
      <c r="C1329" s="14"/>
      <c r="D1329" s="14"/>
    </row>
    <row r="1330" spans="3:4">
      <c r="C1330" s="14"/>
      <c r="D1330" s="14"/>
    </row>
    <row r="1331" spans="3:4">
      <c r="C1331" s="14"/>
      <c r="D1331" s="14"/>
    </row>
    <row r="1332" spans="3:4">
      <c r="C1332" s="14"/>
      <c r="D1332" s="14"/>
    </row>
    <row r="1333" spans="3:4">
      <c r="C1333" s="14"/>
      <c r="D1333" s="14"/>
    </row>
    <row r="1334" spans="3:4">
      <c r="C1334" s="14"/>
      <c r="D1334" s="14"/>
    </row>
    <row r="1335" spans="3:4">
      <c r="C1335" s="14"/>
      <c r="D1335" s="14"/>
    </row>
    <row r="1336" spans="3:4">
      <c r="C1336" s="14"/>
      <c r="D1336" s="14"/>
    </row>
    <row r="1337" spans="3:4">
      <c r="C1337" s="14"/>
      <c r="D1337" s="14"/>
    </row>
    <row r="1338" spans="3:4">
      <c r="C1338" s="14"/>
      <c r="D1338" s="14"/>
    </row>
    <row r="1339" spans="3:4">
      <c r="C1339" s="14"/>
      <c r="D1339" s="14"/>
    </row>
    <row r="1340" spans="3:4">
      <c r="C1340" s="14"/>
      <c r="D1340" s="14"/>
    </row>
    <row r="1341" spans="3:4">
      <c r="C1341" s="14"/>
      <c r="D1341" s="14"/>
    </row>
    <row r="1342" spans="3:4">
      <c r="C1342" s="14"/>
      <c r="D1342" s="14"/>
    </row>
    <row r="1343" spans="3:4">
      <c r="C1343" s="14"/>
      <c r="D1343" s="14"/>
    </row>
    <row r="1344" spans="3:4">
      <c r="C1344" s="14"/>
      <c r="D1344" s="14"/>
    </row>
    <row r="1345" spans="3:4">
      <c r="C1345" s="14"/>
      <c r="D1345" s="14"/>
    </row>
    <row r="1346" spans="3:4">
      <c r="C1346" s="14"/>
      <c r="D1346" s="14"/>
    </row>
    <row r="1347" spans="3:4">
      <c r="C1347" s="14"/>
      <c r="D1347" s="14"/>
    </row>
    <row r="1348" spans="3:4">
      <c r="C1348" s="14"/>
      <c r="D1348" s="14"/>
    </row>
    <row r="1349" spans="3:4">
      <c r="C1349" s="14"/>
      <c r="D1349" s="14"/>
    </row>
    <row r="1350" spans="3:4">
      <c r="C1350" s="14"/>
      <c r="D1350" s="14"/>
    </row>
    <row r="1351" spans="3:4">
      <c r="C1351" s="14"/>
      <c r="D1351" s="14"/>
    </row>
    <row r="1352" spans="3:4">
      <c r="C1352" s="14"/>
      <c r="D1352" s="14"/>
    </row>
    <row r="1353" spans="3:4">
      <c r="C1353" s="14"/>
      <c r="D1353" s="14"/>
    </row>
    <row r="1354" spans="3:4">
      <c r="C1354" s="14"/>
      <c r="D1354" s="14"/>
    </row>
    <row r="1355" spans="3:4">
      <c r="C1355" s="14"/>
      <c r="D1355" s="14"/>
    </row>
    <row r="1356" spans="3:4">
      <c r="C1356" s="14"/>
      <c r="D1356" s="14"/>
    </row>
    <row r="1357" spans="3:4">
      <c r="C1357" s="14"/>
      <c r="D1357" s="14"/>
    </row>
    <row r="1358" spans="3:4">
      <c r="C1358" s="14"/>
      <c r="D1358" s="14"/>
    </row>
    <row r="1359" spans="3:4">
      <c r="C1359" s="14"/>
      <c r="D1359" s="14"/>
    </row>
    <row r="1360" spans="3:4">
      <c r="C1360" s="14"/>
      <c r="D1360" s="14"/>
    </row>
    <row r="1361" spans="3:4">
      <c r="C1361" s="14"/>
      <c r="D1361" s="14"/>
    </row>
    <row r="1362" spans="3:4">
      <c r="C1362" s="14"/>
      <c r="D1362" s="14"/>
    </row>
    <row r="1363" spans="3:4">
      <c r="C1363" s="14"/>
      <c r="D1363" s="14"/>
    </row>
    <row r="1364" spans="3:4">
      <c r="C1364" s="14"/>
      <c r="D1364" s="14"/>
    </row>
    <row r="1365" spans="3:4">
      <c r="C1365" s="14"/>
      <c r="D1365" s="14"/>
    </row>
    <row r="1366" spans="3:4">
      <c r="C1366" s="14"/>
      <c r="D1366" s="14"/>
    </row>
    <row r="1367" spans="3:4">
      <c r="C1367" s="14"/>
      <c r="D1367" s="14"/>
    </row>
    <row r="1368" spans="3:4">
      <c r="C1368" s="14"/>
      <c r="D1368" s="14"/>
    </row>
    <row r="1369" spans="3:4">
      <c r="C1369" s="14"/>
      <c r="D1369" s="14"/>
    </row>
    <row r="1370" spans="3:4">
      <c r="C1370" s="14"/>
      <c r="D1370" s="14"/>
    </row>
    <row r="1371" spans="3:4">
      <c r="C1371" s="14"/>
      <c r="D1371" s="14"/>
    </row>
    <row r="1372" spans="3:4">
      <c r="C1372" s="14"/>
      <c r="D1372" s="14"/>
    </row>
    <row r="1373" spans="3:4">
      <c r="C1373" s="14"/>
      <c r="D1373" s="14"/>
    </row>
    <row r="1374" spans="3:4">
      <c r="C1374" s="14"/>
      <c r="D1374" s="14"/>
    </row>
    <row r="1375" spans="3:4">
      <c r="C1375" s="14"/>
      <c r="D1375" s="14"/>
    </row>
    <row r="1376" spans="3:4">
      <c r="C1376" s="14"/>
      <c r="D1376" s="14"/>
    </row>
    <row r="1377" spans="3:4">
      <c r="C1377" s="14"/>
      <c r="D1377" s="14"/>
    </row>
    <row r="1378" spans="3:4">
      <c r="C1378" s="14"/>
      <c r="D1378" s="14"/>
    </row>
    <row r="1379" spans="3:4">
      <c r="C1379" s="14"/>
      <c r="D1379" s="14"/>
    </row>
    <row r="1380" spans="3:4">
      <c r="C1380" s="14"/>
      <c r="D1380" s="14"/>
    </row>
    <row r="1381" spans="3:4">
      <c r="C1381" s="14"/>
      <c r="D1381" s="14"/>
    </row>
    <row r="1382" spans="3:4">
      <c r="C1382" s="14"/>
      <c r="D1382" s="14"/>
    </row>
    <row r="1383" spans="3:4">
      <c r="C1383" s="14"/>
      <c r="D1383" s="14"/>
    </row>
    <row r="1384" spans="3:4">
      <c r="C1384" s="14"/>
      <c r="D1384" s="14"/>
    </row>
    <row r="1385" spans="3:4">
      <c r="C1385" s="14"/>
      <c r="D1385" s="14"/>
    </row>
    <row r="1386" spans="3:4">
      <c r="C1386" s="14"/>
      <c r="D1386" s="14"/>
    </row>
    <row r="1387" spans="3:4">
      <c r="C1387" s="14"/>
      <c r="D1387" s="14"/>
    </row>
    <row r="1388" spans="3:4">
      <c r="C1388" s="14"/>
      <c r="D1388" s="14"/>
    </row>
    <row r="1389" spans="3:4">
      <c r="C1389" s="14"/>
      <c r="D1389" s="14"/>
    </row>
    <row r="1390" spans="3:4">
      <c r="C1390" s="14"/>
      <c r="D1390" s="14"/>
    </row>
    <row r="1391" spans="3:4">
      <c r="C1391" s="14"/>
      <c r="D1391" s="14"/>
    </row>
    <row r="1392" spans="3:4">
      <c r="C1392" s="14"/>
      <c r="D1392" s="14"/>
    </row>
    <row r="1393" spans="3:4">
      <c r="C1393" s="14"/>
      <c r="D1393" s="14"/>
    </row>
    <row r="1394" spans="3:4">
      <c r="C1394" s="14"/>
      <c r="D1394" s="14"/>
    </row>
    <row r="1395" spans="3:4">
      <c r="C1395" s="14"/>
      <c r="D1395" s="14"/>
    </row>
    <row r="1396" spans="3:4">
      <c r="C1396" s="14"/>
      <c r="D1396" s="14"/>
    </row>
    <row r="1397" spans="3:4">
      <c r="C1397" s="14"/>
      <c r="D1397" s="14"/>
    </row>
    <row r="1398" spans="3:4">
      <c r="C1398" s="14"/>
      <c r="D1398" s="14"/>
    </row>
    <row r="1399" spans="3:4">
      <c r="C1399" s="14"/>
      <c r="D1399" s="14"/>
    </row>
    <row r="1400" spans="3:4">
      <c r="C1400" s="14"/>
      <c r="D1400" s="14"/>
    </row>
    <row r="1401" spans="3:4">
      <c r="C1401" s="14"/>
      <c r="D1401" s="14"/>
    </row>
    <row r="1402" spans="3:4">
      <c r="C1402" s="14"/>
      <c r="D1402" s="14"/>
    </row>
    <row r="1403" spans="3:4">
      <c r="C1403" s="14"/>
      <c r="D1403" s="14"/>
    </row>
    <row r="1404" spans="3:4">
      <c r="C1404" s="14"/>
      <c r="D1404" s="14"/>
    </row>
    <row r="1405" spans="3:4">
      <c r="C1405" s="14"/>
      <c r="D1405" s="14"/>
    </row>
    <row r="1406" spans="3:4">
      <c r="C1406" s="14"/>
      <c r="D1406" s="14"/>
    </row>
    <row r="1407" spans="3:4">
      <c r="C1407" s="14"/>
      <c r="D1407" s="14"/>
    </row>
    <row r="1408" spans="3:4">
      <c r="C1408" s="14"/>
      <c r="D1408" s="14"/>
    </row>
    <row r="1409" spans="3:4">
      <c r="C1409" s="14"/>
      <c r="D1409" s="14"/>
    </row>
    <row r="1410" spans="3:4">
      <c r="C1410" s="14"/>
      <c r="D1410" s="14"/>
    </row>
    <row r="1411" spans="3:4">
      <c r="C1411" s="14"/>
      <c r="D1411" s="14"/>
    </row>
    <row r="1412" spans="3:4">
      <c r="C1412" s="14"/>
      <c r="D1412" s="14"/>
    </row>
    <row r="1413" spans="3:4">
      <c r="C1413" s="14"/>
      <c r="D1413" s="14"/>
    </row>
    <row r="1414" spans="3:4">
      <c r="C1414" s="14"/>
      <c r="D1414" s="14"/>
    </row>
    <row r="1415" spans="3:4">
      <c r="C1415" s="14"/>
      <c r="D1415" s="14"/>
    </row>
    <row r="1416" spans="3:4">
      <c r="C1416" s="14"/>
      <c r="D1416" s="14"/>
    </row>
    <row r="1417" spans="3:4">
      <c r="C1417" s="14"/>
      <c r="D1417" s="14"/>
    </row>
    <row r="1418" spans="3:4">
      <c r="C1418" s="14"/>
      <c r="D1418" s="14"/>
    </row>
    <row r="1419" spans="3:4">
      <c r="C1419" s="14"/>
      <c r="D1419" s="14"/>
    </row>
    <row r="1420" spans="3:4">
      <c r="C1420" s="14"/>
      <c r="D1420" s="14"/>
    </row>
    <row r="1421" spans="3:4">
      <c r="C1421" s="14"/>
      <c r="D1421" s="14"/>
    </row>
    <row r="1422" spans="3:4">
      <c r="C1422" s="14"/>
      <c r="D1422" s="14"/>
    </row>
    <row r="1423" spans="3:4">
      <c r="C1423" s="14"/>
      <c r="D1423" s="14"/>
    </row>
    <row r="1424" spans="3:4">
      <c r="C1424" s="14"/>
      <c r="D1424" s="14"/>
    </row>
    <row r="1425" spans="3:4">
      <c r="C1425" s="14"/>
      <c r="D1425" s="14"/>
    </row>
    <row r="1426" spans="3:4">
      <c r="C1426" s="14"/>
      <c r="D1426" s="14"/>
    </row>
    <row r="1427" spans="3:4">
      <c r="C1427" s="14"/>
      <c r="D1427" s="14"/>
    </row>
    <row r="1428" spans="3:4">
      <c r="C1428" s="14"/>
      <c r="D1428" s="14"/>
    </row>
    <row r="1429" spans="3:4">
      <c r="C1429" s="14"/>
      <c r="D1429" s="14"/>
    </row>
    <row r="1430" spans="3:4">
      <c r="C1430" s="14"/>
      <c r="D1430" s="14"/>
    </row>
    <row r="1431" spans="3:4">
      <c r="C1431" s="14"/>
      <c r="D1431" s="14"/>
    </row>
    <row r="1432" spans="3:4">
      <c r="C1432" s="14"/>
      <c r="D1432" s="14"/>
    </row>
    <row r="1433" spans="3:4">
      <c r="C1433" s="14"/>
      <c r="D1433" s="14"/>
    </row>
    <row r="1434" spans="3:4">
      <c r="C1434" s="14"/>
      <c r="D1434" s="14"/>
    </row>
    <row r="1435" spans="3:4">
      <c r="C1435" s="14"/>
      <c r="D1435" s="14"/>
    </row>
    <row r="1436" spans="3:4">
      <c r="C1436" s="14"/>
      <c r="D1436" s="14"/>
    </row>
    <row r="1437" spans="3:4">
      <c r="C1437" s="14"/>
      <c r="D1437" s="14"/>
    </row>
    <row r="1438" spans="3:4">
      <c r="C1438" s="14"/>
      <c r="D1438" s="14"/>
    </row>
    <row r="1439" spans="3:4">
      <c r="C1439" s="14"/>
      <c r="D1439" s="14"/>
    </row>
    <row r="1440" spans="3:4">
      <c r="C1440" s="14"/>
      <c r="D1440" s="14"/>
    </row>
    <row r="1441" spans="3:4">
      <c r="C1441" s="14"/>
      <c r="D1441" s="14"/>
    </row>
    <row r="1442" spans="3:4">
      <c r="C1442" s="14"/>
      <c r="D1442" s="14"/>
    </row>
    <row r="1443" spans="3:4">
      <c r="C1443" s="14"/>
      <c r="D1443" s="14"/>
    </row>
    <row r="1444" spans="3:4">
      <c r="C1444" s="14"/>
      <c r="D1444" s="14"/>
    </row>
    <row r="1445" spans="3:4">
      <c r="C1445" s="14"/>
      <c r="D1445" s="14"/>
    </row>
    <row r="1446" spans="3:4">
      <c r="C1446" s="14"/>
      <c r="D1446" s="14"/>
    </row>
    <row r="1447" spans="3:4">
      <c r="C1447" s="14"/>
      <c r="D1447" s="14"/>
    </row>
    <row r="1448" spans="3:4">
      <c r="C1448" s="14"/>
      <c r="D1448" s="14"/>
    </row>
    <row r="1449" spans="3:4">
      <c r="C1449" s="14"/>
      <c r="D1449" s="14"/>
    </row>
    <row r="1450" spans="3:4">
      <c r="C1450" s="14"/>
      <c r="D1450" s="14"/>
    </row>
    <row r="1451" spans="3:4">
      <c r="C1451" s="14"/>
      <c r="D1451" s="14"/>
    </row>
    <row r="1452" spans="3:4">
      <c r="C1452" s="14"/>
      <c r="D1452" s="14"/>
    </row>
    <row r="1453" spans="3:4">
      <c r="C1453" s="14"/>
      <c r="D1453" s="14"/>
    </row>
    <row r="1454" spans="3:4">
      <c r="C1454" s="14"/>
      <c r="D1454" s="14"/>
    </row>
    <row r="1455" spans="3:4">
      <c r="C1455" s="14"/>
      <c r="D1455" s="14"/>
    </row>
    <row r="1456" spans="3:4">
      <c r="C1456" s="14"/>
      <c r="D1456" s="14"/>
    </row>
    <row r="1457" spans="3:4">
      <c r="C1457" s="14"/>
      <c r="D1457" s="14"/>
    </row>
    <row r="1458" spans="3:4">
      <c r="C1458" s="14"/>
      <c r="D1458" s="14"/>
    </row>
    <row r="1459" spans="3:4">
      <c r="C1459" s="14"/>
      <c r="D1459" s="14"/>
    </row>
    <row r="1460" spans="3:4">
      <c r="C1460" s="14"/>
      <c r="D1460" s="14"/>
    </row>
    <row r="1461" spans="3:4">
      <c r="C1461" s="14"/>
      <c r="D1461" s="14"/>
    </row>
    <row r="1462" spans="3:4">
      <c r="C1462" s="14"/>
      <c r="D1462" s="14"/>
    </row>
    <row r="1463" spans="3:4">
      <c r="C1463" s="14"/>
      <c r="D1463" s="14"/>
    </row>
    <row r="1464" spans="3:4">
      <c r="C1464" s="14"/>
      <c r="D1464" s="14"/>
    </row>
    <row r="1465" spans="3:4">
      <c r="C1465" s="14"/>
      <c r="D1465" s="14"/>
    </row>
    <row r="1466" spans="3:4">
      <c r="C1466" s="14"/>
      <c r="D1466" s="14"/>
    </row>
    <row r="1467" spans="3:4">
      <c r="C1467" s="14"/>
      <c r="D1467" s="14"/>
    </row>
    <row r="1468" spans="3:4">
      <c r="C1468" s="14"/>
      <c r="D1468" s="14"/>
    </row>
    <row r="1469" spans="3:4">
      <c r="C1469" s="14"/>
      <c r="D1469" s="14"/>
    </row>
    <row r="1470" spans="3:4">
      <c r="C1470" s="14"/>
      <c r="D1470" s="14"/>
    </row>
    <row r="1471" spans="3:4">
      <c r="C1471" s="14"/>
      <c r="D1471" s="14"/>
    </row>
    <row r="1472" spans="3:4">
      <c r="C1472" s="14"/>
      <c r="D1472" s="14"/>
    </row>
    <row r="1473" spans="3:4">
      <c r="C1473" s="14"/>
      <c r="D1473" s="14"/>
    </row>
    <row r="1474" spans="3:4">
      <c r="C1474" s="14"/>
      <c r="D1474" s="14"/>
    </row>
    <row r="1475" spans="3:4">
      <c r="C1475" s="14"/>
      <c r="D1475" s="14"/>
    </row>
    <row r="1476" spans="3:4">
      <c r="C1476" s="14"/>
      <c r="D1476" s="14"/>
    </row>
    <row r="1477" spans="3:4">
      <c r="C1477" s="14"/>
      <c r="D1477" s="14"/>
    </row>
    <row r="1478" spans="3:4">
      <c r="C1478" s="14"/>
      <c r="D1478" s="14"/>
    </row>
    <row r="1479" spans="3:4">
      <c r="C1479" s="14"/>
      <c r="D1479" s="14"/>
    </row>
    <row r="1480" spans="3:4">
      <c r="C1480" s="14"/>
      <c r="D1480" s="14"/>
    </row>
    <row r="1481" spans="3:4">
      <c r="C1481" s="14"/>
      <c r="D1481" s="14"/>
    </row>
    <row r="1482" spans="3:4">
      <c r="C1482" s="14"/>
      <c r="D1482" s="14"/>
    </row>
    <row r="1483" spans="3:4">
      <c r="C1483" s="14"/>
      <c r="D1483" s="14"/>
    </row>
    <row r="1484" spans="3:4">
      <c r="C1484" s="14"/>
      <c r="D1484" s="14"/>
    </row>
    <row r="1485" spans="3:4">
      <c r="C1485" s="14"/>
      <c r="D1485" s="14"/>
    </row>
    <row r="1486" spans="3:4">
      <c r="C1486" s="14"/>
      <c r="D1486" s="14"/>
    </row>
    <row r="1487" spans="3:4">
      <c r="C1487" s="14"/>
      <c r="D1487" s="14"/>
    </row>
    <row r="1488" spans="3:4">
      <c r="C1488" s="14"/>
      <c r="D1488" s="14"/>
    </row>
    <row r="1489" spans="3:4">
      <c r="C1489" s="14"/>
      <c r="D1489" s="14"/>
    </row>
    <row r="1490" spans="3:4">
      <c r="C1490" s="14"/>
      <c r="D1490" s="14"/>
    </row>
    <row r="1491" spans="3:4">
      <c r="C1491" s="14"/>
      <c r="D1491" s="14"/>
    </row>
    <row r="1492" spans="3:4">
      <c r="C1492" s="14"/>
      <c r="D1492" s="14"/>
    </row>
    <row r="1493" spans="3:4">
      <c r="C1493" s="14"/>
      <c r="D1493" s="14"/>
    </row>
    <row r="1494" spans="3:4">
      <c r="C1494" s="14"/>
      <c r="D1494" s="14"/>
    </row>
    <row r="1495" spans="3:4">
      <c r="C1495" s="14"/>
      <c r="D1495" s="14"/>
    </row>
    <row r="1496" spans="3:4">
      <c r="C1496" s="14"/>
      <c r="D1496" s="14"/>
    </row>
    <row r="1497" spans="3:4">
      <c r="C1497" s="14"/>
      <c r="D1497" s="14"/>
    </row>
    <row r="1498" spans="3:4">
      <c r="C1498" s="14"/>
      <c r="D1498" s="14"/>
    </row>
    <row r="1499" spans="3:4">
      <c r="C1499" s="14"/>
      <c r="D1499" s="14"/>
    </row>
    <row r="1500" spans="3:4">
      <c r="C1500" s="14"/>
      <c r="D1500" s="14"/>
    </row>
    <row r="1501" spans="3:4">
      <c r="C1501" s="14"/>
      <c r="D1501" s="14"/>
    </row>
    <row r="1502" spans="3:4">
      <c r="C1502" s="14"/>
      <c r="D1502" s="14"/>
    </row>
    <row r="1503" spans="3:4">
      <c r="C1503" s="14"/>
      <c r="D1503" s="14"/>
    </row>
    <row r="1504" spans="3:4">
      <c r="C1504" s="14"/>
      <c r="D1504" s="14"/>
    </row>
    <row r="1505" spans="3:4">
      <c r="C1505" s="14"/>
      <c r="D1505" s="14"/>
    </row>
    <row r="1506" spans="3:4">
      <c r="C1506" s="14"/>
      <c r="D1506" s="14"/>
    </row>
    <row r="1507" spans="3:4">
      <c r="C1507" s="14"/>
      <c r="D1507" s="14"/>
    </row>
    <row r="1508" spans="3:4">
      <c r="C1508" s="14"/>
      <c r="D1508" s="14"/>
    </row>
    <row r="1509" spans="3:4">
      <c r="C1509" s="14"/>
      <c r="D1509" s="14"/>
    </row>
    <row r="1510" spans="3:4">
      <c r="C1510" s="14"/>
      <c r="D1510" s="14"/>
    </row>
    <row r="1511" spans="3:4">
      <c r="C1511" s="14"/>
      <c r="D1511" s="14"/>
    </row>
    <row r="1512" spans="3:4">
      <c r="C1512" s="14"/>
      <c r="D1512" s="14"/>
    </row>
    <row r="1513" spans="3:4">
      <c r="C1513" s="14"/>
      <c r="D1513" s="14"/>
    </row>
    <row r="1514" spans="3:4">
      <c r="C1514" s="14"/>
      <c r="D1514" s="14"/>
    </row>
    <row r="1515" spans="3:4">
      <c r="C1515" s="14"/>
      <c r="D1515" s="14"/>
    </row>
    <row r="1516" spans="3:4">
      <c r="C1516" s="14"/>
      <c r="D1516" s="14"/>
    </row>
    <row r="1517" spans="3:4">
      <c r="C1517" s="14"/>
      <c r="D1517" s="14"/>
    </row>
    <row r="1518" spans="3:4">
      <c r="C1518" s="14"/>
      <c r="D1518" s="14"/>
    </row>
    <row r="1519" spans="3:4">
      <c r="C1519" s="14"/>
      <c r="D1519" s="14"/>
    </row>
    <row r="1520" spans="3:4">
      <c r="C1520" s="14"/>
      <c r="D1520" s="14"/>
    </row>
    <row r="1521" spans="3:4">
      <c r="C1521" s="14"/>
      <c r="D1521" s="14"/>
    </row>
    <row r="1522" spans="3:4">
      <c r="C1522" s="14"/>
      <c r="D1522" s="14"/>
    </row>
    <row r="1523" spans="3:4">
      <c r="C1523" s="14"/>
      <c r="D1523" s="14"/>
    </row>
    <row r="1524" spans="3:4">
      <c r="C1524" s="14"/>
      <c r="D1524" s="14"/>
    </row>
    <row r="1525" spans="3:4">
      <c r="C1525" s="14"/>
      <c r="D1525" s="14"/>
    </row>
    <row r="1526" spans="3:4">
      <c r="C1526" s="14"/>
      <c r="D1526" s="14"/>
    </row>
    <row r="1527" spans="3:4">
      <c r="C1527" s="14"/>
      <c r="D1527" s="14"/>
    </row>
    <row r="1528" spans="3:4">
      <c r="C1528" s="14"/>
      <c r="D1528" s="14"/>
    </row>
    <row r="1529" spans="3:4">
      <c r="C1529" s="14"/>
      <c r="D1529" s="14"/>
    </row>
    <row r="1530" spans="3:4">
      <c r="C1530" s="14"/>
      <c r="D1530" s="14"/>
    </row>
    <row r="1531" spans="3:4">
      <c r="C1531" s="14"/>
      <c r="D1531" s="14"/>
    </row>
    <row r="1532" spans="3:4">
      <c r="C1532" s="14"/>
      <c r="D1532" s="14"/>
    </row>
    <row r="1533" spans="3:4">
      <c r="C1533" s="14"/>
      <c r="D1533" s="14"/>
    </row>
    <row r="1534" spans="3:4">
      <c r="C1534" s="14"/>
      <c r="D1534" s="14"/>
    </row>
    <row r="1535" spans="3:4">
      <c r="C1535" s="14"/>
      <c r="D1535" s="14"/>
    </row>
    <row r="1536" spans="3:4">
      <c r="C1536" s="14"/>
      <c r="D1536" s="14"/>
    </row>
    <row r="1537" spans="3:4">
      <c r="C1537" s="14"/>
      <c r="D1537" s="14"/>
    </row>
    <row r="1538" spans="3:4">
      <c r="C1538" s="14"/>
      <c r="D1538" s="14"/>
    </row>
    <row r="1539" spans="3:4">
      <c r="C1539" s="14"/>
      <c r="D1539" s="14"/>
    </row>
    <row r="1540" spans="3:4">
      <c r="C1540" s="14"/>
      <c r="D1540" s="14"/>
    </row>
    <row r="1541" spans="3:4">
      <c r="C1541" s="14"/>
      <c r="D1541" s="14"/>
    </row>
    <row r="1542" spans="3:4">
      <c r="C1542" s="14"/>
      <c r="D1542" s="14"/>
    </row>
    <row r="1543" spans="3:4">
      <c r="C1543" s="14"/>
      <c r="D1543" s="14"/>
    </row>
    <row r="1544" spans="3:4">
      <c r="C1544" s="14"/>
      <c r="D1544" s="14"/>
    </row>
    <row r="1545" spans="3:4">
      <c r="C1545" s="14"/>
      <c r="D1545" s="14"/>
    </row>
    <row r="1546" spans="3:4">
      <c r="C1546" s="14"/>
      <c r="D1546" s="14"/>
    </row>
    <row r="1547" spans="3:4">
      <c r="C1547" s="14"/>
      <c r="D1547" s="14"/>
    </row>
    <row r="1548" spans="3:4">
      <c r="C1548" s="14"/>
      <c r="D1548" s="14"/>
    </row>
    <row r="1549" spans="3:4">
      <c r="C1549" s="14"/>
      <c r="D1549" s="14"/>
    </row>
    <row r="1550" spans="3:4">
      <c r="C1550" s="14"/>
      <c r="D1550" s="14"/>
    </row>
    <row r="1551" spans="3:4">
      <c r="C1551" s="14"/>
      <c r="D1551" s="14"/>
    </row>
    <row r="1552" spans="3:4">
      <c r="C1552" s="14"/>
      <c r="D1552" s="14"/>
    </row>
    <row r="1553" spans="3:4">
      <c r="C1553" s="14"/>
      <c r="D1553" s="14"/>
    </row>
    <row r="1554" spans="3:4">
      <c r="C1554" s="14"/>
      <c r="D1554" s="14"/>
    </row>
    <row r="1555" spans="3:4">
      <c r="C1555" s="14"/>
      <c r="D1555" s="14"/>
    </row>
    <row r="1556" spans="3:4">
      <c r="C1556" s="14"/>
      <c r="D1556" s="14"/>
    </row>
    <row r="1557" spans="3:4">
      <c r="C1557" s="14"/>
      <c r="D1557" s="14"/>
    </row>
    <row r="1558" spans="3:4">
      <c r="C1558" s="14"/>
      <c r="D1558" s="14"/>
    </row>
    <row r="1559" spans="3:4">
      <c r="C1559" s="14"/>
      <c r="D1559" s="14"/>
    </row>
    <row r="1560" spans="3:4">
      <c r="C1560" s="14"/>
      <c r="D1560" s="14"/>
    </row>
    <row r="1561" spans="3:4">
      <c r="C1561" s="14"/>
      <c r="D1561" s="14"/>
    </row>
    <row r="1562" spans="3:4">
      <c r="C1562" s="14"/>
      <c r="D1562" s="14"/>
    </row>
    <row r="1563" spans="3:4">
      <c r="C1563" s="14"/>
      <c r="D1563" s="14"/>
    </row>
    <row r="1564" spans="3:4">
      <c r="C1564" s="14"/>
      <c r="D1564" s="14"/>
    </row>
    <row r="1565" spans="3:4">
      <c r="C1565" s="14"/>
      <c r="D1565" s="14"/>
    </row>
    <row r="1566" spans="3:4">
      <c r="C1566" s="14"/>
      <c r="D1566" s="14"/>
    </row>
    <row r="1567" spans="3:4">
      <c r="C1567" s="14"/>
      <c r="D1567" s="14"/>
    </row>
    <row r="1568" spans="3:4">
      <c r="C1568" s="14"/>
      <c r="D1568" s="14"/>
    </row>
    <row r="1569" spans="3:4">
      <c r="C1569" s="14"/>
      <c r="D1569" s="14"/>
    </row>
    <row r="1570" spans="3:4">
      <c r="C1570" s="14"/>
      <c r="D1570" s="14"/>
    </row>
    <row r="1571" spans="3:4">
      <c r="C1571" s="14"/>
      <c r="D1571" s="14"/>
    </row>
    <row r="1572" spans="3:4">
      <c r="C1572" s="14"/>
      <c r="D1572" s="14"/>
    </row>
    <row r="1573" spans="3:4">
      <c r="C1573" s="14"/>
      <c r="D1573" s="14"/>
    </row>
    <row r="1574" spans="3:4">
      <c r="C1574" s="14"/>
      <c r="D1574" s="14"/>
    </row>
    <row r="1575" spans="3:4">
      <c r="C1575" s="14"/>
      <c r="D1575" s="14"/>
    </row>
    <row r="1576" spans="3:4">
      <c r="C1576" s="14"/>
      <c r="D1576" s="14"/>
    </row>
    <row r="1577" spans="3:4">
      <c r="C1577" s="14"/>
      <c r="D1577" s="14"/>
    </row>
    <row r="1578" spans="3:4">
      <c r="C1578" s="14"/>
      <c r="D1578" s="14"/>
    </row>
    <row r="1579" spans="3:4">
      <c r="C1579" s="14"/>
      <c r="D1579" s="14"/>
    </row>
    <row r="1580" spans="3:4">
      <c r="C1580" s="14"/>
      <c r="D1580" s="14"/>
    </row>
    <row r="1581" spans="3:4">
      <c r="C1581" s="14"/>
      <c r="D1581" s="14"/>
    </row>
    <row r="1582" spans="3:4">
      <c r="C1582" s="14"/>
      <c r="D1582" s="14"/>
    </row>
    <row r="1583" spans="3:4">
      <c r="C1583" s="14"/>
      <c r="D1583" s="14"/>
    </row>
    <row r="1584" spans="3:4">
      <c r="C1584" s="14"/>
      <c r="D1584" s="14"/>
    </row>
    <row r="1585" spans="3:4">
      <c r="C1585" s="14"/>
      <c r="D1585" s="14"/>
    </row>
    <row r="1586" spans="3:4">
      <c r="C1586" s="14"/>
      <c r="D1586" s="14"/>
    </row>
    <row r="1587" spans="3:4">
      <c r="C1587" s="14"/>
      <c r="D1587" s="14"/>
    </row>
    <row r="1588" spans="3:4">
      <c r="C1588" s="14"/>
      <c r="D1588" s="14"/>
    </row>
    <row r="1589" spans="3:4">
      <c r="C1589" s="14"/>
      <c r="D1589" s="14"/>
    </row>
    <row r="1590" spans="3:4">
      <c r="C1590" s="14"/>
      <c r="D1590" s="14"/>
    </row>
    <row r="1591" spans="3:4">
      <c r="C1591" s="14"/>
      <c r="D1591" s="14"/>
    </row>
    <row r="1592" spans="3:4">
      <c r="C1592" s="14"/>
      <c r="D1592" s="14"/>
    </row>
    <row r="1593" spans="3:4">
      <c r="C1593" s="14"/>
      <c r="D1593" s="14"/>
    </row>
    <row r="1594" spans="3:4">
      <c r="C1594" s="14"/>
      <c r="D1594" s="14"/>
    </row>
    <row r="1595" spans="3:4">
      <c r="C1595" s="14"/>
      <c r="D1595" s="14"/>
    </row>
    <row r="1596" spans="3:4">
      <c r="C1596" s="14"/>
      <c r="D1596" s="14"/>
    </row>
    <row r="1597" spans="3:4">
      <c r="C1597" s="14"/>
      <c r="D1597" s="14"/>
    </row>
    <row r="1598" spans="3:4">
      <c r="C1598" s="14"/>
      <c r="D1598" s="14"/>
    </row>
    <row r="1599" spans="3:4">
      <c r="C1599" s="14"/>
      <c r="D1599" s="14"/>
    </row>
    <row r="1600" spans="3:4">
      <c r="C1600" s="14"/>
      <c r="D1600" s="14"/>
    </row>
    <row r="1601" spans="3:4">
      <c r="C1601" s="14"/>
      <c r="D1601" s="14"/>
    </row>
    <row r="1602" spans="3:4">
      <c r="C1602" s="14"/>
      <c r="D1602" s="14"/>
    </row>
    <row r="1603" spans="3:4">
      <c r="C1603" s="14"/>
      <c r="D1603" s="14"/>
    </row>
    <row r="1604" spans="3:4">
      <c r="C1604" s="14"/>
      <c r="D1604" s="14"/>
    </row>
    <row r="1605" spans="3:4">
      <c r="C1605" s="14"/>
      <c r="D1605" s="14"/>
    </row>
    <row r="1606" spans="3:4">
      <c r="C1606" s="14"/>
      <c r="D1606" s="14"/>
    </row>
    <row r="1607" spans="3:4">
      <c r="C1607" s="14"/>
      <c r="D1607" s="14"/>
    </row>
    <row r="1608" spans="3:4">
      <c r="C1608" s="14"/>
      <c r="D1608" s="14"/>
    </row>
    <row r="1609" spans="3:4">
      <c r="C1609" s="14"/>
      <c r="D1609" s="14"/>
    </row>
    <row r="1610" spans="3:4">
      <c r="C1610" s="14"/>
      <c r="D1610" s="14"/>
    </row>
    <row r="1611" spans="3:4">
      <c r="C1611" s="14"/>
      <c r="D1611" s="14"/>
    </row>
    <row r="1612" spans="3:4">
      <c r="C1612" s="14"/>
      <c r="D1612" s="14"/>
    </row>
    <row r="1613" spans="3:4">
      <c r="C1613" s="14"/>
      <c r="D1613" s="14"/>
    </row>
    <row r="1614" spans="3:4">
      <c r="C1614" s="14"/>
      <c r="D1614" s="14"/>
    </row>
    <row r="1615" spans="3:4">
      <c r="C1615" s="14"/>
      <c r="D1615" s="14"/>
    </row>
    <row r="1616" spans="3:4">
      <c r="C1616" s="14"/>
      <c r="D1616" s="14"/>
    </row>
    <row r="1617" spans="3:4">
      <c r="C1617" s="14"/>
      <c r="D1617" s="14"/>
    </row>
    <row r="1618" spans="3:4">
      <c r="C1618" s="14"/>
      <c r="D1618" s="14"/>
    </row>
    <row r="1619" spans="3:4">
      <c r="C1619" s="14"/>
      <c r="D1619" s="14"/>
    </row>
    <row r="1620" spans="3:4">
      <c r="C1620" s="14"/>
      <c r="D1620" s="14"/>
    </row>
    <row r="1621" spans="3:4">
      <c r="C1621" s="14"/>
      <c r="D1621" s="14"/>
    </row>
    <row r="1622" spans="3:4">
      <c r="C1622" s="14"/>
      <c r="D1622" s="14"/>
    </row>
    <row r="1623" spans="3:4">
      <c r="C1623" s="14"/>
      <c r="D1623" s="14"/>
    </row>
    <row r="1624" spans="3:4">
      <c r="C1624" s="14"/>
      <c r="D1624" s="14"/>
    </row>
    <row r="1625" spans="3:4">
      <c r="C1625" s="14"/>
      <c r="D1625" s="14"/>
    </row>
    <row r="1626" spans="3:4">
      <c r="C1626" s="14"/>
      <c r="D1626" s="14"/>
    </row>
    <row r="1627" spans="3:4">
      <c r="C1627" s="14"/>
      <c r="D1627" s="14"/>
    </row>
    <row r="1628" spans="3:4">
      <c r="C1628" s="14"/>
      <c r="D1628" s="14"/>
    </row>
    <row r="1629" spans="3:4">
      <c r="C1629" s="14"/>
      <c r="D1629" s="14"/>
    </row>
    <row r="1630" spans="3:4">
      <c r="C1630" s="14"/>
      <c r="D1630" s="14"/>
    </row>
    <row r="1631" spans="3:4">
      <c r="C1631" s="14"/>
      <c r="D1631" s="14"/>
    </row>
    <row r="1632" spans="3:4">
      <c r="C1632" s="14"/>
      <c r="D1632" s="14"/>
    </row>
    <row r="1633" spans="3:4">
      <c r="C1633" s="14"/>
      <c r="D1633" s="14"/>
    </row>
    <row r="1634" spans="3:4">
      <c r="C1634" s="14"/>
      <c r="D1634" s="14"/>
    </row>
    <row r="1635" spans="3:4">
      <c r="C1635" s="14"/>
      <c r="D1635" s="14"/>
    </row>
    <row r="1636" spans="3:4">
      <c r="C1636" s="14"/>
      <c r="D1636" s="14"/>
    </row>
    <row r="1637" spans="3:4">
      <c r="C1637" s="14"/>
      <c r="D1637" s="14"/>
    </row>
    <row r="1638" spans="3:4">
      <c r="C1638" s="14"/>
      <c r="D1638" s="14"/>
    </row>
    <row r="1639" spans="3:4">
      <c r="C1639" s="14"/>
      <c r="D1639" s="14"/>
    </row>
    <row r="1640" spans="3:4">
      <c r="C1640" s="14"/>
      <c r="D1640" s="14"/>
    </row>
    <row r="1641" spans="3:4">
      <c r="C1641" s="14"/>
      <c r="D1641" s="14"/>
    </row>
    <row r="1642" spans="3:4">
      <c r="C1642" s="14"/>
      <c r="D1642" s="14"/>
    </row>
    <row r="1643" spans="3:4">
      <c r="C1643" s="14"/>
      <c r="D1643" s="14"/>
    </row>
    <row r="1644" spans="3:4">
      <c r="C1644" s="14"/>
      <c r="D1644" s="14"/>
    </row>
    <row r="1645" spans="3:4">
      <c r="C1645" s="14"/>
      <c r="D1645" s="14"/>
    </row>
    <row r="1646" spans="3:4">
      <c r="C1646" s="14"/>
      <c r="D1646" s="14"/>
    </row>
    <row r="1647" spans="3:4">
      <c r="C1647" s="14"/>
      <c r="D1647" s="14"/>
    </row>
    <row r="1648" spans="3:4">
      <c r="C1648" s="14"/>
      <c r="D1648" s="14"/>
    </row>
    <row r="1649" spans="3:4">
      <c r="C1649" s="14"/>
      <c r="D1649" s="14"/>
    </row>
    <row r="1650" spans="3:4">
      <c r="C1650" s="14"/>
      <c r="D1650" s="14"/>
    </row>
    <row r="1651" spans="3:4">
      <c r="C1651" s="14"/>
      <c r="D1651" s="14"/>
    </row>
    <row r="1652" spans="3:4">
      <c r="C1652" s="14"/>
      <c r="D1652" s="14"/>
    </row>
    <row r="1653" spans="3:4">
      <c r="C1653" s="14"/>
      <c r="D1653" s="14"/>
    </row>
    <row r="1654" spans="3:4">
      <c r="C1654" s="14"/>
      <c r="D1654" s="14"/>
    </row>
    <row r="1655" spans="3:4">
      <c r="C1655" s="14"/>
      <c r="D1655" s="14"/>
    </row>
    <row r="1656" spans="3:4">
      <c r="C1656" s="14"/>
      <c r="D1656" s="14"/>
    </row>
    <row r="1657" spans="3:4">
      <c r="C1657" s="14"/>
      <c r="D1657" s="14"/>
    </row>
    <row r="1658" spans="3:4">
      <c r="C1658" s="14"/>
      <c r="D1658" s="14"/>
    </row>
    <row r="1659" spans="3:4">
      <c r="C1659" s="14"/>
      <c r="D1659" s="14"/>
    </row>
    <row r="1660" spans="3:4">
      <c r="C1660" s="14"/>
      <c r="D1660" s="14"/>
    </row>
    <row r="1661" spans="3:4">
      <c r="C1661" s="14"/>
      <c r="D1661" s="14"/>
    </row>
    <row r="1662" spans="3:4">
      <c r="C1662" s="14"/>
      <c r="D1662" s="14"/>
    </row>
    <row r="1663" spans="3:4">
      <c r="C1663" s="14"/>
      <c r="D1663" s="14"/>
    </row>
    <row r="1664" spans="3:4">
      <c r="C1664" s="14"/>
      <c r="D1664" s="14"/>
    </row>
    <row r="1665" spans="3:4">
      <c r="C1665" s="14"/>
      <c r="D1665" s="14"/>
    </row>
    <row r="1666" spans="3:4">
      <c r="C1666" s="14"/>
      <c r="D1666" s="14"/>
    </row>
    <row r="1667" spans="3:4">
      <c r="C1667" s="14"/>
      <c r="D1667" s="14"/>
    </row>
    <row r="1668" spans="3:4">
      <c r="C1668" s="14"/>
      <c r="D1668" s="14"/>
    </row>
    <row r="1669" spans="3:4">
      <c r="C1669" s="14"/>
      <c r="D1669" s="14"/>
    </row>
    <row r="1670" spans="3:4">
      <c r="C1670" s="14"/>
      <c r="D1670" s="14"/>
    </row>
    <row r="1671" spans="3:4">
      <c r="C1671" s="14"/>
      <c r="D1671" s="14"/>
    </row>
    <row r="1672" spans="3:4">
      <c r="C1672" s="14"/>
      <c r="D1672" s="14"/>
    </row>
    <row r="1673" spans="3:4">
      <c r="C1673" s="14"/>
      <c r="D1673" s="14"/>
    </row>
    <row r="1674" spans="3:4">
      <c r="C1674" s="14"/>
      <c r="D1674" s="14"/>
    </row>
    <row r="1675" spans="3:4">
      <c r="C1675" s="14"/>
      <c r="D1675" s="14"/>
    </row>
    <row r="1676" spans="3:4">
      <c r="C1676" s="14"/>
      <c r="D1676" s="14"/>
    </row>
    <row r="1677" spans="3:4">
      <c r="C1677" s="14"/>
      <c r="D1677" s="14"/>
    </row>
    <row r="1678" spans="3:4">
      <c r="C1678" s="14"/>
      <c r="D1678" s="14"/>
    </row>
    <row r="1679" spans="3:4">
      <c r="C1679" s="14"/>
      <c r="D1679" s="14"/>
    </row>
    <row r="1680" spans="3:4">
      <c r="C1680" s="14"/>
      <c r="D1680" s="14"/>
    </row>
    <row r="1681" spans="3:4">
      <c r="C1681" s="14"/>
      <c r="D1681" s="14"/>
    </row>
    <row r="1682" spans="3:4">
      <c r="C1682" s="14"/>
      <c r="D1682" s="14"/>
    </row>
    <row r="1683" spans="3:4">
      <c r="C1683" s="14"/>
      <c r="D1683" s="14"/>
    </row>
    <row r="1684" spans="3:4">
      <c r="C1684" s="14"/>
      <c r="D1684" s="14"/>
    </row>
    <row r="1685" spans="3:4">
      <c r="C1685" s="14"/>
      <c r="D1685" s="14"/>
    </row>
    <row r="1686" spans="3:4">
      <c r="C1686" s="14"/>
      <c r="D1686" s="14"/>
    </row>
    <row r="1687" spans="3:4">
      <c r="C1687" s="14"/>
      <c r="D1687" s="14"/>
    </row>
    <row r="1688" spans="3:4">
      <c r="C1688" s="14"/>
      <c r="D1688" s="14"/>
    </row>
    <row r="1689" spans="3:4">
      <c r="C1689" s="14"/>
      <c r="D1689" s="14"/>
    </row>
    <row r="1690" spans="3:4">
      <c r="C1690" s="14"/>
      <c r="D1690" s="14"/>
    </row>
    <row r="1691" spans="3:4">
      <c r="C1691" s="14"/>
      <c r="D1691" s="14"/>
    </row>
    <row r="1692" spans="3:4">
      <c r="C1692" s="14"/>
      <c r="D1692" s="14"/>
    </row>
    <row r="1693" spans="3:4">
      <c r="C1693" s="14"/>
      <c r="D1693" s="14"/>
    </row>
    <row r="1694" spans="3:4">
      <c r="C1694" s="14"/>
      <c r="D1694" s="14"/>
    </row>
    <row r="1695" spans="3:4">
      <c r="C1695" s="14"/>
      <c r="D1695" s="14"/>
    </row>
    <row r="1696" spans="3:4">
      <c r="C1696" s="14"/>
      <c r="D1696" s="14"/>
    </row>
    <row r="1697" spans="3:4">
      <c r="C1697" s="14"/>
      <c r="D1697" s="14"/>
    </row>
    <row r="1698" spans="3:4">
      <c r="C1698" s="14"/>
      <c r="D1698" s="14"/>
    </row>
    <row r="1699" spans="3:4">
      <c r="C1699" s="14"/>
      <c r="D1699" s="14"/>
    </row>
    <row r="1700" spans="3:4">
      <c r="C1700" s="14"/>
      <c r="D1700" s="14"/>
    </row>
    <row r="1701" spans="3:4">
      <c r="C1701" s="14"/>
      <c r="D1701" s="14"/>
    </row>
    <row r="1702" spans="3:4">
      <c r="C1702" s="14"/>
      <c r="D1702" s="14"/>
    </row>
    <row r="1703" spans="3:4">
      <c r="C1703" s="14"/>
      <c r="D1703" s="14"/>
    </row>
    <row r="1704" spans="3:4">
      <c r="C1704" s="14"/>
      <c r="D1704" s="14"/>
    </row>
    <row r="1705" spans="3:4">
      <c r="C1705" s="14"/>
      <c r="D1705" s="14"/>
    </row>
    <row r="1706" spans="3:4">
      <c r="C1706" s="14"/>
      <c r="D1706" s="14"/>
    </row>
    <row r="1707" spans="3:4">
      <c r="C1707" s="14"/>
      <c r="D1707" s="14"/>
    </row>
    <row r="1708" spans="3:4">
      <c r="C1708" s="14"/>
      <c r="D1708" s="14"/>
    </row>
    <row r="1709" spans="3:4">
      <c r="C1709" s="14"/>
      <c r="D1709" s="14"/>
    </row>
    <row r="1710" spans="3:4">
      <c r="C1710" s="14"/>
      <c r="D1710" s="14"/>
    </row>
    <row r="1711" spans="3:4">
      <c r="C1711" s="14"/>
      <c r="D1711" s="14"/>
    </row>
    <row r="1712" spans="3:4">
      <c r="C1712" s="14"/>
      <c r="D1712" s="14"/>
    </row>
    <row r="1713" spans="3:4">
      <c r="C1713" s="14"/>
      <c r="D1713" s="14"/>
    </row>
    <row r="1714" spans="3:4">
      <c r="C1714" s="14"/>
      <c r="D1714" s="14"/>
    </row>
    <row r="1715" spans="3:4">
      <c r="C1715" s="14"/>
      <c r="D1715" s="14"/>
    </row>
    <row r="1716" spans="3:4">
      <c r="C1716" s="14"/>
      <c r="D1716" s="14"/>
    </row>
    <row r="1717" spans="3:4">
      <c r="C1717" s="14"/>
      <c r="D1717" s="14"/>
    </row>
    <row r="1718" spans="3:4">
      <c r="C1718" s="14"/>
      <c r="D1718" s="14"/>
    </row>
    <row r="1719" spans="3:4">
      <c r="C1719" s="14"/>
      <c r="D1719" s="14"/>
    </row>
    <row r="1720" spans="3:4">
      <c r="C1720" s="14"/>
      <c r="D1720" s="14"/>
    </row>
    <row r="1721" spans="3:4">
      <c r="C1721" s="14"/>
      <c r="D1721" s="14"/>
    </row>
    <row r="1722" spans="3:4">
      <c r="C1722" s="14"/>
      <c r="D1722" s="14"/>
    </row>
    <row r="1723" spans="3:4">
      <c r="C1723" s="14"/>
      <c r="D1723" s="14"/>
    </row>
    <row r="1724" spans="3:4">
      <c r="C1724" s="14"/>
      <c r="D1724" s="14"/>
    </row>
    <row r="1725" spans="3:4">
      <c r="C1725" s="14"/>
      <c r="D1725" s="14"/>
    </row>
    <row r="1726" spans="3:4">
      <c r="C1726" s="14"/>
      <c r="D1726" s="14"/>
    </row>
    <row r="1727" spans="3:4">
      <c r="C1727" s="14"/>
      <c r="D1727" s="14"/>
    </row>
    <row r="1728" spans="3:4">
      <c r="C1728" s="14"/>
      <c r="D1728" s="14"/>
    </row>
    <row r="1729" spans="3:4">
      <c r="C1729" s="14"/>
      <c r="D1729" s="14"/>
    </row>
    <row r="1730" spans="3:4">
      <c r="C1730" s="14"/>
      <c r="D1730" s="14"/>
    </row>
    <row r="1731" spans="3:4">
      <c r="C1731" s="14"/>
      <c r="D1731" s="14"/>
    </row>
    <row r="1732" spans="3:4">
      <c r="C1732" s="14"/>
      <c r="D1732" s="14"/>
    </row>
    <row r="1733" spans="3:4">
      <c r="C1733" s="14"/>
      <c r="D1733" s="14"/>
    </row>
    <row r="1734" spans="3:4">
      <c r="C1734" s="14"/>
      <c r="D1734" s="14"/>
    </row>
    <row r="1735" spans="3:4">
      <c r="C1735" s="14"/>
      <c r="D1735" s="14"/>
    </row>
    <row r="1736" spans="3:4">
      <c r="C1736" s="14"/>
      <c r="D1736" s="14"/>
    </row>
    <row r="1737" spans="3:4">
      <c r="C1737" s="14"/>
      <c r="D1737" s="14"/>
    </row>
    <row r="1738" spans="3:4">
      <c r="C1738" s="14"/>
      <c r="D1738" s="14"/>
    </row>
    <row r="1739" spans="3:4">
      <c r="C1739" s="14"/>
      <c r="D1739" s="14"/>
    </row>
    <row r="1740" spans="3:4">
      <c r="C1740" s="14"/>
      <c r="D1740" s="14"/>
    </row>
    <row r="1741" spans="3:4">
      <c r="C1741" s="14"/>
      <c r="D1741" s="14"/>
    </row>
    <row r="1742" spans="3:4">
      <c r="C1742" s="14"/>
      <c r="D1742" s="14"/>
    </row>
    <row r="1743" spans="3:4">
      <c r="C1743" s="14"/>
      <c r="D1743" s="14"/>
    </row>
    <row r="1744" spans="3:4">
      <c r="C1744" s="14"/>
      <c r="D1744" s="14"/>
    </row>
    <row r="1745" spans="3:4">
      <c r="C1745" s="14"/>
      <c r="D1745" s="14"/>
    </row>
    <row r="1746" spans="3:4">
      <c r="C1746" s="14"/>
      <c r="D1746" s="14"/>
    </row>
    <row r="1747" spans="3:4">
      <c r="C1747" s="14"/>
      <c r="D1747" s="14"/>
    </row>
    <row r="1748" spans="3:4">
      <c r="C1748" s="14"/>
      <c r="D1748" s="14"/>
    </row>
    <row r="1749" spans="3:4">
      <c r="C1749" s="14"/>
      <c r="D1749" s="14"/>
    </row>
    <row r="1750" spans="3:4">
      <c r="C1750" s="14"/>
      <c r="D1750" s="14"/>
    </row>
    <row r="1751" spans="3:4">
      <c r="C1751" s="14"/>
      <c r="D1751" s="14"/>
    </row>
    <row r="1752" spans="3:4">
      <c r="C1752" s="14"/>
      <c r="D1752" s="14"/>
    </row>
    <row r="1753" spans="3:4">
      <c r="C1753" s="14"/>
      <c r="D1753" s="14"/>
    </row>
    <row r="1754" spans="3:4">
      <c r="C1754" s="14"/>
      <c r="D1754" s="14"/>
    </row>
    <row r="1755" spans="3:4">
      <c r="C1755" s="14"/>
      <c r="D1755" s="14"/>
    </row>
    <row r="1756" spans="3:4">
      <c r="C1756" s="14"/>
      <c r="D1756" s="14"/>
    </row>
    <row r="1757" spans="3:4">
      <c r="C1757" s="14"/>
      <c r="D1757" s="14"/>
    </row>
    <row r="1758" spans="3:4">
      <c r="C1758" s="14"/>
      <c r="D1758" s="14"/>
    </row>
    <row r="1759" spans="3:4">
      <c r="C1759" s="14"/>
      <c r="D1759" s="14"/>
    </row>
    <row r="1760" spans="3:4">
      <c r="C1760" s="14"/>
      <c r="D1760" s="14"/>
    </row>
    <row r="1761" spans="3:4">
      <c r="C1761" s="14"/>
      <c r="D1761" s="14"/>
    </row>
    <row r="1762" spans="3:4">
      <c r="C1762" s="14"/>
      <c r="D1762" s="14"/>
    </row>
    <row r="1763" spans="3:4">
      <c r="C1763" s="14"/>
      <c r="D1763" s="14"/>
    </row>
    <row r="1764" spans="3:4">
      <c r="C1764" s="14"/>
      <c r="D1764" s="14"/>
    </row>
    <row r="1765" spans="3:4">
      <c r="C1765" s="14"/>
      <c r="D1765" s="14"/>
    </row>
    <row r="1766" spans="3:4">
      <c r="C1766" s="14"/>
      <c r="D1766" s="14"/>
    </row>
    <row r="1767" spans="3:4">
      <c r="C1767" s="14"/>
      <c r="D1767" s="14"/>
    </row>
    <row r="1768" spans="3:4">
      <c r="C1768" s="14"/>
      <c r="D1768" s="14"/>
    </row>
    <row r="1769" spans="3:4">
      <c r="C1769" s="14"/>
      <c r="D1769" s="14"/>
    </row>
    <row r="1770" spans="3:4">
      <c r="C1770" s="14"/>
      <c r="D1770" s="14"/>
    </row>
    <row r="1771" spans="3:4">
      <c r="C1771" s="14"/>
      <c r="D1771" s="14"/>
    </row>
    <row r="1772" spans="3:4">
      <c r="C1772" s="14"/>
      <c r="D1772" s="14"/>
    </row>
    <row r="1773" spans="3:4">
      <c r="C1773" s="14"/>
      <c r="D1773" s="14"/>
    </row>
    <row r="1774" spans="3:4">
      <c r="C1774" s="14"/>
      <c r="D1774" s="14"/>
    </row>
    <row r="1775" spans="3:4">
      <c r="C1775" s="14"/>
      <c r="D1775" s="14"/>
    </row>
    <row r="1776" spans="3:4">
      <c r="C1776" s="14"/>
      <c r="D1776" s="14"/>
    </row>
    <row r="1777" spans="3:4">
      <c r="C1777" s="14"/>
      <c r="D1777" s="14"/>
    </row>
    <row r="1778" spans="3:4">
      <c r="C1778" s="14"/>
      <c r="D1778" s="14"/>
    </row>
    <row r="1779" spans="3:4">
      <c r="C1779" s="14"/>
      <c r="D1779" s="14"/>
    </row>
    <row r="1780" spans="3:4">
      <c r="C1780" s="14"/>
      <c r="D1780" s="14"/>
    </row>
    <row r="1781" spans="3:4">
      <c r="C1781" s="14"/>
      <c r="D1781" s="14"/>
    </row>
    <row r="1782" spans="3:4">
      <c r="C1782" s="14"/>
      <c r="D1782" s="14"/>
    </row>
    <row r="1783" spans="3:4">
      <c r="C1783" s="14"/>
      <c r="D1783" s="14"/>
    </row>
    <row r="1784" spans="3:4">
      <c r="C1784" s="14"/>
      <c r="D1784" s="14"/>
    </row>
    <row r="1785" spans="3:4">
      <c r="C1785" s="14"/>
      <c r="D1785" s="14"/>
    </row>
    <row r="1786" spans="3:4">
      <c r="C1786" s="14"/>
      <c r="D1786" s="14"/>
    </row>
    <row r="1787" spans="3:4">
      <c r="C1787" s="14"/>
      <c r="D1787" s="14"/>
    </row>
    <row r="1788" spans="3:4">
      <c r="C1788" s="14"/>
      <c r="D1788" s="14"/>
    </row>
    <row r="1789" spans="3:4">
      <c r="C1789" s="14"/>
      <c r="D1789" s="14"/>
    </row>
    <row r="1790" spans="3:4">
      <c r="C1790" s="14"/>
      <c r="D1790" s="14"/>
    </row>
    <row r="1791" spans="3:4">
      <c r="C1791" s="14"/>
      <c r="D1791" s="14"/>
    </row>
    <row r="1792" spans="3:4">
      <c r="C1792" s="14"/>
      <c r="D1792" s="14"/>
    </row>
    <row r="1793" spans="3:4">
      <c r="C1793" s="14"/>
      <c r="D1793" s="14"/>
    </row>
    <row r="1794" spans="3:4">
      <c r="C1794" s="14"/>
      <c r="D1794" s="14"/>
    </row>
    <row r="1795" spans="3:4">
      <c r="C1795" s="14"/>
      <c r="D1795" s="14"/>
    </row>
    <row r="1796" spans="3:4">
      <c r="C1796" s="14"/>
      <c r="D1796" s="14"/>
    </row>
    <row r="1797" spans="3:4">
      <c r="C1797" s="14"/>
      <c r="D1797" s="14"/>
    </row>
    <row r="1798" spans="3:4">
      <c r="C1798" s="14"/>
      <c r="D1798" s="14"/>
    </row>
    <row r="1799" spans="3:4">
      <c r="C1799" s="14"/>
      <c r="D1799" s="14"/>
    </row>
    <row r="1800" spans="3:4">
      <c r="C1800" s="14"/>
      <c r="D1800" s="14"/>
    </row>
    <row r="1801" spans="3:4">
      <c r="C1801" s="14"/>
      <c r="D1801" s="14"/>
    </row>
    <row r="1802" spans="3:4">
      <c r="C1802" s="14"/>
      <c r="D1802" s="14"/>
    </row>
    <row r="1803" spans="3:4">
      <c r="C1803" s="14"/>
      <c r="D1803" s="14"/>
    </row>
    <row r="1804" spans="3:4">
      <c r="C1804" s="14"/>
      <c r="D1804" s="14"/>
    </row>
    <row r="1805" spans="3:4">
      <c r="C1805" s="14"/>
      <c r="D1805" s="14"/>
    </row>
    <row r="1806" spans="3:4">
      <c r="C1806" s="14"/>
      <c r="D1806" s="14"/>
    </row>
    <row r="1807" spans="3:4">
      <c r="C1807" s="14"/>
      <c r="D1807" s="14"/>
    </row>
    <row r="1808" spans="3:4">
      <c r="C1808" s="14"/>
      <c r="D1808" s="14"/>
    </row>
    <row r="1809" spans="3:4">
      <c r="C1809" s="14"/>
      <c r="D1809" s="14"/>
    </row>
    <row r="1810" spans="3:4">
      <c r="C1810" s="14"/>
      <c r="D1810" s="14"/>
    </row>
    <row r="1811" spans="3:4">
      <c r="C1811" s="14"/>
      <c r="D1811" s="14"/>
    </row>
    <row r="1812" spans="3:4">
      <c r="C1812" s="14"/>
      <c r="D1812" s="14"/>
    </row>
    <row r="1813" spans="3:4">
      <c r="C1813" s="14"/>
      <c r="D1813" s="14"/>
    </row>
    <row r="1814" spans="3:4">
      <c r="C1814" s="14"/>
      <c r="D1814" s="14"/>
    </row>
    <row r="1815" spans="3:4">
      <c r="C1815" s="14"/>
      <c r="D1815" s="14"/>
    </row>
    <row r="1816" spans="3:4">
      <c r="C1816" s="14"/>
      <c r="D1816" s="14"/>
    </row>
    <row r="1817" spans="3:4">
      <c r="C1817" s="14"/>
      <c r="D1817" s="14"/>
    </row>
    <row r="1818" spans="3:4">
      <c r="C1818" s="14"/>
      <c r="D1818" s="14"/>
    </row>
    <row r="1819" spans="3:4">
      <c r="C1819" s="14"/>
      <c r="D1819" s="14"/>
    </row>
    <row r="1820" spans="3:4">
      <c r="C1820" s="14"/>
      <c r="D1820" s="14"/>
    </row>
    <row r="1821" spans="3:4">
      <c r="C1821" s="14"/>
      <c r="D1821" s="14"/>
    </row>
    <row r="1822" spans="3:4">
      <c r="C1822" s="14"/>
      <c r="D1822" s="14"/>
    </row>
    <row r="1823" spans="3:4">
      <c r="C1823" s="14"/>
      <c r="D1823" s="14"/>
    </row>
    <row r="1824" spans="3:4">
      <c r="C1824" s="14"/>
      <c r="D1824" s="14"/>
    </row>
    <row r="1825" spans="3:4">
      <c r="C1825" s="14"/>
      <c r="D1825" s="14"/>
    </row>
    <row r="1826" spans="3:4">
      <c r="C1826" s="14"/>
      <c r="D1826" s="14"/>
    </row>
    <row r="1827" spans="3:4">
      <c r="C1827" s="14"/>
      <c r="D1827" s="14"/>
    </row>
    <row r="1828" spans="3:4">
      <c r="C1828" s="14"/>
      <c r="D1828" s="14"/>
    </row>
    <row r="1829" spans="3:4">
      <c r="C1829" s="14"/>
      <c r="D1829" s="14"/>
    </row>
    <row r="1830" spans="3:4">
      <c r="C1830" s="14"/>
      <c r="D1830" s="14"/>
    </row>
    <row r="1831" spans="3:4">
      <c r="C1831" s="14"/>
      <c r="D1831" s="14"/>
    </row>
    <row r="1832" spans="3:4">
      <c r="C1832" s="14"/>
      <c r="D1832" s="14"/>
    </row>
    <row r="1833" spans="3:4">
      <c r="C1833" s="14"/>
      <c r="D1833" s="14"/>
    </row>
    <row r="1834" spans="3:4">
      <c r="C1834" s="14"/>
      <c r="D1834" s="14"/>
    </row>
    <row r="1835" spans="3:4">
      <c r="C1835" s="14"/>
      <c r="D1835" s="14"/>
    </row>
    <row r="1836" spans="3:4">
      <c r="C1836" s="14"/>
      <c r="D1836" s="14"/>
    </row>
    <row r="1837" spans="3:4">
      <c r="C1837" s="14"/>
      <c r="D1837" s="14"/>
    </row>
    <row r="1838" spans="3:4">
      <c r="C1838" s="14"/>
      <c r="D1838" s="14"/>
    </row>
    <row r="1839" spans="3:4">
      <c r="C1839" s="14"/>
      <c r="D1839" s="14"/>
    </row>
    <row r="1840" spans="3:4">
      <c r="C1840" s="14"/>
      <c r="D1840" s="14"/>
    </row>
    <row r="1841" spans="3:4">
      <c r="C1841" s="14"/>
      <c r="D1841" s="14"/>
    </row>
    <row r="1842" spans="3:4">
      <c r="C1842" s="14"/>
      <c r="D1842" s="14"/>
    </row>
    <row r="1843" spans="3:4">
      <c r="C1843" s="14"/>
      <c r="D1843" s="14"/>
    </row>
    <row r="1844" spans="3:4">
      <c r="C1844" s="14"/>
      <c r="D1844" s="14"/>
    </row>
    <row r="1845" spans="3:4">
      <c r="C1845" s="14"/>
      <c r="D1845" s="14"/>
    </row>
    <row r="1846" spans="3:4">
      <c r="C1846" s="14"/>
      <c r="D1846" s="14"/>
    </row>
    <row r="1847" spans="3:4">
      <c r="C1847" s="14"/>
      <c r="D1847" s="14"/>
    </row>
    <row r="1848" spans="3:4">
      <c r="C1848" s="14"/>
      <c r="D1848" s="14"/>
    </row>
    <row r="1849" spans="3:4">
      <c r="C1849" s="14"/>
      <c r="D1849" s="14"/>
    </row>
    <row r="1850" spans="3:4">
      <c r="C1850" s="14"/>
      <c r="D1850" s="14"/>
    </row>
    <row r="1851" spans="3:4">
      <c r="C1851" s="14"/>
      <c r="D1851" s="14"/>
    </row>
    <row r="1852" spans="3:4">
      <c r="C1852" s="14"/>
      <c r="D1852" s="14"/>
    </row>
    <row r="1853" spans="3:4">
      <c r="C1853" s="14"/>
      <c r="D1853" s="14"/>
    </row>
    <row r="1854" spans="3:4">
      <c r="C1854" s="14"/>
      <c r="D1854" s="14"/>
    </row>
    <row r="1855" spans="3:4">
      <c r="C1855" s="14"/>
      <c r="D1855" s="14"/>
    </row>
    <row r="1856" spans="3:4">
      <c r="C1856" s="14"/>
      <c r="D1856" s="14"/>
    </row>
    <row r="1857" spans="3:4">
      <c r="C1857" s="14"/>
      <c r="D1857" s="14"/>
    </row>
    <row r="1858" spans="3:4">
      <c r="C1858" s="14"/>
      <c r="D1858" s="14"/>
    </row>
    <row r="1859" spans="3:4">
      <c r="C1859" s="14"/>
      <c r="D1859" s="14"/>
    </row>
    <row r="1860" spans="3:4">
      <c r="C1860" s="14"/>
      <c r="D1860" s="14"/>
    </row>
    <row r="1861" spans="3:4">
      <c r="C1861" s="14"/>
      <c r="D1861" s="14"/>
    </row>
    <row r="1862" spans="3:4">
      <c r="C1862" s="14"/>
      <c r="D1862" s="14"/>
    </row>
    <row r="1863" spans="3:4">
      <c r="C1863" s="14"/>
      <c r="D1863" s="14"/>
    </row>
    <row r="1864" spans="3:4">
      <c r="C1864" s="14"/>
      <c r="D1864" s="14"/>
    </row>
    <row r="1865" spans="3:4">
      <c r="C1865" s="14"/>
      <c r="D1865" s="14"/>
    </row>
    <row r="1866" spans="3:4">
      <c r="C1866" s="14"/>
      <c r="D1866" s="14"/>
    </row>
    <row r="1867" spans="3:4">
      <c r="C1867" s="14"/>
      <c r="D1867" s="14"/>
    </row>
    <row r="1868" spans="3:4">
      <c r="C1868" s="14"/>
      <c r="D1868" s="14"/>
    </row>
    <row r="1869" spans="3:4">
      <c r="C1869" s="14"/>
      <c r="D1869" s="14"/>
    </row>
    <row r="1870" spans="3:4">
      <c r="C1870" s="14"/>
      <c r="D1870" s="14"/>
    </row>
    <row r="1871" spans="3:4">
      <c r="C1871" s="14"/>
      <c r="D1871" s="14"/>
    </row>
    <row r="1872" spans="3:4">
      <c r="C1872" s="14"/>
      <c r="D1872" s="14"/>
    </row>
    <row r="1873" spans="3:4">
      <c r="C1873" s="14"/>
      <c r="D1873" s="14"/>
    </row>
    <row r="1874" spans="3:4">
      <c r="C1874" s="14"/>
      <c r="D1874" s="14"/>
    </row>
    <row r="1875" spans="3:4">
      <c r="C1875" s="14"/>
      <c r="D1875" s="14"/>
    </row>
    <row r="1876" spans="3:4">
      <c r="C1876" s="14"/>
      <c r="D1876" s="14"/>
    </row>
    <row r="1877" spans="3:4">
      <c r="C1877" s="14"/>
      <c r="D1877" s="14"/>
    </row>
    <row r="1878" spans="3:4">
      <c r="C1878" s="14"/>
      <c r="D1878" s="14"/>
    </row>
    <row r="1879" spans="3:4">
      <c r="C1879" s="14"/>
      <c r="D1879" s="14"/>
    </row>
    <row r="1880" spans="3:4">
      <c r="C1880" s="14"/>
      <c r="D1880" s="14"/>
    </row>
    <row r="1881" spans="3:4">
      <c r="C1881" s="14"/>
      <c r="D1881" s="14"/>
    </row>
    <row r="1882" spans="3:4">
      <c r="C1882" s="14"/>
      <c r="D1882" s="14"/>
    </row>
    <row r="1883" spans="3:4">
      <c r="C1883" s="14"/>
      <c r="D1883" s="14"/>
    </row>
    <row r="1884" spans="3:4">
      <c r="C1884" s="14"/>
      <c r="D1884" s="14"/>
    </row>
    <row r="1885" spans="3:4">
      <c r="C1885" s="14"/>
      <c r="D1885" s="14"/>
    </row>
    <row r="1886" spans="3:4">
      <c r="C1886" s="14"/>
      <c r="D1886" s="14"/>
    </row>
    <row r="1887" spans="3:4">
      <c r="C1887" s="14"/>
      <c r="D1887" s="14"/>
    </row>
    <row r="1888" spans="3:4">
      <c r="C1888" s="14"/>
      <c r="D1888" s="14"/>
    </row>
    <row r="1889" spans="3:4">
      <c r="C1889" s="14"/>
      <c r="D1889" s="14"/>
    </row>
    <row r="1890" spans="3:4">
      <c r="C1890" s="14"/>
      <c r="D1890" s="14"/>
    </row>
    <row r="1891" spans="3:4">
      <c r="C1891" s="14"/>
      <c r="D1891" s="14"/>
    </row>
    <row r="1892" spans="3:4">
      <c r="C1892" s="14"/>
      <c r="D1892" s="14"/>
    </row>
    <row r="1893" spans="3:4">
      <c r="C1893" s="14"/>
      <c r="D1893" s="14"/>
    </row>
    <row r="1894" spans="3:4">
      <c r="C1894" s="14"/>
      <c r="D1894" s="14"/>
    </row>
    <row r="1895" spans="3:4">
      <c r="C1895" s="14"/>
      <c r="D1895" s="14"/>
    </row>
    <row r="1896" spans="3:4">
      <c r="C1896" s="14"/>
      <c r="D1896" s="14"/>
    </row>
    <row r="1897" spans="3:4">
      <c r="C1897" s="14"/>
      <c r="D1897" s="14"/>
    </row>
    <row r="1898" spans="3:4">
      <c r="C1898" s="14"/>
      <c r="D1898" s="14"/>
    </row>
    <row r="1899" spans="3:4">
      <c r="C1899" s="14"/>
      <c r="D1899" s="14"/>
    </row>
    <row r="1900" spans="3:4">
      <c r="C1900" s="14"/>
      <c r="D1900" s="14"/>
    </row>
    <row r="1901" spans="3:4">
      <c r="C1901" s="14"/>
      <c r="D1901" s="14"/>
    </row>
    <row r="1902" spans="3:4">
      <c r="C1902" s="14"/>
      <c r="D1902" s="14"/>
    </row>
    <row r="1903" spans="3:4">
      <c r="C1903" s="14"/>
      <c r="D1903" s="14"/>
    </row>
    <row r="1904" spans="3:4">
      <c r="C1904" s="14"/>
      <c r="D1904" s="14"/>
    </row>
    <row r="1905" spans="3:4">
      <c r="C1905" s="14"/>
      <c r="D1905" s="14"/>
    </row>
    <row r="1906" spans="3:4">
      <c r="C1906" s="14"/>
      <c r="D1906" s="14"/>
    </row>
    <row r="1907" spans="3:4">
      <c r="C1907" s="14"/>
      <c r="D1907" s="14"/>
    </row>
    <row r="1908" spans="3:4">
      <c r="C1908" s="14"/>
      <c r="D1908" s="14"/>
    </row>
    <row r="1909" spans="3:4">
      <c r="C1909" s="14"/>
      <c r="D1909" s="14"/>
    </row>
    <row r="1910" spans="3:4">
      <c r="C1910" s="14"/>
      <c r="D1910" s="14"/>
    </row>
    <row r="1911" spans="3:4">
      <c r="C1911" s="14"/>
      <c r="D1911" s="14"/>
    </row>
    <row r="1912" spans="3:4">
      <c r="C1912" s="14"/>
      <c r="D1912" s="14"/>
    </row>
    <row r="1913" spans="3:4">
      <c r="C1913" s="14"/>
      <c r="D1913" s="14"/>
    </row>
    <row r="1914" spans="3:4">
      <c r="C1914" s="14"/>
      <c r="D1914" s="14"/>
    </row>
    <row r="1915" spans="3:4">
      <c r="C1915" s="14"/>
      <c r="D1915" s="14"/>
    </row>
    <row r="1916" spans="3:4">
      <c r="C1916" s="14"/>
      <c r="D1916" s="14"/>
    </row>
    <row r="1917" spans="3:4">
      <c r="C1917" s="14"/>
      <c r="D1917" s="14"/>
    </row>
    <row r="1918" spans="3:4">
      <c r="C1918" s="14"/>
      <c r="D1918" s="14"/>
    </row>
    <row r="1919" spans="3:4">
      <c r="C1919" s="14"/>
      <c r="D1919" s="14"/>
    </row>
    <row r="1920" spans="3:4">
      <c r="C1920" s="14"/>
      <c r="D1920" s="14"/>
    </row>
    <row r="1921" spans="3:4">
      <c r="C1921" s="14"/>
      <c r="D1921" s="14"/>
    </row>
    <row r="1922" spans="3:4">
      <c r="C1922" s="14"/>
      <c r="D1922" s="14"/>
    </row>
    <row r="1923" spans="3:4">
      <c r="C1923" s="14"/>
      <c r="D1923" s="14"/>
    </row>
    <row r="1924" spans="3:4">
      <c r="C1924" s="14"/>
      <c r="D1924" s="14"/>
    </row>
    <row r="1925" spans="3:4">
      <c r="C1925" s="14"/>
      <c r="D1925" s="14"/>
    </row>
    <row r="1926" spans="3:4">
      <c r="C1926" s="14"/>
      <c r="D1926" s="14"/>
    </row>
    <row r="1927" spans="3:4">
      <c r="C1927" s="14"/>
      <c r="D1927" s="14"/>
    </row>
    <row r="1928" spans="3:4">
      <c r="C1928" s="14"/>
      <c r="D1928" s="14"/>
    </row>
    <row r="1929" spans="3:4">
      <c r="C1929" s="14"/>
      <c r="D1929" s="14"/>
    </row>
    <row r="1930" spans="3:4">
      <c r="C1930" s="14"/>
      <c r="D1930" s="14"/>
    </row>
    <row r="1931" spans="3:4">
      <c r="C1931" s="14"/>
      <c r="D1931" s="14"/>
    </row>
    <row r="1932" spans="3:4">
      <c r="C1932" s="14"/>
      <c r="D1932" s="14"/>
    </row>
    <row r="1933" spans="3:4">
      <c r="C1933" s="14"/>
      <c r="D1933" s="14"/>
    </row>
    <row r="1934" spans="3:4">
      <c r="C1934" s="14"/>
      <c r="D1934" s="14"/>
    </row>
    <row r="1935" spans="3:4">
      <c r="C1935" s="14"/>
      <c r="D1935" s="14"/>
    </row>
    <row r="1936" spans="3:4">
      <c r="C1936" s="14"/>
      <c r="D1936" s="14"/>
    </row>
    <row r="1937" spans="3:4">
      <c r="C1937" s="14"/>
      <c r="D1937" s="14"/>
    </row>
    <row r="1938" spans="3:4">
      <c r="C1938" s="14"/>
      <c r="D1938" s="14"/>
    </row>
    <row r="1939" spans="3:4">
      <c r="C1939" s="14"/>
      <c r="D1939" s="14"/>
    </row>
    <row r="1940" spans="3:4">
      <c r="C1940" s="14"/>
      <c r="D1940" s="14"/>
    </row>
    <row r="1941" spans="3:4">
      <c r="C1941" s="14"/>
      <c r="D1941" s="14"/>
    </row>
    <row r="1942" spans="3:4">
      <c r="C1942" s="14"/>
      <c r="D1942" s="14"/>
    </row>
    <row r="1943" spans="3:4">
      <c r="C1943" s="14"/>
      <c r="D1943" s="14"/>
    </row>
    <row r="1944" spans="3:4">
      <c r="C1944" s="14"/>
      <c r="D1944" s="14"/>
    </row>
    <row r="1945" spans="3:4">
      <c r="C1945" s="14"/>
      <c r="D1945" s="14"/>
    </row>
    <row r="1946" spans="3:4">
      <c r="C1946" s="14"/>
      <c r="D1946" s="14"/>
    </row>
    <row r="1947" spans="3:4">
      <c r="C1947" s="14"/>
      <c r="D1947" s="14"/>
    </row>
    <row r="1948" spans="3:4">
      <c r="C1948" s="14"/>
      <c r="D1948" s="14"/>
    </row>
    <row r="1949" spans="3:4">
      <c r="C1949" s="14"/>
      <c r="D1949" s="14"/>
    </row>
    <row r="1950" spans="3:4">
      <c r="C1950" s="14"/>
      <c r="D1950" s="14"/>
    </row>
    <row r="1951" spans="3:4">
      <c r="C1951" s="14"/>
      <c r="D1951" s="14"/>
    </row>
    <row r="1952" spans="3:4">
      <c r="C1952" s="14"/>
      <c r="D1952" s="14"/>
    </row>
    <row r="1953" spans="3:4">
      <c r="C1953" s="14"/>
      <c r="D1953" s="14"/>
    </row>
    <row r="1954" spans="3:4">
      <c r="C1954" s="14"/>
      <c r="D1954" s="14"/>
    </row>
    <row r="1955" spans="3:4">
      <c r="C1955" s="14"/>
      <c r="D1955" s="14"/>
    </row>
    <row r="1956" spans="3:4">
      <c r="C1956" s="14"/>
      <c r="D1956" s="14"/>
    </row>
    <row r="1957" spans="3:4">
      <c r="C1957" s="14"/>
      <c r="D1957" s="14"/>
    </row>
    <row r="1958" spans="3:4">
      <c r="C1958" s="14"/>
      <c r="D1958" s="14"/>
    </row>
    <row r="1959" spans="3:4">
      <c r="C1959" s="14"/>
      <c r="D1959" s="14"/>
    </row>
    <row r="1960" spans="3:4">
      <c r="C1960" s="14"/>
      <c r="D1960" s="14"/>
    </row>
    <row r="1961" spans="3:4">
      <c r="C1961" s="14"/>
      <c r="D1961" s="14"/>
    </row>
    <row r="1962" spans="3:4">
      <c r="C1962" s="14"/>
      <c r="D1962" s="14"/>
    </row>
    <row r="1963" spans="3:4">
      <c r="C1963" s="14"/>
      <c r="D1963" s="14"/>
    </row>
    <row r="1964" spans="3:4">
      <c r="C1964" s="14"/>
      <c r="D1964" s="14"/>
    </row>
    <row r="1965" spans="3:4">
      <c r="C1965" s="14"/>
      <c r="D1965" s="14"/>
    </row>
    <row r="1966" spans="3:4">
      <c r="C1966" s="14"/>
      <c r="D1966" s="14"/>
    </row>
    <row r="1967" spans="3:4">
      <c r="C1967" s="14"/>
      <c r="D1967" s="14"/>
    </row>
    <row r="1968" spans="3:4">
      <c r="C1968" s="14"/>
      <c r="D1968" s="14"/>
    </row>
    <row r="1969" spans="3:4">
      <c r="C1969" s="14"/>
      <c r="D1969" s="14"/>
    </row>
    <row r="1970" spans="3:4">
      <c r="C1970" s="14"/>
      <c r="D1970" s="14"/>
    </row>
    <row r="1971" spans="3:4">
      <c r="C1971" s="14"/>
      <c r="D1971" s="14"/>
    </row>
    <row r="1972" spans="3:4">
      <c r="C1972" s="14"/>
      <c r="D1972" s="14"/>
    </row>
    <row r="1973" spans="3:4">
      <c r="C1973" s="14"/>
      <c r="D1973" s="14"/>
    </row>
    <row r="1974" spans="3:4">
      <c r="C1974" s="14"/>
      <c r="D1974" s="14"/>
    </row>
    <row r="1975" spans="3:4">
      <c r="C1975" s="14"/>
      <c r="D1975" s="14"/>
    </row>
    <row r="1976" spans="3:4">
      <c r="C1976" s="14"/>
      <c r="D1976" s="14"/>
    </row>
    <row r="1977" spans="3:4">
      <c r="C1977" s="14"/>
      <c r="D1977" s="14"/>
    </row>
    <row r="1978" spans="3:4">
      <c r="C1978" s="14"/>
      <c r="D1978" s="14"/>
    </row>
    <row r="1979" spans="3:4">
      <c r="C1979" s="14"/>
      <c r="D1979" s="14"/>
    </row>
    <row r="1980" spans="3:4">
      <c r="C1980" s="14"/>
      <c r="D1980" s="14"/>
    </row>
    <row r="1981" spans="3:4">
      <c r="C1981" s="14"/>
      <c r="D1981" s="14"/>
    </row>
    <row r="1982" spans="3:4">
      <c r="C1982" s="14"/>
      <c r="D1982" s="14"/>
    </row>
    <row r="1983" spans="3:4">
      <c r="C1983" s="14"/>
      <c r="D1983" s="14"/>
    </row>
    <row r="1984" spans="3:4">
      <c r="C1984" s="14"/>
      <c r="D1984" s="14"/>
    </row>
    <row r="1985" spans="3:4">
      <c r="C1985" s="14"/>
      <c r="D1985" s="14"/>
    </row>
    <row r="1986" spans="3:4">
      <c r="C1986" s="14"/>
      <c r="D1986" s="14"/>
    </row>
    <row r="1987" spans="3:4">
      <c r="C1987" s="14"/>
      <c r="D1987" s="14"/>
    </row>
    <row r="1988" spans="3:4">
      <c r="C1988" s="14"/>
      <c r="D1988" s="14"/>
    </row>
    <row r="1989" spans="3:4">
      <c r="C1989" s="14"/>
      <c r="D1989" s="14"/>
    </row>
    <row r="1990" spans="3:4">
      <c r="C1990" s="14"/>
      <c r="D1990" s="14"/>
    </row>
    <row r="1991" spans="3:4">
      <c r="C1991" s="14"/>
      <c r="D1991" s="14"/>
    </row>
    <row r="1992" spans="3:4">
      <c r="C1992" s="14"/>
      <c r="D1992" s="14"/>
    </row>
    <row r="1993" spans="3:4">
      <c r="C1993" s="14"/>
      <c r="D1993" s="14"/>
    </row>
    <row r="1994" spans="3:4">
      <c r="C1994" s="14"/>
      <c r="D1994" s="14"/>
    </row>
    <row r="1995" spans="3:4">
      <c r="C1995" s="14"/>
      <c r="D1995" s="14"/>
    </row>
    <row r="1996" spans="3:4">
      <c r="C1996" s="14"/>
      <c r="D1996" s="14"/>
    </row>
    <row r="1997" spans="3:4">
      <c r="C1997" s="14"/>
      <c r="D1997" s="14"/>
    </row>
    <row r="1998" spans="3:4">
      <c r="C1998" s="14"/>
      <c r="D1998" s="14"/>
    </row>
    <row r="1999" spans="3:4">
      <c r="C1999" s="14"/>
      <c r="D1999" s="14"/>
    </row>
    <row r="2000" spans="3:4">
      <c r="C2000" s="14"/>
      <c r="D2000" s="14"/>
    </row>
    <row r="2001" spans="3:4">
      <c r="C2001" s="14"/>
      <c r="D2001" s="14"/>
    </row>
    <row r="2002" spans="3:4">
      <c r="C2002" s="14"/>
      <c r="D2002" s="14"/>
    </row>
    <row r="2003" spans="3:4">
      <c r="C2003" s="14"/>
      <c r="D2003" s="14"/>
    </row>
    <row r="2004" spans="3:4">
      <c r="C2004" s="14"/>
      <c r="D2004" s="14"/>
    </row>
    <row r="2005" spans="3:4">
      <c r="C2005" s="14"/>
      <c r="D2005" s="14"/>
    </row>
    <row r="2006" spans="3:4">
      <c r="C2006" s="14"/>
      <c r="D2006" s="14"/>
    </row>
    <row r="2007" spans="3:4">
      <c r="C2007" s="14"/>
      <c r="D2007" s="14"/>
    </row>
    <row r="2008" spans="3:4">
      <c r="C2008" s="14"/>
      <c r="D2008" s="14"/>
    </row>
    <row r="2009" spans="3:4">
      <c r="C2009" s="14"/>
      <c r="D2009" s="14"/>
    </row>
    <row r="2010" spans="3:4">
      <c r="C2010" s="14"/>
      <c r="D2010" s="14"/>
    </row>
    <row r="2011" spans="3:4">
      <c r="C2011" s="14"/>
      <c r="D2011" s="14"/>
    </row>
    <row r="2012" spans="3:4">
      <c r="C2012" s="14"/>
      <c r="D2012" s="14"/>
    </row>
    <row r="2013" spans="3:4">
      <c r="C2013" s="14"/>
      <c r="D2013" s="14"/>
    </row>
    <row r="2014" spans="3:4">
      <c r="C2014" s="14"/>
      <c r="D2014" s="14"/>
    </row>
    <row r="2015" spans="3:4">
      <c r="C2015" s="14"/>
      <c r="D2015" s="14"/>
    </row>
    <row r="2016" spans="3:4">
      <c r="C2016" s="14"/>
      <c r="D2016" s="14"/>
    </row>
    <row r="2017" spans="3:4">
      <c r="C2017" s="14"/>
      <c r="D2017" s="14"/>
    </row>
    <row r="2018" spans="3:4">
      <c r="C2018" s="14"/>
      <c r="D2018" s="14"/>
    </row>
    <row r="2019" spans="3:4">
      <c r="C2019" s="14"/>
      <c r="D2019" s="14"/>
    </row>
    <row r="2020" spans="3:4">
      <c r="C2020" s="14"/>
      <c r="D2020" s="14"/>
    </row>
    <row r="2021" spans="3:4">
      <c r="C2021" s="14"/>
      <c r="D2021" s="14"/>
    </row>
    <row r="2022" spans="3:4">
      <c r="C2022" s="14"/>
      <c r="D2022" s="14"/>
    </row>
    <row r="2023" spans="3:4">
      <c r="C2023" s="14"/>
      <c r="D2023" s="14"/>
    </row>
    <row r="2024" spans="3:4">
      <c r="C2024" s="14"/>
      <c r="D2024" s="14"/>
    </row>
    <row r="2025" spans="3:4">
      <c r="C2025" s="14"/>
      <c r="D2025" s="14"/>
    </row>
    <row r="2026" spans="3:4">
      <c r="C2026" s="14"/>
      <c r="D2026" s="14"/>
    </row>
    <row r="2027" spans="3:4">
      <c r="C2027" s="14"/>
      <c r="D2027" s="14"/>
    </row>
    <row r="2028" spans="3:4">
      <c r="C2028" s="14"/>
      <c r="D2028" s="14"/>
    </row>
    <row r="2029" spans="3:4">
      <c r="C2029" s="14"/>
      <c r="D2029" s="14"/>
    </row>
    <row r="2030" spans="3:4">
      <c r="C2030" s="14"/>
      <c r="D2030" s="14"/>
    </row>
    <row r="2031" spans="3:4">
      <c r="C2031" s="14"/>
      <c r="D2031" s="14"/>
    </row>
    <row r="2032" spans="3:4">
      <c r="C2032" s="14"/>
      <c r="D2032" s="14"/>
    </row>
    <row r="2033" spans="3:4">
      <c r="C2033" s="14"/>
      <c r="D2033" s="14"/>
    </row>
    <row r="2034" spans="3:4">
      <c r="C2034" s="14"/>
      <c r="D2034" s="14"/>
    </row>
    <row r="2035" spans="3:4">
      <c r="C2035" s="14"/>
      <c r="D2035" s="14"/>
    </row>
    <row r="2036" spans="3:4">
      <c r="C2036" s="14"/>
      <c r="D2036" s="14"/>
    </row>
    <row r="2037" spans="3:4">
      <c r="C2037" s="14"/>
      <c r="D2037" s="14"/>
    </row>
    <row r="2038" spans="3:4">
      <c r="C2038" s="14"/>
      <c r="D2038" s="14"/>
    </row>
    <row r="2039" spans="3:4">
      <c r="C2039" s="14"/>
      <c r="D2039" s="14"/>
    </row>
    <row r="2040" spans="3:4">
      <c r="C2040" s="14"/>
      <c r="D2040" s="14"/>
    </row>
    <row r="2041" spans="3:4">
      <c r="C2041" s="14"/>
      <c r="D2041" s="14"/>
    </row>
    <row r="2042" spans="3:4">
      <c r="C2042" s="14"/>
      <c r="D2042" s="14"/>
    </row>
    <row r="2043" spans="3:4">
      <c r="C2043" s="14"/>
      <c r="D2043" s="14"/>
    </row>
    <row r="2044" spans="3:4">
      <c r="C2044" s="14"/>
      <c r="D2044" s="14"/>
    </row>
    <row r="2045" spans="3:4">
      <c r="C2045" s="14"/>
      <c r="D2045" s="14"/>
    </row>
    <row r="2046" spans="3:4">
      <c r="C2046" s="14"/>
      <c r="D2046" s="14"/>
    </row>
    <row r="2047" spans="3:4">
      <c r="C2047" s="14"/>
      <c r="D2047" s="14"/>
    </row>
    <row r="2048" spans="3:4">
      <c r="C2048" s="14"/>
      <c r="D2048" s="14"/>
    </row>
    <row r="2049" spans="3:4">
      <c r="C2049" s="14"/>
      <c r="D2049" s="14"/>
    </row>
    <row r="2050" spans="3:4">
      <c r="C2050" s="14"/>
      <c r="D2050" s="14"/>
    </row>
    <row r="2051" spans="3:4">
      <c r="C2051" s="14"/>
      <c r="D2051" s="14"/>
    </row>
    <row r="2052" spans="3:4">
      <c r="C2052" s="14"/>
      <c r="D2052" s="14"/>
    </row>
    <row r="2053" spans="3:4">
      <c r="C2053" s="14"/>
      <c r="D2053" s="14"/>
    </row>
    <row r="2054" spans="3:4">
      <c r="C2054" s="14"/>
      <c r="D2054" s="14"/>
    </row>
    <row r="2055" spans="3:4">
      <c r="C2055" s="14"/>
      <c r="D2055" s="14"/>
    </row>
    <row r="2056" spans="3:4">
      <c r="C2056" s="14"/>
      <c r="D2056" s="14"/>
    </row>
    <row r="2057" spans="3:4">
      <c r="C2057" s="14"/>
      <c r="D2057" s="14"/>
    </row>
    <row r="2058" spans="3:4">
      <c r="C2058" s="14"/>
      <c r="D2058" s="14"/>
    </row>
    <row r="2059" spans="3:4">
      <c r="C2059" s="14"/>
      <c r="D2059" s="14"/>
    </row>
    <row r="2060" spans="3:4">
      <c r="C2060" s="14"/>
      <c r="D2060" s="14"/>
    </row>
    <row r="2061" spans="3:4">
      <c r="C2061" s="14"/>
      <c r="D2061" s="14"/>
    </row>
    <row r="2062" spans="3:4">
      <c r="C2062" s="14"/>
      <c r="D2062" s="14"/>
    </row>
    <row r="2063" spans="3:4">
      <c r="C2063" s="14"/>
      <c r="D2063" s="14"/>
    </row>
    <row r="2064" spans="3:4">
      <c r="C2064" s="14"/>
      <c r="D2064" s="14"/>
    </row>
    <row r="2065" spans="3:4">
      <c r="C2065" s="14"/>
      <c r="D2065" s="14"/>
    </row>
    <row r="2066" spans="3:4">
      <c r="C2066" s="14"/>
      <c r="D2066" s="14"/>
    </row>
    <row r="2067" spans="3:4">
      <c r="C2067" s="14"/>
      <c r="D2067" s="14"/>
    </row>
    <row r="2068" spans="3:4">
      <c r="C2068" s="14"/>
      <c r="D2068" s="14"/>
    </row>
    <row r="2069" spans="3:4">
      <c r="C2069" s="14"/>
      <c r="D2069" s="14"/>
    </row>
    <row r="2070" spans="3:4">
      <c r="C2070" s="14"/>
      <c r="D2070" s="14"/>
    </row>
    <row r="2071" spans="3:4">
      <c r="C2071" s="14"/>
      <c r="D2071" s="14"/>
    </row>
    <row r="2072" spans="3:4">
      <c r="C2072" s="14"/>
      <c r="D2072" s="14"/>
    </row>
    <row r="2073" spans="3:4">
      <c r="C2073" s="14"/>
      <c r="D2073" s="14"/>
    </row>
    <row r="2074" spans="3:4">
      <c r="C2074" s="14"/>
      <c r="D2074" s="14"/>
    </row>
    <row r="2075" spans="3:4">
      <c r="C2075" s="14"/>
      <c r="D2075" s="14"/>
    </row>
    <row r="2076" spans="3:4">
      <c r="C2076" s="14"/>
      <c r="D2076" s="14"/>
    </row>
    <row r="2077" spans="3:4">
      <c r="C2077" s="14"/>
      <c r="D2077" s="14"/>
    </row>
    <row r="2078" spans="3:4">
      <c r="C2078" s="14"/>
      <c r="D2078" s="14"/>
    </row>
    <row r="2079" spans="3:4">
      <c r="C2079" s="14"/>
      <c r="D2079" s="14"/>
    </row>
    <row r="2080" spans="3:4">
      <c r="C2080" s="14"/>
      <c r="D2080" s="14"/>
    </row>
    <row r="2081" spans="3:4">
      <c r="C2081" s="14"/>
      <c r="D2081" s="14"/>
    </row>
    <row r="2082" spans="3:4">
      <c r="C2082" s="14"/>
      <c r="D2082" s="14"/>
    </row>
    <row r="2083" spans="3:4">
      <c r="C2083" s="14"/>
      <c r="D2083" s="14"/>
    </row>
    <row r="2084" spans="3:4">
      <c r="C2084" s="14"/>
      <c r="D2084" s="14"/>
    </row>
    <row r="2085" spans="3:4">
      <c r="C2085" s="14"/>
      <c r="D2085" s="14"/>
    </row>
    <row r="2086" spans="3:4">
      <c r="C2086" s="14"/>
      <c r="D2086" s="14"/>
    </row>
    <row r="2087" spans="3:4">
      <c r="C2087" s="14"/>
      <c r="D2087" s="14"/>
    </row>
    <row r="2088" spans="3:4">
      <c r="C2088" s="14"/>
      <c r="D2088" s="14"/>
    </row>
    <row r="2089" spans="3:4">
      <c r="C2089" s="14"/>
      <c r="D2089" s="14"/>
    </row>
    <row r="2090" spans="3:4">
      <c r="C2090" s="14"/>
      <c r="D2090" s="14"/>
    </row>
    <row r="2091" spans="3:4">
      <c r="C2091" s="14"/>
      <c r="D2091" s="14"/>
    </row>
    <row r="2092" spans="3:4">
      <c r="C2092" s="14"/>
      <c r="D2092" s="14"/>
    </row>
    <row r="2093" spans="3:4">
      <c r="C2093" s="14"/>
      <c r="D2093" s="14"/>
    </row>
    <row r="2094" spans="3:4">
      <c r="C2094" s="14"/>
      <c r="D2094" s="14"/>
    </row>
    <row r="2095" spans="3:4">
      <c r="C2095" s="14"/>
      <c r="D2095" s="14"/>
    </row>
    <row r="2096" spans="3:4">
      <c r="C2096" s="14"/>
      <c r="D2096" s="14"/>
    </row>
    <row r="2097" spans="3:4">
      <c r="C2097" s="14"/>
      <c r="D2097" s="14"/>
    </row>
    <row r="2098" spans="3:4">
      <c r="C2098" s="14"/>
      <c r="D2098" s="14"/>
    </row>
    <row r="2099" spans="3:4">
      <c r="C2099" s="14"/>
      <c r="D2099" s="14"/>
    </row>
    <row r="2100" spans="3:4">
      <c r="C2100" s="14"/>
      <c r="D2100" s="14"/>
    </row>
    <row r="2101" spans="3:4">
      <c r="C2101" s="14"/>
      <c r="D2101" s="14"/>
    </row>
    <row r="2102" spans="3:4">
      <c r="C2102" s="14"/>
      <c r="D2102" s="14"/>
    </row>
    <row r="2103" spans="3:4">
      <c r="C2103" s="14"/>
      <c r="D2103" s="14"/>
    </row>
    <row r="2104" spans="3:4">
      <c r="C2104" s="14"/>
      <c r="D2104" s="14"/>
    </row>
    <row r="2105" spans="3:4">
      <c r="C2105" s="14"/>
      <c r="D2105" s="14"/>
    </row>
    <row r="2106" spans="3:4">
      <c r="C2106" s="14"/>
      <c r="D2106" s="14"/>
    </row>
    <row r="2107" spans="3:4">
      <c r="C2107" s="14"/>
      <c r="D2107" s="14"/>
    </row>
    <row r="2108" spans="3:4">
      <c r="C2108" s="14"/>
      <c r="D2108" s="14"/>
    </row>
    <row r="2109" spans="3:4">
      <c r="C2109" s="14"/>
      <c r="D2109" s="14"/>
    </row>
    <row r="2110" spans="3:4">
      <c r="C2110" s="14"/>
      <c r="D2110" s="14"/>
    </row>
    <row r="2111" spans="3:4">
      <c r="C2111" s="14"/>
      <c r="D2111" s="14"/>
    </row>
    <row r="2112" spans="3:4">
      <c r="C2112" s="14"/>
      <c r="D2112" s="14"/>
    </row>
    <row r="2113" spans="3:4">
      <c r="C2113" s="14"/>
      <c r="D2113" s="14"/>
    </row>
    <row r="2114" spans="3:4">
      <c r="C2114" s="14"/>
      <c r="D2114" s="14"/>
    </row>
    <row r="2115" spans="3:4">
      <c r="C2115" s="14"/>
      <c r="D2115" s="14"/>
    </row>
    <row r="2116" spans="3:4">
      <c r="C2116" s="14"/>
      <c r="D2116" s="14"/>
    </row>
    <row r="2117" spans="3:4">
      <c r="C2117" s="14"/>
      <c r="D2117" s="14"/>
    </row>
    <row r="2118" spans="3:4">
      <c r="C2118" s="14"/>
      <c r="D2118" s="14"/>
    </row>
    <row r="2119" spans="3:4">
      <c r="C2119" s="14"/>
      <c r="D2119" s="14"/>
    </row>
    <row r="2120" spans="3:4">
      <c r="C2120" s="14"/>
      <c r="D2120" s="14"/>
    </row>
    <row r="2121" spans="3:4">
      <c r="C2121" s="14"/>
      <c r="D2121" s="14"/>
    </row>
    <row r="2122" spans="3:4">
      <c r="C2122" s="14"/>
      <c r="D2122" s="14"/>
    </row>
    <row r="2123" spans="3:4">
      <c r="C2123" s="14"/>
      <c r="D2123" s="14"/>
    </row>
    <row r="2124" spans="3:4">
      <c r="C2124" s="14"/>
      <c r="D2124" s="14"/>
    </row>
    <row r="2125" spans="3:4">
      <c r="C2125" s="14"/>
      <c r="D2125" s="14"/>
    </row>
    <row r="2126" spans="3:4">
      <c r="C2126" s="14"/>
      <c r="D2126" s="14"/>
    </row>
    <row r="2127" spans="3:4">
      <c r="C2127" s="14"/>
      <c r="D2127" s="14"/>
    </row>
    <row r="2128" spans="3:4">
      <c r="C2128" s="14"/>
      <c r="D2128" s="14"/>
    </row>
    <row r="2129" spans="3:4">
      <c r="C2129" s="14"/>
      <c r="D2129" s="14"/>
    </row>
    <row r="2130" spans="3:4">
      <c r="C2130" s="14"/>
      <c r="D2130" s="14"/>
    </row>
    <row r="2131" spans="3:4">
      <c r="C2131" s="14"/>
      <c r="D2131" s="14"/>
    </row>
    <row r="2132" spans="3:4">
      <c r="C2132" s="14"/>
      <c r="D2132" s="14"/>
    </row>
    <row r="2133" spans="3:4">
      <c r="C2133" s="14"/>
      <c r="D2133" s="14"/>
    </row>
    <row r="2134" spans="3:4">
      <c r="C2134" s="14"/>
      <c r="D2134" s="14"/>
    </row>
    <row r="2135" spans="3:4">
      <c r="C2135" s="14"/>
      <c r="D2135" s="14"/>
    </row>
    <row r="2136" spans="3:4">
      <c r="C2136" s="14"/>
      <c r="D2136" s="14"/>
    </row>
    <row r="2137" spans="3:4">
      <c r="C2137" s="14"/>
      <c r="D2137" s="14"/>
    </row>
    <row r="2138" spans="3:4">
      <c r="C2138" s="14"/>
      <c r="D2138" s="14"/>
    </row>
    <row r="2139" spans="3:4">
      <c r="C2139" s="14"/>
      <c r="D2139" s="14"/>
    </row>
    <row r="2140" spans="3:4">
      <c r="C2140" s="14"/>
      <c r="D2140" s="14"/>
    </row>
    <row r="2141" spans="3:4">
      <c r="C2141" s="14"/>
      <c r="D2141" s="14"/>
    </row>
    <row r="2142" spans="3:4">
      <c r="C2142" s="14"/>
      <c r="D2142" s="14"/>
    </row>
    <row r="2143" spans="3:4">
      <c r="C2143" s="14"/>
      <c r="D2143" s="14"/>
    </row>
    <row r="2144" spans="3:4">
      <c r="C2144" s="14"/>
      <c r="D2144" s="14"/>
    </row>
    <row r="2145" spans="3:4">
      <c r="C2145" s="14"/>
      <c r="D2145" s="14"/>
    </row>
    <row r="2146" spans="3:4">
      <c r="C2146" s="14"/>
      <c r="D2146" s="14"/>
    </row>
    <row r="2147" spans="3:4">
      <c r="C2147" s="14"/>
      <c r="D2147" s="14"/>
    </row>
    <row r="2148" spans="3:4">
      <c r="C2148" s="14"/>
      <c r="D2148" s="14"/>
    </row>
    <row r="2149" spans="3:4">
      <c r="C2149" s="14"/>
      <c r="D2149" s="14"/>
    </row>
    <row r="2150" spans="3:4">
      <c r="C2150" s="14"/>
      <c r="D2150" s="14"/>
    </row>
    <row r="2151" spans="3:4">
      <c r="C2151" s="14"/>
      <c r="D2151" s="14"/>
    </row>
    <row r="2152" spans="3:4">
      <c r="C2152" s="14"/>
      <c r="D2152" s="14"/>
    </row>
    <row r="2153" spans="3:4">
      <c r="C2153" s="14"/>
      <c r="D2153" s="14"/>
    </row>
    <row r="2154" spans="3:4">
      <c r="C2154" s="14"/>
      <c r="D2154" s="14"/>
    </row>
    <row r="2155" spans="3:4">
      <c r="C2155" s="14"/>
      <c r="D2155" s="14"/>
    </row>
    <row r="2156" spans="3:4">
      <c r="C2156" s="14"/>
      <c r="D2156" s="14"/>
    </row>
    <row r="2157" spans="3:4">
      <c r="C2157" s="14"/>
      <c r="D2157" s="14"/>
    </row>
    <row r="2158" spans="3:4">
      <c r="C2158" s="14"/>
      <c r="D2158" s="14"/>
    </row>
    <row r="2159" spans="3:4">
      <c r="C2159" s="14"/>
      <c r="D2159" s="14"/>
    </row>
    <row r="2160" spans="3:4">
      <c r="C2160" s="14"/>
      <c r="D2160" s="14"/>
    </row>
    <row r="2161" spans="3:4">
      <c r="C2161" s="14"/>
      <c r="D2161" s="14"/>
    </row>
    <row r="2162" spans="3:4">
      <c r="C2162" s="14"/>
      <c r="D2162" s="14"/>
    </row>
    <row r="2163" spans="3:4">
      <c r="C2163" s="14"/>
      <c r="D2163" s="14"/>
    </row>
    <row r="2164" spans="3:4">
      <c r="C2164" s="14"/>
      <c r="D2164" s="14"/>
    </row>
    <row r="2165" spans="3:4">
      <c r="C2165" s="14"/>
      <c r="D2165" s="14"/>
    </row>
    <row r="2166" spans="3:4">
      <c r="C2166" s="14"/>
      <c r="D2166" s="14"/>
    </row>
    <row r="2167" spans="3:4">
      <c r="C2167" s="14"/>
      <c r="D2167" s="14"/>
    </row>
    <row r="2168" spans="3:4">
      <c r="C2168" s="14"/>
      <c r="D2168" s="14"/>
    </row>
    <row r="2169" spans="3:4">
      <c r="C2169" s="14"/>
      <c r="D2169" s="14"/>
    </row>
    <row r="2170" spans="3:4">
      <c r="C2170" s="14"/>
      <c r="D2170" s="14"/>
    </row>
    <row r="2171" spans="3:4">
      <c r="C2171" s="14"/>
      <c r="D2171" s="14"/>
    </row>
    <row r="2172" spans="3:4">
      <c r="C2172" s="14"/>
      <c r="D2172" s="14"/>
    </row>
    <row r="2173" spans="3:4">
      <c r="C2173" s="14"/>
      <c r="D2173" s="14"/>
    </row>
    <row r="2174" spans="3:4">
      <c r="C2174" s="14"/>
      <c r="D2174" s="14"/>
    </row>
    <row r="2175" spans="3:4">
      <c r="C2175" s="14"/>
      <c r="D2175" s="14"/>
    </row>
    <row r="2176" spans="3:4">
      <c r="C2176" s="14"/>
      <c r="D2176" s="14"/>
    </row>
    <row r="2177" spans="3:4">
      <c r="C2177" s="14"/>
      <c r="D2177" s="14"/>
    </row>
    <row r="2178" spans="3:4">
      <c r="C2178" s="14"/>
      <c r="D2178" s="14"/>
    </row>
    <row r="2179" spans="3:4">
      <c r="C2179" s="14"/>
      <c r="D2179" s="14"/>
    </row>
    <row r="2180" spans="3:4">
      <c r="C2180" s="14"/>
      <c r="D2180" s="14"/>
    </row>
    <row r="2181" spans="3:4">
      <c r="C2181" s="14"/>
      <c r="D2181" s="14"/>
    </row>
    <row r="2182" spans="3:4">
      <c r="C2182" s="14"/>
      <c r="D2182" s="14"/>
    </row>
    <row r="2183" spans="3:4">
      <c r="C2183" s="14"/>
      <c r="D2183" s="14"/>
    </row>
    <row r="2184" spans="3:4">
      <c r="C2184" s="14"/>
      <c r="D2184" s="14"/>
    </row>
    <row r="2185" spans="3:4">
      <c r="C2185" s="14"/>
      <c r="D2185" s="14"/>
    </row>
    <row r="2186" spans="3:4">
      <c r="C2186" s="14"/>
      <c r="D2186" s="14"/>
    </row>
    <row r="2187" spans="3:4">
      <c r="C2187" s="14"/>
      <c r="D2187" s="14"/>
    </row>
    <row r="2188" spans="3:4">
      <c r="C2188" s="14"/>
      <c r="D2188" s="14"/>
    </row>
    <row r="2189" spans="3:4">
      <c r="C2189" s="14"/>
      <c r="D2189" s="14"/>
    </row>
    <row r="2190" spans="3:4">
      <c r="C2190" s="14"/>
      <c r="D2190" s="14"/>
    </row>
    <row r="2191" spans="3:4">
      <c r="C2191" s="14"/>
      <c r="D2191" s="14"/>
    </row>
    <row r="2192" spans="3:4">
      <c r="C2192" s="14"/>
      <c r="D2192" s="14"/>
    </row>
    <row r="2193" spans="3:4">
      <c r="C2193" s="14"/>
      <c r="D2193" s="14"/>
    </row>
    <row r="2194" spans="3:4">
      <c r="C2194" s="14"/>
      <c r="D2194" s="14"/>
    </row>
    <row r="2195" spans="3:4">
      <c r="C2195" s="14"/>
      <c r="D2195" s="14"/>
    </row>
    <row r="2196" spans="3:4">
      <c r="C2196" s="14"/>
      <c r="D2196" s="14"/>
    </row>
    <row r="2197" spans="3:4">
      <c r="C2197" s="14"/>
      <c r="D2197" s="14"/>
    </row>
    <row r="2198" spans="3:4">
      <c r="C2198" s="14"/>
      <c r="D2198" s="14"/>
    </row>
    <row r="2199" spans="3:4">
      <c r="C2199" s="14"/>
      <c r="D2199" s="14"/>
    </row>
    <row r="2200" spans="3:4">
      <c r="C2200" s="14"/>
      <c r="D2200" s="14"/>
    </row>
    <row r="2201" spans="3:4">
      <c r="C2201" s="14"/>
      <c r="D2201" s="14"/>
    </row>
    <row r="2202" spans="3:4">
      <c r="C2202" s="14"/>
      <c r="D2202" s="14"/>
    </row>
    <row r="2203" spans="3:4">
      <c r="C2203" s="14"/>
      <c r="D2203" s="14"/>
    </row>
    <row r="2204" spans="3:4">
      <c r="C2204" s="14"/>
      <c r="D2204" s="14"/>
    </row>
    <row r="2205" spans="3:4">
      <c r="C2205" s="14"/>
      <c r="D2205" s="14"/>
    </row>
    <row r="2206" spans="3:4">
      <c r="C2206" s="14"/>
      <c r="D2206" s="14"/>
    </row>
    <row r="2207" spans="3:4">
      <c r="C2207" s="14"/>
      <c r="D2207" s="14"/>
    </row>
    <row r="2208" spans="3:4">
      <c r="C2208" s="14"/>
      <c r="D2208" s="14"/>
    </row>
    <row r="2209" spans="3:4">
      <c r="C2209" s="14"/>
      <c r="D2209" s="14"/>
    </row>
    <row r="2210" spans="3:4">
      <c r="C2210" s="14"/>
      <c r="D2210" s="14"/>
    </row>
    <row r="2211" spans="3:4">
      <c r="C2211" s="14"/>
      <c r="D2211" s="14"/>
    </row>
    <row r="2212" spans="3:4">
      <c r="C2212" s="14"/>
      <c r="D2212" s="14"/>
    </row>
    <row r="2213" spans="3:4">
      <c r="C2213" s="14"/>
      <c r="D2213" s="14"/>
    </row>
    <row r="2214" spans="3:4">
      <c r="C2214" s="14"/>
      <c r="D2214" s="14"/>
    </row>
    <row r="2215" spans="3:4">
      <c r="C2215" s="14"/>
      <c r="D2215" s="14"/>
    </row>
    <row r="2216" spans="3:4">
      <c r="C2216" s="14"/>
      <c r="D2216" s="14"/>
    </row>
    <row r="2217" spans="3:4">
      <c r="C2217" s="14"/>
      <c r="D2217" s="14"/>
    </row>
    <row r="2218" spans="3:4">
      <c r="C2218" s="14"/>
      <c r="D2218" s="14"/>
    </row>
    <row r="2219" spans="3:4">
      <c r="C2219" s="14"/>
      <c r="D2219" s="14"/>
    </row>
    <row r="2220" spans="3:4">
      <c r="C2220" s="14"/>
      <c r="D2220" s="14"/>
    </row>
    <row r="2221" spans="3:4">
      <c r="C2221" s="14"/>
      <c r="D2221" s="14"/>
    </row>
    <row r="2222" spans="3:4">
      <c r="C2222" s="14"/>
      <c r="D2222" s="14"/>
    </row>
    <row r="2223" spans="3:4">
      <c r="C2223" s="14"/>
      <c r="D2223" s="14"/>
    </row>
    <row r="2224" spans="3:4">
      <c r="C2224" s="14"/>
      <c r="D2224" s="14"/>
    </row>
    <row r="2225" spans="3:4">
      <c r="C2225" s="14"/>
      <c r="D2225" s="14"/>
    </row>
    <row r="2226" spans="3:4">
      <c r="C2226" s="14"/>
      <c r="D2226" s="14"/>
    </row>
    <row r="2227" spans="3:4">
      <c r="C2227" s="14"/>
      <c r="D2227" s="14"/>
    </row>
    <row r="2228" spans="3:4">
      <c r="C2228" s="14"/>
      <c r="D2228" s="14"/>
    </row>
    <row r="2229" spans="3:4">
      <c r="C2229" s="14"/>
      <c r="D2229" s="14"/>
    </row>
    <row r="2230" spans="3:4">
      <c r="C2230" s="14"/>
      <c r="D2230" s="14"/>
    </row>
    <row r="2231" spans="3:4">
      <c r="C2231" s="14"/>
      <c r="D2231" s="14"/>
    </row>
    <row r="2232" spans="3:4">
      <c r="C2232" s="14"/>
      <c r="D2232" s="14"/>
    </row>
    <row r="2233" spans="3:4">
      <c r="C2233" s="14"/>
      <c r="D2233" s="14"/>
    </row>
    <row r="2234" spans="3:4">
      <c r="C2234" s="14"/>
      <c r="D2234" s="14"/>
    </row>
    <row r="2235" spans="3:4">
      <c r="C2235" s="14"/>
      <c r="D2235" s="14"/>
    </row>
    <row r="2236" spans="3:4">
      <c r="C2236" s="14"/>
      <c r="D2236" s="14"/>
    </row>
    <row r="2237" spans="3:4">
      <c r="C2237" s="14"/>
      <c r="D2237" s="14"/>
    </row>
    <row r="2238" spans="3:4">
      <c r="C2238" s="14"/>
      <c r="D2238" s="14"/>
    </row>
    <row r="2239" spans="3:4">
      <c r="C2239" s="14"/>
      <c r="D2239" s="14"/>
    </row>
    <row r="2240" spans="3:4">
      <c r="C2240" s="14"/>
      <c r="D2240" s="14"/>
    </row>
    <row r="2241" spans="3:4">
      <c r="C2241" s="14"/>
      <c r="D2241" s="14"/>
    </row>
    <row r="2242" spans="3:4">
      <c r="C2242" s="14"/>
      <c r="D2242" s="14"/>
    </row>
    <row r="2243" spans="3:4">
      <c r="C2243" s="14"/>
      <c r="D2243" s="14"/>
    </row>
    <row r="2244" spans="3:4">
      <c r="C2244" s="14"/>
      <c r="D2244" s="14"/>
    </row>
    <row r="2245" spans="3:4">
      <c r="C2245" s="14"/>
      <c r="D2245" s="14"/>
    </row>
    <row r="2246" spans="3:4">
      <c r="C2246" s="14"/>
      <c r="D2246" s="14"/>
    </row>
    <row r="2247" spans="3:4">
      <c r="C2247" s="14"/>
      <c r="D2247" s="14"/>
    </row>
    <row r="2248" spans="3:4">
      <c r="C2248" s="14"/>
      <c r="D2248" s="14"/>
    </row>
    <row r="2249" spans="3:4">
      <c r="C2249" s="14"/>
      <c r="D2249" s="14"/>
    </row>
    <row r="2250" spans="3:4">
      <c r="C2250" s="14"/>
      <c r="D2250" s="14"/>
    </row>
    <row r="2251" spans="3:4">
      <c r="C2251" s="14"/>
      <c r="D2251" s="14"/>
    </row>
    <row r="2252" spans="3:4">
      <c r="C2252" s="14"/>
      <c r="D2252" s="14"/>
    </row>
    <row r="2253" spans="3:4">
      <c r="C2253" s="14"/>
      <c r="D2253" s="14"/>
    </row>
    <row r="2254" spans="3:4">
      <c r="C2254" s="14"/>
      <c r="D2254" s="14"/>
    </row>
    <row r="2255" spans="3:4">
      <c r="C2255" s="14"/>
      <c r="D2255" s="14"/>
    </row>
    <row r="2256" spans="3:4">
      <c r="C2256" s="14"/>
      <c r="D2256" s="14"/>
    </row>
    <row r="2257" spans="3:4">
      <c r="C2257" s="14"/>
      <c r="D2257" s="14"/>
    </row>
    <row r="2258" spans="3:4">
      <c r="C2258" s="14"/>
      <c r="D2258" s="14"/>
    </row>
    <row r="2259" spans="3:4">
      <c r="C2259" s="14"/>
      <c r="D2259" s="14"/>
    </row>
    <row r="2260" spans="3:4">
      <c r="C2260" s="14"/>
      <c r="D2260" s="14"/>
    </row>
    <row r="2261" spans="3:4">
      <c r="C2261" s="14"/>
      <c r="D2261" s="14"/>
    </row>
    <row r="2262" spans="3:4">
      <c r="C2262" s="14"/>
      <c r="D2262" s="14"/>
    </row>
    <row r="2263" spans="3:4">
      <c r="C2263" s="14"/>
      <c r="D2263" s="14"/>
    </row>
    <row r="2264" spans="3:4">
      <c r="C2264" s="14"/>
      <c r="D2264" s="14"/>
    </row>
    <row r="2265" spans="3:4">
      <c r="C2265" s="14"/>
      <c r="D2265" s="14"/>
    </row>
    <row r="2266" spans="3:4">
      <c r="C2266" s="14"/>
      <c r="D2266" s="14"/>
    </row>
    <row r="2267" spans="3:4">
      <c r="C2267" s="14"/>
      <c r="D2267" s="14"/>
    </row>
    <row r="2268" spans="3:4">
      <c r="C2268" s="14"/>
      <c r="D2268" s="14"/>
    </row>
    <row r="2269" spans="3:4">
      <c r="C2269" s="14"/>
      <c r="D2269" s="14"/>
    </row>
    <row r="2270" spans="3:4">
      <c r="C2270" s="14"/>
      <c r="D2270" s="14"/>
    </row>
    <row r="2271" spans="3:4">
      <c r="C2271" s="14"/>
      <c r="D2271" s="14"/>
    </row>
    <row r="2272" spans="3:4">
      <c r="C2272" s="14"/>
      <c r="D2272" s="14"/>
    </row>
    <row r="2273" spans="3:4">
      <c r="C2273" s="14"/>
      <c r="D2273" s="14"/>
    </row>
    <row r="2274" spans="3:4">
      <c r="C2274" s="14"/>
      <c r="D2274" s="14"/>
    </row>
    <row r="2275" spans="3:4">
      <c r="C2275" s="14"/>
      <c r="D2275" s="14"/>
    </row>
    <row r="2276" spans="3:4">
      <c r="C2276" s="14"/>
      <c r="D2276" s="14"/>
    </row>
    <row r="2277" spans="3:4">
      <c r="C2277" s="14"/>
      <c r="D2277" s="14"/>
    </row>
    <row r="2278" spans="3:4">
      <c r="C2278" s="14"/>
      <c r="D2278" s="14"/>
    </row>
    <row r="2279" spans="3:4">
      <c r="C2279" s="14"/>
      <c r="D2279" s="14"/>
    </row>
    <row r="2280" spans="3:4">
      <c r="C2280" s="14"/>
      <c r="D2280" s="14"/>
    </row>
    <row r="2281" spans="3:4">
      <c r="C2281" s="14"/>
      <c r="D2281" s="14"/>
    </row>
    <row r="2282" spans="3:4">
      <c r="C2282" s="14"/>
      <c r="D2282" s="14"/>
    </row>
    <row r="2283" spans="3:4">
      <c r="C2283" s="14"/>
      <c r="D2283" s="14"/>
    </row>
    <row r="2284" spans="3:4">
      <c r="C2284" s="14"/>
      <c r="D2284" s="14"/>
    </row>
    <row r="2285" spans="3:4">
      <c r="C2285" s="14"/>
      <c r="D2285" s="14"/>
    </row>
    <row r="2286" spans="3:4">
      <c r="C2286" s="14"/>
      <c r="D2286" s="14"/>
    </row>
    <row r="2287" spans="3:4">
      <c r="C2287" s="14"/>
      <c r="D2287" s="14"/>
    </row>
    <row r="2288" spans="3:4">
      <c r="C2288" s="14"/>
      <c r="D2288" s="14"/>
    </row>
    <row r="2289" spans="3:4">
      <c r="C2289" s="14"/>
      <c r="D2289" s="14"/>
    </row>
    <row r="2290" spans="3:4">
      <c r="C2290" s="14"/>
      <c r="D2290" s="14"/>
    </row>
    <row r="2291" spans="3:4">
      <c r="C2291" s="14"/>
      <c r="D2291" s="14"/>
    </row>
    <row r="2292" spans="3:4">
      <c r="C2292" s="14"/>
      <c r="D2292" s="14"/>
    </row>
    <row r="2293" spans="3:4">
      <c r="C2293" s="14"/>
      <c r="D2293" s="14"/>
    </row>
    <row r="2294" spans="3:4">
      <c r="C2294" s="14"/>
      <c r="D2294" s="14"/>
    </row>
    <row r="2295" spans="3:4">
      <c r="C2295" s="14"/>
      <c r="D2295" s="14"/>
    </row>
    <row r="2296" spans="3:4">
      <c r="C2296" s="14"/>
      <c r="D2296" s="14"/>
    </row>
    <row r="2297" spans="3:4">
      <c r="C2297" s="14"/>
      <c r="D2297" s="14"/>
    </row>
    <row r="2298" spans="3:4">
      <c r="C2298" s="14"/>
      <c r="D2298" s="14"/>
    </row>
    <row r="2299" spans="3:4">
      <c r="C2299" s="14"/>
      <c r="D2299" s="14"/>
    </row>
    <row r="2300" spans="3:4">
      <c r="C2300" s="14"/>
      <c r="D2300" s="14"/>
    </row>
    <row r="2301" spans="3:4">
      <c r="C2301" s="14"/>
      <c r="D2301" s="14"/>
    </row>
    <row r="2302" spans="3:4">
      <c r="C2302" s="14"/>
      <c r="D2302" s="14"/>
    </row>
    <row r="2303" spans="3:4">
      <c r="C2303" s="14"/>
      <c r="D2303" s="14"/>
    </row>
    <row r="2304" spans="3:4">
      <c r="C2304" s="14"/>
      <c r="D2304" s="14"/>
    </row>
    <row r="2305" spans="3:4">
      <c r="C2305" s="14"/>
      <c r="D2305" s="14"/>
    </row>
    <row r="2306" spans="3:4">
      <c r="C2306" s="14"/>
      <c r="D2306" s="14"/>
    </row>
    <row r="2307" spans="3:4">
      <c r="C2307" s="14"/>
      <c r="D2307" s="14"/>
    </row>
    <row r="2308" spans="3:4">
      <c r="C2308" s="14"/>
      <c r="D2308" s="14"/>
    </row>
    <row r="2309" spans="3:4">
      <c r="C2309" s="14"/>
      <c r="D2309" s="14"/>
    </row>
    <row r="2310" spans="3:4">
      <c r="C2310" s="14"/>
      <c r="D2310" s="14"/>
    </row>
    <row r="2311" spans="3:4">
      <c r="C2311" s="14"/>
      <c r="D2311" s="14"/>
    </row>
    <row r="2312" spans="3:4">
      <c r="C2312" s="14"/>
      <c r="D2312" s="14"/>
    </row>
    <row r="2313" spans="3:4">
      <c r="C2313" s="14"/>
      <c r="D2313" s="14"/>
    </row>
    <row r="2314" spans="3:4">
      <c r="C2314" s="14"/>
      <c r="D2314" s="14"/>
    </row>
    <row r="2315" spans="3:4">
      <c r="C2315" s="14"/>
      <c r="D2315" s="14"/>
    </row>
    <row r="2316" spans="3:4">
      <c r="C2316" s="14"/>
      <c r="D2316" s="14"/>
    </row>
    <row r="2317" spans="3:4">
      <c r="C2317" s="14"/>
      <c r="D2317" s="14"/>
    </row>
    <row r="2318" spans="3:4">
      <c r="C2318" s="14"/>
      <c r="D2318" s="14"/>
    </row>
    <row r="2319" spans="3:4">
      <c r="C2319" s="14"/>
      <c r="D2319" s="14"/>
    </row>
    <row r="2320" spans="3:4">
      <c r="C2320" s="14"/>
      <c r="D2320" s="14"/>
    </row>
    <row r="2321" spans="3:4">
      <c r="C2321" s="14"/>
      <c r="D2321" s="14"/>
    </row>
    <row r="2322" spans="3:4">
      <c r="C2322" s="14"/>
      <c r="D2322" s="14"/>
    </row>
    <row r="2323" spans="3:4">
      <c r="C2323" s="14"/>
      <c r="D2323" s="14"/>
    </row>
    <row r="2324" spans="3:4">
      <c r="C2324" s="14"/>
      <c r="D2324" s="14"/>
    </row>
    <row r="2325" spans="3:4">
      <c r="C2325" s="14"/>
      <c r="D2325" s="14"/>
    </row>
    <row r="2326" spans="3:4">
      <c r="C2326" s="14"/>
      <c r="D2326" s="14"/>
    </row>
    <row r="2327" spans="3:4">
      <c r="C2327" s="14"/>
      <c r="D2327" s="14"/>
    </row>
    <row r="2328" spans="3:4">
      <c r="C2328" s="14"/>
      <c r="D2328" s="14"/>
    </row>
    <row r="2329" spans="3:4">
      <c r="C2329" s="14"/>
      <c r="D2329" s="14"/>
    </row>
    <row r="2330" spans="3:4">
      <c r="C2330" s="14"/>
      <c r="D2330" s="14"/>
    </row>
    <row r="2331" spans="3:4">
      <c r="C2331" s="14"/>
      <c r="D2331" s="14"/>
    </row>
    <row r="2332" spans="3:4">
      <c r="C2332" s="14"/>
      <c r="D2332" s="14"/>
    </row>
    <row r="2333" spans="3:4">
      <c r="C2333" s="14"/>
      <c r="D2333" s="14"/>
    </row>
    <row r="2334" spans="3:4">
      <c r="C2334" s="14"/>
      <c r="D2334" s="14"/>
    </row>
    <row r="2335" spans="3:4">
      <c r="C2335" s="14"/>
      <c r="D2335" s="14"/>
    </row>
    <row r="2336" spans="3:4">
      <c r="C2336" s="14"/>
      <c r="D2336" s="14"/>
    </row>
    <row r="2337" spans="3:4">
      <c r="C2337" s="14"/>
      <c r="D2337" s="14"/>
    </row>
    <row r="2338" spans="3:4">
      <c r="C2338" s="14"/>
      <c r="D2338" s="14"/>
    </row>
    <row r="2339" spans="3:4">
      <c r="C2339" s="14"/>
      <c r="D2339" s="14"/>
    </row>
    <row r="2340" spans="3:4">
      <c r="C2340" s="14"/>
      <c r="D2340" s="14"/>
    </row>
    <row r="2341" spans="3:4">
      <c r="C2341" s="14"/>
      <c r="D2341" s="14"/>
    </row>
    <row r="2342" spans="3:4">
      <c r="C2342" s="14"/>
      <c r="D2342" s="14"/>
    </row>
    <row r="2343" spans="3:4">
      <c r="C2343" s="14"/>
      <c r="D2343" s="14"/>
    </row>
    <row r="2344" spans="3:4">
      <c r="C2344" s="14"/>
      <c r="D2344" s="14"/>
    </row>
    <row r="2345" spans="3:4">
      <c r="C2345" s="14"/>
      <c r="D2345" s="14"/>
    </row>
    <row r="2346" spans="3:4">
      <c r="C2346" s="14"/>
      <c r="D2346" s="14"/>
    </row>
    <row r="2347" spans="3:4">
      <c r="C2347" s="14"/>
      <c r="D2347" s="14"/>
    </row>
    <row r="2348" spans="3:4">
      <c r="C2348" s="14"/>
      <c r="D2348" s="14"/>
    </row>
    <row r="2349" spans="3:4">
      <c r="C2349" s="14"/>
      <c r="D2349" s="14"/>
    </row>
    <row r="2350" spans="3:4">
      <c r="C2350" s="14"/>
      <c r="D2350" s="14"/>
    </row>
    <row r="2351" spans="3:4">
      <c r="C2351" s="14"/>
      <c r="D2351" s="14"/>
    </row>
    <row r="2352" spans="3:4">
      <c r="C2352" s="14"/>
      <c r="D2352" s="14"/>
    </row>
    <row r="2353" spans="3:4">
      <c r="C2353" s="14"/>
      <c r="D2353" s="14"/>
    </row>
    <row r="2354" spans="3:4">
      <c r="C2354" s="14"/>
      <c r="D2354" s="14"/>
    </row>
    <row r="2355" spans="3:4">
      <c r="C2355" s="14"/>
      <c r="D2355" s="14"/>
    </row>
    <row r="2356" spans="3:4">
      <c r="C2356" s="14"/>
      <c r="D2356" s="14"/>
    </row>
    <row r="2357" spans="3:4">
      <c r="C2357" s="14"/>
      <c r="D2357" s="14"/>
    </row>
    <row r="2358" spans="3:4">
      <c r="C2358" s="14"/>
      <c r="D2358" s="14"/>
    </row>
    <row r="2359" spans="3:4">
      <c r="C2359" s="14"/>
      <c r="D2359" s="14"/>
    </row>
    <row r="2360" spans="3:4">
      <c r="C2360" s="14"/>
      <c r="D2360" s="14"/>
    </row>
    <row r="2361" spans="3:4">
      <c r="C2361" s="14"/>
      <c r="D2361" s="14"/>
    </row>
    <row r="2362" spans="3:4">
      <c r="C2362" s="14"/>
      <c r="D2362" s="14"/>
    </row>
    <row r="2363" spans="3:4">
      <c r="C2363" s="14"/>
      <c r="D2363" s="14"/>
    </row>
    <row r="2364" spans="3:4">
      <c r="C2364" s="14"/>
      <c r="D2364" s="14"/>
    </row>
    <row r="2365" spans="3:4">
      <c r="C2365" s="14"/>
      <c r="D2365" s="14"/>
    </row>
    <row r="2366" spans="3:4">
      <c r="C2366" s="14"/>
      <c r="D2366" s="14"/>
    </row>
    <row r="2367" spans="3:4">
      <c r="C2367" s="14"/>
      <c r="D2367" s="14"/>
    </row>
    <row r="2368" spans="3:4">
      <c r="C2368" s="14"/>
      <c r="D2368" s="14"/>
    </row>
    <row r="2369" spans="3:4">
      <c r="C2369" s="14"/>
      <c r="D2369" s="14"/>
    </row>
    <row r="2370" spans="3:4">
      <c r="C2370" s="14"/>
      <c r="D2370" s="14"/>
    </row>
    <row r="2371" spans="3:4">
      <c r="C2371" s="14"/>
      <c r="D2371" s="14"/>
    </row>
    <row r="2372" spans="3:4">
      <c r="C2372" s="14"/>
      <c r="D2372" s="14"/>
    </row>
    <row r="2373" spans="3:4">
      <c r="C2373" s="14"/>
      <c r="D2373" s="14"/>
    </row>
    <row r="2374" spans="3:4">
      <c r="C2374" s="14"/>
      <c r="D2374" s="14"/>
    </row>
    <row r="2375" spans="3:4">
      <c r="C2375" s="14"/>
      <c r="D2375" s="14"/>
    </row>
    <row r="2376" spans="3:4">
      <c r="C2376" s="14"/>
      <c r="D2376" s="14"/>
    </row>
    <row r="2377" spans="3:4">
      <c r="C2377" s="14"/>
      <c r="D2377" s="14"/>
    </row>
    <row r="2378" spans="3:4">
      <c r="C2378" s="14"/>
      <c r="D2378" s="14"/>
    </row>
    <row r="2379" spans="3:4">
      <c r="C2379" s="14"/>
      <c r="D2379" s="14"/>
    </row>
    <row r="2380" spans="3:4">
      <c r="C2380" s="14"/>
      <c r="D2380" s="14"/>
    </row>
    <row r="2381" spans="3:4">
      <c r="C2381" s="14"/>
      <c r="D2381" s="14"/>
    </row>
    <row r="2382" spans="3:4">
      <c r="C2382" s="14"/>
      <c r="D2382" s="14"/>
    </row>
    <row r="2383" spans="3:4">
      <c r="C2383" s="14"/>
      <c r="D2383" s="14"/>
    </row>
    <row r="2384" spans="3:4">
      <c r="C2384" s="14"/>
      <c r="D2384" s="14"/>
    </row>
    <row r="2385" spans="3:4">
      <c r="C2385" s="14"/>
      <c r="D2385" s="14"/>
    </row>
    <row r="2386" spans="3:4">
      <c r="C2386" s="14"/>
      <c r="D2386" s="14"/>
    </row>
    <row r="2387" spans="3:4">
      <c r="C2387" s="14"/>
      <c r="D2387" s="14"/>
    </row>
    <row r="2388" spans="3:4">
      <c r="C2388" s="14"/>
      <c r="D2388" s="14"/>
    </row>
    <row r="2389" spans="3:4">
      <c r="C2389" s="14"/>
      <c r="D2389" s="14"/>
    </row>
    <row r="2390" spans="3:4">
      <c r="C2390" s="14"/>
      <c r="D2390" s="14"/>
    </row>
    <row r="2391" spans="3:4">
      <c r="C2391" s="14"/>
      <c r="D2391" s="14"/>
    </row>
    <row r="2392" spans="3:4">
      <c r="C2392" s="14"/>
      <c r="D2392" s="14"/>
    </row>
    <row r="2393" spans="3:4">
      <c r="C2393" s="14"/>
      <c r="D2393" s="14"/>
    </row>
    <row r="2394" spans="3:4">
      <c r="C2394" s="14"/>
      <c r="D2394" s="14"/>
    </row>
    <row r="2395" spans="3:4">
      <c r="C2395" s="14"/>
      <c r="D2395" s="14"/>
    </row>
    <row r="2396" spans="3:4">
      <c r="C2396" s="14"/>
      <c r="D2396" s="14"/>
    </row>
    <row r="2397" spans="3:4">
      <c r="C2397" s="14"/>
      <c r="D2397" s="14"/>
    </row>
    <row r="2398" spans="3:4">
      <c r="C2398" s="14"/>
      <c r="D2398" s="14"/>
    </row>
    <row r="2399" spans="3:4">
      <c r="C2399" s="14"/>
      <c r="D2399" s="14"/>
    </row>
    <row r="2400" spans="3:4">
      <c r="C2400" s="14"/>
      <c r="D2400" s="14"/>
    </row>
    <row r="2401" spans="3:4">
      <c r="C2401" s="14"/>
      <c r="D2401" s="14"/>
    </row>
    <row r="2402" spans="3:4">
      <c r="C2402" s="14"/>
      <c r="D2402" s="14"/>
    </row>
    <row r="2403" spans="3:4">
      <c r="C2403" s="14"/>
      <c r="D2403" s="14"/>
    </row>
    <row r="2404" spans="3:4">
      <c r="C2404" s="14"/>
      <c r="D2404" s="14"/>
    </row>
    <row r="2405" spans="3:4">
      <c r="C2405" s="14"/>
      <c r="D2405" s="14"/>
    </row>
    <row r="2406" spans="3:4">
      <c r="C2406" s="14"/>
      <c r="D2406" s="14"/>
    </row>
    <row r="2407" spans="3:4">
      <c r="C2407" s="14"/>
      <c r="D2407" s="14"/>
    </row>
    <row r="2408" spans="3:4">
      <c r="C2408" s="14"/>
      <c r="D2408" s="14"/>
    </row>
    <row r="2409" spans="3:4">
      <c r="C2409" s="14"/>
      <c r="D2409" s="14"/>
    </row>
    <row r="2410" spans="3:4">
      <c r="C2410" s="14"/>
      <c r="D2410" s="14"/>
    </row>
    <row r="2411" spans="3:4">
      <c r="C2411" s="14"/>
      <c r="D2411" s="14"/>
    </row>
    <row r="2412" spans="3:4">
      <c r="C2412" s="14"/>
      <c r="D2412" s="14"/>
    </row>
    <row r="2413" spans="3:4">
      <c r="C2413" s="14"/>
      <c r="D2413" s="14"/>
    </row>
    <row r="2414" spans="3:4">
      <c r="C2414" s="14"/>
      <c r="D2414" s="14"/>
    </row>
    <row r="2415" spans="3:4">
      <c r="C2415" s="14"/>
      <c r="D2415" s="14"/>
    </row>
    <row r="2416" spans="3:4">
      <c r="C2416" s="14"/>
      <c r="D2416" s="14"/>
    </row>
    <row r="2417" spans="3:4">
      <c r="C2417" s="14"/>
      <c r="D2417" s="14"/>
    </row>
    <row r="2418" spans="3:4">
      <c r="C2418" s="14"/>
      <c r="D2418" s="14"/>
    </row>
    <row r="2419" spans="3:4">
      <c r="C2419" s="14"/>
      <c r="D2419" s="14"/>
    </row>
    <row r="2420" spans="3:4">
      <c r="C2420" s="14"/>
      <c r="D2420" s="14"/>
    </row>
    <row r="2421" spans="3:4">
      <c r="C2421" s="14"/>
      <c r="D2421" s="14"/>
    </row>
    <row r="2422" spans="3:4">
      <c r="C2422" s="14"/>
      <c r="D2422" s="14"/>
    </row>
    <row r="2423" spans="3:4">
      <c r="C2423" s="14"/>
      <c r="D2423" s="14"/>
    </row>
    <row r="2424" spans="3:4">
      <c r="C2424" s="14"/>
      <c r="D2424" s="14"/>
    </row>
    <row r="2425" spans="3:4">
      <c r="C2425" s="14"/>
      <c r="D2425" s="14"/>
    </row>
    <row r="2426" spans="3:4">
      <c r="C2426" s="14"/>
      <c r="D2426" s="14"/>
    </row>
    <row r="2427" spans="3:4">
      <c r="C2427" s="14"/>
      <c r="D2427" s="14"/>
    </row>
    <row r="2428" spans="3:4">
      <c r="C2428" s="14"/>
      <c r="D2428" s="14"/>
    </row>
    <row r="2429" spans="3:4">
      <c r="C2429" s="14"/>
      <c r="D2429" s="14"/>
    </row>
    <row r="2430" spans="3:4">
      <c r="C2430" s="14"/>
      <c r="D2430" s="14"/>
    </row>
    <row r="2431" spans="3:4">
      <c r="C2431" s="14"/>
      <c r="D2431" s="14"/>
    </row>
    <row r="2432" spans="3:4">
      <c r="C2432" s="14"/>
      <c r="D2432" s="14"/>
    </row>
    <row r="2433" spans="3:4">
      <c r="C2433" s="14"/>
      <c r="D2433" s="14"/>
    </row>
    <row r="2434" spans="3:4">
      <c r="C2434" s="14"/>
      <c r="D2434" s="14"/>
    </row>
    <row r="2435" spans="3:4">
      <c r="C2435" s="14"/>
      <c r="D2435" s="14"/>
    </row>
    <row r="2436" spans="3:4">
      <c r="C2436" s="14"/>
      <c r="D2436" s="14"/>
    </row>
    <row r="2437" spans="3:4">
      <c r="C2437" s="14"/>
      <c r="D2437" s="14"/>
    </row>
    <row r="2438" spans="3:4">
      <c r="C2438" s="14"/>
      <c r="D2438" s="14"/>
    </row>
    <row r="2439" spans="3:4">
      <c r="C2439" s="14"/>
      <c r="D2439" s="14"/>
    </row>
    <row r="2440" spans="3:4">
      <c r="C2440" s="14"/>
      <c r="D2440" s="14"/>
    </row>
    <row r="2441" spans="3:4">
      <c r="C2441" s="14"/>
      <c r="D2441" s="14"/>
    </row>
    <row r="2442" spans="3:4">
      <c r="C2442" s="14"/>
      <c r="D2442" s="14"/>
    </row>
    <row r="2443" spans="3:4">
      <c r="C2443" s="14"/>
      <c r="D2443" s="14"/>
    </row>
    <row r="2444" spans="3:4">
      <c r="C2444" s="14"/>
      <c r="D2444" s="14"/>
    </row>
    <row r="2445" spans="3:4">
      <c r="C2445" s="14"/>
      <c r="D2445" s="14"/>
    </row>
    <row r="2446" spans="3:4">
      <c r="C2446" s="14"/>
      <c r="D2446" s="14"/>
    </row>
    <row r="2447" spans="3:4">
      <c r="C2447" s="14"/>
      <c r="D2447" s="14"/>
    </row>
    <row r="2448" spans="3:4">
      <c r="C2448" s="14"/>
      <c r="D2448" s="14"/>
    </row>
    <row r="2449" spans="3:4">
      <c r="C2449" s="14"/>
      <c r="D2449" s="14"/>
    </row>
    <row r="2450" spans="3:4">
      <c r="C2450" s="14"/>
      <c r="D2450" s="14"/>
    </row>
    <row r="2451" spans="3:4">
      <c r="C2451" s="14"/>
      <c r="D2451" s="14"/>
    </row>
    <row r="2452" spans="3:4">
      <c r="C2452" s="14"/>
      <c r="D2452" s="14"/>
    </row>
    <row r="2453" spans="3:4">
      <c r="C2453" s="14"/>
      <c r="D2453" s="14"/>
    </row>
    <row r="2454" spans="3:4">
      <c r="C2454" s="14"/>
      <c r="D2454" s="14"/>
    </row>
    <row r="2455" spans="3:4">
      <c r="C2455" s="14"/>
      <c r="D2455" s="14"/>
    </row>
    <row r="2456" spans="3:4">
      <c r="C2456" s="14"/>
      <c r="D2456" s="14"/>
    </row>
    <row r="2457" spans="3:4">
      <c r="C2457" s="14"/>
      <c r="D2457" s="14"/>
    </row>
    <row r="2458" spans="3:4">
      <c r="C2458" s="14"/>
      <c r="D2458" s="14"/>
    </row>
    <row r="2459" spans="3:4">
      <c r="C2459" s="14"/>
      <c r="D2459" s="14"/>
    </row>
    <row r="2460" spans="3:4">
      <c r="C2460" s="14"/>
      <c r="D2460" s="14"/>
    </row>
    <row r="2461" spans="3:4">
      <c r="C2461" s="14"/>
      <c r="D2461" s="14"/>
    </row>
    <row r="2462" spans="3:4">
      <c r="C2462" s="14"/>
      <c r="D2462" s="14"/>
    </row>
    <row r="2463" spans="3:4">
      <c r="C2463" s="14"/>
      <c r="D2463" s="14"/>
    </row>
    <row r="2464" spans="3:4">
      <c r="C2464" s="14"/>
      <c r="D2464" s="14"/>
    </row>
    <row r="2465" spans="3:4">
      <c r="C2465" s="14"/>
      <c r="D2465" s="14"/>
    </row>
    <row r="2466" spans="3:4">
      <c r="C2466" s="14"/>
      <c r="D2466" s="14"/>
    </row>
    <row r="2467" spans="3:4">
      <c r="C2467" s="14"/>
      <c r="D2467" s="14"/>
    </row>
    <row r="2468" spans="3:4">
      <c r="C2468" s="14"/>
      <c r="D2468" s="14"/>
    </row>
    <row r="2469" spans="3:4">
      <c r="C2469" s="14"/>
      <c r="D2469" s="14"/>
    </row>
    <row r="2470" spans="3:4">
      <c r="C2470" s="14"/>
      <c r="D2470" s="14"/>
    </row>
    <row r="2471" spans="3:4">
      <c r="C2471" s="14"/>
      <c r="D2471" s="14"/>
    </row>
    <row r="2472" spans="3:4">
      <c r="C2472" s="14"/>
      <c r="D2472" s="14"/>
    </row>
    <row r="2473" spans="3:4">
      <c r="C2473" s="14"/>
      <c r="D2473" s="14"/>
    </row>
    <row r="2474" spans="3:4">
      <c r="C2474" s="14"/>
      <c r="D2474" s="14"/>
    </row>
    <row r="2475" spans="3:4">
      <c r="C2475" s="14"/>
      <c r="D2475" s="14"/>
    </row>
    <row r="2476" spans="3:4">
      <c r="C2476" s="14"/>
      <c r="D2476" s="14"/>
    </row>
    <row r="2477" spans="3:4">
      <c r="C2477" s="14"/>
      <c r="D2477" s="14"/>
    </row>
    <row r="2478" spans="3:4">
      <c r="C2478" s="14"/>
      <c r="D2478" s="14"/>
    </row>
    <row r="2479" spans="3:4">
      <c r="C2479" s="14"/>
      <c r="D2479" s="14"/>
    </row>
    <row r="2480" spans="3:4">
      <c r="C2480" s="14"/>
      <c r="D2480" s="14"/>
    </row>
    <row r="2481" spans="3:4">
      <c r="C2481" s="14"/>
      <c r="D2481" s="14"/>
    </row>
    <row r="2482" spans="3:4">
      <c r="C2482" s="14"/>
      <c r="D2482" s="14"/>
    </row>
    <row r="2483" spans="3:4">
      <c r="C2483" s="14"/>
      <c r="D2483" s="14"/>
    </row>
    <row r="2484" spans="3:4">
      <c r="C2484" s="14"/>
      <c r="D2484" s="14"/>
    </row>
    <row r="2485" spans="3:4">
      <c r="C2485" s="14"/>
      <c r="D2485" s="14"/>
    </row>
    <row r="2486" spans="3:4">
      <c r="C2486" s="14"/>
      <c r="D2486" s="14"/>
    </row>
    <row r="2487" spans="3:4">
      <c r="C2487" s="14"/>
      <c r="D2487" s="14"/>
    </row>
    <row r="2488" spans="3:4">
      <c r="C2488" s="14"/>
      <c r="D2488" s="14"/>
    </row>
    <row r="2489" spans="3:4">
      <c r="C2489" s="14"/>
      <c r="D2489" s="14"/>
    </row>
    <row r="2490" spans="3:4">
      <c r="C2490" s="14"/>
      <c r="D2490" s="14"/>
    </row>
    <row r="2491" spans="3:4">
      <c r="C2491" s="14"/>
      <c r="D2491" s="14"/>
    </row>
    <row r="2492" spans="3:4">
      <c r="C2492" s="14"/>
      <c r="D2492" s="14"/>
    </row>
    <row r="2493" spans="3:4">
      <c r="C2493" s="14"/>
      <c r="D2493" s="14"/>
    </row>
    <row r="2494" spans="3:4">
      <c r="C2494" s="14"/>
      <c r="D2494" s="14"/>
    </row>
    <row r="2495" spans="3:4">
      <c r="C2495" s="14"/>
      <c r="D2495" s="14"/>
    </row>
    <row r="2496" spans="3:4">
      <c r="C2496" s="14"/>
      <c r="D2496" s="14"/>
    </row>
    <row r="2497" spans="3:4">
      <c r="C2497" s="14"/>
      <c r="D2497" s="14"/>
    </row>
    <row r="2498" spans="3:4">
      <c r="C2498" s="14"/>
      <c r="D2498" s="14"/>
    </row>
    <row r="2499" spans="3:4">
      <c r="C2499" s="14"/>
      <c r="D2499" s="14"/>
    </row>
    <row r="2500" spans="3:4">
      <c r="C2500" s="14"/>
      <c r="D2500" s="14"/>
    </row>
    <row r="2501" spans="3:4">
      <c r="C2501" s="14"/>
      <c r="D2501" s="14"/>
    </row>
    <row r="2502" spans="3:4">
      <c r="C2502" s="14"/>
      <c r="D2502" s="14"/>
    </row>
    <row r="2503" spans="3:4">
      <c r="C2503" s="14"/>
      <c r="D2503" s="14"/>
    </row>
    <row r="2504" spans="3:4">
      <c r="C2504" s="14"/>
      <c r="D2504" s="14"/>
    </row>
    <row r="2505" spans="3:4">
      <c r="C2505" s="14"/>
      <c r="D2505" s="14"/>
    </row>
    <row r="2506" spans="3:4">
      <c r="C2506" s="14"/>
      <c r="D2506" s="14"/>
    </row>
    <row r="2507" spans="3:4">
      <c r="C2507" s="14"/>
      <c r="D2507" s="14"/>
    </row>
    <row r="2508" spans="3:4">
      <c r="C2508" s="14"/>
      <c r="D2508" s="14"/>
    </row>
    <row r="2509" spans="3:4">
      <c r="C2509" s="14"/>
      <c r="D2509" s="14"/>
    </row>
    <row r="2510" spans="3:4">
      <c r="C2510" s="14"/>
      <c r="D2510" s="14"/>
    </row>
    <row r="2511" spans="3:4">
      <c r="C2511" s="14"/>
      <c r="D2511" s="14"/>
    </row>
    <row r="2512" spans="3:4">
      <c r="C2512" s="14"/>
      <c r="D2512" s="14"/>
    </row>
    <row r="2513" spans="3:4">
      <c r="C2513" s="14"/>
      <c r="D2513" s="14"/>
    </row>
    <row r="2514" spans="3:4">
      <c r="C2514" s="14"/>
      <c r="D2514" s="14"/>
    </row>
    <row r="2515" spans="3:4">
      <c r="C2515" s="14"/>
      <c r="D2515" s="14"/>
    </row>
    <row r="2516" spans="3:4">
      <c r="C2516" s="14"/>
      <c r="D2516" s="14"/>
    </row>
    <row r="2517" spans="3:4">
      <c r="C2517" s="14"/>
      <c r="D2517" s="14"/>
    </row>
    <row r="2518" spans="3:4">
      <c r="C2518" s="14"/>
      <c r="D2518" s="14"/>
    </row>
    <row r="2519" spans="3:4">
      <c r="C2519" s="14"/>
      <c r="D2519" s="14"/>
    </row>
    <row r="2520" spans="3:4">
      <c r="C2520" s="14"/>
      <c r="D2520" s="14"/>
    </row>
    <row r="2521" spans="3:4">
      <c r="C2521" s="14"/>
      <c r="D2521" s="14"/>
    </row>
    <row r="2522" spans="3:4">
      <c r="C2522" s="14"/>
      <c r="D2522" s="14"/>
    </row>
    <row r="2523" spans="3:4">
      <c r="C2523" s="14"/>
      <c r="D2523" s="14"/>
    </row>
    <row r="2524" spans="3:4">
      <c r="C2524" s="14"/>
      <c r="D2524" s="14"/>
    </row>
    <row r="2525" spans="3:4">
      <c r="C2525" s="14"/>
      <c r="D2525" s="14"/>
    </row>
    <row r="2526" spans="3:4">
      <c r="C2526" s="14"/>
      <c r="D2526" s="14"/>
    </row>
    <row r="2527" spans="3:4">
      <c r="C2527" s="14"/>
      <c r="D2527" s="14"/>
    </row>
    <row r="2528" spans="3:4">
      <c r="C2528" s="14"/>
      <c r="D2528" s="14"/>
    </row>
    <row r="2529" spans="3:4">
      <c r="C2529" s="14"/>
      <c r="D2529" s="14"/>
    </row>
    <row r="2530" spans="3:4">
      <c r="C2530" s="14"/>
      <c r="D2530" s="14"/>
    </row>
    <row r="2531" spans="3:4">
      <c r="C2531" s="14"/>
      <c r="D2531" s="14"/>
    </row>
    <row r="2532" spans="3:4">
      <c r="C2532" s="14"/>
      <c r="D2532" s="14"/>
    </row>
    <row r="2533" spans="3:4">
      <c r="C2533" s="14"/>
      <c r="D2533" s="14"/>
    </row>
    <row r="2534" spans="3:4">
      <c r="C2534" s="14"/>
      <c r="D2534" s="14"/>
    </row>
    <row r="2535" spans="3:4">
      <c r="C2535" s="14"/>
      <c r="D2535" s="14"/>
    </row>
    <row r="2536" spans="3:4">
      <c r="C2536" s="14"/>
      <c r="D2536" s="14"/>
    </row>
    <row r="2537" spans="3:4">
      <c r="C2537" s="14"/>
      <c r="D2537" s="14"/>
    </row>
    <row r="2538" spans="3:4">
      <c r="C2538" s="14"/>
      <c r="D2538" s="14"/>
    </row>
  </sheetData>
  <sheetProtection sheet="1"/>
  <phoneticPr fontId="8" type="noConversion"/>
  <pageMargins left="0.75" right="0.75" top="1" bottom="1" header="0.5" footer="0.5"/>
  <pageSetup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0"/>
  </sheetPr>
  <dimension ref="A1:U2538"/>
  <sheetViews>
    <sheetView workbookViewId="0">
      <selection activeCell="D28" sqref="D28"/>
    </sheetView>
  </sheetViews>
  <sheetFormatPr defaultColWidth="10.28515625" defaultRowHeight="12.75"/>
  <cols>
    <col min="1" max="1" width="17.42578125" customWidth="1"/>
    <col min="2" max="2" width="4.140625" customWidth="1"/>
    <col min="3" max="3" width="11.85546875" style="9" customWidth="1"/>
    <col min="4" max="4" width="9.42578125" style="9" customWidth="1"/>
    <col min="5" max="5" width="16.42578125" style="10" customWidth="1"/>
    <col min="6" max="6" width="11.140625" customWidth="1"/>
    <col min="7" max="7" width="7.140625" style="9" bestFit="1" customWidth="1"/>
    <col min="8" max="8" width="7.85546875" style="9" bestFit="1" customWidth="1"/>
    <col min="9" max="9" width="8.85546875" style="9" bestFit="1" customWidth="1"/>
    <col min="10" max="10" width="10.85546875" style="9" bestFit="1" customWidth="1"/>
    <col min="11" max="11" width="7.140625" style="9" customWidth="1"/>
    <col min="12" max="12" width="7.5703125" style="9" bestFit="1" customWidth="1"/>
    <col min="13" max="13" width="8" style="9" customWidth="1"/>
    <col min="14" max="14" width="7.140625" style="9" bestFit="1" customWidth="1"/>
    <col min="15" max="15" width="7" style="9" bestFit="1" customWidth="1"/>
    <col min="16" max="16" width="15.28515625" style="9" customWidth="1"/>
    <col min="17" max="18" width="10.42578125" style="11" customWidth="1"/>
    <col min="19" max="19" width="8.140625" style="11" customWidth="1"/>
  </cols>
  <sheetData>
    <row r="1" spans="1:21" ht="21" thickBot="1">
      <c r="A1" s="1" t="s">
        <v>44</v>
      </c>
      <c r="B1" s="1"/>
      <c r="C1"/>
      <c r="D1"/>
      <c r="E1"/>
      <c r="G1"/>
      <c r="H1"/>
      <c r="I1"/>
      <c r="J1"/>
      <c r="K1"/>
      <c r="L1"/>
      <c r="M1"/>
      <c r="N1"/>
      <c r="O1"/>
      <c r="P1"/>
      <c r="Q1"/>
      <c r="R1"/>
      <c r="S1"/>
      <c r="T1" s="7" t="s">
        <v>13</v>
      </c>
      <c r="U1" s="7" t="s">
        <v>134</v>
      </c>
    </row>
    <row r="2" spans="1:21">
      <c r="A2" t="s">
        <v>27</v>
      </c>
      <c r="B2" t="s">
        <v>30</v>
      </c>
      <c r="C2"/>
      <c r="D2"/>
      <c r="E2"/>
      <c r="G2"/>
      <c r="H2"/>
      <c r="I2"/>
      <c r="J2"/>
      <c r="K2"/>
      <c r="L2"/>
      <c r="M2"/>
      <c r="N2"/>
      <c r="O2"/>
      <c r="P2"/>
      <c r="Q2"/>
      <c r="R2"/>
      <c r="S2"/>
      <c r="T2">
        <v>-50000</v>
      </c>
      <c r="U2" s="38">
        <f t="shared" ref="U2:U32" si="0">C$15+C$16*T2+C$17*SIN(RADIANS(C$18)*T2+RADIANS(C$19))</f>
        <v>-2.4116646712860732E-3</v>
      </c>
    </row>
    <row r="3" spans="1:21" ht="13.5" thickBot="1">
      <c r="A3" s="87" t="s">
        <v>126</v>
      </c>
      <c r="C3"/>
      <c r="D3"/>
      <c r="E3"/>
      <c r="G3"/>
      <c r="H3"/>
      <c r="I3"/>
      <c r="J3"/>
      <c r="K3"/>
      <c r="L3"/>
      <c r="M3"/>
      <c r="N3"/>
      <c r="O3"/>
      <c r="P3"/>
      <c r="Q3"/>
      <c r="R3"/>
      <c r="S3"/>
      <c r="T3">
        <v>-47000</v>
      </c>
      <c r="U3" s="38">
        <f t="shared" si="0"/>
        <v>-1.2245417502814967E-2</v>
      </c>
    </row>
    <row r="4" spans="1:21" ht="14.25" thickTop="1" thickBot="1">
      <c r="A4" s="6" t="s">
        <v>3</v>
      </c>
      <c r="B4" s="6"/>
      <c r="C4" s="2">
        <v>44788.590100000001</v>
      </c>
      <c r="D4" s="3">
        <v>0.35826333999999999</v>
      </c>
      <c r="E4"/>
      <c r="F4" s="33" t="str">
        <f>"F"&amp;E5</f>
        <v>F25</v>
      </c>
      <c r="G4" s="34" t="str">
        <f>"G"&amp;E5</f>
        <v>G25</v>
      </c>
      <c r="H4"/>
      <c r="I4"/>
      <c r="J4"/>
      <c r="K4"/>
      <c r="L4"/>
      <c r="M4"/>
      <c r="N4"/>
      <c r="O4"/>
      <c r="P4"/>
      <c r="Q4"/>
      <c r="R4"/>
      <c r="S4"/>
      <c r="T4">
        <v>-44000</v>
      </c>
      <c r="U4" s="38">
        <f t="shared" si="0"/>
        <v>-1.8576008529944024E-2</v>
      </c>
    </row>
    <row r="5" spans="1:21" ht="13.5" thickTop="1">
      <c r="A5" s="35" t="s">
        <v>48</v>
      </c>
      <c r="C5"/>
      <c r="D5"/>
      <c r="E5" s="36">
        <v>25</v>
      </c>
      <c r="G5"/>
      <c r="H5"/>
      <c r="I5"/>
      <c r="J5"/>
      <c r="K5"/>
      <c r="L5"/>
      <c r="M5"/>
      <c r="N5"/>
      <c r="O5"/>
      <c r="P5"/>
      <c r="Q5"/>
      <c r="R5"/>
      <c r="S5"/>
      <c r="T5">
        <v>-41000</v>
      </c>
      <c r="U5" s="38">
        <f t="shared" si="0"/>
        <v>-1.9606286523095484E-2</v>
      </c>
    </row>
    <row r="6" spans="1:21">
      <c r="A6" s="6" t="s">
        <v>4</v>
      </c>
      <c r="B6" s="6"/>
      <c r="C6"/>
      <c r="D6"/>
      <c r="E6"/>
      <c r="G6"/>
      <c r="H6"/>
      <c r="I6"/>
      <c r="J6"/>
      <c r="K6"/>
      <c r="L6"/>
      <c r="M6"/>
      <c r="N6"/>
      <c r="O6"/>
      <c r="P6"/>
      <c r="Q6"/>
      <c r="R6"/>
      <c r="S6"/>
      <c r="T6">
        <v>-38000</v>
      </c>
      <c r="U6" s="38">
        <f t="shared" si="0"/>
        <v>-1.504370111303514E-2</v>
      </c>
    </row>
    <row r="7" spans="1:21">
      <c r="A7" t="s">
        <v>5</v>
      </c>
      <c r="C7" s="9">
        <v>44788.595000000001</v>
      </c>
      <c r="D7" s="34" t="s">
        <v>135</v>
      </c>
      <c r="E7"/>
      <c r="F7" s="9">
        <v>44788.595000000001</v>
      </c>
      <c r="G7"/>
      <c r="H7"/>
      <c r="I7"/>
      <c r="J7"/>
      <c r="K7"/>
      <c r="L7"/>
      <c r="M7"/>
      <c r="N7"/>
      <c r="O7"/>
      <c r="P7"/>
      <c r="Q7"/>
      <c r="R7"/>
      <c r="S7"/>
      <c r="T7">
        <v>-35000</v>
      </c>
      <c r="U7" s="38">
        <f t="shared" si="0"/>
        <v>-6.1833491193481098E-3</v>
      </c>
    </row>
    <row r="8" spans="1:21">
      <c r="A8" t="s">
        <v>6</v>
      </c>
      <c r="C8" s="12">
        <v>0.35825796999999998</v>
      </c>
      <c r="D8" s="34" t="s">
        <v>135</v>
      </c>
      <c r="E8"/>
      <c r="F8" s="12">
        <v>0.35825796999999998</v>
      </c>
      <c r="G8"/>
      <c r="H8"/>
      <c r="I8"/>
      <c r="J8"/>
      <c r="K8"/>
      <c r="L8"/>
      <c r="M8"/>
      <c r="N8"/>
      <c r="O8"/>
      <c r="P8"/>
      <c r="Q8"/>
      <c r="R8"/>
      <c r="S8"/>
      <c r="T8">
        <v>-32000</v>
      </c>
      <c r="U8" s="38">
        <f t="shared" si="0"/>
        <v>4.459664827930844E-3</v>
      </c>
    </row>
    <row r="9" spans="1:21">
      <c r="G9"/>
      <c r="H9"/>
      <c r="I9"/>
      <c r="J9"/>
      <c r="K9"/>
      <c r="L9"/>
      <c r="M9"/>
      <c r="N9"/>
      <c r="O9"/>
      <c r="P9"/>
      <c r="Q9"/>
      <c r="R9"/>
      <c r="S9"/>
      <c r="T9">
        <v>-29000</v>
      </c>
      <c r="U9" s="38">
        <f t="shared" si="0"/>
        <v>1.3864191513875064E-2</v>
      </c>
    </row>
    <row r="10" spans="1:21">
      <c r="A10" s="16"/>
      <c r="B10" s="16"/>
      <c r="C10" s="4"/>
      <c r="D10" s="4"/>
      <c r="E10" s="16"/>
      <c r="G10"/>
      <c r="H10"/>
      <c r="I10"/>
      <c r="J10"/>
      <c r="K10"/>
      <c r="L10"/>
      <c r="M10"/>
      <c r="N10"/>
      <c r="O10"/>
      <c r="P10"/>
      <c r="Q10"/>
      <c r="R10"/>
      <c r="S10"/>
      <c r="T10">
        <v>-26000</v>
      </c>
      <c r="U10" s="38">
        <f t="shared" si="0"/>
        <v>1.9360651335953161E-2</v>
      </c>
    </row>
    <row r="11" spans="1:21">
      <c r="A11" s="16"/>
      <c r="B11" s="16"/>
      <c r="C11" s="32"/>
      <c r="D11" s="89"/>
      <c r="E11" s="16"/>
      <c r="F11" s="38"/>
      <c r="H11"/>
      <c r="I11"/>
      <c r="J11"/>
      <c r="K11"/>
      <c r="L11"/>
      <c r="M11"/>
      <c r="N11"/>
      <c r="O11"/>
      <c r="P11"/>
      <c r="Q11"/>
      <c r="R11"/>
      <c r="S11"/>
      <c r="T11">
        <v>-23000</v>
      </c>
      <c r="U11" s="38">
        <f t="shared" si="0"/>
        <v>1.9388848369155966E-2</v>
      </c>
    </row>
    <row r="12" spans="1:21">
      <c r="A12" s="16"/>
      <c r="B12" s="16"/>
      <c r="C12" s="32"/>
      <c r="D12" s="89"/>
      <c r="E12" s="16"/>
      <c r="F12" s="38"/>
      <c r="G12"/>
      <c r="H12"/>
      <c r="I12"/>
      <c r="J12"/>
      <c r="K12"/>
      <c r="L12"/>
      <c r="M12"/>
      <c r="N12"/>
      <c r="O12"/>
      <c r="P12"/>
      <c r="Q12"/>
      <c r="R12"/>
      <c r="S12"/>
      <c r="T12">
        <v>-20000</v>
      </c>
      <c r="U12" s="38">
        <f t="shared" si="0"/>
        <v>1.3940863477408144E-2</v>
      </c>
    </row>
    <row r="13" spans="1:21">
      <c r="A13" s="16"/>
      <c r="B13" s="16"/>
      <c r="C13" s="4"/>
      <c r="D13" s="89"/>
      <c r="E13" s="16"/>
      <c r="F13" s="38"/>
      <c r="G13"/>
      <c r="H13"/>
      <c r="I13"/>
      <c r="J13"/>
      <c r="K13"/>
      <c r="L13"/>
      <c r="M13"/>
      <c r="N13"/>
      <c r="O13"/>
      <c r="P13"/>
      <c r="Q13"/>
      <c r="R13"/>
      <c r="S13"/>
      <c r="T13">
        <v>-17000</v>
      </c>
      <c r="U13" s="38">
        <f t="shared" si="0"/>
        <v>4.5633023202190422E-3</v>
      </c>
    </row>
    <row r="14" spans="1:21" ht="13.5" thickBot="1">
      <c r="A14" s="16"/>
      <c r="B14" s="16"/>
      <c r="C14" s="16"/>
      <c r="D14" s="16"/>
      <c r="E14" s="16"/>
      <c r="G14"/>
      <c r="H14"/>
      <c r="I14"/>
      <c r="J14"/>
      <c r="K14"/>
      <c r="L14"/>
      <c r="M14"/>
      <c r="N14"/>
      <c r="O14"/>
      <c r="P14"/>
      <c r="Q14"/>
      <c r="R14"/>
      <c r="S14"/>
      <c r="T14">
        <v>-14000</v>
      </c>
      <c r="U14" s="38">
        <f t="shared" si="0"/>
        <v>-6.0817398874989381E-3</v>
      </c>
    </row>
    <row r="15" spans="1:21">
      <c r="A15" s="16" t="s">
        <v>136</v>
      </c>
      <c r="C15" s="90">
        <v>1E-4</v>
      </c>
      <c r="E15" s="21"/>
      <c r="G15"/>
      <c r="H15"/>
      <c r="I15"/>
      <c r="J15"/>
      <c r="K15"/>
      <c r="L15"/>
      <c r="M15"/>
      <c r="N15"/>
      <c r="O15"/>
      <c r="P15"/>
      <c r="Q15"/>
      <c r="R15"/>
      <c r="S15"/>
      <c r="T15">
        <v>-11000</v>
      </c>
      <c r="U15" s="38">
        <f t="shared" si="0"/>
        <v>-1.4972367846032748E-2</v>
      </c>
    </row>
    <row r="16" spans="1:21">
      <c r="A16" s="16" t="s">
        <v>137</v>
      </c>
      <c r="C16" s="91">
        <v>1E-10</v>
      </c>
      <c r="E16" s="21"/>
      <c r="G16"/>
      <c r="H16"/>
      <c r="I16"/>
      <c r="J16"/>
      <c r="K16"/>
      <c r="L16"/>
      <c r="M16"/>
      <c r="N16"/>
      <c r="O16"/>
      <c r="P16"/>
      <c r="Q16"/>
      <c r="R16"/>
      <c r="S16"/>
      <c r="T16">
        <v>-8000</v>
      </c>
      <c r="U16" s="38">
        <f t="shared" si="0"/>
        <v>-1.9584712159384836E-2</v>
      </c>
    </row>
    <row r="17" spans="1:21">
      <c r="A17" s="16" t="s">
        <v>70</v>
      </c>
      <c r="C17" s="91">
        <v>0.02</v>
      </c>
      <c r="E17" s="24"/>
      <c r="G17"/>
      <c r="H17"/>
      <c r="I17"/>
      <c r="J17"/>
      <c r="K17"/>
      <c r="L17"/>
      <c r="M17"/>
      <c r="N17"/>
      <c r="O17"/>
      <c r="P17"/>
      <c r="Q17"/>
      <c r="R17"/>
      <c r="S17"/>
      <c r="T17">
        <v>-5000</v>
      </c>
      <c r="U17" s="38">
        <f t="shared" si="0"/>
        <v>-1.8609380616597351E-2</v>
      </c>
    </row>
    <row r="18" spans="1:21">
      <c r="A18" s="16" t="s">
        <v>138</v>
      </c>
      <c r="C18" s="91">
        <v>1.03E-2</v>
      </c>
      <c r="E18" s="27"/>
      <c r="G18"/>
      <c r="H18"/>
      <c r="I18"/>
      <c r="J18"/>
      <c r="K18"/>
      <c r="L18"/>
      <c r="M18"/>
      <c r="N18"/>
      <c r="O18"/>
      <c r="P18"/>
      <c r="Q18"/>
      <c r="R18"/>
      <c r="S18"/>
      <c r="T18">
        <v>-2000</v>
      </c>
      <c r="U18" s="38">
        <f t="shared" si="0"/>
        <v>-1.2323155605566212E-2</v>
      </c>
    </row>
    <row r="19" spans="1:21">
      <c r="A19" s="69" t="s">
        <v>139</v>
      </c>
      <c r="B19" s="16"/>
      <c r="C19" s="91">
        <v>342.2</v>
      </c>
      <c r="D19" s="16"/>
      <c r="E19" s="27"/>
      <c r="G19"/>
      <c r="H19"/>
      <c r="I19"/>
      <c r="J19"/>
      <c r="K19"/>
      <c r="L19"/>
      <c r="M19"/>
      <c r="N19"/>
      <c r="O19"/>
      <c r="P19"/>
      <c r="Q19"/>
      <c r="R19"/>
      <c r="S19"/>
      <c r="T19">
        <v>1000</v>
      </c>
      <c r="U19" s="38">
        <f t="shared" si="0"/>
        <v>-2.5104238444010338E-3</v>
      </c>
    </row>
    <row r="20" spans="1:21" ht="15.75" thickBot="1">
      <c r="A20" s="22" t="s">
        <v>140</v>
      </c>
      <c r="B20" s="16"/>
      <c r="C20" s="92">
        <v>0</v>
      </c>
      <c r="D20" s="16"/>
      <c r="E20" s="101" t="s">
        <v>146</v>
      </c>
      <c r="G20"/>
      <c r="H20"/>
      <c r="I20"/>
      <c r="J20"/>
      <c r="K20"/>
      <c r="L20"/>
      <c r="M20"/>
      <c r="N20"/>
      <c r="O20"/>
      <c r="P20"/>
      <c r="Q20"/>
      <c r="R20"/>
      <c r="S20"/>
      <c r="T20">
        <v>4000</v>
      </c>
      <c r="U20" s="38">
        <f t="shared" si="0"/>
        <v>8.0433578126955993E-3</v>
      </c>
    </row>
    <row r="21" spans="1:21">
      <c r="A21" s="22" t="s">
        <v>141</v>
      </c>
      <c r="B21" s="16"/>
      <c r="C21" s="93">
        <f>SUM(R41:R59)</f>
        <v>3.533277226208513E-2</v>
      </c>
      <c r="D21" s="16"/>
      <c r="E21" s="27"/>
      <c r="G21"/>
      <c r="H21"/>
      <c r="I21"/>
      <c r="J21"/>
      <c r="K21"/>
      <c r="L21"/>
      <c r="M21"/>
      <c r="N21"/>
      <c r="O21"/>
      <c r="P21"/>
      <c r="Q21"/>
      <c r="R21"/>
      <c r="S21"/>
      <c r="T21">
        <v>7000</v>
      </c>
      <c r="U21" s="38">
        <f t="shared" si="0"/>
        <v>1.6342370537836114E-2</v>
      </c>
    </row>
    <row r="22" spans="1:21">
      <c r="A22" s="22"/>
      <c r="B22" s="16"/>
      <c r="C22" s="16"/>
      <c r="D22" s="16"/>
      <c r="E22" s="27"/>
      <c r="G22"/>
      <c r="H22"/>
      <c r="I22"/>
      <c r="J22"/>
      <c r="K22"/>
      <c r="L22"/>
      <c r="M22"/>
      <c r="N22"/>
      <c r="O22"/>
      <c r="P22"/>
      <c r="Q22"/>
      <c r="R22"/>
      <c r="S22"/>
      <c r="T22">
        <v>10000</v>
      </c>
      <c r="U22" s="38">
        <f t="shared" si="0"/>
        <v>2.0030857184990085E-2</v>
      </c>
    </row>
    <row r="23" spans="1:21">
      <c r="A23" s="22"/>
      <c r="B23" s="16"/>
      <c r="C23" s="16"/>
      <c r="D23" s="16"/>
      <c r="E23" s="27"/>
      <c r="G23"/>
      <c r="H23"/>
      <c r="I23"/>
      <c r="J23"/>
      <c r="K23"/>
      <c r="L23"/>
      <c r="M23"/>
      <c r="N23"/>
      <c r="O23"/>
      <c r="P23"/>
      <c r="Q23"/>
      <c r="R23"/>
      <c r="S23"/>
      <c r="T23">
        <v>13000</v>
      </c>
      <c r="U23" s="38">
        <f t="shared" si="0"/>
        <v>1.8061851515212314E-2</v>
      </c>
    </row>
    <row r="24" spans="1:21">
      <c r="A24" s="22"/>
      <c r="B24" s="16"/>
      <c r="C24" s="16"/>
      <c r="D24" s="16"/>
      <c r="E24" s="27"/>
      <c r="G24"/>
      <c r="H24"/>
      <c r="I24"/>
      <c r="J24"/>
      <c r="K24"/>
      <c r="L24"/>
      <c r="M24"/>
      <c r="N24"/>
      <c r="O24"/>
      <c r="P24"/>
      <c r="Q24"/>
      <c r="R24"/>
      <c r="S24"/>
      <c r="T24">
        <v>16000</v>
      </c>
      <c r="U24" s="38">
        <f t="shared" si="0"/>
        <v>1.0994380700300543E-2</v>
      </c>
    </row>
    <row r="25" spans="1:21">
      <c r="A25" s="22"/>
      <c r="B25" s="16"/>
      <c r="C25" s="16"/>
      <c r="D25" s="16"/>
      <c r="E25" s="27"/>
      <c r="G25"/>
      <c r="H25"/>
      <c r="I25"/>
      <c r="J25"/>
      <c r="K25"/>
      <c r="L25"/>
      <c r="M25"/>
      <c r="N25"/>
      <c r="O25"/>
      <c r="P25"/>
      <c r="Q25"/>
      <c r="R25"/>
      <c r="S25"/>
      <c r="T25">
        <v>19000</v>
      </c>
      <c r="U25" s="38">
        <f t="shared" si="0"/>
        <v>8.3477417413112276E-4</v>
      </c>
    </row>
    <row r="26" spans="1:21">
      <c r="A26" s="22"/>
      <c r="B26" s="16"/>
      <c r="C26" s="16"/>
      <c r="D26" s="16"/>
      <c r="E26" s="27"/>
      <c r="G26"/>
      <c r="H26"/>
      <c r="I26"/>
      <c r="J26"/>
      <c r="K26"/>
      <c r="L26"/>
      <c r="M26"/>
      <c r="N26"/>
      <c r="O26"/>
      <c r="P26"/>
      <c r="Q26"/>
      <c r="R26"/>
      <c r="S26"/>
      <c r="T26">
        <v>22000</v>
      </c>
      <c r="U26" s="38">
        <f t="shared" si="0"/>
        <v>-9.5328734820343108E-3</v>
      </c>
    </row>
    <row r="27" spans="1:21">
      <c r="A27" s="22"/>
      <c r="B27" s="16"/>
      <c r="C27" s="16"/>
      <c r="D27" s="16"/>
      <c r="E27" s="27"/>
      <c r="G27"/>
      <c r="H27"/>
      <c r="I27"/>
      <c r="J27"/>
      <c r="K27"/>
      <c r="L27"/>
      <c r="M27"/>
      <c r="N27"/>
      <c r="O27"/>
      <c r="P27"/>
      <c r="Q27"/>
      <c r="R27"/>
      <c r="S27"/>
      <c r="T27">
        <v>25000</v>
      </c>
      <c r="U27" s="38">
        <f t="shared" si="0"/>
        <v>-1.716541101213544E-2</v>
      </c>
    </row>
    <row r="28" spans="1:21">
      <c r="A28" s="18" t="s">
        <v>21</v>
      </c>
      <c r="B28" s="16"/>
      <c r="C28" s="19">
        <f>(C7+C11)+(C8+C12)*INT(MAX(F41:F3512))</f>
        <v>56093.783501320002</v>
      </c>
      <c r="D28" s="20"/>
      <c r="E28" s="27"/>
      <c r="G28"/>
      <c r="H28"/>
      <c r="I28"/>
      <c r="J28"/>
      <c r="K28"/>
      <c r="L28"/>
      <c r="M28"/>
      <c r="N28"/>
      <c r="O28"/>
      <c r="P28"/>
      <c r="Q28"/>
      <c r="R28"/>
      <c r="S28"/>
      <c r="T28">
        <v>28000</v>
      </c>
      <c r="U28" s="38">
        <f t="shared" si="0"/>
        <v>-1.9896103387310245E-2</v>
      </c>
    </row>
    <row r="29" spans="1:21">
      <c r="A29" s="22" t="s">
        <v>7</v>
      </c>
      <c r="B29" s="16"/>
      <c r="C29" s="23">
        <f>+C8+C12</f>
        <v>0.35825796999999998</v>
      </c>
      <c r="D29" s="20"/>
      <c r="E29" s="27"/>
      <c r="G29"/>
      <c r="H29"/>
      <c r="I29"/>
      <c r="J29"/>
      <c r="K29"/>
      <c r="L29"/>
      <c r="M29"/>
      <c r="N29"/>
      <c r="O29"/>
      <c r="P29"/>
      <c r="Q29"/>
      <c r="R29"/>
      <c r="S29"/>
      <c r="T29">
        <v>31000</v>
      </c>
      <c r="U29" s="38">
        <f t="shared" si="0"/>
        <v>-1.6949703287081837E-2</v>
      </c>
    </row>
    <row r="30" spans="1:21" ht="13.5" thickBot="1">
      <c r="A30" s="20" t="s">
        <v>43</v>
      </c>
      <c r="B30" s="16"/>
      <c r="C30" s="16">
        <f>COUNT(C41:C2170)</f>
        <v>68</v>
      </c>
      <c r="D30" s="20"/>
      <c r="E30" s="27"/>
      <c r="G30"/>
      <c r="H30"/>
      <c r="I30"/>
      <c r="J30"/>
      <c r="K30"/>
      <c r="L30"/>
      <c r="M30"/>
      <c r="N30"/>
      <c r="O30"/>
      <c r="P30"/>
      <c r="Q30"/>
      <c r="R30"/>
      <c r="S30"/>
      <c r="T30">
        <v>34000</v>
      </c>
      <c r="U30" s="38">
        <f t="shared" si="0"/>
        <v>-9.1625207023972154E-3</v>
      </c>
    </row>
    <row r="31" spans="1:21" ht="14.25" thickTop="1" thickBot="1">
      <c r="A31" s="22" t="s">
        <v>8</v>
      </c>
      <c r="B31" s="16"/>
      <c r="C31" s="25">
        <f>+C28</f>
        <v>56093.783501320002</v>
      </c>
      <c r="D31" s="26">
        <f>+C29</f>
        <v>0.35825796999999998</v>
      </c>
      <c r="E31" s="27"/>
      <c r="G31"/>
      <c r="H31"/>
      <c r="I31"/>
      <c r="J31"/>
      <c r="K31"/>
      <c r="L31"/>
      <c r="M31"/>
      <c r="N31"/>
      <c r="O31"/>
      <c r="P31"/>
      <c r="Q31"/>
      <c r="R31"/>
      <c r="S31"/>
      <c r="T31">
        <v>37000</v>
      </c>
      <c r="U31" s="38">
        <f t="shared" si="0"/>
        <v>1.2549805391913352E-3</v>
      </c>
    </row>
    <row r="32" spans="1:21" ht="13.5" thickTop="1">
      <c r="A32" s="22"/>
      <c r="B32" s="16"/>
      <c r="C32" s="16"/>
      <c r="D32" s="16"/>
      <c r="E32" s="27"/>
      <c r="G32"/>
      <c r="H32"/>
      <c r="I32"/>
      <c r="J32"/>
      <c r="K32"/>
      <c r="L32"/>
      <c r="M32"/>
      <c r="N32"/>
      <c r="O32"/>
      <c r="P32"/>
      <c r="Q32"/>
      <c r="R32"/>
      <c r="S32"/>
      <c r="T32">
        <v>40000</v>
      </c>
      <c r="U32" s="38">
        <f t="shared" si="0"/>
        <v>1.1345667557042607E-2</v>
      </c>
    </row>
    <row r="33" spans="1:21">
      <c r="A33" s="22"/>
      <c r="B33" s="16"/>
      <c r="C33" s="16"/>
      <c r="D33" s="16"/>
      <c r="E33" s="27"/>
      <c r="G33"/>
      <c r="H33"/>
      <c r="I33"/>
      <c r="J33"/>
      <c r="K33"/>
      <c r="L33"/>
      <c r="M33"/>
      <c r="N33"/>
      <c r="O33"/>
      <c r="P33"/>
      <c r="Q33"/>
      <c r="R33"/>
      <c r="S33"/>
      <c r="U33" s="38"/>
    </row>
    <row r="34" spans="1:21">
      <c r="A34" s="22"/>
      <c r="B34" s="16"/>
      <c r="C34" s="16"/>
      <c r="D34" s="16"/>
      <c r="E34" s="27"/>
      <c r="G34"/>
      <c r="H34"/>
      <c r="I34"/>
      <c r="J34"/>
      <c r="K34"/>
      <c r="L34"/>
      <c r="M34"/>
      <c r="N34"/>
      <c r="O34"/>
      <c r="P34"/>
      <c r="Q34"/>
      <c r="R34"/>
      <c r="S34"/>
      <c r="U34" s="38"/>
    </row>
    <row r="35" spans="1:21">
      <c r="A35" s="22"/>
      <c r="B35" s="16"/>
      <c r="C35" s="16"/>
      <c r="D35" s="16"/>
      <c r="E35" s="27"/>
      <c r="G35"/>
      <c r="H35"/>
      <c r="I35"/>
      <c r="J35"/>
      <c r="K35"/>
      <c r="L35"/>
      <c r="M35"/>
      <c r="N35"/>
      <c r="O35"/>
      <c r="P35"/>
      <c r="Q35"/>
      <c r="R35"/>
      <c r="S35"/>
      <c r="U35" s="38"/>
    </row>
    <row r="36" spans="1:21">
      <c r="A36" s="22"/>
      <c r="B36" s="16"/>
      <c r="C36" s="16"/>
      <c r="D36" s="16"/>
      <c r="E36" s="27"/>
      <c r="G36"/>
      <c r="H36"/>
      <c r="I36"/>
      <c r="J36"/>
      <c r="K36"/>
      <c r="L36"/>
      <c r="M36"/>
      <c r="N36"/>
      <c r="O36"/>
      <c r="P36"/>
      <c r="Q36"/>
      <c r="R36"/>
      <c r="S36"/>
      <c r="U36" s="38"/>
    </row>
    <row r="37" spans="1:21">
      <c r="A37" s="22"/>
      <c r="B37" s="16"/>
      <c r="C37" s="16"/>
      <c r="D37" s="16"/>
      <c r="E37" s="27"/>
      <c r="G37"/>
      <c r="H37"/>
      <c r="I37"/>
      <c r="J37"/>
      <c r="K37"/>
      <c r="L37"/>
      <c r="M37"/>
      <c r="N37"/>
      <c r="O37"/>
      <c r="P37"/>
      <c r="Q37"/>
      <c r="R37"/>
      <c r="S37"/>
      <c r="U37" s="38"/>
    </row>
    <row r="38" spans="1:21">
      <c r="A38" s="22"/>
      <c r="B38" s="16"/>
      <c r="C38" s="16"/>
      <c r="D38" s="16"/>
      <c r="E38" s="27"/>
      <c r="G38"/>
      <c r="H38"/>
      <c r="I38"/>
      <c r="J38"/>
      <c r="K38"/>
      <c r="L38"/>
      <c r="M38"/>
      <c r="N38"/>
      <c r="O38"/>
      <c r="P38"/>
      <c r="Q38"/>
      <c r="R38"/>
      <c r="S38"/>
      <c r="U38" s="38"/>
    </row>
    <row r="39" spans="1:21">
      <c r="G39"/>
      <c r="H39"/>
      <c r="I39"/>
      <c r="J39"/>
      <c r="K39"/>
      <c r="L39"/>
      <c r="M39"/>
      <c r="N39"/>
      <c r="O39"/>
      <c r="P39"/>
      <c r="Q39"/>
      <c r="R39"/>
      <c r="S39" s="23" t="s">
        <v>148</v>
      </c>
      <c r="U39" s="38"/>
    </row>
    <row r="40" spans="1:21" ht="13.5" thickBot="1">
      <c r="A40" s="5" t="s">
        <v>9</v>
      </c>
      <c r="B40" s="5" t="s">
        <v>10</v>
      </c>
      <c r="C40" s="5" t="s">
        <v>11</v>
      </c>
      <c r="D40" s="5" t="s">
        <v>16</v>
      </c>
      <c r="E40" s="5" t="s">
        <v>12</v>
      </c>
      <c r="F40" s="5" t="s">
        <v>13</v>
      </c>
      <c r="G40" s="5" t="s">
        <v>14</v>
      </c>
      <c r="H40" s="8" t="s">
        <v>436</v>
      </c>
      <c r="I40" s="8" t="s">
        <v>181</v>
      </c>
      <c r="J40" s="8" t="s">
        <v>179</v>
      </c>
      <c r="K40" s="8" t="s">
        <v>437</v>
      </c>
      <c r="L40" s="8" t="s">
        <v>213</v>
      </c>
      <c r="M40" s="8" t="s">
        <v>433</v>
      </c>
      <c r="N40" s="8" t="s">
        <v>148</v>
      </c>
      <c r="O40" s="8" t="s">
        <v>26</v>
      </c>
      <c r="P40" s="7" t="s">
        <v>134</v>
      </c>
      <c r="Q40" s="5" t="s">
        <v>18</v>
      </c>
      <c r="R40" s="4"/>
      <c r="S40" s="156" t="s">
        <v>194</v>
      </c>
      <c r="U40" s="38"/>
    </row>
    <row r="41" spans="1:21">
      <c r="A41" s="73" t="s">
        <v>142</v>
      </c>
      <c r="B41" s="37"/>
      <c r="C41" s="76">
        <v>28731.308000000001</v>
      </c>
      <c r="D41" s="76"/>
      <c r="E41" s="10">
        <f t="shared" ref="E41:E72" si="1">+(C41-C$7)/C$8</f>
        <v>-44820.459960737237</v>
      </c>
      <c r="F41">
        <f t="shared" ref="F41:F72" si="2">ROUND(2*E41,0)/2</f>
        <v>-44820.5</v>
      </c>
      <c r="G41" s="9">
        <f t="shared" ref="G41:G72" si="3">+C41-(C$7+F41*C$8)</f>
        <v>1.4344384999276372E-2</v>
      </c>
      <c r="H41" s="9">
        <f>G41</f>
        <v>1.4344384999276372E-2</v>
      </c>
      <c r="P41" s="9">
        <f t="shared" ref="P41:P66" si="4">C$15+C$16*F41+C$17*SIN(RADIANS(C$18)*F41+RADIANS(C$19))</f>
        <v>-1.731998638198359E-2</v>
      </c>
      <c r="Q41" s="11">
        <f t="shared" ref="Q41:Q72" si="5">+C41-15018.5</f>
        <v>13712.808000000001</v>
      </c>
      <c r="R41">
        <f t="shared" ref="R41:R66" si="6">+(P41-G41)^2</f>
        <v>1.002632414970355E-3</v>
      </c>
      <c r="S41"/>
      <c r="U41" s="38"/>
    </row>
    <row r="42" spans="1:21">
      <c r="A42" s="73" t="s">
        <v>142</v>
      </c>
      <c r="B42" s="37"/>
      <c r="C42" s="76">
        <v>28731.477999999999</v>
      </c>
      <c r="D42" s="76"/>
      <c r="E42" s="10">
        <f t="shared" si="1"/>
        <v>-44819.985442333644</v>
      </c>
      <c r="F42">
        <f t="shared" si="2"/>
        <v>-44820</v>
      </c>
      <c r="G42" s="9">
        <f t="shared" si="3"/>
        <v>5.2153999968140852E-3</v>
      </c>
      <c r="H42" s="9">
        <f>G42</f>
        <v>5.2153999968140852E-3</v>
      </c>
      <c r="P42" s="9">
        <f t="shared" si="4"/>
        <v>-1.7320870151797913E-2</v>
      </c>
      <c r="Q42" s="11">
        <f t="shared" si="5"/>
        <v>13712.977999999999</v>
      </c>
      <c r="R42">
        <f t="shared" si="6"/>
        <v>5.0788347221122031E-4</v>
      </c>
      <c r="S42"/>
      <c r="U42" s="38"/>
    </row>
    <row r="43" spans="1:21">
      <c r="A43" s="73" t="s">
        <v>142</v>
      </c>
      <c r="B43" s="37"/>
      <c r="C43" s="76">
        <v>29046.215</v>
      </c>
      <c r="D43" s="76"/>
      <c r="E43" s="10">
        <f t="shared" si="1"/>
        <v>-43941.464861200438</v>
      </c>
      <c r="F43">
        <f t="shared" si="2"/>
        <v>-43941.5</v>
      </c>
      <c r="G43" s="9">
        <f t="shared" si="3"/>
        <v>1.2588754998432705E-2</v>
      </c>
      <c r="H43" s="9">
        <f>G43</f>
        <v>1.2588754998432705E-2</v>
      </c>
      <c r="P43" s="9">
        <f t="shared" si="4"/>
        <v>-1.8650344191497494E-2</v>
      </c>
      <c r="Q43" s="11">
        <f t="shared" si="5"/>
        <v>14027.715</v>
      </c>
      <c r="R43">
        <f t="shared" si="6"/>
        <v>9.7588131819829763E-4</v>
      </c>
      <c r="S43"/>
      <c r="U43" s="38"/>
    </row>
    <row r="44" spans="1:21">
      <c r="A44" s="73" t="s">
        <v>142</v>
      </c>
      <c r="B44" s="37"/>
      <c r="C44" s="76">
        <v>29046.404999999999</v>
      </c>
      <c r="D44" s="76"/>
      <c r="E44" s="10">
        <f t="shared" si="1"/>
        <v>-43940.934517102309</v>
      </c>
      <c r="F44">
        <f t="shared" si="2"/>
        <v>-43941</v>
      </c>
      <c r="G44" s="9">
        <f t="shared" si="3"/>
        <v>2.3459769996406976E-2</v>
      </c>
      <c r="H44" s="9">
        <f>G44</f>
        <v>2.3459769996406976E-2</v>
      </c>
      <c r="P44" s="9">
        <f t="shared" si="4"/>
        <v>-1.8650970614960242E-2</v>
      </c>
      <c r="Q44" s="11">
        <f t="shared" si="5"/>
        <v>14027.904999999999</v>
      </c>
      <c r="R44">
        <f t="shared" si="6"/>
        <v>1.773314474837852E-3</v>
      </c>
      <c r="S44"/>
      <c r="U44" s="38"/>
    </row>
    <row r="45" spans="1:21">
      <c r="A45" s="73" t="s">
        <v>31</v>
      </c>
      <c r="B45" s="37"/>
      <c r="C45" s="76">
        <v>29369.184000000001</v>
      </c>
      <c r="D45" s="76"/>
      <c r="E45" s="10">
        <f t="shared" si="1"/>
        <v>-43039.966424194281</v>
      </c>
      <c r="F45">
        <f t="shared" si="2"/>
        <v>-43040</v>
      </c>
      <c r="G45" s="9">
        <f t="shared" si="3"/>
        <v>1.2028799999825424E-2</v>
      </c>
      <c r="H45" s="9">
        <f>G45</f>
        <v>1.2028799999825424E-2</v>
      </c>
      <c r="P45" s="9">
        <f t="shared" si="4"/>
        <v>-1.9529350415280079E-2</v>
      </c>
      <c r="Q45" s="11">
        <f t="shared" si="5"/>
        <v>14350.684000000001</v>
      </c>
      <c r="R45">
        <f t="shared" si="6"/>
        <v>9.9591685762242328E-4</v>
      </c>
      <c r="S45" s="4"/>
      <c r="U45" s="38"/>
    </row>
    <row r="46" spans="1:21">
      <c r="A46" t="s">
        <v>127</v>
      </c>
      <c r="B46" s="4"/>
      <c r="C46" s="88">
        <v>29645.01</v>
      </c>
      <c r="D46" s="4"/>
      <c r="E46" s="10">
        <f t="shared" si="1"/>
        <v>-42270.057523074793</v>
      </c>
      <c r="F46">
        <f t="shared" si="2"/>
        <v>-42270</v>
      </c>
      <c r="G46" s="9">
        <f t="shared" si="3"/>
        <v>-2.0608100003300933E-2</v>
      </c>
      <c r="N46" s="9">
        <f>+G46</f>
        <v>-2.0608100003300933E-2</v>
      </c>
      <c r="P46" s="9">
        <f t="shared" si="4"/>
        <v>-1.9873411407919712E-2</v>
      </c>
      <c r="Q46" s="11">
        <f t="shared" si="5"/>
        <v>14626.509999999998</v>
      </c>
      <c r="R46">
        <f t="shared" si="6"/>
        <v>5.397673321832311E-7</v>
      </c>
      <c r="S46" s="4">
        <v>1</v>
      </c>
      <c r="U46" s="38"/>
    </row>
    <row r="47" spans="1:21">
      <c r="A47" s="73" t="s">
        <v>142</v>
      </c>
      <c r="B47" s="37"/>
      <c r="C47" s="76">
        <v>30493.286</v>
      </c>
      <c r="D47" s="76"/>
      <c r="E47" s="10">
        <f t="shared" si="1"/>
        <v>-39902.277679963416</v>
      </c>
      <c r="F47">
        <f t="shared" si="2"/>
        <v>-39902.5</v>
      </c>
      <c r="G47" s="9">
        <f t="shared" si="3"/>
        <v>7.9647924998425879E-2</v>
      </c>
      <c r="H47" s="9">
        <f t="shared" ref="H47:H53" si="7">G47</f>
        <v>7.9647924998425879E-2</v>
      </c>
      <c r="P47" s="9">
        <f t="shared" si="4"/>
        <v>-1.8549929742163525E-2</v>
      </c>
      <c r="Q47" s="11">
        <f t="shared" si="5"/>
        <v>15474.786</v>
      </c>
      <c r="R47">
        <f t="shared" si="6"/>
        <v>9.6428186756538949E-3</v>
      </c>
      <c r="S47"/>
      <c r="U47" s="38"/>
    </row>
    <row r="48" spans="1:21">
      <c r="A48" s="73" t="s">
        <v>143</v>
      </c>
      <c r="B48" s="37"/>
      <c r="C48" s="76">
        <v>30493.473000000002</v>
      </c>
      <c r="D48" s="76"/>
      <c r="E48" s="10">
        <f t="shared" si="1"/>
        <v>-39901.755709719451</v>
      </c>
      <c r="F48">
        <f t="shared" si="2"/>
        <v>-39902</v>
      </c>
      <c r="G48" s="9">
        <f t="shared" si="3"/>
        <v>8.7518939999426948E-2</v>
      </c>
      <c r="H48" s="9">
        <f t="shared" si="7"/>
        <v>8.7518939999426948E-2</v>
      </c>
      <c r="P48" s="9">
        <f t="shared" si="4"/>
        <v>-1.8549279403963382E-2</v>
      </c>
      <c r="Q48" s="11">
        <f t="shared" si="5"/>
        <v>15474.973000000002</v>
      </c>
      <c r="R48">
        <f t="shared" si="6"/>
        <v>1.1250467167405747E-2</v>
      </c>
      <c r="S48"/>
    </row>
    <row r="49" spans="1:19">
      <c r="A49" s="73" t="s">
        <v>144</v>
      </c>
      <c r="B49" s="37"/>
      <c r="C49" s="76">
        <v>30899.22</v>
      </c>
      <c r="D49" s="76"/>
      <c r="E49" s="10">
        <f t="shared" si="1"/>
        <v>-38769.200305578692</v>
      </c>
      <c r="F49">
        <f t="shared" si="2"/>
        <v>-38769</v>
      </c>
      <c r="G49" s="9">
        <f t="shared" si="3"/>
        <v>-7.1761070001230109E-2</v>
      </c>
      <c r="H49" s="9">
        <f t="shared" si="7"/>
        <v>-7.1761070001230109E-2</v>
      </c>
      <c r="P49" s="9">
        <f t="shared" si="4"/>
        <v>-1.6700197890266361E-2</v>
      </c>
      <c r="Q49" s="11">
        <f t="shared" si="5"/>
        <v>15880.720000000001</v>
      </c>
      <c r="R49">
        <f t="shared" si="6"/>
        <v>3.0316996376199058E-3</v>
      </c>
      <c r="S49"/>
    </row>
    <row r="50" spans="1:19">
      <c r="A50" s="73" t="s">
        <v>144</v>
      </c>
      <c r="B50" s="37"/>
      <c r="C50" s="76">
        <v>30899.399000000001</v>
      </c>
      <c r="D50" s="76"/>
      <c r="E50" s="10">
        <f t="shared" si="1"/>
        <v>-38768.700665612552</v>
      </c>
      <c r="F50">
        <f t="shared" si="2"/>
        <v>-38768.5</v>
      </c>
      <c r="G50" s="9">
        <f t="shared" si="3"/>
        <v>-7.1890055001858855E-2</v>
      </c>
      <c r="H50" s="9">
        <f t="shared" si="7"/>
        <v>-7.1890055001858855E-2</v>
      </c>
      <c r="P50" s="9">
        <f t="shared" si="4"/>
        <v>-1.6699221858988658E-2</v>
      </c>
      <c r="Q50" s="11">
        <f t="shared" si="5"/>
        <v>15880.899000000001</v>
      </c>
      <c r="R50">
        <f t="shared" si="6"/>
        <v>3.0460280630041393E-3</v>
      </c>
      <c r="S50"/>
    </row>
    <row r="51" spans="1:19">
      <c r="A51" s="73" t="s">
        <v>145</v>
      </c>
      <c r="B51" s="37"/>
      <c r="C51" s="76">
        <v>31256.240000000002</v>
      </c>
      <c r="D51" s="76"/>
      <c r="E51" s="10">
        <f t="shared" si="1"/>
        <v>-37772.655832332217</v>
      </c>
      <c r="F51">
        <f t="shared" si="2"/>
        <v>-37772.5</v>
      </c>
      <c r="G51" s="9">
        <f t="shared" si="3"/>
        <v>-5.5828175001806812E-2</v>
      </c>
      <c r="H51" s="9">
        <f t="shared" si="7"/>
        <v>-5.5828175001806812E-2</v>
      </c>
      <c r="P51" s="9">
        <f t="shared" si="4"/>
        <v>-1.4496703171744582E-2</v>
      </c>
      <c r="Q51" s="11">
        <f t="shared" si="5"/>
        <v>16237.740000000002</v>
      </c>
      <c r="R51">
        <f t="shared" si="6"/>
        <v>1.7082905636392276E-3</v>
      </c>
      <c r="S51"/>
    </row>
    <row r="52" spans="1:19">
      <c r="A52" s="73" t="s">
        <v>144</v>
      </c>
      <c r="B52" s="37"/>
      <c r="C52" s="76">
        <v>31256.425999999999</v>
      </c>
      <c r="D52" s="76"/>
      <c r="E52" s="10">
        <f t="shared" si="1"/>
        <v>-37772.136653372996</v>
      </c>
      <c r="F52">
        <f t="shared" si="2"/>
        <v>-37772</v>
      </c>
      <c r="G52" s="9">
        <f t="shared" si="3"/>
        <v>-4.8957160004647449E-2</v>
      </c>
      <c r="H52" s="9">
        <f t="shared" si="7"/>
        <v>-4.8957160004647449E-2</v>
      </c>
      <c r="P52" s="9">
        <f t="shared" si="4"/>
        <v>-1.4495473758484969E-2</v>
      </c>
      <c r="Q52" s="11">
        <f t="shared" si="5"/>
        <v>16237.925999999999</v>
      </c>
      <c r="R52">
        <f t="shared" si="6"/>
        <v>1.187607818928944E-3</v>
      </c>
      <c r="S52"/>
    </row>
    <row r="53" spans="1:19">
      <c r="A53" s="94" t="s">
        <v>32</v>
      </c>
      <c r="B53" s="94"/>
      <c r="C53" s="95">
        <v>32337.678</v>
      </c>
      <c r="D53" s="14"/>
      <c r="E53" s="10">
        <f t="shared" si="1"/>
        <v>-34754.054459695624</v>
      </c>
      <c r="F53">
        <f t="shared" si="2"/>
        <v>-34754</v>
      </c>
      <c r="G53" s="9">
        <f t="shared" si="3"/>
        <v>-1.9510620004439261E-2</v>
      </c>
      <c r="H53" s="9">
        <f t="shared" si="7"/>
        <v>-1.9510620004439261E-2</v>
      </c>
      <c r="P53" s="9">
        <f t="shared" si="4"/>
        <v>-5.337726736369632E-3</v>
      </c>
      <c r="Q53" s="11">
        <f t="shared" si="5"/>
        <v>17319.178</v>
      </c>
      <c r="R53">
        <f t="shared" si="6"/>
        <v>2.0087090358809337E-4</v>
      </c>
      <c r="S53" s="4"/>
    </row>
    <row r="54" spans="1:19">
      <c r="A54" t="s">
        <v>128</v>
      </c>
      <c r="B54" s="4" t="s">
        <v>41</v>
      </c>
      <c r="C54" s="84">
        <v>44366.7353</v>
      </c>
      <c r="D54" s="14"/>
      <c r="E54" s="10">
        <f t="shared" si="1"/>
        <v>-1177.5305375620837</v>
      </c>
      <c r="F54">
        <f t="shared" si="2"/>
        <v>-1177.5</v>
      </c>
      <c r="G54" s="9">
        <f t="shared" si="3"/>
        <v>-1.0940325002593454E-2</v>
      </c>
      <c r="N54" s="9">
        <f t="shared" ref="N54:N60" si="8">+G54</f>
        <v>-1.0940325002593454E-2</v>
      </c>
      <c r="P54" s="9">
        <f t="shared" si="4"/>
        <v>-9.878419897325165E-3</v>
      </c>
      <c r="Q54" s="11">
        <f t="shared" si="5"/>
        <v>29348.2353</v>
      </c>
      <c r="R54">
        <f t="shared" si="6"/>
        <v>1.1276424525948561E-6</v>
      </c>
      <c r="S54" s="4">
        <v>1</v>
      </c>
    </row>
    <row r="55" spans="1:19">
      <c r="A55" t="s">
        <v>128</v>
      </c>
      <c r="B55" s="4" t="s">
        <v>41</v>
      </c>
      <c r="C55" s="84">
        <v>44408.6512</v>
      </c>
      <c r="D55" s="14"/>
      <c r="E55" s="10">
        <f t="shared" si="1"/>
        <v>-1060.5313260721064</v>
      </c>
      <c r="F55">
        <f t="shared" si="2"/>
        <v>-1060.5</v>
      </c>
      <c r="G55" s="9">
        <f t="shared" si="3"/>
        <v>-1.1222815002838615E-2</v>
      </c>
      <c r="N55" s="9">
        <f t="shared" si="8"/>
        <v>-1.1222815002838615E-2</v>
      </c>
      <c r="P55" s="9">
        <f t="shared" si="4"/>
        <v>-9.511663322711271E-3</v>
      </c>
      <c r="Q55" s="11">
        <f t="shared" si="5"/>
        <v>29390.1512</v>
      </c>
      <c r="R55">
        <f t="shared" si="6"/>
        <v>2.9280400724026336E-6</v>
      </c>
      <c r="S55" s="4">
        <v>1</v>
      </c>
    </row>
    <row r="56" spans="1:19">
      <c r="A56" t="s">
        <v>128</v>
      </c>
      <c r="B56" s="4" t="s">
        <v>41</v>
      </c>
      <c r="C56" s="84">
        <v>44698.845500000003</v>
      </c>
      <c r="D56" s="14"/>
      <c r="E56" s="10">
        <f t="shared" si="1"/>
        <v>-250.51640860913182</v>
      </c>
      <c r="F56">
        <f t="shared" si="2"/>
        <v>-250.5</v>
      </c>
      <c r="G56" s="9">
        <f t="shared" si="3"/>
        <v>-5.8785149958566763E-3</v>
      </c>
      <c r="N56" s="9">
        <f t="shared" si="8"/>
        <v>-5.8785149958566763E-3</v>
      </c>
      <c r="P56" s="9">
        <f t="shared" si="4"/>
        <v>-6.8649711914644295E-3</v>
      </c>
      <c r="Q56" s="11">
        <f t="shared" si="5"/>
        <v>29680.345500000003</v>
      </c>
      <c r="R56">
        <f t="shared" si="6"/>
        <v>9.7309582585292199E-7</v>
      </c>
      <c r="S56" s="4">
        <v>1</v>
      </c>
    </row>
    <row r="57" spans="1:19">
      <c r="A57" t="s">
        <v>128</v>
      </c>
      <c r="B57" s="4" t="s">
        <v>39</v>
      </c>
      <c r="C57" s="84">
        <v>44787.515200000002</v>
      </c>
      <c r="D57" s="14"/>
      <c r="E57" s="10">
        <f t="shared" si="1"/>
        <v>-3.0140292482523772</v>
      </c>
      <c r="F57">
        <f t="shared" si="2"/>
        <v>-3</v>
      </c>
      <c r="G57" s="9">
        <f t="shared" si="3"/>
        <v>-5.0260900025023147E-3</v>
      </c>
      <c r="N57" s="9">
        <f t="shared" si="8"/>
        <v>-5.0260900025023147E-3</v>
      </c>
      <c r="P57" s="9">
        <f t="shared" si="4"/>
        <v>-6.0241753055997093E-3</v>
      </c>
      <c r="Q57" s="11">
        <f t="shared" si="5"/>
        <v>29769.015200000002</v>
      </c>
      <c r="R57">
        <f t="shared" si="6"/>
        <v>9.9617427225901795E-7</v>
      </c>
      <c r="S57" s="4">
        <v>1</v>
      </c>
    </row>
    <row r="58" spans="1:19">
      <c r="A58" t="s">
        <v>128</v>
      </c>
      <c r="B58" s="4" t="s">
        <v>39</v>
      </c>
      <c r="C58" s="84">
        <v>44788.59</v>
      </c>
      <c r="D58" s="14"/>
      <c r="E58" s="10">
        <f t="shared" si="1"/>
        <v>-1.3956423648179029E-2</v>
      </c>
      <c r="F58">
        <f t="shared" si="2"/>
        <v>0</v>
      </c>
      <c r="G58" s="9">
        <f t="shared" si="3"/>
        <v>-5.0000000046566129E-3</v>
      </c>
      <c r="N58" s="9">
        <f t="shared" si="8"/>
        <v>-5.0000000046566129E-3</v>
      </c>
      <c r="P58" s="9">
        <f t="shared" si="4"/>
        <v>-6.0139060992621214E-3</v>
      </c>
      <c r="Q58" s="11">
        <f t="shared" si="5"/>
        <v>29770.089999999997</v>
      </c>
      <c r="R58">
        <f t="shared" si="6"/>
        <v>1.0280055686781943E-6</v>
      </c>
      <c r="S58" s="4">
        <v>1</v>
      </c>
    </row>
    <row r="59" spans="1:19">
      <c r="A59" t="s">
        <v>128</v>
      </c>
      <c r="B59" s="4" t="s">
        <v>39</v>
      </c>
      <c r="C59" s="84">
        <v>44789.665099999998</v>
      </c>
      <c r="D59" s="14"/>
      <c r="E59" s="10">
        <f t="shared" si="1"/>
        <v>2.9869537863935944</v>
      </c>
      <c r="F59">
        <f t="shared" si="2"/>
        <v>3</v>
      </c>
      <c r="G59" s="9">
        <f t="shared" si="3"/>
        <v>-4.6739099998376332E-3</v>
      </c>
      <c r="N59" s="9">
        <f t="shared" si="8"/>
        <v>-4.6739099998376332E-3</v>
      </c>
      <c r="P59" s="9">
        <f t="shared" si="4"/>
        <v>-6.003635114684238E-3</v>
      </c>
      <c r="Q59" s="11">
        <f t="shared" si="5"/>
        <v>29771.165099999998</v>
      </c>
      <c r="R59">
        <f t="shared" si="6"/>
        <v>1.7681688810538164E-6</v>
      </c>
      <c r="S59" s="4">
        <v>1</v>
      </c>
    </row>
    <row r="60" spans="1:19">
      <c r="A60" t="s">
        <v>128</v>
      </c>
      <c r="B60" s="4" t="s">
        <v>41</v>
      </c>
      <c r="C60" s="84">
        <v>44790.560299999997</v>
      </c>
      <c r="D60" s="14"/>
      <c r="E60" s="10">
        <f t="shared" si="1"/>
        <v>5.4857118740336883</v>
      </c>
      <c r="F60">
        <f t="shared" si="2"/>
        <v>5.5</v>
      </c>
      <c r="G60" s="9">
        <f t="shared" si="3"/>
        <v>-5.1188350043958053E-3</v>
      </c>
      <c r="N60" s="9">
        <f t="shared" si="8"/>
        <v>-5.1188350043958053E-3</v>
      </c>
      <c r="P60" s="9">
        <f t="shared" si="4"/>
        <v>-5.995074604646467E-3</v>
      </c>
      <c r="Q60" s="11">
        <f t="shared" si="5"/>
        <v>29772.060299999997</v>
      </c>
      <c r="R60">
        <f t="shared" si="6"/>
        <v>7.6779583704743937E-7</v>
      </c>
      <c r="S60" s="4">
        <v>1</v>
      </c>
    </row>
    <row r="61" spans="1:19">
      <c r="A61" s="102" t="s">
        <v>33</v>
      </c>
      <c r="B61" s="103"/>
      <c r="C61" s="104">
        <v>48085.46</v>
      </c>
      <c r="D61" s="104"/>
      <c r="E61" s="105">
        <f t="shared" si="1"/>
        <v>9202.4889216002593</v>
      </c>
      <c r="F61" s="6">
        <f t="shared" si="2"/>
        <v>9202.5</v>
      </c>
      <c r="G61" s="106">
        <f t="shared" si="3"/>
        <v>-3.968925004301127E-3</v>
      </c>
      <c r="I61" s="9">
        <f>G61</f>
        <v>-3.968925004301127E-3</v>
      </c>
      <c r="P61" s="9">
        <f t="shared" si="4"/>
        <v>1.9587201994088314E-2</v>
      </c>
      <c r="Q61" s="11">
        <f t="shared" si="5"/>
        <v>33066.959999999999</v>
      </c>
      <c r="R61">
        <f t="shared" si="6"/>
        <v>5.5489111916425188E-4</v>
      </c>
      <c r="S61" s="4"/>
    </row>
    <row r="62" spans="1:19">
      <c r="A62" s="102" t="s">
        <v>33</v>
      </c>
      <c r="B62" s="103"/>
      <c r="C62" s="104">
        <v>48094.417999999998</v>
      </c>
      <c r="D62" s="104"/>
      <c r="E62" s="105">
        <f t="shared" si="1"/>
        <v>9227.4932501850471</v>
      </c>
      <c r="F62" s="6">
        <f t="shared" si="2"/>
        <v>9227.5</v>
      </c>
      <c r="G62" s="106">
        <f t="shared" si="3"/>
        <v>-2.4181750050047413E-3</v>
      </c>
      <c r="I62" s="9">
        <f>G62</f>
        <v>-2.4181750050047413E-3</v>
      </c>
      <c r="P62" s="9">
        <f t="shared" si="4"/>
        <v>1.9607249018722017E-2</v>
      </c>
      <c r="Q62" s="11">
        <f t="shared" si="5"/>
        <v>33075.917999999998</v>
      </c>
      <c r="R62">
        <f t="shared" si="6"/>
        <v>4.8511930342495986E-4</v>
      </c>
      <c r="S62" s="4"/>
    </row>
    <row r="63" spans="1:19">
      <c r="A63" s="102" t="s">
        <v>33</v>
      </c>
      <c r="B63" s="103"/>
      <c r="C63" s="104">
        <v>48122.360999999997</v>
      </c>
      <c r="D63" s="104"/>
      <c r="E63" s="105">
        <f t="shared" si="1"/>
        <v>9305.490119312617</v>
      </c>
      <c r="F63" s="6">
        <f t="shared" si="2"/>
        <v>9305.5</v>
      </c>
      <c r="G63" s="106">
        <f t="shared" si="3"/>
        <v>-3.5398350009927526E-3</v>
      </c>
      <c r="I63" s="9">
        <f>G63</f>
        <v>-3.5398350009927526E-3</v>
      </c>
      <c r="P63" s="9">
        <f t="shared" si="4"/>
        <v>1.9667261697752236E-2</v>
      </c>
      <c r="Q63" s="11">
        <f t="shared" si="5"/>
        <v>33103.860999999997</v>
      </c>
      <c r="R63">
        <f t="shared" si="6"/>
        <v>5.3856933718490058E-4</v>
      </c>
      <c r="S63" s="4"/>
    </row>
    <row r="64" spans="1:19">
      <c r="A64" t="s">
        <v>129</v>
      </c>
      <c r="B64" s="4"/>
      <c r="C64" s="85">
        <v>48336.621099999997</v>
      </c>
      <c r="D64" s="14"/>
      <c r="E64" s="10">
        <f t="shared" si="1"/>
        <v>9903.5510640558696</v>
      </c>
      <c r="F64">
        <f t="shared" si="2"/>
        <v>9903.5</v>
      </c>
      <c r="G64" s="9">
        <f t="shared" si="3"/>
        <v>1.8294104993401561E-2</v>
      </c>
      <c r="N64" s="9">
        <f>+G64</f>
        <v>1.8294104993401561E-2</v>
      </c>
      <c r="P64" s="9">
        <f t="shared" si="4"/>
        <v>1.9998817831227565E-2</v>
      </c>
      <c r="Q64" s="11">
        <f t="shared" si="5"/>
        <v>33318.121099999997</v>
      </c>
      <c r="R64">
        <f t="shared" si="6"/>
        <v>2.9060458594487867E-6</v>
      </c>
      <c r="S64" s="4">
        <v>1</v>
      </c>
    </row>
    <row r="65" spans="1:20">
      <c r="A65" s="96" t="s">
        <v>149</v>
      </c>
      <c r="B65" s="97" t="s">
        <v>40</v>
      </c>
      <c r="C65" s="98">
        <v>48500.337</v>
      </c>
      <c r="D65" s="98"/>
      <c r="E65" s="10">
        <f t="shared" si="1"/>
        <v>10360.528755298867</v>
      </c>
      <c r="F65">
        <f t="shared" si="2"/>
        <v>10360.5</v>
      </c>
      <c r="G65" s="9">
        <f t="shared" si="3"/>
        <v>1.0301814996637404E-2</v>
      </c>
      <c r="L65" s="9">
        <f>G65</f>
        <v>1.0301814996637404E-2</v>
      </c>
      <c r="P65" s="9">
        <f t="shared" si="4"/>
        <v>2.0097437886183098E-2</v>
      </c>
      <c r="Q65" s="11">
        <f t="shared" si="5"/>
        <v>33481.837</v>
      </c>
      <c r="R65">
        <f t="shared" si="6"/>
        <v>9.5954227794191533E-5</v>
      </c>
      <c r="S65" s="4"/>
      <c r="T65" s="138"/>
    </row>
    <row r="66" spans="1:20">
      <c r="A66" t="s">
        <v>130</v>
      </c>
      <c r="B66" s="4"/>
      <c r="C66" s="85">
        <v>51091.429700000001</v>
      </c>
      <c r="D66" s="14"/>
      <c r="E66" s="10">
        <f t="shared" si="1"/>
        <v>17593.006235143908</v>
      </c>
      <c r="F66">
        <f t="shared" si="2"/>
        <v>17593</v>
      </c>
      <c r="G66" s="9">
        <f t="shared" si="3"/>
        <v>2.2337900009006262E-3</v>
      </c>
      <c r="N66" s="9">
        <f>+G66</f>
        <v>2.2337900009006262E-3</v>
      </c>
      <c r="P66" s="9">
        <f t="shared" si="4"/>
        <v>5.8128839040882839E-3</v>
      </c>
      <c r="Q66" s="11">
        <f t="shared" si="5"/>
        <v>36072.929700000001</v>
      </c>
      <c r="R66">
        <f t="shared" si="6"/>
        <v>1.2809913167835062E-5</v>
      </c>
      <c r="S66" s="4">
        <v>1</v>
      </c>
    </row>
    <row r="67" spans="1:20">
      <c r="A67" s="144" t="s">
        <v>42</v>
      </c>
      <c r="B67" s="145" t="s">
        <v>39</v>
      </c>
      <c r="C67" s="146">
        <v>51314.614999999998</v>
      </c>
      <c r="D67" s="146">
        <v>2E-3</v>
      </c>
      <c r="E67" s="10">
        <f t="shared" si="1"/>
        <v>18215.979954332899</v>
      </c>
      <c r="F67">
        <f t="shared" si="2"/>
        <v>18216</v>
      </c>
      <c r="G67" s="9">
        <f t="shared" si="3"/>
        <v>-7.1815199989941902E-3</v>
      </c>
      <c r="H67" s="9">
        <f>+G67</f>
        <v>-7.1815199989941902E-3</v>
      </c>
      <c r="Q67" s="11">
        <f t="shared" si="5"/>
        <v>36296.114999999998</v>
      </c>
      <c r="R67"/>
      <c r="S67"/>
    </row>
    <row r="68" spans="1:20">
      <c r="A68" s="96" t="s">
        <v>42</v>
      </c>
      <c r="B68" s="97" t="s">
        <v>39</v>
      </c>
      <c r="C68" s="98">
        <v>51338.803819784996</v>
      </c>
      <c r="D68" s="98"/>
      <c r="E68" s="10">
        <f t="shared" si="1"/>
        <v>18283.497837563798</v>
      </c>
      <c r="F68">
        <f t="shared" si="2"/>
        <v>18283.5</v>
      </c>
      <c r="G68" s="9">
        <f t="shared" si="3"/>
        <v>-7.7471000258810818E-4</v>
      </c>
      <c r="H68" s="9">
        <f>G68</f>
        <v>-7.7471000258810818E-4</v>
      </c>
      <c r="P68" s="9">
        <f>C$15+C$16*F68+C$17*SIN(RADIANS(C$18)*F68+RADIANS(C$19))</f>
        <v>3.3958774788663015E-3</v>
      </c>
      <c r="Q68" s="11">
        <f t="shared" si="5"/>
        <v>36320.303819784996</v>
      </c>
      <c r="R68">
        <f>+(P68-G68)^2</f>
        <v>1.7393799940464232E-5</v>
      </c>
      <c r="S68"/>
    </row>
    <row r="69" spans="1:20">
      <c r="A69" s="144" t="s">
        <v>42</v>
      </c>
      <c r="B69" s="145" t="s">
        <v>39</v>
      </c>
      <c r="C69" s="146">
        <v>51615.201000000001</v>
      </c>
      <c r="D69" s="146">
        <v>2E-3</v>
      </c>
      <c r="E69" s="10">
        <f t="shared" si="1"/>
        <v>19055.001065293818</v>
      </c>
      <c r="F69">
        <f t="shared" si="2"/>
        <v>19055</v>
      </c>
      <c r="G69" s="9">
        <f t="shared" si="3"/>
        <v>3.8165000296430662E-4</v>
      </c>
      <c r="H69" s="9">
        <f>+G69</f>
        <v>3.8165000296430662E-4</v>
      </c>
      <c r="Q69" s="11">
        <f t="shared" si="5"/>
        <v>36596.701000000001</v>
      </c>
      <c r="R69"/>
      <c r="S69"/>
    </row>
    <row r="70" spans="1:20">
      <c r="A70" s="96" t="s">
        <v>38</v>
      </c>
      <c r="B70" s="97" t="s">
        <v>39</v>
      </c>
      <c r="C70" s="98">
        <v>52016.981609549999</v>
      </c>
      <c r="D70" s="98"/>
      <c r="E70" s="10">
        <f t="shared" si="1"/>
        <v>20176.48514435003</v>
      </c>
      <c r="F70">
        <f t="shared" si="2"/>
        <v>20176.5</v>
      </c>
      <c r="G70" s="9">
        <f t="shared" si="3"/>
        <v>-5.322155004250817E-3</v>
      </c>
      <c r="L70" s="9">
        <f>G70</f>
        <v>-5.322155004250817E-3</v>
      </c>
      <c r="P70" s="9">
        <f>C$15+C$16*F70+C$17*SIN(RADIANS(C$18)*F70+RADIANS(C$19))</f>
        <v>-3.3771162742709158E-3</v>
      </c>
      <c r="Q70" s="11">
        <f t="shared" si="5"/>
        <v>36998.481609549999</v>
      </c>
      <c r="R70">
        <f>+(P70-G70)^2</f>
        <v>3.7831756611218272E-6</v>
      </c>
      <c r="S70" s="4"/>
    </row>
    <row r="71" spans="1:20">
      <c r="A71" s="144" t="s">
        <v>38</v>
      </c>
      <c r="B71" s="145" t="s">
        <v>39</v>
      </c>
      <c r="C71" s="146">
        <v>52034.711000000003</v>
      </c>
      <c r="D71" s="146">
        <v>3.0000000000000001E-3</v>
      </c>
      <c r="E71" s="10">
        <f t="shared" si="1"/>
        <v>20225.972921132787</v>
      </c>
      <c r="F71">
        <f t="shared" si="2"/>
        <v>20226</v>
      </c>
      <c r="G71" s="9">
        <f t="shared" si="3"/>
        <v>-9.7012199985329062E-3</v>
      </c>
      <c r="L71" s="9">
        <f>+G71</f>
        <v>-9.7012199985329062E-3</v>
      </c>
      <c r="Q71" s="11">
        <f t="shared" si="5"/>
        <v>37016.211000000003</v>
      </c>
      <c r="R71"/>
      <c r="S71" s="4"/>
    </row>
    <row r="72" spans="1:20">
      <c r="A72" s="144" t="s">
        <v>38</v>
      </c>
      <c r="B72" s="145" t="s">
        <v>39</v>
      </c>
      <c r="C72" s="146">
        <v>52475.012000000002</v>
      </c>
      <c r="D72" s="146">
        <v>2E-3</v>
      </c>
      <c r="E72" s="10">
        <f t="shared" si="1"/>
        <v>21454.978377731561</v>
      </c>
      <c r="F72">
        <f t="shared" si="2"/>
        <v>21455</v>
      </c>
      <c r="G72" s="9">
        <f t="shared" si="3"/>
        <v>-7.7463499983423389E-3</v>
      </c>
      <c r="L72" s="9">
        <f>+G72</f>
        <v>-7.7463499983423389E-3</v>
      </c>
      <c r="Q72" s="11">
        <f t="shared" si="5"/>
        <v>37456.512000000002</v>
      </c>
      <c r="R72"/>
      <c r="S72" s="4"/>
    </row>
    <row r="73" spans="1:20">
      <c r="A73" t="s">
        <v>131</v>
      </c>
      <c r="B73" s="74" t="s">
        <v>39</v>
      </c>
      <c r="C73" s="79">
        <v>52725.434500000003</v>
      </c>
      <c r="D73" s="79">
        <v>1E-4</v>
      </c>
      <c r="E73" s="10">
        <f t="shared" ref="E73:E108" si="9">+(C73-C$7)/C$8</f>
        <v>22153.978877287787</v>
      </c>
      <c r="F73">
        <f t="shared" ref="F73:F104" si="10">ROUND(2*E73,0)/2</f>
        <v>22154</v>
      </c>
      <c r="G73" s="9">
        <f t="shared" ref="G73:G104" si="11">+C73-(C$7+F73*C$8)</f>
        <v>-7.5673799947253428E-3</v>
      </c>
      <c r="N73" s="9">
        <f>G73</f>
        <v>-7.5673799947253428E-3</v>
      </c>
      <c r="P73" s="9">
        <f t="shared" ref="P73:P79" si="12">C$15+C$16*F73+C$17*SIN(RADIANS(C$18)*F73+RADIANS(C$19))</f>
        <v>-1.0014304766776047E-2</v>
      </c>
      <c r="Q73" s="11">
        <f t="shared" ref="Q73:Q108" si="13">+C73-15018.5</f>
        <v>37706.934500000003</v>
      </c>
      <c r="R73">
        <f t="shared" ref="R73:R79" si="14">+(P73-G73)^2</f>
        <v>5.9874408400753906E-6</v>
      </c>
      <c r="S73" s="4">
        <v>1</v>
      </c>
    </row>
    <row r="74" spans="1:20">
      <c r="A74" t="s">
        <v>131</v>
      </c>
      <c r="B74" s="74" t="s">
        <v>41</v>
      </c>
      <c r="C74" s="79">
        <v>52725.613499999999</v>
      </c>
      <c r="D74" s="79">
        <v>2.0000000000000001E-4</v>
      </c>
      <c r="E74" s="10">
        <f t="shared" si="9"/>
        <v>22154.47851725392</v>
      </c>
      <c r="F74">
        <f t="shared" si="10"/>
        <v>22154.5</v>
      </c>
      <c r="G74" s="9">
        <f t="shared" si="11"/>
        <v>-7.6963649989920668E-3</v>
      </c>
      <c r="N74" s="9">
        <f>G74</f>
        <v>-7.6963649989920668E-3</v>
      </c>
      <c r="P74" s="9">
        <f t="shared" si="12"/>
        <v>-1.001585542641354E-2</v>
      </c>
      <c r="Q74" s="11">
        <f t="shared" si="13"/>
        <v>37707.113499999999</v>
      </c>
      <c r="R74">
        <f t="shared" si="14"/>
        <v>5.3800358428998509E-6</v>
      </c>
      <c r="S74" s="4">
        <v>1</v>
      </c>
    </row>
    <row r="75" spans="1:20">
      <c r="A75" t="s">
        <v>131</v>
      </c>
      <c r="B75" s="74" t="s">
        <v>39</v>
      </c>
      <c r="C75" s="79">
        <v>52726.509700000002</v>
      </c>
      <c r="D75" s="79">
        <v>1E-4</v>
      </c>
      <c r="E75" s="10">
        <f t="shared" si="9"/>
        <v>22156.980066626296</v>
      </c>
      <c r="F75">
        <f t="shared" si="10"/>
        <v>22157</v>
      </c>
      <c r="G75" s="9">
        <f t="shared" si="11"/>
        <v>-7.1412899997085333E-3</v>
      </c>
      <c r="N75" s="9">
        <f>G75</f>
        <v>-7.1412899997085333E-3</v>
      </c>
      <c r="P75" s="9">
        <f t="shared" si="12"/>
        <v>-1.0023607498159396E-2</v>
      </c>
      <c r="Q75" s="11">
        <f t="shared" si="13"/>
        <v>37708.009700000002</v>
      </c>
      <c r="R75">
        <f t="shared" si="14"/>
        <v>8.3077541618760391E-6</v>
      </c>
      <c r="S75" s="4">
        <v>1</v>
      </c>
    </row>
    <row r="76" spans="1:20">
      <c r="A76" t="s">
        <v>150</v>
      </c>
      <c r="B76" s="74"/>
      <c r="C76" s="107">
        <v>52727.404699999999</v>
      </c>
      <c r="D76" s="79"/>
      <c r="E76" s="10">
        <f t="shared" si="9"/>
        <v>22159.478266456983</v>
      </c>
      <c r="F76">
        <f t="shared" si="10"/>
        <v>22159.5</v>
      </c>
      <c r="G76" s="9">
        <f t="shared" si="11"/>
        <v>-7.7862149992142804E-3</v>
      </c>
      <c r="L76" s="9">
        <f>G76</f>
        <v>-7.7862149992142804E-3</v>
      </c>
      <c r="P76" s="9">
        <f t="shared" si="12"/>
        <v>-1.0031357524687588E-2</v>
      </c>
      <c r="Q76" s="11">
        <f t="shared" si="13"/>
        <v>37708.904699999999</v>
      </c>
      <c r="R76">
        <f t="shared" si="14"/>
        <v>5.0406649596886618E-6</v>
      </c>
      <c r="S76"/>
    </row>
    <row r="77" spans="1:20">
      <c r="A77" t="s">
        <v>131</v>
      </c>
      <c r="B77" s="74" t="s">
        <v>41</v>
      </c>
      <c r="C77" s="79">
        <v>52727.404999999999</v>
      </c>
      <c r="D77" s="79">
        <v>2.0000000000000001E-4</v>
      </c>
      <c r="E77" s="10">
        <f t="shared" si="9"/>
        <v>22159.479103842401</v>
      </c>
      <c r="F77">
        <f t="shared" si="10"/>
        <v>22159.5</v>
      </c>
      <c r="G77" s="9">
        <f t="shared" si="11"/>
        <v>-7.4862149995169602E-3</v>
      </c>
      <c r="N77" s="9">
        <f>G77</f>
        <v>-7.4862149995169602E-3</v>
      </c>
      <c r="P77" s="9">
        <f t="shared" si="12"/>
        <v>-1.0031357524687588E-2</v>
      </c>
      <c r="Q77" s="11">
        <f t="shared" si="13"/>
        <v>37708.904999999999</v>
      </c>
      <c r="R77">
        <f t="shared" si="14"/>
        <v>6.4777504734319193E-6</v>
      </c>
      <c r="S77" s="4">
        <v>1</v>
      </c>
    </row>
    <row r="78" spans="1:20">
      <c r="A78" t="s">
        <v>131</v>
      </c>
      <c r="B78" s="74" t="s">
        <v>39</v>
      </c>
      <c r="C78" s="79">
        <v>52727.584699999999</v>
      </c>
      <c r="D78" s="79">
        <v>2.9999999999999997E-4</v>
      </c>
      <c r="E78" s="10">
        <f t="shared" si="9"/>
        <v>22159.980697707852</v>
      </c>
      <c r="F78">
        <f t="shared" si="10"/>
        <v>22160</v>
      </c>
      <c r="G78" s="9">
        <f t="shared" si="11"/>
        <v>-6.9151999996392988E-3</v>
      </c>
      <c r="N78" s="9">
        <f>G78</f>
        <v>-6.9151999996392988E-3</v>
      </c>
      <c r="P78" s="9">
        <f t="shared" si="12"/>
        <v>-1.0032907284429361E-2</v>
      </c>
      <c r="Q78" s="11">
        <f t="shared" si="13"/>
        <v>37709.084699999999</v>
      </c>
      <c r="R78">
        <f t="shared" si="14"/>
        <v>9.7200987136330218E-6</v>
      </c>
      <c r="S78" s="4">
        <v>1</v>
      </c>
    </row>
    <row r="79" spans="1:20">
      <c r="A79" t="s">
        <v>131</v>
      </c>
      <c r="B79" s="74" t="s">
        <v>41</v>
      </c>
      <c r="C79" s="79">
        <v>52730.630400000002</v>
      </c>
      <c r="D79" s="79">
        <v>4.0000000000000002E-4</v>
      </c>
      <c r="E79" s="10">
        <f t="shared" si="9"/>
        <v>22168.482113600992</v>
      </c>
      <c r="F79">
        <f t="shared" si="10"/>
        <v>22168.5</v>
      </c>
      <c r="G79" s="9">
        <f t="shared" si="11"/>
        <v>-6.407945002138149E-3</v>
      </c>
      <c r="N79" s="9">
        <f>G79</f>
        <v>-6.407945002138149E-3</v>
      </c>
      <c r="P79" s="9">
        <f t="shared" si="12"/>
        <v>-1.0059240661596126E-2</v>
      </c>
      <c r="Q79" s="11">
        <f t="shared" si="13"/>
        <v>37712.130400000002</v>
      </c>
      <c r="R79">
        <f t="shared" si="14"/>
        <v>1.333195999277666E-5</v>
      </c>
      <c r="S79" s="4">
        <v>1</v>
      </c>
    </row>
    <row r="80" spans="1:20">
      <c r="A80" s="144" t="s">
        <v>38</v>
      </c>
      <c r="B80" s="145" t="s">
        <v>39</v>
      </c>
      <c r="C80" s="146">
        <v>52773.798999999999</v>
      </c>
      <c r="D80" s="146">
        <v>2E-3</v>
      </c>
      <c r="E80" s="10">
        <f t="shared" si="9"/>
        <v>22288.97796746852</v>
      </c>
      <c r="F80">
        <f t="shared" si="10"/>
        <v>22289</v>
      </c>
      <c r="G80" s="9">
        <f t="shared" si="11"/>
        <v>-7.893330002843868E-3</v>
      </c>
      <c r="L80" s="9">
        <f>+G80</f>
        <v>-7.893330002843868E-3</v>
      </c>
      <c r="Q80" s="11">
        <f t="shared" si="13"/>
        <v>37755.298999999999</v>
      </c>
      <c r="R80"/>
      <c r="S80" s="4"/>
    </row>
    <row r="81" spans="1:19">
      <c r="A81" s="144" t="s">
        <v>38</v>
      </c>
      <c r="B81" s="145" t="s">
        <v>39</v>
      </c>
      <c r="C81" s="146">
        <v>53132.762999999999</v>
      </c>
      <c r="D81" s="146">
        <v>3.0000000000000001E-3</v>
      </c>
      <c r="E81" s="10">
        <f t="shared" si="9"/>
        <v>23290.948698224351</v>
      </c>
      <c r="F81">
        <f t="shared" si="10"/>
        <v>23291</v>
      </c>
      <c r="G81" s="9">
        <f t="shared" si="11"/>
        <v>-1.8379270004516002E-2</v>
      </c>
      <c r="L81" s="9">
        <f>+G81</f>
        <v>-1.8379270004516002E-2</v>
      </c>
      <c r="Q81" s="11">
        <f t="shared" si="13"/>
        <v>38114.262999999999</v>
      </c>
      <c r="R81"/>
      <c r="S81" s="4"/>
    </row>
    <row r="82" spans="1:19">
      <c r="A82" t="s">
        <v>129</v>
      </c>
      <c r="B82" s="74" t="s">
        <v>39</v>
      </c>
      <c r="C82" s="79">
        <v>53189.010199999997</v>
      </c>
      <c r="D82" s="79"/>
      <c r="E82" s="10">
        <f t="shared" si="9"/>
        <v>23447.950648522896</v>
      </c>
      <c r="F82">
        <f t="shared" si="10"/>
        <v>23448</v>
      </c>
      <c r="G82" s="9">
        <f t="shared" si="11"/>
        <v>-1.7680560005828738E-2</v>
      </c>
      <c r="N82" s="9">
        <f>G82</f>
        <v>-1.7680560005828738E-2</v>
      </c>
      <c r="P82" s="9">
        <f t="shared" ref="P82:P89" si="15">C$15+C$16*F82+C$17*SIN(RADIANS(C$18)*F82+RADIANS(C$19))</f>
        <v>-1.3718937014338795E-2</v>
      </c>
      <c r="Q82" s="11">
        <f t="shared" si="13"/>
        <v>38170.510199999997</v>
      </c>
      <c r="R82">
        <f t="shared" ref="R82:R89" si="16">+(P82-G82)^2</f>
        <v>1.5694456726701729E-5</v>
      </c>
      <c r="S82" s="4">
        <v>1</v>
      </c>
    </row>
    <row r="83" spans="1:19" ht="13.5" thickBot="1">
      <c r="A83" s="133" t="s">
        <v>129</v>
      </c>
      <c r="B83" s="158"/>
      <c r="C83" s="159">
        <v>53190.977599999998</v>
      </c>
      <c r="D83" s="160"/>
      <c r="E83" s="82">
        <f t="shared" si="9"/>
        <v>23453.442222094873</v>
      </c>
      <c r="F83" s="133">
        <f t="shared" si="10"/>
        <v>23453.5</v>
      </c>
      <c r="G83" s="83">
        <f t="shared" si="11"/>
        <v>-2.0699395005067345E-2</v>
      </c>
      <c r="H83" s="83"/>
      <c r="I83" s="83"/>
      <c r="J83" s="83"/>
      <c r="N83" s="9">
        <f>G83</f>
        <v>-2.0699395005067345E-2</v>
      </c>
      <c r="O83" s="83"/>
      <c r="P83" s="83">
        <f t="shared" si="15"/>
        <v>-1.3733222644178734E-2</v>
      </c>
      <c r="Q83" s="134">
        <f t="shared" si="13"/>
        <v>38172.477599999998</v>
      </c>
      <c r="R83" s="133">
        <f t="shared" si="16"/>
        <v>4.8527557361608396E-5</v>
      </c>
      <c r="S83" s="4">
        <v>1</v>
      </c>
    </row>
    <row r="84" spans="1:19">
      <c r="A84" t="s">
        <v>132</v>
      </c>
      <c r="B84" s="74" t="s">
        <v>41</v>
      </c>
      <c r="C84" s="79">
        <v>53438.895199999999</v>
      </c>
      <c r="D84" s="79">
        <v>2.9999999999999997E-4</v>
      </c>
      <c r="E84" s="10">
        <f t="shared" si="9"/>
        <v>24145.450832538347</v>
      </c>
      <c r="F84">
        <f t="shared" si="10"/>
        <v>24145.5</v>
      </c>
      <c r="G84" s="9">
        <f t="shared" si="11"/>
        <v>-1.7614634998608381E-2</v>
      </c>
      <c r="N84" s="9">
        <f>G84</f>
        <v>-1.7614634998608381E-2</v>
      </c>
      <c r="P84" s="9">
        <f t="shared" si="15"/>
        <v>-1.5418216388050085E-2</v>
      </c>
      <c r="Q84" s="11">
        <f t="shared" si="13"/>
        <v>38420.395199999999</v>
      </c>
      <c r="R84">
        <f t="shared" si="16"/>
        <v>4.8242547128068325E-6</v>
      </c>
      <c r="S84" s="4">
        <v>1</v>
      </c>
    </row>
    <row r="85" spans="1:19">
      <c r="A85" t="s">
        <v>133</v>
      </c>
      <c r="B85" s="29" t="s">
        <v>39</v>
      </c>
      <c r="C85" s="30">
        <v>53450.538699999997</v>
      </c>
      <c r="D85" s="31">
        <v>4.0000000000000002E-4</v>
      </c>
      <c r="E85" s="10">
        <f t="shared" si="9"/>
        <v>24177.95115625759</v>
      </c>
      <c r="F85">
        <f t="shared" si="10"/>
        <v>24178</v>
      </c>
      <c r="G85" s="9">
        <f t="shared" si="11"/>
        <v>-1.7498660003184341E-2</v>
      </c>
      <c r="N85" s="9">
        <f>G85</f>
        <v>-1.7498660003184341E-2</v>
      </c>
      <c r="P85" s="9">
        <f t="shared" si="15"/>
        <v>-1.5491644298019311E-2</v>
      </c>
      <c r="Q85" s="11">
        <f t="shared" si="13"/>
        <v>38432.038699999997</v>
      </c>
      <c r="R85">
        <f t="shared" si="16"/>
        <v>4.0281120407790815E-6</v>
      </c>
      <c r="S85" s="4">
        <v>1</v>
      </c>
    </row>
    <row r="86" spans="1:19">
      <c r="A86" s="99" t="s">
        <v>49</v>
      </c>
      <c r="B86" s="97" t="s">
        <v>41</v>
      </c>
      <c r="C86" s="100">
        <v>53509.829700000002</v>
      </c>
      <c r="D86" s="100">
        <v>5.9999999999999995E-4</v>
      </c>
      <c r="E86" s="10">
        <f t="shared" si="9"/>
        <v>24343.449219008307</v>
      </c>
      <c r="F86">
        <f t="shared" si="10"/>
        <v>24343.5</v>
      </c>
      <c r="G86" s="9">
        <f t="shared" si="11"/>
        <v>-1.8192695002653636E-2</v>
      </c>
      <c r="L86" s="9">
        <f>G86</f>
        <v>-1.8192695002653636E-2</v>
      </c>
      <c r="P86" s="9">
        <f t="shared" si="15"/>
        <v>-1.5857252490079833E-2</v>
      </c>
      <c r="Q86" s="11">
        <f t="shared" si="13"/>
        <v>38491.329700000002</v>
      </c>
      <c r="R86">
        <f t="shared" si="16"/>
        <v>5.4542917295370379E-6</v>
      </c>
      <c r="S86" s="4"/>
    </row>
    <row r="87" spans="1:19">
      <c r="A87" s="99" t="s">
        <v>49</v>
      </c>
      <c r="B87" s="97" t="s">
        <v>41</v>
      </c>
      <c r="C87" s="100">
        <v>53511.6204</v>
      </c>
      <c r="D87" s="100">
        <v>1E-3</v>
      </c>
      <c r="E87" s="10">
        <f t="shared" si="9"/>
        <v>24348.447572569003</v>
      </c>
      <c r="F87">
        <f t="shared" si="10"/>
        <v>24348.5</v>
      </c>
      <c r="G87" s="9">
        <f t="shared" si="11"/>
        <v>-1.8782544997520745E-2</v>
      </c>
      <c r="L87" s="9">
        <f>G87</f>
        <v>-1.8782544997520745E-2</v>
      </c>
      <c r="P87" s="9">
        <f t="shared" si="15"/>
        <v>-1.5868079821680883E-2</v>
      </c>
      <c r="Q87" s="11">
        <f t="shared" si="13"/>
        <v>38493.1204</v>
      </c>
      <c r="R87">
        <f t="shared" si="16"/>
        <v>8.4941072611832747E-6</v>
      </c>
      <c r="S87" s="4"/>
    </row>
    <row r="88" spans="1:19">
      <c r="A88" s="99" t="s">
        <v>49</v>
      </c>
      <c r="B88" s="97" t="s">
        <v>39</v>
      </c>
      <c r="C88" s="100">
        <v>53511.798499999997</v>
      </c>
      <c r="D88" s="100">
        <v>2.0999999999999999E-3</v>
      </c>
      <c r="E88" s="10">
        <f t="shared" si="9"/>
        <v>24348.944700378881</v>
      </c>
      <c r="F88">
        <f t="shared" si="10"/>
        <v>24349</v>
      </c>
      <c r="G88" s="9">
        <f t="shared" si="11"/>
        <v>-1.9811530000879429E-2</v>
      </c>
      <c r="L88" s="9">
        <f>G88</f>
        <v>-1.9811530000879429E-2</v>
      </c>
      <c r="P88" s="9">
        <f t="shared" si="15"/>
        <v>-1.5869161845324536E-2</v>
      </c>
      <c r="Q88" s="11">
        <f t="shared" si="13"/>
        <v>38493.298499999997</v>
      </c>
      <c r="R88">
        <f t="shared" si="16"/>
        <v>1.5542266673933293E-5</v>
      </c>
      <c r="S88" s="4"/>
    </row>
    <row r="89" spans="1:19">
      <c r="A89" s="99" t="s">
        <v>49</v>
      </c>
      <c r="B89" s="97" t="s">
        <v>41</v>
      </c>
      <c r="C89" s="100">
        <v>53517.711300000003</v>
      </c>
      <c r="D89" s="100">
        <v>1.2999999999999999E-3</v>
      </c>
      <c r="E89" s="10">
        <f t="shared" si="9"/>
        <v>24365.449008712916</v>
      </c>
      <c r="F89">
        <f t="shared" si="10"/>
        <v>24365.5</v>
      </c>
      <c r="G89" s="9">
        <f t="shared" si="11"/>
        <v>-1.826803499716334E-2</v>
      </c>
      <c r="L89" s="9">
        <f>G89</f>
        <v>-1.826803499716334E-2</v>
      </c>
      <c r="P89" s="9">
        <f t="shared" si="15"/>
        <v>-1.5904796183002928E-2</v>
      </c>
      <c r="Q89" s="11">
        <f t="shared" si="13"/>
        <v>38499.211300000003</v>
      </c>
      <c r="R89">
        <f t="shared" si="16"/>
        <v>5.5848976927543144E-6</v>
      </c>
      <c r="S89" s="4"/>
    </row>
    <row r="90" spans="1:19">
      <c r="A90" s="144" t="s">
        <v>38</v>
      </c>
      <c r="B90" s="145" t="s">
        <v>39</v>
      </c>
      <c r="C90" s="146">
        <v>53521.474999999999</v>
      </c>
      <c r="D90" s="146">
        <v>2E-3</v>
      </c>
      <c r="E90" s="10">
        <f t="shared" si="9"/>
        <v>24375.954567040051</v>
      </c>
      <c r="F90">
        <f t="shared" si="10"/>
        <v>24376</v>
      </c>
      <c r="G90" s="9">
        <f t="shared" si="11"/>
        <v>-1.6276720001769718E-2</v>
      </c>
      <c r="L90" s="9">
        <f>+G90</f>
        <v>-1.6276720001769718E-2</v>
      </c>
      <c r="Q90" s="11">
        <f t="shared" si="13"/>
        <v>38502.974999999999</v>
      </c>
      <c r="R90"/>
      <c r="S90" s="4"/>
    </row>
    <row r="91" spans="1:19">
      <c r="A91" t="s">
        <v>131</v>
      </c>
      <c r="B91" s="29"/>
      <c r="C91" s="143">
        <v>54164.364999999998</v>
      </c>
      <c r="D91" s="31"/>
      <c r="E91" s="10">
        <f t="shared" si="9"/>
        <v>26170.443605204364</v>
      </c>
      <c r="F91">
        <f t="shared" si="10"/>
        <v>26170.5</v>
      </c>
      <c r="G91" s="9">
        <f t="shared" si="11"/>
        <v>-2.0203885003866162E-2</v>
      </c>
      <c r="N91" s="9">
        <f>G91</f>
        <v>-2.0203885003866162E-2</v>
      </c>
      <c r="P91" s="9">
        <f>C$15+C$16*F91+C$17*SIN(RADIANS(C$18)*F91+RADIANS(C$19))</f>
        <v>-1.8892037650578796E-2</v>
      </c>
      <c r="Q91" s="11">
        <f t="shared" si="13"/>
        <v>39145.864999999998</v>
      </c>
      <c r="R91">
        <f>+(P91-G91)^2</f>
        <v>1.7209434783270674E-6</v>
      </c>
      <c r="S91" s="4">
        <v>1</v>
      </c>
    </row>
    <row r="92" spans="1:19">
      <c r="A92" s="28" t="s">
        <v>160</v>
      </c>
      <c r="B92" s="74" t="s">
        <v>41</v>
      </c>
      <c r="C92" s="79">
        <v>54233.502</v>
      </c>
      <c r="D92" s="132">
        <v>1.5E-3</v>
      </c>
      <c r="E92" s="10">
        <f t="shared" si="9"/>
        <v>26363.424657377476</v>
      </c>
      <c r="F92">
        <f t="shared" si="10"/>
        <v>26363.5</v>
      </c>
      <c r="G92" s="9">
        <f t="shared" si="11"/>
        <v>-2.6992095001332927E-2</v>
      </c>
      <c r="L92" s="9">
        <f t="shared" ref="L92:L103" si="17">G92</f>
        <v>-2.6992095001332927E-2</v>
      </c>
      <c r="Q92" s="11">
        <f t="shared" si="13"/>
        <v>39215.002</v>
      </c>
      <c r="R92"/>
      <c r="S92"/>
    </row>
    <row r="93" spans="1:19">
      <c r="A93" s="28" t="s">
        <v>160</v>
      </c>
      <c r="B93" s="74" t="s">
        <v>39</v>
      </c>
      <c r="C93" s="79">
        <v>54301.390500000001</v>
      </c>
      <c r="D93" s="132">
        <v>2E-3</v>
      </c>
      <c r="E93" s="10">
        <f t="shared" si="9"/>
        <v>26552.920790568875</v>
      </c>
      <c r="F93">
        <f t="shared" si="10"/>
        <v>26553</v>
      </c>
      <c r="G93" s="9">
        <f t="shared" si="11"/>
        <v>-2.8377410002576653E-2</v>
      </c>
      <c r="L93" s="9">
        <f t="shared" si="17"/>
        <v>-2.8377410002576653E-2</v>
      </c>
      <c r="Q93" s="11">
        <f t="shared" si="13"/>
        <v>39282.890500000001</v>
      </c>
      <c r="R93"/>
      <c r="S93" s="4"/>
    </row>
    <row r="94" spans="1:19">
      <c r="A94" s="28" t="s">
        <v>160</v>
      </c>
      <c r="B94" s="74" t="s">
        <v>39</v>
      </c>
      <c r="C94" s="79">
        <v>54539.633500000004</v>
      </c>
      <c r="D94" s="132">
        <v>5.0000000000000001E-4</v>
      </c>
      <c r="E94" s="10">
        <f t="shared" si="9"/>
        <v>27217.924837792172</v>
      </c>
      <c r="F94">
        <f t="shared" si="10"/>
        <v>27218</v>
      </c>
      <c r="G94" s="9">
        <f t="shared" si="11"/>
        <v>-2.6927459999569692E-2</v>
      </c>
      <c r="L94" s="9">
        <f t="shared" si="17"/>
        <v>-2.6927459999569692E-2</v>
      </c>
      <c r="Q94" s="11">
        <f t="shared" si="13"/>
        <v>39521.133500000004</v>
      </c>
      <c r="R94"/>
      <c r="S94"/>
    </row>
    <row r="95" spans="1:19">
      <c r="A95" s="28" t="s">
        <v>160</v>
      </c>
      <c r="B95" s="74" t="s">
        <v>41</v>
      </c>
      <c r="C95" s="79">
        <v>54644.423999999999</v>
      </c>
      <c r="D95" s="132">
        <v>1E-3</v>
      </c>
      <c r="E95" s="10">
        <f t="shared" si="9"/>
        <v>27510.42495998065</v>
      </c>
      <c r="F95">
        <f t="shared" si="10"/>
        <v>27510.5</v>
      </c>
      <c r="G95" s="9">
        <f t="shared" si="11"/>
        <v>-2.6883685000939295E-2</v>
      </c>
      <c r="L95" s="9">
        <f t="shared" si="17"/>
        <v>-2.6883685000939295E-2</v>
      </c>
      <c r="Q95" s="11">
        <f t="shared" si="13"/>
        <v>39625.923999999999</v>
      </c>
      <c r="R95"/>
      <c r="S95" s="4"/>
    </row>
    <row r="96" spans="1:19">
      <c r="A96" s="28" t="s">
        <v>160</v>
      </c>
      <c r="B96" s="74" t="s">
        <v>39</v>
      </c>
      <c r="C96" s="79">
        <v>54646.394999999997</v>
      </c>
      <c r="D96" s="132">
        <v>2.9999999999999997E-4</v>
      </c>
      <c r="E96" s="10">
        <f t="shared" si="9"/>
        <v>27515.926582177632</v>
      </c>
      <c r="F96">
        <f t="shared" si="10"/>
        <v>27516</v>
      </c>
      <c r="G96" s="9">
        <f t="shared" si="11"/>
        <v>-2.6302520003810059E-2</v>
      </c>
      <c r="L96" s="9">
        <f t="shared" si="17"/>
        <v>-2.6302520003810059E-2</v>
      </c>
      <c r="Q96" s="11">
        <f t="shared" si="13"/>
        <v>39627.894999999997</v>
      </c>
      <c r="R96"/>
      <c r="S96"/>
    </row>
    <row r="97" spans="1:19">
      <c r="A97" s="28" t="s">
        <v>160</v>
      </c>
      <c r="B97" s="74" t="s">
        <v>39</v>
      </c>
      <c r="C97" s="79">
        <v>54656.426500000001</v>
      </c>
      <c r="D97" s="132">
        <v>1.5E-3</v>
      </c>
      <c r="E97" s="10">
        <f t="shared" si="9"/>
        <v>27543.927354916908</v>
      </c>
      <c r="F97">
        <f t="shared" si="10"/>
        <v>27544</v>
      </c>
      <c r="G97" s="9">
        <f t="shared" si="11"/>
        <v>-2.6025679995655082E-2</v>
      </c>
      <c r="L97" s="9">
        <f t="shared" si="17"/>
        <v>-2.6025679995655082E-2</v>
      </c>
      <c r="Q97" s="11">
        <f t="shared" si="13"/>
        <v>39637.926500000001</v>
      </c>
      <c r="R97"/>
      <c r="S97"/>
    </row>
    <row r="98" spans="1:19">
      <c r="A98" s="99" t="s">
        <v>182</v>
      </c>
      <c r="B98" s="97" t="s">
        <v>39</v>
      </c>
      <c r="C98" s="100">
        <v>54667.352200000001</v>
      </c>
      <c r="D98" s="100">
        <v>1E-4</v>
      </c>
      <c r="E98" s="10">
        <f t="shared" si="9"/>
        <v>27574.424094459086</v>
      </c>
      <c r="F98">
        <f t="shared" si="10"/>
        <v>27574.5</v>
      </c>
      <c r="G98" s="9">
        <f t="shared" si="11"/>
        <v>-2.719376500317594E-2</v>
      </c>
      <c r="L98" s="9">
        <f t="shared" si="17"/>
        <v>-2.719376500317594E-2</v>
      </c>
      <c r="Q98" s="11">
        <f t="shared" si="13"/>
        <v>39648.852200000001</v>
      </c>
      <c r="R98"/>
      <c r="S98"/>
    </row>
    <row r="99" spans="1:19">
      <c r="A99" s="123" t="s">
        <v>125</v>
      </c>
      <c r="B99" s="124" t="s">
        <v>41</v>
      </c>
      <c r="C99" s="123">
        <v>54667.3531</v>
      </c>
      <c r="D99" s="123">
        <v>6.9999999999999999E-4</v>
      </c>
      <c r="E99" s="10">
        <f t="shared" si="9"/>
        <v>27574.42660661534</v>
      </c>
      <c r="F99">
        <f t="shared" si="10"/>
        <v>27574.5</v>
      </c>
      <c r="G99" s="9">
        <f t="shared" si="11"/>
        <v>-2.629376500408398E-2</v>
      </c>
      <c r="L99" s="9">
        <f t="shared" si="17"/>
        <v>-2.629376500408398E-2</v>
      </c>
      <c r="Q99" s="11">
        <f t="shared" si="13"/>
        <v>39648.8531</v>
      </c>
      <c r="R99"/>
      <c r="S99" s="4"/>
    </row>
    <row r="100" spans="1:19">
      <c r="A100" s="28" t="s">
        <v>160</v>
      </c>
      <c r="B100" s="74" t="s">
        <v>39</v>
      </c>
      <c r="C100" s="79">
        <v>54894.668599999997</v>
      </c>
      <c r="D100" s="79"/>
      <c r="E100" s="10">
        <f t="shared" si="9"/>
        <v>28208.92888998393</v>
      </c>
      <c r="F100">
        <f t="shared" si="10"/>
        <v>28209</v>
      </c>
      <c r="G100" s="9">
        <f t="shared" si="11"/>
        <v>-2.5475730006291997E-2</v>
      </c>
      <c r="L100" s="9">
        <f t="shared" si="17"/>
        <v>-2.5475730006291997E-2</v>
      </c>
      <c r="Q100" s="11">
        <f t="shared" si="13"/>
        <v>39876.168599999997</v>
      </c>
      <c r="R100"/>
      <c r="S100" s="4"/>
    </row>
    <row r="101" spans="1:19">
      <c r="A101" s="28" t="s">
        <v>160</v>
      </c>
      <c r="B101" s="74" t="s">
        <v>41</v>
      </c>
      <c r="C101" s="79">
        <v>54971.514000000003</v>
      </c>
      <c r="D101" s="79"/>
      <c r="E101" s="10">
        <f t="shared" si="9"/>
        <v>28423.426281346936</v>
      </c>
      <c r="F101">
        <f t="shared" si="10"/>
        <v>28423.5</v>
      </c>
      <c r="G101" s="9">
        <f t="shared" si="11"/>
        <v>-2.6410294995002914E-2</v>
      </c>
      <c r="L101" s="9">
        <f t="shared" si="17"/>
        <v>-2.6410294995002914E-2</v>
      </c>
      <c r="Q101" s="11">
        <f t="shared" si="13"/>
        <v>39953.014000000003</v>
      </c>
      <c r="R101"/>
      <c r="S101"/>
    </row>
    <row r="102" spans="1:19">
      <c r="A102" s="123" t="s">
        <v>180</v>
      </c>
      <c r="B102" s="124" t="s">
        <v>41</v>
      </c>
      <c r="C102" s="123">
        <v>55652.909099999997</v>
      </c>
      <c r="D102" s="123">
        <v>5.9999999999999995E-4</v>
      </c>
      <c r="E102" s="10">
        <f t="shared" si="9"/>
        <v>30325.394017054237</v>
      </c>
      <c r="F102">
        <f t="shared" si="10"/>
        <v>30325.5</v>
      </c>
      <c r="G102" s="9">
        <f t="shared" si="11"/>
        <v>-3.7969235003401991E-2</v>
      </c>
      <c r="L102" s="9">
        <f t="shared" si="17"/>
        <v>-3.7969235003401991E-2</v>
      </c>
      <c r="Q102" s="11">
        <f t="shared" si="13"/>
        <v>40634.409099999997</v>
      </c>
      <c r="R102"/>
      <c r="S102" s="4"/>
    </row>
    <row r="103" spans="1:19">
      <c r="A103" s="75" t="s">
        <v>185</v>
      </c>
      <c r="B103" s="74" t="s">
        <v>41</v>
      </c>
      <c r="C103" s="157">
        <v>56016.900699999998</v>
      </c>
      <c r="D103" s="75">
        <v>1E-4</v>
      </c>
      <c r="E103" s="10">
        <f t="shared" si="9"/>
        <v>31341.398210903717</v>
      </c>
      <c r="F103">
        <f t="shared" si="10"/>
        <v>31341.5</v>
      </c>
      <c r="G103" s="9">
        <f t="shared" si="11"/>
        <v>-3.6466755002038553E-2</v>
      </c>
      <c r="L103" s="9">
        <f t="shared" si="17"/>
        <v>-3.6466755002038553E-2</v>
      </c>
      <c r="Q103" s="11">
        <f t="shared" si="13"/>
        <v>40998.400699999998</v>
      </c>
      <c r="R103"/>
      <c r="S103" s="4"/>
    </row>
    <row r="104" spans="1:19">
      <c r="A104" s="99" t="s">
        <v>192</v>
      </c>
      <c r="B104" s="97" t="s">
        <v>41</v>
      </c>
      <c r="C104" s="100">
        <v>56067.413800000002</v>
      </c>
      <c r="D104" s="100">
        <v>2.9999999999999997E-4</v>
      </c>
      <c r="E104" s="10">
        <f t="shared" si="9"/>
        <v>31482.394655448981</v>
      </c>
      <c r="F104" s="161">
        <f t="shared" si="10"/>
        <v>31482.5</v>
      </c>
      <c r="G104" s="9">
        <f t="shared" si="11"/>
        <v>-3.7740524996479508E-2</v>
      </c>
      <c r="L104" s="9">
        <f>+G104</f>
        <v>-3.7740524996479508E-2</v>
      </c>
      <c r="Q104" s="11">
        <f t="shared" si="13"/>
        <v>41048.913800000002</v>
      </c>
      <c r="R104"/>
      <c r="S104" s="4"/>
    </row>
    <row r="105" spans="1:19">
      <c r="A105" s="99" t="s">
        <v>192</v>
      </c>
      <c r="B105" s="97" t="s">
        <v>41</v>
      </c>
      <c r="C105" s="100">
        <v>56067.413860000001</v>
      </c>
      <c r="D105" s="100">
        <v>2.0000000000000001E-4</v>
      </c>
      <c r="E105" s="10">
        <f t="shared" si="9"/>
        <v>31482.39482292606</v>
      </c>
      <c r="F105" s="161">
        <f>ROUND(2*E105,0)/2</f>
        <v>31482.5</v>
      </c>
      <c r="G105" s="9">
        <f>+C105-(C$7+F105*C$8)</f>
        <v>-3.7680524997995235E-2</v>
      </c>
      <c r="L105" s="9">
        <f>+G105</f>
        <v>-3.7680524997995235E-2</v>
      </c>
      <c r="Q105" s="11">
        <f t="shared" si="13"/>
        <v>41048.913860000001</v>
      </c>
      <c r="R105"/>
      <c r="S105"/>
    </row>
    <row r="106" spans="1:19">
      <c r="A106" s="99" t="s">
        <v>192</v>
      </c>
      <c r="B106" s="97" t="s">
        <v>41</v>
      </c>
      <c r="C106" s="100">
        <v>56067.414049999999</v>
      </c>
      <c r="D106" s="100">
        <v>2.9999999999999997E-4</v>
      </c>
      <c r="E106" s="10">
        <f t="shared" si="9"/>
        <v>31482.395353270156</v>
      </c>
      <c r="F106" s="161">
        <f>ROUND(2*E106,0)/2</f>
        <v>31482.5</v>
      </c>
      <c r="G106" s="9">
        <f>+C106-(C$7+F106*C$8)</f>
        <v>-3.749052499915706E-2</v>
      </c>
      <c r="L106" s="9">
        <f>+G106</f>
        <v>-3.749052499915706E-2</v>
      </c>
      <c r="Q106" s="11">
        <f t="shared" si="13"/>
        <v>41048.914049999999</v>
      </c>
      <c r="R106"/>
      <c r="S106" s="4"/>
    </row>
    <row r="107" spans="1:19">
      <c r="A107" s="99" t="s">
        <v>192</v>
      </c>
      <c r="B107" s="97" t="s">
        <v>41</v>
      </c>
      <c r="C107" s="100">
        <v>56067.414640000003</v>
      </c>
      <c r="D107" s="100">
        <v>2.0000000000000001E-4</v>
      </c>
      <c r="E107" s="10">
        <f t="shared" si="9"/>
        <v>31482.397000128152</v>
      </c>
      <c r="F107" s="161">
        <f>ROUND(2*E107,0)/2</f>
        <v>31482.5</v>
      </c>
      <c r="G107" s="9">
        <f>+C107-(C$7+F107*C$8)</f>
        <v>-3.690052499587182E-2</v>
      </c>
      <c r="L107" s="9">
        <f>+G107</f>
        <v>-3.690052499587182E-2</v>
      </c>
      <c r="Q107" s="11">
        <f t="shared" si="13"/>
        <v>41048.914640000003</v>
      </c>
      <c r="R107"/>
      <c r="S107" s="4"/>
    </row>
    <row r="108" spans="1:19">
      <c r="A108" s="75" t="s">
        <v>185</v>
      </c>
      <c r="B108" s="74" t="s">
        <v>39</v>
      </c>
      <c r="C108" s="157">
        <v>56093.743999999999</v>
      </c>
      <c r="D108" s="75">
        <v>4.0000000000000002E-4</v>
      </c>
      <c r="E108" s="10">
        <f t="shared" si="9"/>
        <v>31555.889740568782</v>
      </c>
      <c r="F108" s="161">
        <f>ROUND(2*E108,0)/2</f>
        <v>31556</v>
      </c>
      <c r="G108" s="9">
        <f>+C108-(C$7+F108*C$8)</f>
        <v>-3.9501320003182627E-2</v>
      </c>
      <c r="L108" s="9">
        <f>G108</f>
        <v>-3.9501320003182627E-2</v>
      </c>
      <c r="Q108" s="11">
        <f t="shared" si="13"/>
        <v>41075.243999999999</v>
      </c>
      <c r="R108"/>
      <c r="S108" s="4"/>
    </row>
    <row r="109" spans="1:19">
      <c r="A109" s="140"/>
      <c r="B109" s="141"/>
      <c r="C109" s="142"/>
      <c r="D109" s="142"/>
      <c r="E109" s="139"/>
      <c r="F109" s="138"/>
      <c r="G109" s="136"/>
      <c r="H109" s="136"/>
      <c r="I109" s="136"/>
      <c r="J109" s="136"/>
      <c r="K109" s="136"/>
      <c r="L109" s="136"/>
      <c r="M109" s="136"/>
      <c r="O109" s="136"/>
      <c r="Q109" s="137"/>
      <c r="R109"/>
      <c r="S109"/>
    </row>
    <row r="110" spans="1:19">
      <c r="A110" s="140"/>
      <c r="B110" s="141"/>
      <c r="C110" s="142"/>
      <c r="D110" s="142"/>
      <c r="E110" s="139"/>
      <c r="F110" s="138"/>
      <c r="G110" s="136"/>
      <c r="H110" s="136"/>
      <c r="I110" s="136"/>
      <c r="J110" s="136"/>
      <c r="K110" s="136"/>
      <c r="L110" s="136"/>
      <c r="M110" s="136"/>
      <c r="O110" s="136"/>
      <c r="P110" s="136"/>
      <c r="Q110" s="137"/>
      <c r="R110"/>
      <c r="S110"/>
    </row>
    <row r="111" spans="1:19">
      <c r="A111" s="140"/>
      <c r="B111" s="141"/>
      <c r="C111" s="142"/>
      <c r="D111" s="142"/>
      <c r="E111" s="139"/>
      <c r="F111" s="138"/>
      <c r="G111" s="136"/>
      <c r="H111" s="136"/>
      <c r="I111" s="136"/>
      <c r="J111" s="136"/>
      <c r="K111" s="136"/>
      <c r="L111" s="136"/>
      <c r="M111" s="136"/>
      <c r="O111" s="136"/>
      <c r="P111" s="136"/>
      <c r="Q111" s="137"/>
      <c r="R111"/>
      <c r="S111"/>
    </row>
    <row r="112" spans="1:19">
      <c r="C112" s="14"/>
      <c r="D112" s="14"/>
      <c r="R112"/>
      <c r="S112"/>
    </row>
    <row r="113" spans="3:18">
      <c r="C113" s="14"/>
      <c r="D113" s="14"/>
      <c r="R113"/>
    </row>
    <row r="114" spans="3:18">
      <c r="C114" s="14"/>
      <c r="D114" s="14"/>
      <c r="R114"/>
    </row>
    <row r="115" spans="3:18">
      <c r="C115" s="14"/>
      <c r="D115" s="14"/>
      <c r="R115"/>
    </row>
    <row r="116" spans="3:18">
      <c r="C116" s="14"/>
      <c r="D116" s="14"/>
      <c r="R116"/>
    </row>
    <row r="117" spans="3:18">
      <c r="C117" s="14"/>
      <c r="D117" s="14"/>
      <c r="R117"/>
    </row>
    <row r="118" spans="3:18">
      <c r="C118" s="14"/>
      <c r="D118" s="14"/>
      <c r="R118"/>
    </row>
    <row r="119" spans="3:18">
      <c r="C119" s="14"/>
      <c r="D119" s="14"/>
      <c r="R119"/>
    </row>
    <row r="120" spans="3:18">
      <c r="C120" s="14"/>
      <c r="D120" s="14"/>
      <c r="R120"/>
    </row>
    <row r="121" spans="3:18">
      <c r="C121" s="14"/>
      <c r="D121" s="14"/>
      <c r="R121"/>
    </row>
    <row r="122" spans="3:18">
      <c r="C122" s="14"/>
      <c r="D122" s="14"/>
      <c r="R122"/>
    </row>
    <row r="123" spans="3:18">
      <c r="C123" s="14"/>
      <c r="D123" s="14"/>
      <c r="R123"/>
    </row>
    <row r="124" spans="3:18">
      <c r="C124" s="14"/>
      <c r="D124" s="14"/>
      <c r="R124"/>
    </row>
    <row r="125" spans="3:18">
      <c r="C125" s="14"/>
      <c r="D125" s="14"/>
      <c r="R125"/>
    </row>
    <row r="126" spans="3:18">
      <c r="C126" s="14"/>
      <c r="D126" s="14"/>
      <c r="R126"/>
    </row>
    <row r="127" spans="3:18">
      <c r="C127" s="14"/>
      <c r="D127" s="14"/>
      <c r="R127"/>
    </row>
    <row r="128" spans="3:18">
      <c r="C128" s="14"/>
      <c r="D128" s="14"/>
      <c r="R128"/>
    </row>
    <row r="129" spans="3:4">
      <c r="C129" s="14"/>
      <c r="D129" s="14"/>
    </row>
    <row r="130" spans="3:4">
      <c r="C130" s="14"/>
      <c r="D130" s="14"/>
    </row>
    <row r="131" spans="3:4">
      <c r="C131" s="14"/>
      <c r="D131" s="14"/>
    </row>
    <row r="132" spans="3:4">
      <c r="C132" s="14"/>
      <c r="D132" s="14"/>
    </row>
    <row r="133" spans="3:4">
      <c r="C133" s="14"/>
      <c r="D133" s="14"/>
    </row>
    <row r="134" spans="3:4">
      <c r="C134" s="14"/>
      <c r="D134" s="14"/>
    </row>
    <row r="135" spans="3:4">
      <c r="C135" s="14"/>
      <c r="D135" s="14"/>
    </row>
    <row r="136" spans="3:4">
      <c r="C136" s="14"/>
      <c r="D136" s="14"/>
    </row>
    <row r="137" spans="3:4">
      <c r="C137" s="14"/>
      <c r="D137" s="14"/>
    </row>
    <row r="138" spans="3:4">
      <c r="C138" s="14"/>
      <c r="D138" s="14"/>
    </row>
    <row r="139" spans="3:4">
      <c r="C139" s="14"/>
      <c r="D139" s="14"/>
    </row>
    <row r="140" spans="3:4">
      <c r="C140" s="14"/>
      <c r="D140" s="14"/>
    </row>
    <row r="141" spans="3:4">
      <c r="C141" s="14"/>
      <c r="D141" s="14"/>
    </row>
    <row r="142" spans="3:4">
      <c r="C142" s="14"/>
      <c r="D142" s="14"/>
    </row>
    <row r="143" spans="3:4">
      <c r="C143" s="14"/>
      <c r="D143" s="14"/>
    </row>
    <row r="144" spans="3:4">
      <c r="C144" s="14"/>
      <c r="D144" s="14"/>
    </row>
    <row r="145" spans="3:4">
      <c r="C145" s="14"/>
      <c r="D145" s="14"/>
    </row>
    <row r="146" spans="3:4">
      <c r="C146" s="14"/>
      <c r="D146" s="14"/>
    </row>
    <row r="147" spans="3:4">
      <c r="C147" s="14"/>
      <c r="D147" s="14"/>
    </row>
    <row r="148" spans="3:4">
      <c r="C148" s="14"/>
      <c r="D148" s="14"/>
    </row>
    <row r="149" spans="3:4">
      <c r="C149" s="14"/>
      <c r="D149" s="14"/>
    </row>
    <row r="150" spans="3:4">
      <c r="C150" s="14"/>
      <c r="D150" s="14"/>
    </row>
    <row r="151" spans="3:4">
      <c r="C151" s="14"/>
      <c r="D151" s="14"/>
    </row>
    <row r="152" spans="3:4">
      <c r="C152" s="14"/>
      <c r="D152" s="14"/>
    </row>
    <row r="153" spans="3:4">
      <c r="C153" s="14"/>
      <c r="D153" s="14"/>
    </row>
    <row r="154" spans="3:4">
      <c r="C154" s="14"/>
      <c r="D154" s="14"/>
    </row>
    <row r="155" spans="3:4">
      <c r="C155" s="14"/>
      <c r="D155" s="14"/>
    </row>
    <row r="156" spans="3:4">
      <c r="C156" s="14"/>
      <c r="D156" s="14"/>
    </row>
    <row r="157" spans="3:4">
      <c r="C157" s="14"/>
      <c r="D157" s="14"/>
    </row>
    <row r="158" spans="3:4">
      <c r="C158" s="14"/>
      <c r="D158" s="14"/>
    </row>
    <row r="159" spans="3:4">
      <c r="C159" s="14"/>
      <c r="D159" s="14"/>
    </row>
    <row r="160" spans="3:4">
      <c r="C160" s="14"/>
      <c r="D160" s="14"/>
    </row>
    <row r="161" spans="3:4">
      <c r="C161" s="14"/>
      <c r="D161" s="14"/>
    </row>
    <row r="162" spans="3:4">
      <c r="C162" s="14"/>
      <c r="D162" s="14"/>
    </row>
    <row r="163" spans="3:4">
      <c r="C163" s="14"/>
      <c r="D163" s="14"/>
    </row>
    <row r="164" spans="3:4">
      <c r="C164" s="14"/>
      <c r="D164" s="14"/>
    </row>
    <row r="165" spans="3:4">
      <c r="C165" s="14"/>
      <c r="D165" s="14"/>
    </row>
    <row r="166" spans="3:4">
      <c r="C166" s="14"/>
      <c r="D166" s="14"/>
    </row>
    <row r="167" spans="3:4">
      <c r="C167" s="14"/>
      <c r="D167" s="14"/>
    </row>
    <row r="168" spans="3:4">
      <c r="C168" s="14"/>
      <c r="D168" s="14"/>
    </row>
    <row r="169" spans="3:4">
      <c r="C169" s="14"/>
      <c r="D169" s="14"/>
    </row>
    <row r="170" spans="3:4">
      <c r="C170" s="14"/>
      <c r="D170" s="14"/>
    </row>
    <row r="171" spans="3:4">
      <c r="C171" s="14"/>
      <c r="D171" s="14"/>
    </row>
    <row r="172" spans="3:4">
      <c r="C172" s="14"/>
      <c r="D172" s="14"/>
    </row>
    <row r="173" spans="3:4">
      <c r="C173" s="14"/>
      <c r="D173" s="14"/>
    </row>
    <row r="174" spans="3:4">
      <c r="C174" s="14"/>
      <c r="D174" s="14"/>
    </row>
    <row r="175" spans="3:4">
      <c r="C175" s="14"/>
      <c r="D175" s="14"/>
    </row>
    <row r="176" spans="3:4">
      <c r="C176" s="14"/>
      <c r="D176" s="14"/>
    </row>
    <row r="177" spans="3:4">
      <c r="C177" s="14"/>
      <c r="D177" s="14"/>
    </row>
    <row r="178" spans="3:4">
      <c r="C178" s="14"/>
      <c r="D178" s="14"/>
    </row>
    <row r="179" spans="3:4">
      <c r="C179" s="14"/>
      <c r="D179" s="14"/>
    </row>
    <row r="180" spans="3:4">
      <c r="C180" s="14"/>
      <c r="D180" s="14"/>
    </row>
    <row r="181" spans="3:4">
      <c r="C181" s="14"/>
      <c r="D181" s="14"/>
    </row>
    <row r="182" spans="3:4">
      <c r="C182" s="14"/>
      <c r="D182" s="14"/>
    </row>
    <row r="183" spans="3:4">
      <c r="C183" s="14"/>
      <c r="D183" s="14"/>
    </row>
    <row r="184" spans="3:4">
      <c r="C184" s="14"/>
      <c r="D184" s="14"/>
    </row>
    <row r="185" spans="3:4">
      <c r="C185" s="14"/>
      <c r="D185" s="14"/>
    </row>
    <row r="186" spans="3:4">
      <c r="C186" s="14"/>
      <c r="D186" s="14"/>
    </row>
    <row r="187" spans="3:4">
      <c r="C187" s="14"/>
      <c r="D187" s="14"/>
    </row>
    <row r="188" spans="3:4">
      <c r="C188" s="14"/>
      <c r="D188" s="14"/>
    </row>
    <row r="189" spans="3:4">
      <c r="C189" s="14"/>
      <c r="D189" s="14"/>
    </row>
    <row r="190" spans="3:4">
      <c r="C190" s="14"/>
      <c r="D190" s="14"/>
    </row>
    <row r="191" spans="3:4">
      <c r="C191" s="14"/>
      <c r="D191" s="14"/>
    </row>
    <row r="192" spans="3:4">
      <c r="C192" s="14"/>
      <c r="D192" s="14"/>
    </row>
    <row r="193" spans="3:4">
      <c r="C193" s="14"/>
      <c r="D193" s="14"/>
    </row>
    <row r="194" spans="3:4">
      <c r="C194" s="14"/>
      <c r="D194" s="14"/>
    </row>
    <row r="195" spans="3:4">
      <c r="C195" s="14"/>
      <c r="D195" s="14"/>
    </row>
    <row r="196" spans="3:4">
      <c r="C196" s="14"/>
      <c r="D196" s="14"/>
    </row>
    <row r="197" spans="3:4">
      <c r="C197" s="14"/>
      <c r="D197" s="14"/>
    </row>
    <row r="198" spans="3:4">
      <c r="C198" s="14"/>
      <c r="D198" s="14"/>
    </row>
    <row r="199" spans="3:4">
      <c r="C199" s="14"/>
      <c r="D199" s="14"/>
    </row>
    <row r="200" spans="3:4">
      <c r="C200" s="14"/>
      <c r="D200" s="14"/>
    </row>
    <row r="201" spans="3:4">
      <c r="C201" s="14"/>
      <c r="D201" s="14"/>
    </row>
    <row r="202" spans="3:4">
      <c r="C202" s="14"/>
      <c r="D202" s="14"/>
    </row>
    <row r="203" spans="3:4">
      <c r="C203" s="14"/>
      <c r="D203" s="14"/>
    </row>
    <row r="204" spans="3:4">
      <c r="C204" s="14"/>
      <c r="D204" s="14"/>
    </row>
    <row r="205" spans="3:4">
      <c r="C205" s="14"/>
      <c r="D205" s="14"/>
    </row>
    <row r="206" spans="3:4">
      <c r="C206" s="14"/>
      <c r="D206" s="14"/>
    </row>
    <row r="207" spans="3:4">
      <c r="C207" s="14"/>
      <c r="D207" s="14"/>
    </row>
    <row r="208" spans="3:4">
      <c r="C208" s="14"/>
      <c r="D208" s="14"/>
    </row>
    <row r="209" spans="3:4">
      <c r="C209" s="14"/>
      <c r="D209" s="14"/>
    </row>
    <row r="210" spans="3:4">
      <c r="C210" s="14"/>
      <c r="D210" s="14"/>
    </row>
    <row r="211" spans="3:4">
      <c r="C211" s="14"/>
      <c r="D211" s="14"/>
    </row>
    <row r="212" spans="3:4">
      <c r="C212" s="14"/>
      <c r="D212" s="14"/>
    </row>
    <row r="213" spans="3:4">
      <c r="C213" s="14"/>
      <c r="D213" s="14"/>
    </row>
    <row r="214" spans="3:4">
      <c r="C214" s="14"/>
      <c r="D214" s="14"/>
    </row>
    <row r="215" spans="3:4">
      <c r="C215" s="14"/>
      <c r="D215" s="14"/>
    </row>
    <row r="216" spans="3:4">
      <c r="C216" s="14"/>
      <c r="D216" s="14"/>
    </row>
    <row r="217" spans="3:4">
      <c r="C217" s="14"/>
      <c r="D217" s="14"/>
    </row>
    <row r="218" spans="3:4">
      <c r="C218" s="14"/>
      <c r="D218" s="14"/>
    </row>
    <row r="219" spans="3:4">
      <c r="C219" s="14"/>
      <c r="D219" s="14"/>
    </row>
    <row r="220" spans="3:4">
      <c r="C220" s="14"/>
      <c r="D220" s="14"/>
    </row>
    <row r="221" spans="3:4">
      <c r="C221" s="14"/>
      <c r="D221" s="14"/>
    </row>
    <row r="222" spans="3:4">
      <c r="C222" s="14"/>
      <c r="D222" s="14"/>
    </row>
    <row r="223" spans="3:4">
      <c r="C223" s="14"/>
      <c r="D223" s="14"/>
    </row>
    <row r="224" spans="3:4">
      <c r="C224" s="14"/>
      <c r="D224" s="14"/>
    </row>
    <row r="225" spans="3:4">
      <c r="C225" s="14"/>
      <c r="D225" s="14"/>
    </row>
    <row r="226" spans="3:4">
      <c r="C226" s="14"/>
      <c r="D226" s="14"/>
    </row>
    <row r="227" spans="3:4">
      <c r="C227" s="14"/>
      <c r="D227" s="14"/>
    </row>
    <row r="228" spans="3:4">
      <c r="C228" s="14"/>
      <c r="D228" s="14"/>
    </row>
    <row r="229" spans="3:4">
      <c r="C229" s="14"/>
      <c r="D229" s="14"/>
    </row>
    <row r="230" spans="3:4">
      <c r="C230" s="14"/>
      <c r="D230" s="14"/>
    </row>
    <row r="231" spans="3:4">
      <c r="C231" s="14"/>
      <c r="D231" s="14"/>
    </row>
    <row r="232" spans="3:4">
      <c r="C232" s="14"/>
      <c r="D232" s="14"/>
    </row>
    <row r="233" spans="3:4">
      <c r="C233" s="14"/>
      <c r="D233" s="14"/>
    </row>
    <row r="234" spans="3:4">
      <c r="C234" s="14"/>
      <c r="D234" s="14"/>
    </row>
    <row r="235" spans="3:4">
      <c r="C235" s="14"/>
      <c r="D235" s="14"/>
    </row>
    <row r="236" spans="3:4">
      <c r="C236" s="14"/>
      <c r="D236" s="14"/>
    </row>
    <row r="237" spans="3:4">
      <c r="C237" s="14"/>
      <c r="D237" s="14"/>
    </row>
    <row r="238" spans="3:4">
      <c r="C238" s="14"/>
      <c r="D238" s="14"/>
    </row>
    <row r="239" spans="3:4">
      <c r="C239" s="14"/>
      <c r="D239" s="14"/>
    </row>
    <row r="240" spans="3:4">
      <c r="C240" s="14"/>
      <c r="D240" s="14"/>
    </row>
    <row r="241" spans="3:4">
      <c r="C241" s="14"/>
      <c r="D241" s="14"/>
    </row>
    <row r="242" spans="3:4">
      <c r="C242" s="14"/>
      <c r="D242" s="14"/>
    </row>
    <row r="243" spans="3:4">
      <c r="C243" s="14"/>
      <c r="D243" s="14"/>
    </row>
    <row r="244" spans="3:4">
      <c r="C244" s="14"/>
      <c r="D244" s="14"/>
    </row>
    <row r="245" spans="3:4">
      <c r="C245" s="14"/>
      <c r="D245" s="14"/>
    </row>
    <row r="246" spans="3:4">
      <c r="C246" s="14"/>
      <c r="D246" s="14"/>
    </row>
    <row r="247" spans="3:4">
      <c r="C247" s="14"/>
      <c r="D247" s="14"/>
    </row>
    <row r="248" spans="3:4">
      <c r="C248" s="14"/>
      <c r="D248" s="14"/>
    </row>
    <row r="249" spans="3:4">
      <c r="C249" s="14"/>
      <c r="D249" s="14"/>
    </row>
    <row r="250" spans="3:4">
      <c r="C250" s="14"/>
      <c r="D250" s="14"/>
    </row>
    <row r="251" spans="3:4">
      <c r="C251" s="14"/>
      <c r="D251" s="14"/>
    </row>
    <row r="252" spans="3:4">
      <c r="C252" s="14"/>
      <c r="D252" s="14"/>
    </row>
    <row r="253" spans="3:4">
      <c r="C253" s="14"/>
      <c r="D253" s="14"/>
    </row>
    <row r="254" spans="3:4">
      <c r="C254" s="14"/>
      <c r="D254" s="14"/>
    </row>
    <row r="255" spans="3:4">
      <c r="C255" s="14"/>
      <c r="D255" s="14"/>
    </row>
    <row r="256" spans="3:4">
      <c r="C256" s="14"/>
      <c r="D256" s="14"/>
    </row>
    <row r="257" spans="3:4">
      <c r="C257" s="14"/>
      <c r="D257" s="14"/>
    </row>
    <row r="258" spans="3:4">
      <c r="C258" s="14"/>
      <c r="D258" s="14"/>
    </row>
    <row r="259" spans="3:4">
      <c r="C259" s="14"/>
      <c r="D259" s="14"/>
    </row>
    <row r="260" spans="3:4">
      <c r="C260" s="14"/>
      <c r="D260" s="14"/>
    </row>
    <row r="261" spans="3:4">
      <c r="C261" s="14"/>
      <c r="D261" s="14"/>
    </row>
    <row r="262" spans="3:4">
      <c r="C262" s="14"/>
      <c r="D262" s="14"/>
    </row>
    <row r="263" spans="3:4">
      <c r="C263" s="14"/>
      <c r="D263" s="14"/>
    </row>
    <row r="264" spans="3:4">
      <c r="C264" s="14"/>
      <c r="D264" s="14"/>
    </row>
    <row r="265" spans="3:4">
      <c r="C265" s="14"/>
      <c r="D265" s="14"/>
    </row>
    <row r="266" spans="3:4">
      <c r="C266" s="14"/>
      <c r="D266" s="14"/>
    </row>
    <row r="267" spans="3:4">
      <c r="C267" s="14"/>
      <c r="D267" s="14"/>
    </row>
    <row r="268" spans="3:4">
      <c r="C268" s="14"/>
      <c r="D268" s="14"/>
    </row>
    <row r="269" spans="3:4">
      <c r="C269" s="14"/>
      <c r="D269" s="14"/>
    </row>
    <row r="270" spans="3:4">
      <c r="C270" s="14"/>
      <c r="D270" s="14"/>
    </row>
    <row r="271" spans="3:4">
      <c r="C271" s="14"/>
      <c r="D271" s="14"/>
    </row>
    <row r="272" spans="3:4">
      <c r="C272" s="14"/>
      <c r="D272" s="14"/>
    </row>
    <row r="273" spans="3:4">
      <c r="C273" s="14"/>
      <c r="D273" s="14"/>
    </row>
    <row r="274" spans="3:4">
      <c r="C274" s="14"/>
      <c r="D274" s="14"/>
    </row>
    <row r="275" spans="3:4">
      <c r="C275" s="14"/>
      <c r="D275" s="14"/>
    </row>
    <row r="276" spans="3:4">
      <c r="C276" s="14"/>
      <c r="D276" s="14"/>
    </row>
    <row r="277" spans="3:4">
      <c r="C277" s="14"/>
      <c r="D277" s="14"/>
    </row>
    <row r="278" spans="3:4">
      <c r="C278" s="14"/>
      <c r="D278" s="14"/>
    </row>
    <row r="279" spans="3:4">
      <c r="C279" s="14"/>
      <c r="D279" s="14"/>
    </row>
    <row r="280" spans="3:4">
      <c r="C280" s="14"/>
      <c r="D280" s="14"/>
    </row>
    <row r="281" spans="3:4">
      <c r="C281" s="14"/>
      <c r="D281" s="14"/>
    </row>
    <row r="282" spans="3:4">
      <c r="C282" s="14"/>
      <c r="D282" s="14"/>
    </row>
    <row r="283" spans="3:4">
      <c r="C283" s="14"/>
      <c r="D283" s="14"/>
    </row>
    <row r="284" spans="3:4">
      <c r="C284" s="14"/>
      <c r="D284" s="14"/>
    </row>
    <row r="285" spans="3:4">
      <c r="C285" s="14"/>
      <c r="D285" s="14"/>
    </row>
    <row r="286" spans="3:4">
      <c r="C286" s="14"/>
      <c r="D286" s="14"/>
    </row>
    <row r="287" spans="3:4">
      <c r="C287" s="14"/>
      <c r="D287" s="14"/>
    </row>
    <row r="288" spans="3:4">
      <c r="C288" s="14"/>
      <c r="D288" s="14"/>
    </row>
    <row r="289" spans="3:4">
      <c r="C289" s="14"/>
      <c r="D289" s="14"/>
    </row>
    <row r="290" spans="3:4">
      <c r="C290" s="14"/>
      <c r="D290" s="14"/>
    </row>
    <row r="291" spans="3:4">
      <c r="C291" s="14"/>
      <c r="D291" s="14"/>
    </row>
    <row r="292" spans="3:4">
      <c r="C292" s="14"/>
      <c r="D292" s="14"/>
    </row>
    <row r="293" spans="3:4">
      <c r="C293" s="14"/>
      <c r="D293" s="14"/>
    </row>
    <row r="294" spans="3:4">
      <c r="C294" s="14"/>
      <c r="D294" s="14"/>
    </row>
    <row r="295" spans="3:4">
      <c r="C295" s="14"/>
      <c r="D295" s="14"/>
    </row>
    <row r="296" spans="3:4">
      <c r="C296" s="14"/>
      <c r="D296" s="14"/>
    </row>
    <row r="297" spans="3:4">
      <c r="C297" s="14"/>
      <c r="D297" s="14"/>
    </row>
    <row r="298" spans="3:4">
      <c r="C298" s="14"/>
      <c r="D298" s="14"/>
    </row>
    <row r="299" spans="3:4">
      <c r="C299" s="14"/>
      <c r="D299" s="14"/>
    </row>
    <row r="300" spans="3:4">
      <c r="C300" s="14"/>
      <c r="D300" s="14"/>
    </row>
    <row r="301" spans="3:4">
      <c r="C301" s="14"/>
      <c r="D301" s="14"/>
    </row>
    <row r="302" spans="3:4">
      <c r="C302" s="14"/>
      <c r="D302" s="14"/>
    </row>
    <row r="303" spans="3:4">
      <c r="C303" s="14"/>
      <c r="D303" s="14"/>
    </row>
    <row r="304" spans="3:4">
      <c r="C304" s="14"/>
      <c r="D304" s="14"/>
    </row>
    <row r="305" spans="3:4">
      <c r="C305" s="14"/>
      <c r="D305" s="14"/>
    </row>
    <row r="306" spans="3:4">
      <c r="C306" s="14"/>
      <c r="D306" s="14"/>
    </row>
    <row r="307" spans="3:4">
      <c r="C307" s="14"/>
      <c r="D307" s="14"/>
    </row>
    <row r="308" spans="3:4">
      <c r="C308" s="14"/>
      <c r="D308" s="14"/>
    </row>
    <row r="309" spans="3:4">
      <c r="C309" s="14"/>
      <c r="D309" s="14"/>
    </row>
    <row r="310" spans="3:4">
      <c r="C310" s="14"/>
      <c r="D310" s="14"/>
    </row>
    <row r="311" spans="3:4">
      <c r="C311" s="14"/>
      <c r="D311" s="14"/>
    </row>
    <row r="312" spans="3:4">
      <c r="C312" s="14"/>
      <c r="D312" s="14"/>
    </row>
    <row r="313" spans="3:4">
      <c r="C313" s="14"/>
      <c r="D313" s="14"/>
    </row>
    <row r="314" spans="3:4">
      <c r="C314" s="14"/>
      <c r="D314" s="14"/>
    </row>
    <row r="315" spans="3:4">
      <c r="C315" s="14"/>
      <c r="D315" s="14"/>
    </row>
    <row r="316" spans="3:4">
      <c r="C316" s="14"/>
      <c r="D316" s="14"/>
    </row>
    <row r="317" spans="3:4">
      <c r="C317" s="14"/>
      <c r="D317" s="14"/>
    </row>
    <row r="318" spans="3:4">
      <c r="C318" s="14"/>
      <c r="D318" s="14"/>
    </row>
    <row r="319" spans="3:4">
      <c r="C319" s="14"/>
      <c r="D319" s="14"/>
    </row>
    <row r="320" spans="3:4">
      <c r="C320" s="14"/>
      <c r="D320" s="14"/>
    </row>
    <row r="321" spans="3:4">
      <c r="C321" s="14"/>
      <c r="D321" s="14"/>
    </row>
    <row r="322" spans="3:4">
      <c r="C322" s="14"/>
      <c r="D322" s="14"/>
    </row>
    <row r="323" spans="3:4">
      <c r="C323" s="14"/>
      <c r="D323" s="14"/>
    </row>
    <row r="324" spans="3:4">
      <c r="C324" s="14"/>
      <c r="D324" s="14"/>
    </row>
    <row r="325" spans="3:4">
      <c r="C325" s="14"/>
      <c r="D325" s="14"/>
    </row>
    <row r="326" spans="3:4">
      <c r="C326" s="14"/>
      <c r="D326" s="14"/>
    </row>
    <row r="327" spans="3:4">
      <c r="C327" s="14"/>
      <c r="D327" s="14"/>
    </row>
    <row r="328" spans="3:4">
      <c r="C328" s="14"/>
      <c r="D328" s="14"/>
    </row>
    <row r="329" spans="3:4">
      <c r="C329" s="14"/>
      <c r="D329" s="14"/>
    </row>
    <row r="330" spans="3:4">
      <c r="C330" s="14"/>
      <c r="D330" s="14"/>
    </row>
    <row r="331" spans="3:4">
      <c r="C331" s="14"/>
      <c r="D331" s="14"/>
    </row>
    <row r="332" spans="3:4">
      <c r="C332" s="14"/>
      <c r="D332" s="14"/>
    </row>
    <row r="333" spans="3:4">
      <c r="C333" s="14"/>
      <c r="D333" s="14"/>
    </row>
    <row r="334" spans="3:4">
      <c r="C334" s="14"/>
      <c r="D334" s="14"/>
    </row>
    <row r="335" spans="3:4">
      <c r="C335" s="14"/>
      <c r="D335" s="14"/>
    </row>
    <row r="336" spans="3:4">
      <c r="C336" s="14"/>
      <c r="D336" s="14"/>
    </row>
    <row r="337" spans="3:4">
      <c r="C337" s="14"/>
      <c r="D337" s="14"/>
    </row>
    <row r="338" spans="3:4">
      <c r="C338" s="14"/>
      <c r="D338" s="14"/>
    </row>
    <row r="339" spans="3:4">
      <c r="C339" s="14"/>
      <c r="D339" s="14"/>
    </row>
    <row r="340" spans="3:4">
      <c r="C340" s="14"/>
      <c r="D340" s="14"/>
    </row>
    <row r="341" spans="3:4">
      <c r="C341" s="14"/>
      <c r="D341" s="14"/>
    </row>
    <row r="342" spans="3:4">
      <c r="C342" s="14"/>
      <c r="D342" s="14"/>
    </row>
    <row r="343" spans="3:4">
      <c r="C343" s="14"/>
      <c r="D343" s="14"/>
    </row>
    <row r="344" spans="3:4">
      <c r="C344" s="14"/>
      <c r="D344" s="14"/>
    </row>
    <row r="345" spans="3:4">
      <c r="C345" s="14"/>
      <c r="D345" s="14"/>
    </row>
    <row r="346" spans="3:4">
      <c r="C346" s="14"/>
      <c r="D346" s="14"/>
    </row>
    <row r="347" spans="3:4">
      <c r="C347" s="14"/>
      <c r="D347" s="14"/>
    </row>
    <row r="348" spans="3:4">
      <c r="C348" s="14"/>
      <c r="D348" s="14"/>
    </row>
    <row r="349" spans="3:4">
      <c r="C349" s="14"/>
      <c r="D349" s="14"/>
    </row>
    <row r="350" spans="3:4">
      <c r="C350" s="14"/>
      <c r="D350" s="14"/>
    </row>
    <row r="351" spans="3:4">
      <c r="C351" s="14"/>
      <c r="D351" s="14"/>
    </row>
    <row r="352" spans="3:4">
      <c r="C352" s="14"/>
      <c r="D352" s="14"/>
    </row>
    <row r="353" spans="3:4">
      <c r="C353" s="14"/>
      <c r="D353" s="14"/>
    </row>
    <row r="354" spans="3:4">
      <c r="C354" s="14"/>
      <c r="D354" s="14"/>
    </row>
    <row r="355" spans="3:4">
      <c r="C355" s="14"/>
      <c r="D355" s="14"/>
    </row>
    <row r="356" spans="3:4">
      <c r="C356" s="14"/>
      <c r="D356" s="14"/>
    </row>
    <row r="357" spans="3:4">
      <c r="C357" s="14"/>
      <c r="D357" s="14"/>
    </row>
    <row r="358" spans="3:4">
      <c r="C358" s="14"/>
      <c r="D358" s="14"/>
    </row>
    <row r="359" spans="3:4">
      <c r="C359" s="14"/>
      <c r="D359" s="14"/>
    </row>
    <row r="360" spans="3:4">
      <c r="C360" s="14"/>
      <c r="D360" s="14"/>
    </row>
    <row r="361" spans="3:4">
      <c r="C361" s="14"/>
      <c r="D361" s="14"/>
    </row>
    <row r="362" spans="3:4">
      <c r="C362" s="14"/>
      <c r="D362" s="14"/>
    </row>
    <row r="363" spans="3:4">
      <c r="C363" s="14"/>
      <c r="D363" s="14"/>
    </row>
    <row r="364" spans="3:4">
      <c r="C364" s="14"/>
      <c r="D364" s="14"/>
    </row>
    <row r="365" spans="3:4">
      <c r="C365" s="14"/>
      <c r="D365" s="14"/>
    </row>
    <row r="366" spans="3:4">
      <c r="C366" s="14"/>
      <c r="D366" s="14"/>
    </row>
    <row r="367" spans="3:4">
      <c r="C367" s="14"/>
      <c r="D367" s="14"/>
    </row>
    <row r="368" spans="3:4">
      <c r="C368" s="14"/>
      <c r="D368" s="14"/>
    </row>
    <row r="369" spans="3:4">
      <c r="C369" s="14"/>
      <c r="D369" s="14"/>
    </row>
    <row r="370" spans="3:4">
      <c r="C370" s="14"/>
      <c r="D370" s="14"/>
    </row>
    <row r="371" spans="3:4">
      <c r="C371" s="14"/>
      <c r="D371" s="14"/>
    </row>
    <row r="372" spans="3:4">
      <c r="C372" s="14"/>
      <c r="D372" s="14"/>
    </row>
    <row r="373" spans="3:4">
      <c r="C373" s="14"/>
      <c r="D373" s="14"/>
    </row>
    <row r="374" spans="3:4">
      <c r="C374" s="14"/>
      <c r="D374" s="14"/>
    </row>
    <row r="375" spans="3:4">
      <c r="C375" s="14"/>
      <c r="D375" s="14"/>
    </row>
    <row r="376" spans="3:4">
      <c r="C376" s="14"/>
      <c r="D376" s="14"/>
    </row>
    <row r="377" spans="3:4">
      <c r="C377" s="14"/>
      <c r="D377" s="14"/>
    </row>
    <row r="378" spans="3:4">
      <c r="C378" s="14"/>
      <c r="D378" s="14"/>
    </row>
    <row r="379" spans="3:4">
      <c r="C379" s="14"/>
      <c r="D379" s="14"/>
    </row>
    <row r="380" spans="3:4">
      <c r="C380" s="14"/>
      <c r="D380" s="14"/>
    </row>
    <row r="381" spans="3:4">
      <c r="C381" s="14"/>
      <c r="D381" s="14"/>
    </row>
    <row r="382" spans="3:4">
      <c r="C382" s="14"/>
      <c r="D382" s="14"/>
    </row>
    <row r="383" spans="3:4">
      <c r="C383" s="14"/>
      <c r="D383" s="14"/>
    </row>
    <row r="384" spans="3:4">
      <c r="C384" s="14"/>
      <c r="D384" s="14"/>
    </row>
    <row r="385" spans="3:4">
      <c r="C385" s="14"/>
      <c r="D385" s="14"/>
    </row>
    <row r="386" spans="3:4">
      <c r="C386" s="14"/>
      <c r="D386" s="14"/>
    </row>
    <row r="387" spans="3:4">
      <c r="C387" s="14"/>
      <c r="D387" s="14"/>
    </row>
    <row r="388" spans="3:4">
      <c r="C388" s="14"/>
      <c r="D388" s="14"/>
    </row>
    <row r="389" spans="3:4">
      <c r="C389" s="14"/>
      <c r="D389" s="14"/>
    </row>
    <row r="390" spans="3:4">
      <c r="C390" s="14"/>
      <c r="D390" s="14"/>
    </row>
    <row r="391" spans="3:4">
      <c r="C391" s="14"/>
      <c r="D391" s="14"/>
    </row>
    <row r="392" spans="3:4">
      <c r="C392" s="14"/>
      <c r="D392" s="14"/>
    </row>
    <row r="393" spans="3:4">
      <c r="C393" s="14"/>
      <c r="D393" s="14"/>
    </row>
    <row r="394" spans="3:4">
      <c r="C394" s="14"/>
      <c r="D394" s="14"/>
    </row>
    <row r="395" spans="3:4">
      <c r="C395" s="14"/>
      <c r="D395" s="14"/>
    </row>
    <row r="396" spans="3:4">
      <c r="C396" s="14"/>
      <c r="D396" s="14"/>
    </row>
    <row r="397" spans="3:4">
      <c r="C397" s="14"/>
      <c r="D397" s="14"/>
    </row>
    <row r="398" spans="3:4">
      <c r="C398" s="14"/>
      <c r="D398" s="14"/>
    </row>
    <row r="399" spans="3:4">
      <c r="C399" s="14"/>
      <c r="D399" s="14"/>
    </row>
    <row r="400" spans="3:4">
      <c r="C400" s="14"/>
      <c r="D400" s="14"/>
    </row>
    <row r="401" spans="3:4">
      <c r="C401" s="14"/>
      <c r="D401" s="14"/>
    </row>
    <row r="402" spans="3:4">
      <c r="C402" s="14"/>
      <c r="D402" s="14"/>
    </row>
    <row r="403" spans="3:4">
      <c r="C403" s="14"/>
      <c r="D403" s="14"/>
    </row>
    <row r="404" spans="3:4">
      <c r="C404" s="14"/>
      <c r="D404" s="14"/>
    </row>
    <row r="405" spans="3:4">
      <c r="C405" s="14"/>
      <c r="D405" s="14"/>
    </row>
    <row r="406" spans="3:4">
      <c r="C406" s="14"/>
      <c r="D406" s="14"/>
    </row>
    <row r="407" spans="3:4">
      <c r="C407" s="14"/>
      <c r="D407" s="14"/>
    </row>
    <row r="408" spans="3:4">
      <c r="C408" s="14"/>
      <c r="D408" s="14"/>
    </row>
    <row r="409" spans="3:4">
      <c r="C409" s="14"/>
      <c r="D409" s="14"/>
    </row>
    <row r="410" spans="3:4">
      <c r="C410" s="14"/>
      <c r="D410" s="14"/>
    </row>
    <row r="411" spans="3:4">
      <c r="C411" s="14"/>
      <c r="D411" s="14"/>
    </row>
    <row r="412" spans="3:4">
      <c r="C412" s="14"/>
      <c r="D412" s="14"/>
    </row>
    <row r="413" spans="3:4">
      <c r="C413" s="14"/>
      <c r="D413" s="14"/>
    </row>
    <row r="414" spans="3:4">
      <c r="C414" s="14"/>
      <c r="D414" s="14"/>
    </row>
    <row r="415" spans="3:4">
      <c r="C415" s="14"/>
      <c r="D415" s="14"/>
    </row>
    <row r="416" spans="3:4">
      <c r="C416" s="14"/>
      <c r="D416" s="14"/>
    </row>
    <row r="417" spans="3:4">
      <c r="C417" s="14"/>
      <c r="D417" s="14"/>
    </row>
    <row r="418" spans="3:4">
      <c r="C418" s="14"/>
      <c r="D418" s="14"/>
    </row>
    <row r="419" spans="3:4">
      <c r="C419" s="14"/>
      <c r="D419" s="14"/>
    </row>
    <row r="420" spans="3:4">
      <c r="C420" s="14"/>
      <c r="D420" s="14"/>
    </row>
    <row r="421" spans="3:4">
      <c r="C421" s="14"/>
      <c r="D421" s="14"/>
    </row>
    <row r="422" spans="3:4">
      <c r="C422" s="14"/>
      <c r="D422" s="14"/>
    </row>
    <row r="423" spans="3:4">
      <c r="C423" s="14"/>
      <c r="D423" s="14"/>
    </row>
    <row r="424" spans="3:4">
      <c r="C424" s="14"/>
      <c r="D424" s="14"/>
    </row>
    <row r="425" spans="3:4">
      <c r="C425" s="14"/>
      <c r="D425" s="14"/>
    </row>
    <row r="426" spans="3:4">
      <c r="C426" s="14"/>
      <c r="D426" s="14"/>
    </row>
    <row r="427" spans="3:4">
      <c r="C427" s="14"/>
      <c r="D427" s="14"/>
    </row>
    <row r="428" spans="3:4">
      <c r="C428" s="14"/>
      <c r="D428" s="14"/>
    </row>
    <row r="429" spans="3:4">
      <c r="C429" s="14"/>
      <c r="D429" s="14"/>
    </row>
    <row r="430" spans="3:4">
      <c r="C430" s="14"/>
      <c r="D430" s="14"/>
    </row>
    <row r="431" spans="3:4">
      <c r="C431" s="14"/>
      <c r="D431" s="14"/>
    </row>
    <row r="432" spans="3:4">
      <c r="C432" s="14"/>
      <c r="D432" s="14"/>
    </row>
    <row r="433" spans="3:4">
      <c r="C433" s="14"/>
      <c r="D433" s="14"/>
    </row>
    <row r="434" spans="3:4">
      <c r="C434" s="14"/>
      <c r="D434" s="14"/>
    </row>
    <row r="435" spans="3:4">
      <c r="C435" s="14"/>
      <c r="D435" s="14"/>
    </row>
    <row r="436" spans="3:4">
      <c r="C436" s="14"/>
      <c r="D436" s="14"/>
    </row>
    <row r="437" spans="3:4">
      <c r="C437" s="14"/>
      <c r="D437" s="14"/>
    </row>
    <row r="438" spans="3:4">
      <c r="C438" s="14"/>
      <c r="D438" s="14"/>
    </row>
    <row r="439" spans="3:4">
      <c r="C439" s="14"/>
      <c r="D439" s="14"/>
    </row>
    <row r="440" spans="3:4">
      <c r="C440" s="14"/>
      <c r="D440" s="14"/>
    </row>
    <row r="441" spans="3:4">
      <c r="C441" s="14"/>
      <c r="D441" s="14"/>
    </row>
    <row r="442" spans="3:4">
      <c r="C442" s="14"/>
      <c r="D442" s="14"/>
    </row>
    <row r="443" spans="3:4">
      <c r="C443" s="14"/>
      <c r="D443" s="14"/>
    </row>
    <row r="444" spans="3:4">
      <c r="C444" s="14"/>
      <c r="D444" s="14"/>
    </row>
    <row r="445" spans="3:4">
      <c r="C445" s="14"/>
      <c r="D445" s="14"/>
    </row>
    <row r="446" spans="3:4">
      <c r="C446" s="14"/>
      <c r="D446" s="14"/>
    </row>
    <row r="447" spans="3:4">
      <c r="C447" s="14"/>
      <c r="D447" s="14"/>
    </row>
    <row r="448" spans="3:4">
      <c r="C448" s="14"/>
      <c r="D448" s="14"/>
    </row>
    <row r="449" spans="3:4">
      <c r="C449" s="14"/>
      <c r="D449" s="14"/>
    </row>
    <row r="450" spans="3:4">
      <c r="C450" s="14"/>
      <c r="D450" s="14"/>
    </row>
    <row r="451" spans="3:4">
      <c r="C451" s="14"/>
      <c r="D451" s="14"/>
    </row>
    <row r="452" spans="3:4">
      <c r="C452" s="14"/>
      <c r="D452" s="14"/>
    </row>
    <row r="453" spans="3:4">
      <c r="C453" s="14"/>
      <c r="D453" s="14"/>
    </row>
    <row r="454" spans="3:4">
      <c r="C454" s="14"/>
      <c r="D454" s="14"/>
    </row>
    <row r="455" spans="3:4">
      <c r="C455" s="14"/>
      <c r="D455" s="14"/>
    </row>
    <row r="456" spans="3:4">
      <c r="C456" s="14"/>
      <c r="D456" s="14"/>
    </row>
    <row r="457" spans="3:4">
      <c r="C457" s="14"/>
      <c r="D457" s="14"/>
    </row>
    <row r="458" spans="3:4">
      <c r="C458" s="14"/>
      <c r="D458" s="14"/>
    </row>
    <row r="459" spans="3:4">
      <c r="C459" s="14"/>
      <c r="D459" s="14"/>
    </row>
    <row r="460" spans="3:4">
      <c r="C460" s="14"/>
      <c r="D460" s="14"/>
    </row>
    <row r="461" spans="3:4">
      <c r="C461" s="14"/>
      <c r="D461" s="14"/>
    </row>
    <row r="462" spans="3:4">
      <c r="C462" s="14"/>
      <c r="D462" s="14"/>
    </row>
    <row r="463" spans="3:4">
      <c r="C463" s="14"/>
      <c r="D463" s="14"/>
    </row>
    <row r="464" spans="3:4">
      <c r="C464" s="14"/>
      <c r="D464" s="14"/>
    </row>
    <row r="465" spans="3:4">
      <c r="C465" s="14"/>
      <c r="D465" s="14"/>
    </row>
    <row r="466" spans="3:4">
      <c r="C466" s="14"/>
      <c r="D466" s="14"/>
    </row>
    <row r="467" spans="3:4">
      <c r="C467" s="14"/>
      <c r="D467" s="14"/>
    </row>
    <row r="468" spans="3:4">
      <c r="C468" s="14"/>
      <c r="D468" s="14"/>
    </row>
    <row r="469" spans="3:4">
      <c r="C469" s="14"/>
      <c r="D469" s="14"/>
    </row>
    <row r="470" spans="3:4">
      <c r="C470" s="14"/>
      <c r="D470" s="14"/>
    </row>
    <row r="471" spans="3:4">
      <c r="C471" s="14"/>
      <c r="D471" s="14"/>
    </row>
    <row r="472" spans="3:4">
      <c r="C472" s="14"/>
      <c r="D472" s="14"/>
    </row>
    <row r="473" spans="3:4">
      <c r="C473" s="14"/>
      <c r="D473" s="14"/>
    </row>
    <row r="474" spans="3:4">
      <c r="C474" s="14"/>
      <c r="D474" s="14"/>
    </row>
    <row r="475" spans="3:4">
      <c r="C475" s="14"/>
      <c r="D475" s="14"/>
    </row>
    <row r="476" spans="3:4">
      <c r="C476" s="14"/>
      <c r="D476" s="14"/>
    </row>
    <row r="477" spans="3:4">
      <c r="C477" s="14"/>
      <c r="D477" s="14"/>
    </row>
    <row r="478" spans="3:4">
      <c r="C478" s="14"/>
      <c r="D478" s="14"/>
    </row>
    <row r="479" spans="3:4">
      <c r="C479" s="14"/>
      <c r="D479" s="14"/>
    </row>
    <row r="480" spans="3:4">
      <c r="C480" s="14"/>
      <c r="D480" s="14"/>
    </row>
    <row r="481" spans="3:4">
      <c r="C481" s="14"/>
      <c r="D481" s="14"/>
    </row>
    <row r="482" spans="3:4">
      <c r="C482" s="14"/>
      <c r="D482" s="14"/>
    </row>
    <row r="483" spans="3:4">
      <c r="C483" s="14"/>
      <c r="D483" s="14"/>
    </row>
    <row r="484" spans="3:4">
      <c r="C484" s="14"/>
      <c r="D484" s="14"/>
    </row>
    <row r="485" spans="3:4">
      <c r="C485" s="14"/>
      <c r="D485" s="14"/>
    </row>
    <row r="486" spans="3:4">
      <c r="C486" s="14"/>
      <c r="D486" s="14"/>
    </row>
    <row r="487" spans="3:4">
      <c r="C487" s="14"/>
      <c r="D487" s="14"/>
    </row>
    <row r="488" spans="3:4">
      <c r="C488" s="14"/>
      <c r="D488" s="14"/>
    </row>
    <row r="489" spans="3:4">
      <c r="C489" s="14"/>
      <c r="D489" s="14"/>
    </row>
    <row r="490" spans="3:4">
      <c r="C490" s="14"/>
      <c r="D490" s="14"/>
    </row>
    <row r="491" spans="3:4">
      <c r="C491" s="14"/>
      <c r="D491" s="14"/>
    </row>
    <row r="492" spans="3:4">
      <c r="C492" s="14"/>
      <c r="D492" s="14"/>
    </row>
    <row r="493" spans="3:4">
      <c r="C493" s="14"/>
      <c r="D493" s="14"/>
    </row>
    <row r="494" spans="3:4">
      <c r="C494" s="14"/>
      <c r="D494" s="14"/>
    </row>
    <row r="495" spans="3:4">
      <c r="C495" s="14"/>
      <c r="D495" s="14"/>
    </row>
    <row r="496" spans="3:4">
      <c r="C496" s="14"/>
      <c r="D496" s="14"/>
    </row>
    <row r="497" spans="3:4">
      <c r="C497" s="14"/>
      <c r="D497" s="14"/>
    </row>
    <row r="498" spans="3:4">
      <c r="C498" s="14"/>
      <c r="D498" s="14"/>
    </row>
    <row r="499" spans="3:4">
      <c r="C499" s="14"/>
      <c r="D499" s="14"/>
    </row>
    <row r="500" spans="3:4">
      <c r="C500" s="14"/>
      <c r="D500" s="14"/>
    </row>
    <row r="501" spans="3:4">
      <c r="C501" s="14"/>
      <c r="D501" s="14"/>
    </row>
    <row r="502" spans="3:4">
      <c r="C502" s="14"/>
      <c r="D502" s="14"/>
    </row>
    <row r="503" spans="3:4">
      <c r="C503" s="14"/>
      <c r="D503" s="14"/>
    </row>
    <row r="504" spans="3:4">
      <c r="C504" s="14"/>
      <c r="D504" s="14"/>
    </row>
    <row r="505" spans="3:4">
      <c r="C505" s="14"/>
      <c r="D505" s="14"/>
    </row>
    <row r="506" spans="3:4">
      <c r="C506" s="14"/>
      <c r="D506" s="14"/>
    </row>
    <row r="507" spans="3:4">
      <c r="C507" s="14"/>
      <c r="D507" s="14"/>
    </row>
    <row r="508" spans="3:4">
      <c r="C508" s="14"/>
      <c r="D508" s="14"/>
    </row>
    <row r="509" spans="3:4">
      <c r="C509" s="14"/>
      <c r="D509" s="14"/>
    </row>
    <row r="510" spans="3:4">
      <c r="C510" s="14"/>
      <c r="D510" s="14"/>
    </row>
    <row r="511" spans="3:4">
      <c r="C511" s="14"/>
      <c r="D511" s="14"/>
    </row>
    <row r="512" spans="3:4">
      <c r="C512" s="14"/>
      <c r="D512" s="14"/>
    </row>
    <row r="513" spans="3:4">
      <c r="C513" s="14"/>
      <c r="D513" s="14"/>
    </row>
    <row r="514" spans="3:4">
      <c r="C514" s="14"/>
      <c r="D514" s="14"/>
    </row>
    <row r="515" spans="3:4">
      <c r="C515" s="14"/>
      <c r="D515" s="14"/>
    </row>
    <row r="516" spans="3:4">
      <c r="C516" s="14"/>
      <c r="D516" s="14"/>
    </row>
    <row r="517" spans="3:4">
      <c r="C517" s="14"/>
      <c r="D517" s="14"/>
    </row>
    <row r="518" spans="3:4">
      <c r="C518" s="14"/>
      <c r="D518" s="14"/>
    </row>
    <row r="519" spans="3:4">
      <c r="C519" s="14"/>
      <c r="D519" s="14"/>
    </row>
    <row r="520" spans="3:4">
      <c r="C520" s="14"/>
      <c r="D520" s="14"/>
    </row>
    <row r="521" spans="3:4">
      <c r="C521" s="14"/>
      <c r="D521" s="14"/>
    </row>
    <row r="522" spans="3:4">
      <c r="C522" s="14"/>
      <c r="D522" s="14"/>
    </row>
    <row r="523" spans="3:4">
      <c r="C523" s="14"/>
      <c r="D523" s="14"/>
    </row>
    <row r="524" spans="3:4">
      <c r="C524" s="14"/>
      <c r="D524" s="14"/>
    </row>
    <row r="525" spans="3:4">
      <c r="C525" s="14"/>
      <c r="D525" s="14"/>
    </row>
    <row r="526" spans="3:4">
      <c r="C526" s="14"/>
      <c r="D526" s="14"/>
    </row>
    <row r="527" spans="3:4">
      <c r="C527" s="14"/>
      <c r="D527" s="14"/>
    </row>
    <row r="528" spans="3:4">
      <c r="C528" s="14"/>
      <c r="D528" s="14"/>
    </row>
    <row r="529" spans="3:4">
      <c r="C529" s="14"/>
      <c r="D529" s="14"/>
    </row>
    <row r="530" spans="3:4">
      <c r="C530" s="14"/>
      <c r="D530" s="14"/>
    </row>
    <row r="531" spans="3:4">
      <c r="C531" s="14"/>
      <c r="D531" s="14"/>
    </row>
    <row r="532" spans="3:4">
      <c r="C532" s="14"/>
      <c r="D532" s="14"/>
    </row>
    <row r="533" spans="3:4">
      <c r="C533" s="14"/>
      <c r="D533" s="14"/>
    </row>
    <row r="534" spans="3:4">
      <c r="C534" s="14"/>
      <c r="D534" s="14"/>
    </row>
    <row r="535" spans="3:4">
      <c r="C535" s="14"/>
      <c r="D535" s="14"/>
    </row>
    <row r="536" spans="3:4">
      <c r="C536" s="14"/>
      <c r="D536" s="14"/>
    </row>
    <row r="537" spans="3:4">
      <c r="C537" s="14"/>
      <c r="D537" s="14"/>
    </row>
    <row r="538" spans="3:4">
      <c r="C538" s="14"/>
      <c r="D538" s="14"/>
    </row>
    <row r="539" spans="3:4">
      <c r="C539" s="14"/>
      <c r="D539" s="14"/>
    </row>
    <row r="540" spans="3:4">
      <c r="C540" s="14"/>
      <c r="D540" s="14"/>
    </row>
    <row r="541" spans="3:4">
      <c r="C541" s="14"/>
      <c r="D541" s="14"/>
    </row>
    <row r="542" spans="3:4">
      <c r="C542" s="14"/>
      <c r="D542" s="14"/>
    </row>
    <row r="543" spans="3:4">
      <c r="C543" s="14"/>
      <c r="D543" s="14"/>
    </row>
    <row r="544" spans="3:4">
      <c r="C544" s="14"/>
      <c r="D544" s="14"/>
    </row>
    <row r="545" spans="3:4">
      <c r="C545" s="14"/>
      <c r="D545" s="14"/>
    </row>
    <row r="546" spans="3:4">
      <c r="C546" s="14"/>
      <c r="D546" s="14"/>
    </row>
    <row r="547" spans="3:4">
      <c r="C547" s="14"/>
      <c r="D547" s="14"/>
    </row>
    <row r="548" spans="3:4">
      <c r="C548" s="14"/>
      <c r="D548" s="14"/>
    </row>
    <row r="549" spans="3:4">
      <c r="C549" s="14"/>
      <c r="D549" s="14"/>
    </row>
    <row r="550" spans="3:4">
      <c r="C550" s="14"/>
      <c r="D550" s="14"/>
    </row>
    <row r="551" spans="3:4">
      <c r="C551" s="14"/>
      <c r="D551" s="14"/>
    </row>
    <row r="552" spans="3:4">
      <c r="C552" s="14"/>
      <c r="D552" s="14"/>
    </row>
    <row r="553" spans="3:4">
      <c r="C553" s="14"/>
      <c r="D553" s="14"/>
    </row>
    <row r="554" spans="3:4">
      <c r="C554" s="14"/>
      <c r="D554" s="14"/>
    </row>
    <row r="555" spans="3:4">
      <c r="C555" s="14"/>
      <c r="D555" s="14"/>
    </row>
    <row r="556" spans="3:4">
      <c r="C556" s="14"/>
      <c r="D556" s="14"/>
    </row>
    <row r="557" spans="3:4">
      <c r="C557" s="14"/>
      <c r="D557" s="14"/>
    </row>
    <row r="558" spans="3:4">
      <c r="C558" s="14"/>
      <c r="D558" s="14"/>
    </row>
    <row r="559" spans="3:4">
      <c r="C559" s="14"/>
      <c r="D559" s="14"/>
    </row>
    <row r="560" spans="3:4">
      <c r="C560" s="14"/>
      <c r="D560" s="14"/>
    </row>
    <row r="561" spans="3:4">
      <c r="C561" s="14"/>
      <c r="D561" s="14"/>
    </row>
    <row r="562" spans="3:4">
      <c r="C562" s="14"/>
      <c r="D562" s="14"/>
    </row>
    <row r="563" spans="3:4">
      <c r="C563" s="14"/>
      <c r="D563" s="14"/>
    </row>
    <row r="564" spans="3:4">
      <c r="C564" s="14"/>
      <c r="D564" s="14"/>
    </row>
    <row r="565" spans="3:4">
      <c r="C565" s="14"/>
      <c r="D565" s="14"/>
    </row>
    <row r="566" spans="3:4">
      <c r="C566" s="14"/>
      <c r="D566" s="14"/>
    </row>
    <row r="567" spans="3:4">
      <c r="C567" s="14"/>
      <c r="D567" s="14"/>
    </row>
    <row r="568" spans="3:4">
      <c r="C568" s="14"/>
      <c r="D568" s="14"/>
    </row>
    <row r="569" spans="3:4">
      <c r="C569" s="14"/>
      <c r="D569" s="14"/>
    </row>
    <row r="570" spans="3:4">
      <c r="C570" s="14"/>
      <c r="D570" s="14"/>
    </row>
    <row r="571" spans="3:4">
      <c r="C571" s="14"/>
      <c r="D571" s="14"/>
    </row>
    <row r="572" spans="3:4">
      <c r="C572" s="14"/>
      <c r="D572" s="14"/>
    </row>
    <row r="573" spans="3:4">
      <c r="C573" s="14"/>
      <c r="D573" s="14"/>
    </row>
    <row r="574" spans="3:4">
      <c r="C574" s="14"/>
      <c r="D574" s="14"/>
    </row>
    <row r="575" spans="3:4">
      <c r="C575" s="14"/>
      <c r="D575" s="14"/>
    </row>
    <row r="576" spans="3:4">
      <c r="C576" s="14"/>
      <c r="D576" s="14"/>
    </row>
    <row r="577" spans="3:4">
      <c r="C577" s="14"/>
      <c r="D577" s="14"/>
    </row>
    <row r="578" spans="3:4">
      <c r="C578" s="14"/>
      <c r="D578" s="14"/>
    </row>
    <row r="579" spans="3:4">
      <c r="C579" s="14"/>
      <c r="D579" s="14"/>
    </row>
    <row r="580" spans="3:4">
      <c r="C580" s="14"/>
      <c r="D580" s="14"/>
    </row>
    <row r="581" spans="3:4">
      <c r="C581" s="14"/>
      <c r="D581" s="14"/>
    </row>
    <row r="582" spans="3:4">
      <c r="C582" s="14"/>
      <c r="D582" s="14"/>
    </row>
    <row r="583" spans="3:4">
      <c r="C583" s="14"/>
      <c r="D583" s="14"/>
    </row>
    <row r="584" spans="3:4">
      <c r="C584" s="14"/>
      <c r="D584" s="14"/>
    </row>
    <row r="585" spans="3:4">
      <c r="C585" s="14"/>
      <c r="D585" s="14"/>
    </row>
    <row r="586" spans="3:4">
      <c r="C586" s="14"/>
      <c r="D586" s="14"/>
    </row>
    <row r="587" spans="3:4">
      <c r="C587" s="14"/>
      <c r="D587" s="14"/>
    </row>
    <row r="588" spans="3:4">
      <c r="C588" s="14"/>
      <c r="D588" s="14"/>
    </row>
    <row r="589" spans="3:4">
      <c r="C589" s="14"/>
      <c r="D589" s="14"/>
    </row>
    <row r="590" spans="3:4">
      <c r="C590" s="14"/>
      <c r="D590" s="14"/>
    </row>
    <row r="591" spans="3:4">
      <c r="C591" s="14"/>
      <c r="D591" s="14"/>
    </row>
    <row r="592" spans="3:4">
      <c r="C592" s="14"/>
      <c r="D592" s="14"/>
    </row>
    <row r="593" spans="3:4">
      <c r="C593" s="14"/>
      <c r="D593" s="14"/>
    </row>
    <row r="594" spans="3:4">
      <c r="C594" s="14"/>
      <c r="D594" s="14"/>
    </row>
    <row r="595" spans="3:4">
      <c r="C595" s="14"/>
      <c r="D595" s="14"/>
    </row>
    <row r="596" spans="3:4">
      <c r="C596" s="14"/>
      <c r="D596" s="14"/>
    </row>
    <row r="597" spans="3:4">
      <c r="C597" s="14"/>
      <c r="D597" s="14"/>
    </row>
    <row r="598" spans="3:4">
      <c r="C598" s="14"/>
      <c r="D598" s="14"/>
    </row>
    <row r="599" spans="3:4">
      <c r="C599" s="14"/>
      <c r="D599" s="14"/>
    </row>
    <row r="600" spans="3:4">
      <c r="C600" s="14"/>
      <c r="D600" s="14"/>
    </row>
    <row r="601" spans="3:4">
      <c r="C601" s="14"/>
      <c r="D601" s="14"/>
    </row>
    <row r="602" spans="3:4">
      <c r="C602" s="14"/>
      <c r="D602" s="14"/>
    </row>
    <row r="603" spans="3:4">
      <c r="C603" s="14"/>
      <c r="D603" s="14"/>
    </row>
    <row r="604" spans="3:4">
      <c r="C604" s="14"/>
      <c r="D604" s="14"/>
    </row>
    <row r="605" spans="3:4">
      <c r="C605" s="14"/>
      <c r="D605" s="14"/>
    </row>
    <row r="606" spans="3:4">
      <c r="C606" s="14"/>
      <c r="D606" s="14"/>
    </row>
    <row r="607" spans="3:4">
      <c r="C607" s="14"/>
      <c r="D607" s="14"/>
    </row>
    <row r="608" spans="3:4">
      <c r="C608" s="14"/>
      <c r="D608" s="14"/>
    </row>
    <row r="609" spans="3:4">
      <c r="C609" s="14"/>
      <c r="D609" s="14"/>
    </row>
    <row r="610" spans="3:4">
      <c r="C610" s="14"/>
      <c r="D610" s="14"/>
    </row>
    <row r="611" spans="3:4">
      <c r="C611" s="14"/>
      <c r="D611" s="14"/>
    </row>
    <row r="612" spans="3:4">
      <c r="C612" s="14"/>
      <c r="D612" s="14"/>
    </row>
    <row r="613" spans="3:4">
      <c r="C613" s="14"/>
      <c r="D613" s="14"/>
    </row>
    <row r="614" spans="3:4">
      <c r="C614" s="14"/>
      <c r="D614" s="14"/>
    </row>
    <row r="615" spans="3:4">
      <c r="C615" s="14"/>
      <c r="D615" s="14"/>
    </row>
    <row r="616" spans="3:4">
      <c r="C616" s="14"/>
      <c r="D616" s="14"/>
    </row>
    <row r="617" spans="3:4">
      <c r="C617" s="14"/>
      <c r="D617" s="14"/>
    </row>
    <row r="618" spans="3:4">
      <c r="C618" s="14"/>
      <c r="D618" s="14"/>
    </row>
    <row r="619" spans="3:4">
      <c r="C619" s="14"/>
      <c r="D619" s="14"/>
    </row>
    <row r="620" spans="3:4">
      <c r="C620" s="14"/>
      <c r="D620" s="14"/>
    </row>
    <row r="621" spans="3:4">
      <c r="C621" s="14"/>
      <c r="D621" s="14"/>
    </row>
    <row r="622" spans="3:4">
      <c r="C622" s="14"/>
      <c r="D622" s="14"/>
    </row>
    <row r="623" spans="3:4">
      <c r="C623" s="14"/>
      <c r="D623" s="14"/>
    </row>
    <row r="624" spans="3:4">
      <c r="C624" s="14"/>
      <c r="D624" s="14"/>
    </row>
    <row r="625" spans="3:4">
      <c r="C625" s="14"/>
      <c r="D625" s="14"/>
    </row>
    <row r="626" spans="3:4">
      <c r="C626" s="14"/>
      <c r="D626" s="14"/>
    </row>
    <row r="627" spans="3:4">
      <c r="C627" s="14"/>
      <c r="D627" s="14"/>
    </row>
    <row r="628" spans="3:4">
      <c r="C628" s="14"/>
      <c r="D628" s="14"/>
    </row>
    <row r="629" spans="3:4">
      <c r="C629" s="14"/>
      <c r="D629" s="14"/>
    </row>
    <row r="630" spans="3:4">
      <c r="C630" s="14"/>
      <c r="D630" s="14"/>
    </row>
    <row r="631" spans="3:4">
      <c r="C631" s="14"/>
      <c r="D631" s="14"/>
    </row>
    <row r="632" spans="3:4">
      <c r="C632" s="14"/>
      <c r="D632" s="14"/>
    </row>
    <row r="633" spans="3:4">
      <c r="C633" s="14"/>
      <c r="D633" s="14"/>
    </row>
    <row r="634" spans="3:4">
      <c r="C634" s="14"/>
      <c r="D634" s="14"/>
    </row>
    <row r="635" spans="3:4">
      <c r="C635" s="14"/>
      <c r="D635" s="14"/>
    </row>
    <row r="636" spans="3:4">
      <c r="C636" s="14"/>
      <c r="D636" s="14"/>
    </row>
    <row r="637" spans="3:4">
      <c r="C637" s="14"/>
      <c r="D637" s="14"/>
    </row>
    <row r="638" spans="3:4">
      <c r="C638" s="14"/>
      <c r="D638" s="14"/>
    </row>
    <row r="639" spans="3:4">
      <c r="C639" s="14"/>
      <c r="D639" s="14"/>
    </row>
    <row r="640" spans="3:4">
      <c r="C640" s="14"/>
      <c r="D640" s="14"/>
    </row>
    <row r="641" spans="3:4">
      <c r="C641" s="14"/>
      <c r="D641" s="14"/>
    </row>
    <row r="642" spans="3:4">
      <c r="C642" s="14"/>
      <c r="D642" s="14"/>
    </row>
    <row r="643" spans="3:4">
      <c r="C643" s="14"/>
      <c r="D643" s="14"/>
    </row>
    <row r="644" spans="3:4">
      <c r="C644" s="14"/>
      <c r="D644" s="14"/>
    </row>
    <row r="645" spans="3:4">
      <c r="C645" s="14"/>
      <c r="D645" s="14"/>
    </row>
    <row r="646" spans="3:4">
      <c r="C646" s="14"/>
      <c r="D646" s="14"/>
    </row>
    <row r="647" spans="3:4">
      <c r="C647" s="14"/>
      <c r="D647" s="14"/>
    </row>
    <row r="648" spans="3:4">
      <c r="C648" s="14"/>
      <c r="D648" s="14"/>
    </row>
    <row r="649" spans="3:4">
      <c r="C649" s="14"/>
      <c r="D649" s="14"/>
    </row>
    <row r="650" spans="3:4">
      <c r="C650" s="14"/>
      <c r="D650" s="14"/>
    </row>
    <row r="651" spans="3:4">
      <c r="C651" s="14"/>
      <c r="D651" s="14"/>
    </row>
    <row r="652" spans="3:4">
      <c r="C652" s="14"/>
      <c r="D652" s="14"/>
    </row>
    <row r="653" spans="3:4">
      <c r="C653" s="14"/>
      <c r="D653" s="14"/>
    </row>
    <row r="654" spans="3:4">
      <c r="C654" s="14"/>
      <c r="D654" s="14"/>
    </row>
    <row r="655" spans="3:4">
      <c r="C655" s="14"/>
      <c r="D655" s="14"/>
    </row>
    <row r="656" spans="3:4">
      <c r="C656" s="14"/>
      <c r="D656" s="14"/>
    </row>
    <row r="657" spans="3:4">
      <c r="C657" s="14"/>
      <c r="D657" s="14"/>
    </row>
    <row r="658" spans="3:4">
      <c r="C658" s="14"/>
      <c r="D658" s="14"/>
    </row>
    <row r="659" spans="3:4">
      <c r="C659" s="14"/>
      <c r="D659" s="14"/>
    </row>
    <row r="660" spans="3:4">
      <c r="C660" s="14"/>
      <c r="D660" s="14"/>
    </row>
    <row r="661" spans="3:4">
      <c r="C661" s="14"/>
      <c r="D661" s="14"/>
    </row>
    <row r="662" spans="3:4">
      <c r="C662" s="14"/>
      <c r="D662" s="14"/>
    </row>
    <row r="663" spans="3:4">
      <c r="C663" s="14"/>
      <c r="D663" s="14"/>
    </row>
    <row r="664" spans="3:4">
      <c r="C664" s="14"/>
      <c r="D664" s="14"/>
    </row>
    <row r="665" spans="3:4">
      <c r="C665" s="14"/>
      <c r="D665" s="14"/>
    </row>
    <row r="666" spans="3:4">
      <c r="C666" s="14"/>
      <c r="D666" s="14"/>
    </row>
    <row r="667" spans="3:4">
      <c r="C667" s="14"/>
      <c r="D667" s="14"/>
    </row>
    <row r="668" spans="3:4">
      <c r="C668" s="14"/>
      <c r="D668" s="14"/>
    </row>
    <row r="669" spans="3:4">
      <c r="C669" s="14"/>
      <c r="D669" s="14"/>
    </row>
    <row r="670" spans="3:4">
      <c r="C670" s="14"/>
      <c r="D670" s="14"/>
    </row>
    <row r="671" spans="3:4">
      <c r="C671" s="14"/>
      <c r="D671" s="14"/>
    </row>
    <row r="672" spans="3:4">
      <c r="C672" s="14"/>
      <c r="D672" s="14"/>
    </row>
    <row r="673" spans="3:4">
      <c r="C673" s="14"/>
      <c r="D673" s="14"/>
    </row>
    <row r="674" spans="3:4">
      <c r="C674" s="14"/>
      <c r="D674" s="14"/>
    </row>
    <row r="675" spans="3:4">
      <c r="C675" s="14"/>
      <c r="D675" s="14"/>
    </row>
    <row r="676" spans="3:4">
      <c r="C676" s="14"/>
      <c r="D676" s="14"/>
    </row>
    <row r="677" spans="3:4">
      <c r="C677" s="14"/>
      <c r="D677" s="14"/>
    </row>
    <row r="678" spans="3:4">
      <c r="C678" s="14"/>
      <c r="D678" s="14"/>
    </row>
    <row r="679" spans="3:4">
      <c r="C679" s="14"/>
      <c r="D679" s="14"/>
    </row>
    <row r="680" spans="3:4">
      <c r="C680" s="14"/>
      <c r="D680" s="14"/>
    </row>
    <row r="681" spans="3:4">
      <c r="C681" s="14"/>
      <c r="D681" s="14"/>
    </row>
    <row r="682" spans="3:4">
      <c r="C682" s="14"/>
      <c r="D682" s="14"/>
    </row>
    <row r="683" spans="3:4">
      <c r="C683" s="14"/>
      <c r="D683" s="14"/>
    </row>
    <row r="684" spans="3:4">
      <c r="C684" s="14"/>
      <c r="D684" s="14"/>
    </row>
    <row r="685" spans="3:4">
      <c r="C685" s="14"/>
      <c r="D685" s="14"/>
    </row>
    <row r="686" spans="3:4">
      <c r="C686" s="14"/>
      <c r="D686" s="14"/>
    </row>
    <row r="687" spans="3:4">
      <c r="C687" s="14"/>
      <c r="D687" s="14"/>
    </row>
    <row r="688" spans="3:4">
      <c r="C688" s="14"/>
      <c r="D688" s="14"/>
    </row>
    <row r="689" spans="3:4">
      <c r="C689" s="14"/>
      <c r="D689" s="14"/>
    </row>
    <row r="690" spans="3:4">
      <c r="C690" s="14"/>
      <c r="D690" s="14"/>
    </row>
    <row r="691" spans="3:4">
      <c r="C691" s="14"/>
      <c r="D691" s="14"/>
    </row>
    <row r="692" spans="3:4">
      <c r="C692" s="14"/>
      <c r="D692" s="14"/>
    </row>
    <row r="693" spans="3:4">
      <c r="C693" s="14"/>
      <c r="D693" s="14"/>
    </row>
    <row r="694" spans="3:4">
      <c r="C694" s="14"/>
      <c r="D694" s="14"/>
    </row>
    <row r="695" spans="3:4">
      <c r="C695" s="14"/>
      <c r="D695" s="14"/>
    </row>
    <row r="696" spans="3:4">
      <c r="C696" s="14"/>
      <c r="D696" s="14"/>
    </row>
    <row r="697" spans="3:4">
      <c r="C697" s="14"/>
      <c r="D697" s="14"/>
    </row>
    <row r="698" spans="3:4">
      <c r="C698" s="14"/>
      <c r="D698" s="14"/>
    </row>
    <row r="699" spans="3:4">
      <c r="C699" s="14"/>
      <c r="D699" s="14"/>
    </row>
    <row r="700" spans="3:4">
      <c r="C700" s="14"/>
      <c r="D700" s="14"/>
    </row>
    <row r="701" spans="3:4">
      <c r="C701" s="14"/>
      <c r="D701" s="14"/>
    </row>
    <row r="702" spans="3:4">
      <c r="C702" s="14"/>
      <c r="D702" s="14"/>
    </row>
    <row r="703" spans="3:4">
      <c r="C703" s="14"/>
      <c r="D703" s="14"/>
    </row>
    <row r="704" spans="3:4">
      <c r="C704" s="14"/>
      <c r="D704" s="14"/>
    </row>
    <row r="705" spans="3:4">
      <c r="C705" s="14"/>
      <c r="D705" s="14"/>
    </row>
    <row r="706" spans="3:4">
      <c r="C706" s="14"/>
      <c r="D706" s="14"/>
    </row>
    <row r="707" spans="3:4">
      <c r="C707" s="14"/>
      <c r="D707" s="14"/>
    </row>
    <row r="708" spans="3:4">
      <c r="C708" s="14"/>
      <c r="D708" s="14"/>
    </row>
    <row r="709" spans="3:4">
      <c r="C709" s="14"/>
      <c r="D709" s="14"/>
    </row>
    <row r="710" spans="3:4">
      <c r="C710" s="14"/>
      <c r="D710" s="14"/>
    </row>
    <row r="711" spans="3:4">
      <c r="C711" s="14"/>
      <c r="D711" s="14"/>
    </row>
    <row r="712" spans="3:4">
      <c r="C712" s="14"/>
      <c r="D712" s="14"/>
    </row>
    <row r="713" spans="3:4">
      <c r="C713" s="14"/>
      <c r="D713" s="14"/>
    </row>
    <row r="714" spans="3:4">
      <c r="C714" s="14"/>
      <c r="D714" s="14"/>
    </row>
    <row r="715" spans="3:4">
      <c r="C715" s="14"/>
      <c r="D715" s="14"/>
    </row>
    <row r="716" spans="3:4">
      <c r="C716" s="14"/>
      <c r="D716" s="14"/>
    </row>
    <row r="717" spans="3:4">
      <c r="C717" s="14"/>
      <c r="D717" s="14"/>
    </row>
    <row r="718" spans="3:4">
      <c r="C718" s="14"/>
      <c r="D718" s="14"/>
    </row>
    <row r="719" spans="3:4">
      <c r="C719" s="14"/>
      <c r="D719" s="14"/>
    </row>
    <row r="720" spans="3:4">
      <c r="C720" s="14"/>
      <c r="D720" s="14"/>
    </row>
    <row r="721" spans="3:4">
      <c r="C721" s="14"/>
      <c r="D721" s="14"/>
    </row>
    <row r="722" spans="3:4">
      <c r="C722" s="14"/>
      <c r="D722" s="14"/>
    </row>
    <row r="723" spans="3:4">
      <c r="C723" s="14"/>
      <c r="D723" s="14"/>
    </row>
    <row r="724" spans="3:4">
      <c r="C724" s="14"/>
      <c r="D724" s="14"/>
    </row>
    <row r="725" spans="3:4">
      <c r="C725" s="14"/>
      <c r="D725" s="14"/>
    </row>
    <row r="726" spans="3:4">
      <c r="C726" s="14"/>
      <c r="D726" s="14"/>
    </row>
    <row r="727" spans="3:4">
      <c r="C727" s="14"/>
      <c r="D727" s="14"/>
    </row>
    <row r="728" spans="3:4">
      <c r="C728" s="14"/>
      <c r="D728" s="14"/>
    </row>
    <row r="729" spans="3:4">
      <c r="C729" s="14"/>
      <c r="D729" s="14"/>
    </row>
    <row r="730" spans="3:4">
      <c r="C730" s="14"/>
      <c r="D730" s="14"/>
    </row>
    <row r="731" spans="3:4">
      <c r="C731" s="14"/>
      <c r="D731" s="14"/>
    </row>
    <row r="732" spans="3:4">
      <c r="C732" s="14"/>
      <c r="D732" s="14"/>
    </row>
    <row r="733" spans="3:4">
      <c r="C733" s="14"/>
      <c r="D733" s="14"/>
    </row>
    <row r="734" spans="3:4">
      <c r="C734" s="14"/>
      <c r="D734" s="14"/>
    </row>
    <row r="735" spans="3:4">
      <c r="C735" s="14"/>
      <c r="D735" s="14"/>
    </row>
    <row r="736" spans="3:4">
      <c r="C736" s="14"/>
      <c r="D736" s="14"/>
    </row>
    <row r="737" spans="3:4">
      <c r="C737" s="14"/>
      <c r="D737" s="14"/>
    </row>
    <row r="738" spans="3:4">
      <c r="C738" s="14"/>
      <c r="D738" s="14"/>
    </row>
    <row r="739" spans="3:4">
      <c r="C739" s="14"/>
      <c r="D739" s="14"/>
    </row>
    <row r="740" spans="3:4">
      <c r="C740" s="14"/>
      <c r="D740" s="14"/>
    </row>
    <row r="741" spans="3:4">
      <c r="C741" s="14"/>
      <c r="D741" s="14"/>
    </row>
    <row r="742" spans="3:4">
      <c r="C742" s="14"/>
      <c r="D742" s="14"/>
    </row>
    <row r="743" spans="3:4">
      <c r="C743" s="14"/>
      <c r="D743" s="14"/>
    </row>
    <row r="744" spans="3:4">
      <c r="C744" s="14"/>
      <c r="D744" s="14"/>
    </row>
    <row r="745" spans="3:4">
      <c r="C745" s="14"/>
      <c r="D745" s="14"/>
    </row>
    <row r="746" spans="3:4">
      <c r="C746" s="14"/>
      <c r="D746" s="14"/>
    </row>
    <row r="747" spans="3:4">
      <c r="C747" s="14"/>
      <c r="D747" s="14"/>
    </row>
    <row r="748" spans="3:4">
      <c r="C748" s="14"/>
      <c r="D748" s="14"/>
    </row>
    <row r="749" spans="3:4">
      <c r="C749" s="14"/>
      <c r="D749" s="14"/>
    </row>
    <row r="750" spans="3:4">
      <c r="C750" s="14"/>
      <c r="D750" s="14"/>
    </row>
    <row r="751" spans="3:4">
      <c r="C751" s="14"/>
      <c r="D751" s="14"/>
    </row>
    <row r="752" spans="3:4">
      <c r="C752" s="14"/>
      <c r="D752" s="14"/>
    </row>
    <row r="753" spans="3:4">
      <c r="C753" s="14"/>
      <c r="D753" s="14"/>
    </row>
    <row r="754" spans="3:4">
      <c r="C754" s="14"/>
      <c r="D754" s="14"/>
    </row>
    <row r="755" spans="3:4">
      <c r="C755" s="14"/>
      <c r="D755" s="14"/>
    </row>
    <row r="756" spans="3:4">
      <c r="C756" s="14"/>
      <c r="D756" s="14"/>
    </row>
    <row r="757" spans="3:4">
      <c r="C757" s="14"/>
      <c r="D757" s="14"/>
    </row>
    <row r="758" spans="3:4">
      <c r="C758" s="14"/>
      <c r="D758" s="14"/>
    </row>
    <row r="759" spans="3:4">
      <c r="C759" s="14"/>
      <c r="D759" s="14"/>
    </row>
    <row r="760" spans="3:4">
      <c r="C760" s="14"/>
      <c r="D760" s="14"/>
    </row>
    <row r="761" spans="3:4">
      <c r="C761" s="14"/>
      <c r="D761" s="14"/>
    </row>
    <row r="762" spans="3:4">
      <c r="C762" s="14"/>
      <c r="D762" s="14"/>
    </row>
    <row r="763" spans="3:4">
      <c r="C763" s="14"/>
      <c r="D763" s="14"/>
    </row>
    <row r="764" spans="3:4">
      <c r="C764" s="14"/>
      <c r="D764" s="14"/>
    </row>
    <row r="765" spans="3:4">
      <c r="C765" s="14"/>
      <c r="D765" s="14"/>
    </row>
    <row r="766" spans="3:4">
      <c r="C766" s="14"/>
      <c r="D766" s="14"/>
    </row>
    <row r="767" spans="3:4">
      <c r="C767" s="14"/>
      <c r="D767" s="14"/>
    </row>
    <row r="768" spans="3:4">
      <c r="C768" s="14"/>
      <c r="D768" s="14"/>
    </row>
    <row r="769" spans="3:4">
      <c r="C769" s="14"/>
      <c r="D769" s="14"/>
    </row>
    <row r="770" spans="3:4">
      <c r="C770" s="14"/>
      <c r="D770" s="14"/>
    </row>
    <row r="771" spans="3:4">
      <c r="C771" s="14"/>
      <c r="D771" s="14"/>
    </row>
    <row r="772" spans="3:4">
      <c r="C772" s="14"/>
      <c r="D772" s="14"/>
    </row>
    <row r="773" spans="3:4">
      <c r="C773" s="14"/>
      <c r="D773" s="14"/>
    </row>
    <row r="774" spans="3:4">
      <c r="C774" s="14"/>
      <c r="D774" s="14"/>
    </row>
    <row r="775" spans="3:4">
      <c r="C775" s="14"/>
      <c r="D775" s="14"/>
    </row>
    <row r="776" spans="3:4">
      <c r="C776" s="14"/>
      <c r="D776" s="14"/>
    </row>
    <row r="777" spans="3:4">
      <c r="C777" s="14"/>
      <c r="D777" s="14"/>
    </row>
    <row r="778" spans="3:4">
      <c r="C778" s="14"/>
      <c r="D778" s="14"/>
    </row>
    <row r="779" spans="3:4">
      <c r="C779" s="14"/>
      <c r="D779" s="14"/>
    </row>
    <row r="780" spans="3:4">
      <c r="C780" s="14"/>
      <c r="D780" s="14"/>
    </row>
    <row r="781" spans="3:4">
      <c r="C781" s="14"/>
      <c r="D781" s="14"/>
    </row>
    <row r="782" spans="3:4">
      <c r="C782" s="14"/>
      <c r="D782" s="14"/>
    </row>
    <row r="783" spans="3:4">
      <c r="C783" s="14"/>
      <c r="D783" s="14"/>
    </row>
    <row r="784" spans="3:4">
      <c r="C784" s="14"/>
      <c r="D784" s="14"/>
    </row>
    <row r="785" spans="3:4">
      <c r="C785" s="14"/>
      <c r="D785" s="14"/>
    </row>
    <row r="786" spans="3:4">
      <c r="C786" s="14"/>
      <c r="D786" s="14"/>
    </row>
    <row r="787" spans="3:4">
      <c r="C787" s="14"/>
      <c r="D787" s="14"/>
    </row>
    <row r="788" spans="3:4">
      <c r="C788" s="14"/>
      <c r="D788" s="14"/>
    </row>
    <row r="789" spans="3:4">
      <c r="C789" s="14"/>
      <c r="D789" s="14"/>
    </row>
    <row r="790" spans="3:4">
      <c r="C790" s="14"/>
      <c r="D790" s="14"/>
    </row>
    <row r="791" spans="3:4">
      <c r="C791" s="14"/>
      <c r="D791" s="14"/>
    </row>
    <row r="792" spans="3:4">
      <c r="C792" s="14"/>
      <c r="D792" s="14"/>
    </row>
    <row r="793" spans="3:4">
      <c r="C793" s="14"/>
      <c r="D793" s="14"/>
    </row>
    <row r="794" spans="3:4">
      <c r="C794" s="14"/>
      <c r="D794" s="14"/>
    </row>
    <row r="795" spans="3:4">
      <c r="C795" s="14"/>
      <c r="D795" s="14"/>
    </row>
    <row r="796" spans="3:4">
      <c r="C796" s="14"/>
      <c r="D796" s="14"/>
    </row>
    <row r="797" spans="3:4">
      <c r="C797" s="14"/>
      <c r="D797" s="14"/>
    </row>
    <row r="798" spans="3:4">
      <c r="C798" s="14"/>
      <c r="D798" s="14"/>
    </row>
    <row r="799" spans="3:4">
      <c r="C799" s="14"/>
      <c r="D799" s="14"/>
    </row>
    <row r="800" spans="3:4">
      <c r="C800" s="14"/>
      <c r="D800" s="14"/>
    </row>
    <row r="801" spans="3:4">
      <c r="C801" s="14"/>
      <c r="D801" s="14"/>
    </row>
    <row r="802" spans="3:4">
      <c r="C802" s="14"/>
      <c r="D802" s="14"/>
    </row>
    <row r="803" spans="3:4">
      <c r="C803" s="14"/>
      <c r="D803" s="14"/>
    </row>
    <row r="804" spans="3:4">
      <c r="C804" s="14"/>
      <c r="D804" s="14"/>
    </row>
    <row r="805" spans="3:4">
      <c r="C805" s="14"/>
      <c r="D805" s="14"/>
    </row>
    <row r="806" spans="3:4">
      <c r="C806" s="14"/>
      <c r="D806" s="14"/>
    </row>
    <row r="807" spans="3:4">
      <c r="C807" s="14"/>
      <c r="D807" s="14"/>
    </row>
    <row r="808" spans="3:4">
      <c r="C808" s="14"/>
      <c r="D808" s="14"/>
    </row>
    <row r="809" spans="3:4">
      <c r="C809" s="14"/>
      <c r="D809" s="14"/>
    </row>
    <row r="810" spans="3:4">
      <c r="C810" s="14"/>
      <c r="D810" s="14"/>
    </row>
    <row r="811" spans="3:4">
      <c r="C811" s="14"/>
      <c r="D811" s="14"/>
    </row>
    <row r="812" spans="3:4">
      <c r="C812" s="14"/>
      <c r="D812" s="14"/>
    </row>
    <row r="813" spans="3:4">
      <c r="C813" s="14"/>
      <c r="D813" s="14"/>
    </row>
    <row r="814" spans="3:4">
      <c r="C814" s="14"/>
      <c r="D814" s="14"/>
    </row>
    <row r="815" spans="3:4">
      <c r="C815" s="14"/>
      <c r="D815" s="14"/>
    </row>
    <row r="816" spans="3:4">
      <c r="C816" s="14"/>
      <c r="D816" s="14"/>
    </row>
    <row r="817" spans="3:4">
      <c r="C817" s="14"/>
      <c r="D817" s="14"/>
    </row>
    <row r="818" spans="3:4">
      <c r="C818" s="14"/>
      <c r="D818" s="14"/>
    </row>
    <row r="819" spans="3:4">
      <c r="C819" s="14"/>
      <c r="D819" s="14"/>
    </row>
    <row r="820" spans="3:4">
      <c r="C820" s="14"/>
      <c r="D820" s="14"/>
    </row>
    <row r="821" spans="3:4">
      <c r="C821" s="14"/>
      <c r="D821" s="14"/>
    </row>
    <row r="822" spans="3:4">
      <c r="C822" s="14"/>
      <c r="D822" s="14"/>
    </row>
    <row r="823" spans="3:4">
      <c r="C823" s="14"/>
      <c r="D823" s="14"/>
    </row>
    <row r="824" spans="3:4">
      <c r="C824" s="14"/>
      <c r="D824" s="14"/>
    </row>
    <row r="825" spans="3:4">
      <c r="C825" s="14"/>
      <c r="D825" s="14"/>
    </row>
    <row r="826" spans="3:4">
      <c r="C826" s="14"/>
      <c r="D826" s="14"/>
    </row>
    <row r="827" spans="3:4">
      <c r="C827" s="14"/>
      <c r="D827" s="14"/>
    </row>
    <row r="828" spans="3:4">
      <c r="C828" s="14"/>
      <c r="D828" s="14"/>
    </row>
    <row r="829" spans="3:4">
      <c r="C829" s="14"/>
      <c r="D829" s="14"/>
    </row>
    <row r="830" spans="3:4">
      <c r="C830" s="14"/>
      <c r="D830" s="14"/>
    </row>
    <row r="831" spans="3:4">
      <c r="C831" s="14"/>
      <c r="D831" s="14"/>
    </row>
    <row r="832" spans="3:4">
      <c r="C832" s="14"/>
      <c r="D832" s="14"/>
    </row>
    <row r="833" spans="3:4">
      <c r="C833" s="14"/>
      <c r="D833" s="14"/>
    </row>
    <row r="834" spans="3:4">
      <c r="C834" s="14"/>
      <c r="D834" s="14"/>
    </row>
    <row r="835" spans="3:4">
      <c r="C835" s="14"/>
      <c r="D835" s="14"/>
    </row>
    <row r="836" spans="3:4">
      <c r="C836" s="14"/>
      <c r="D836" s="14"/>
    </row>
    <row r="837" spans="3:4">
      <c r="C837" s="14"/>
      <c r="D837" s="14"/>
    </row>
    <row r="838" spans="3:4">
      <c r="C838" s="14"/>
      <c r="D838" s="14"/>
    </row>
    <row r="839" spans="3:4">
      <c r="C839" s="14"/>
      <c r="D839" s="14"/>
    </row>
    <row r="840" spans="3:4">
      <c r="C840" s="14"/>
      <c r="D840" s="14"/>
    </row>
    <row r="841" spans="3:4">
      <c r="C841" s="14"/>
      <c r="D841" s="14"/>
    </row>
    <row r="842" spans="3:4">
      <c r="C842" s="14"/>
      <c r="D842" s="14"/>
    </row>
    <row r="843" spans="3:4">
      <c r="C843" s="14"/>
      <c r="D843" s="14"/>
    </row>
    <row r="844" spans="3:4">
      <c r="C844" s="14"/>
      <c r="D844" s="14"/>
    </row>
    <row r="845" spans="3:4">
      <c r="C845" s="14"/>
      <c r="D845" s="14"/>
    </row>
    <row r="846" spans="3:4">
      <c r="C846" s="14"/>
      <c r="D846" s="14"/>
    </row>
    <row r="847" spans="3:4">
      <c r="C847" s="14"/>
      <c r="D847" s="14"/>
    </row>
    <row r="848" spans="3:4">
      <c r="C848" s="14"/>
      <c r="D848" s="14"/>
    </row>
    <row r="849" spans="3:4">
      <c r="C849" s="14"/>
      <c r="D849" s="14"/>
    </row>
    <row r="850" spans="3:4">
      <c r="C850" s="14"/>
      <c r="D850" s="14"/>
    </row>
    <row r="851" spans="3:4">
      <c r="C851" s="14"/>
      <c r="D851" s="14"/>
    </row>
    <row r="852" spans="3:4">
      <c r="C852" s="14"/>
      <c r="D852" s="14"/>
    </row>
    <row r="853" spans="3:4">
      <c r="C853" s="14"/>
      <c r="D853" s="14"/>
    </row>
    <row r="854" spans="3:4">
      <c r="C854" s="14"/>
      <c r="D854" s="14"/>
    </row>
    <row r="855" spans="3:4">
      <c r="C855" s="14"/>
      <c r="D855" s="14"/>
    </row>
    <row r="856" spans="3:4">
      <c r="C856" s="14"/>
      <c r="D856" s="14"/>
    </row>
    <row r="857" spans="3:4">
      <c r="C857" s="14"/>
      <c r="D857" s="14"/>
    </row>
    <row r="858" spans="3:4">
      <c r="C858" s="14"/>
      <c r="D858" s="14"/>
    </row>
    <row r="859" spans="3:4">
      <c r="C859" s="14"/>
      <c r="D859" s="14"/>
    </row>
    <row r="860" spans="3:4">
      <c r="C860" s="14"/>
      <c r="D860" s="14"/>
    </row>
    <row r="861" spans="3:4">
      <c r="C861" s="14"/>
      <c r="D861" s="14"/>
    </row>
    <row r="862" spans="3:4">
      <c r="C862" s="14"/>
      <c r="D862" s="14"/>
    </row>
    <row r="863" spans="3:4">
      <c r="C863" s="14"/>
      <c r="D863" s="14"/>
    </row>
    <row r="864" spans="3:4">
      <c r="C864" s="14"/>
      <c r="D864" s="14"/>
    </row>
    <row r="865" spans="3:4">
      <c r="C865" s="14"/>
      <c r="D865" s="14"/>
    </row>
    <row r="866" spans="3:4">
      <c r="C866" s="14"/>
      <c r="D866" s="14"/>
    </row>
    <row r="867" spans="3:4">
      <c r="C867" s="14"/>
      <c r="D867" s="14"/>
    </row>
    <row r="868" spans="3:4">
      <c r="C868" s="14"/>
      <c r="D868" s="14"/>
    </row>
    <row r="869" spans="3:4">
      <c r="C869" s="14"/>
      <c r="D869" s="14"/>
    </row>
    <row r="870" spans="3:4">
      <c r="C870" s="14"/>
      <c r="D870" s="14"/>
    </row>
    <row r="871" spans="3:4">
      <c r="C871" s="14"/>
      <c r="D871" s="14"/>
    </row>
    <row r="872" spans="3:4">
      <c r="C872" s="14"/>
      <c r="D872" s="14"/>
    </row>
    <row r="873" spans="3:4">
      <c r="C873" s="14"/>
      <c r="D873" s="14"/>
    </row>
    <row r="874" spans="3:4">
      <c r="C874" s="14"/>
      <c r="D874" s="14"/>
    </row>
    <row r="875" spans="3:4">
      <c r="C875" s="14"/>
      <c r="D875" s="14"/>
    </row>
    <row r="876" spans="3:4">
      <c r="C876" s="14"/>
      <c r="D876" s="14"/>
    </row>
    <row r="877" spans="3:4">
      <c r="C877" s="14"/>
      <c r="D877" s="14"/>
    </row>
    <row r="878" spans="3:4">
      <c r="C878" s="14"/>
      <c r="D878" s="14"/>
    </row>
    <row r="879" spans="3:4">
      <c r="C879" s="14"/>
      <c r="D879" s="14"/>
    </row>
    <row r="880" spans="3:4">
      <c r="C880" s="14"/>
      <c r="D880" s="14"/>
    </row>
    <row r="881" spans="3:4">
      <c r="C881" s="14"/>
      <c r="D881" s="14"/>
    </row>
    <row r="882" spans="3:4">
      <c r="C882" s="14"/>
      <c r="D882" s="14"/>
    </row>
    <row r="883" spans="3:4">
      <c r="C883" s="14"/>
      <c r="D883" s="14"/>
    </row>
    <row r="884" spans="3:4">
      <c r="C884" s="14"/>
      <c r="D884" s="14"/>
    </row>
    <row r="885" spans="3:4">
      <c r="C885" s="14"/>
      <c r="D885" s="14"/>
    </row>
    <row r="886" spans="3:4">
      <c r="C886" s="14"/>
      <c r="D886" s="14"/>
    </row>
    <row r="887" spans="3:4">
      <c r="C887" s="14"/>
      <c r="D887" s="14"/>
    </row>
    <row r="888" spans="3:4">
      <c r="C888" s="14"/>
      <c r="D888" s="14"/>
    </row>
    <row r="889" spans="3:4">
      <c r="C889" s="14"/>
      <c r="D889" s="14"/>
    </row>
    <row r="890" spans="3:4">
      <c r="C890" s="14"/>
      <c r="D890" s="14"/>
    </row>
    <row r="891" spans="3:4">
      <c r="C891" s="14"/>
      <c r="D891" s="14"/>
    </row>
    <row r="892" spans="3:4">
      <c r="C892" s="14"/>
      <c r="D892" s="14"/>
    </row>
    <row r="893" spans="3:4">
      <c r="C893" s="14"/>
      <c r="D893" s="14"/>
    </row>
    <row r="894" spans="3:4">
      <c r="C894" s="14"/>
      <c r="D894" s="14"/>
    </row>
    <row r="895" spans="3:4">
      <c r="C895" s="14"/>
      <c r="D895" s="14"/>
    </row>
    <row r="896" spans="3:4">
      <c r="C896" s="14"/>
      <c r="D896" s="14"/>
    </row>
    <row r="897" spans="3:4">
      <c r="C897" s="14"/>
      <c r="D897" s="14"/>
    </row>
    <row r="898" spans="3:4">
      <c r="C898" s="14"/>
      <c r="D898" s="14"/>
    </row>
    <row r="899" spans="3:4">
      <c r="C899" s="14"/>
      <c r="D899" s="14"/>
    </row>
    <row r="900" spans="3:4">
      <c r="C900" s="14"/>
      <c r="D900" s="14"/>
    </row>
    <row r="901" spans="3:4">
      <c r="C901" s="14"/>
      <c r="D901" s="14"/>
    </row>
    <row r="902" spans="3:4">
      <c r="C902" s="14"/>
      <c r="D902" s="14"/>
    </row>
    <row r="903" spans="3:4">
      <c r="C903" s="14"/>
      <c r="D903" s="14"/>
    </row>
    <row r="904" spans="3:4">
      <c r="C904" s="14"/>
      <c r="D904" s="14"/>
    </row>
    <row r="905" spans="3:4">
      <c r="C905" s="14"/>
      <c r="D905" s="14"/>
    </row>
    <row r="906" spans="3:4">
      <c r="C906" s="14"/>
      <c r="D906" s="14"/>
    </row>
    <row r="907" spans="3:4">
      <c r="C907" s="14"/>
      <c r="D907" s="14"/>
    </row>
    <row r="908" spans="3:4">
      <c r="C908" s="14"/>
      <c r="D908" s="14"/>
    </row>
    <row r="909" spans="3:4">
      <c r="C909" s="14"/>
      <c r="D909" s="14"/>
    </row>
    <row r="910" spans="3:4">
      <c r="C910" s="14"/>
      <c r="D910" s="14"/>
    </row>
    <row r="911" spans="3:4">
      <c r="C911" s="14"/>
      <c r="D911" s="14"/>
    </row>
    <row r="912" spans="3:4">
      <c r="C912" s="14"/>
      <c r="D912" s="14"/>
    </row>
    <row r="913" spans="3:4">
      <c r="C913" s="14"/>
      <c r="D913" s="14"/>
    </row>
    <row r="914" spans="3:4">
      <c r="C914" s="14"/>
      <c r="D914" s="14"/>
    </row>
    <row r="915" spans="3:4">
      <c r="C915" s="14"/>
      <c r="D915" s="14"/>
    </row>
    <row r="916" spans="3:4">
      <c r="C916" s="14"/>
      <c r="D916" s="14"/>
    </row>
    <row r="917" spans="3:4">
      <c r="C917" s="14"/>
      <c r="D917" s="14"/>
    </row>
    <row r="918" spans="3:4">
      <c r="C918" s="14"/>
      <c r="D918" s="14"/>
    </row>
    <row r="919" spans="3:4">
      <c r="C919" s="14"/>
      <c r="D919" s="14"/>
    </row>
    <row r="920" spans="3:4">
      <c r="C920" s="14"/>
      <c r="D920" s="14"/>
    </row>
    <row r="921" spans="3:4">
      <c r="C921" s="14"/>
      <c r="D921" s="14"/>
    </row>
    <row r="922" spans="3:4">
      <c r="C922" s="14"/>
      <c r="D922" s="14"/>
    </row>
    <row r="923" spans="3:4">
      <c r="C923" s="14"/>
      <c r="D923" s="14"/>
    </row>
    <row r="924" spans="3:4">
      <c r="C924" s="14"/>
      <c r="D924" s="14"/>
    </row>
    <row r="925" spans="3:4">
      <c r="C925" s="14"/>
      <c r="D925" s="14"/>
    </row>
    <row r="926" spans="3:4">
      <c r="C926" s="14"/>
      <c r="D926" s="14"/>
    </row>
    <row r="927" spans="3:4">
      <c r="C927" s="14"/>
      <c r="D927" s="14"/>
    </row>
    <row r="928" spans="3:4">
      <c r="C928" s="14"/>
      <c r="D928" s="14"/>
    </row>
    <row r="929" spans="3:4">
      <c r="C929" s="14"/>
      <c r="D929" s="14"/>
    </row>
    <row r="930" spans="3:4">
      <c r="C930" s="14"/>
      <c r="D930" s="14"/>
    </row>
    <row r="931" spans="3:4">
      <c r="C931" s="14"/>
      <c r="D931" s="14"/>
    </row>
    <row r="932" spans="3:4">
      <c r="C932" s="14"/>
      <c r="D932" s="14"/>
    </row>
    <row r="933" spans="3:4">
      <c r="C933" s="14"/>
      <c r="D933" s="14"/>
    </row>
    <row r="934" spans="3:4">
      <c r="C934" s="14"/>
      <c r="D934" s="14"/>
    </row>
    <row r="935" spans="3:4">
      <c r="C935" s="14"/>
      <c r="D935" s="14"/>
    </row>
    <row r="936" spans="3:4">
      <c r="C936" s="14"/>
      <c r="D936" s="14"/>
    </row>
    <row r="937" spans="3:4">
      <c r="C937" s="14"/>
      <c r="D937" s="14"/>
    </row>
    <row r="938" spans="3:4">
      <c r="C938" s="14"/>
      <c r="D938" s="14"/>
    </row>
    <row r="939" spans="3:4">
      <c r="C939" s="14"/>
      <c r="D939" s="14"/>
    </row>
    <row r="940" spans="3:4">
      <c r="C940" s="14"/>
      <c r="D940" s="14"/>
    </row>
    <row r="941" spans="3:4">
      <c r="C941" s="14"/>
      <c r="D941" s="14"/>
    </row>
    <row r="942" spans="3:4">
      <c r="C942" s="14"/>
      <c r="D942" s="14"/>
    </row>
    <row r="943" spans="3:4">
      <c r="C943" s="14"/>
      <c r="D943" s="14"/>
    </row>
    <row r="944" spans="3:4">
      <c r="C944" s="14"/>
      <c r="D944" s="14"/>
    </row>
    <row r="945" spans="3:4">
      <c r="C945" s="14"/>
      <c r="D945" s="14"/>
    </row>
    <row r="946" spans="3:4">
      <c r="C946" s="14"/>
      <c r="D946" s="14"/>
    </row>
    <row r="947" spans="3:4">
      <c r="C947" s="14"/>
      <c r="D947" s="14"/>
    </row>
    <row r="948" spans="3:4">
      <c r="C948" s="14"/>
      <c r="D948" s="14"/>
    </row>
    <row r="949" spans="3:4">
      <c r="C949" s="14"/>
      <c r="D949" s="14"/>
    </row>
    <row r="950" spans="3:4">
      <c r="C950" s="14"/>
      <c r="D950" s="14"/>
    </row>
    <row r="951" spans="3:4">
      <c r="C951" s="14"/>
      <c r="D951" s="14"/>
    </row>
    <row r="952" spans="3:4">
      <c r="C952" s="14"/>
      <c r="D952" s="14"/>
    </row>
    <row r="953" spans="3:4">
      <c r="C953" s="14"/>
      <c r="D953" s="14"/>
    </row>
    <row r="954" spans="3:4">
      <c r="C954" s="14"/>
      <c r="D954" s="14"/>
    </row>
    <row r="955" spans="3:4">
      <c r="C955" s="14"/>
      <c r="D955" s="14"/>
    </row>
    <row r="956" spans="3:4">
      <c r="C956" s="14"/>
      <c r="D956" s="14"/>
    </row>
    <row r="957" spans="3:4">
      <c r="C957" s="14"/>
      <c r="D957" s="14"/>
    </row>
    <row r="958" spans="3:4">
      <c r="C958" s="14"/>
      <c r="D958" s="14"/>
    </row>
    <row r="959" spans="3:4">
      <c r="C959" s="14"/>
      <c r="D959" s="14"/>
    </row>
    <row r="960" spans="3:4">
      <c r="C960" s="14"/>
      <c r="D960" s="14"/>
    </row>
    <row r="961" spans="3:4">
      <c r="C961" s="14"/>
      <c r="D961" s="14"/>
    </row>
    <row r="962" spans="3:4">
      <c r="C962" s="14"/>
      <c r="D962" s="14"/>
    </row>
    <row r="963" spans="3:4">
      <c r="C963" s="14"/>
      <c r="D963" s="14"/>
    </row>
    <row r="964" spans="3:4">
      <c r="C964" s="14"/>
      <c r="D964" s="14"/>
    </row>
    <row r="965" spans="3:4">
      <c r="C965" s="14"/>
      <c r="D965" s="14"/>
    </row>
    <row r="966" spans="3:4">
      <c r="C966" s="14"/>
      <c r="D966" s="14"/>
    </row>
    <row r="967" spans="3:4">
      <c r="C967" s="14"/>
      <c r="D967" s="14"/>
    </row>
    <row r="968" spans="3:4">
      <c r="C968" s="14"/>
      <c r="D968" s="14"/>
    </row>
    <row r="969" spans="3:4">
      <c r="C969" s="14"/>
      <c r="D969" s="14"/>
    </row>
    <row r="970" spans="3:4">
      <c r="C970" s="14"/>
      <c r="D970" s="14"/>
    </row>
    <row r="971" spans="3:4">
      <c r="C971" s="14"/>
      <c r="D971" s="14"/>
    </row>
    <row r="972" spans="3:4">
      <c r="C972" s="14"/>
      <c r="D972" s="14"/>
    </row>
    <row r="973" spans="3:4">
      <c r="C973" s="14"/>
      <c r="D973" s="14"/>
    </row>
    <row r="974" spans="3:4">
      <c r="C974" s="14"/>
      <c r="D974" s="14"/>
    </row>
    <row r="975" spans="3:4">
      <c r="C975" s="14"/>
      <c r="D975" s="14"/>
    </row>
    <row r="976" spans="3:4">
      <c r="C976" s="14"/>
      <c r="D976" s="14"/>
    </row>
    <row r="977" spans="3:4">
      <c r="C977" s="14"/>
      <c r="D977" s="14"/>
    </row>
    <row r="978" spans="3:4">
      <c r="C978" s="14"/>
      <c r="D978" s="14"/>
    </row>
    <row r="979" spans="3:4">
      <c r="C979" s="14"/>
      <c r="D979" s="14"/>
    </row>
    <row r="980" spans="3:4">
      <c r="C980" s="14"/>
      <c r="D980" s="14"/>
    </row>
    <row r="981" spans="3:4">
      <c r="C981" s="14"/>
      <c r="D981" s="14"/>
    </row>
    <row r="982" spans="3:4">
      <c r="C982" s="14"/>
      <c r="D982" s="14"/>
    </row>
    <row r="983" spans="3:4">
      <c r="C983" s="14"/>
      <c r="D983" s="14"/>
    </row>
    <row r="984" spans="3:4">
      <c r="C984" s="14"/>
      <c r="D984" s="14"/>
    </row>
    <row r="985" spans="3:4">
      <c r="C985" s="14"/>
      <c r="D985" s="14"/>
    </row>
    <row r="986" spans="3:4">
      <c r="C986" s="14"/>
      <c r="D986" s="14"/>
    </row>
    <row r="987" spans="3:4">
      <c r="C987" s="14"/>
      <c r="D987" s="14"/>
    </row>
    <row r="988" spans="3:4">
      <c r="C988" s="14"/>
      <c r="D988" s="14"/>
    </row>
    <row r="989" spans="3:4">
      <c r="C989" s="14"/>
      <c r="D989" s="14"/>
    </row>
    <row r="990" spans="3:4">
      <c r="C990" s="14"/>
      <c r="D990" s="14"/>
    </row>
    <row r="991" spans="3:4">
      <c r="C991" s="14"/>
      <c r="D991" s="14"/>
    </row>
    <row r="992" spans="3:4">
      <c r="C992" s="14"/>
      <c r="D992" s="14"/>
    </row>
    <row r="993" spans="3:4">
      <c r="C993" s="14"/>
      <c r="D993" s="14"/>
    </row>
    <row r="994" spans="3:4">
      <c r="C994" s="14"/>
      <c r="D994" s="14"/>
    </row>
    <row r="995" spans="3:4">
      <c r="C995" s="14"/>
      <c r="D995" s="14"/>
    </row>
    <row r="996" spans="3:4">
      <c r="C996" s="14"/>
      <c r="D996" s="14"/>
    </row>
    <row r="997" spans="3:4">
      <c r="C997" s="14"/>
      <c r="D997" s="14"/>
    </row>
    <row r="998" spans="3:4">
      <c r="C998" s="14"/>
      <c r="D998" s="14"/>
    </row>
    <row r="999" spans="3:4">
      <c r="C999" s="14"/>
      <c r="D999" s="14"/>
    </row>
    <row r="1000" spans="3:4">
      <c r="C1000" s="14"/>
      <c r="D1000" s="14"/>
    </row>
    <row r="1001" spans="3:4">
      <c r="C1001" s="14"/>
      <c r="D1001" s="14"/>
    </row>
    <row r="1002" spans="3:4">
      <c r="C1002" s="14"/>
      <c r="D1002" s="14"/>
    </row>
    <row r="1003" spans="3:4">
      <c r="C1003" s="14"/>
      <c r="D1003" s="14"/>
    </row>
    <row r="1004" spans="3:4">
      <c r="C1004" s="14"/>
      <c r="D1004" s="14"/>
    </row>
    <row r="1005" spans="3:4">
      <c r="C1005" s="14"/>
      <c r="D1005" s="14"/>
    </row>
    <row r="1006" spans="3:4">
      <c r="C1006" s="14"/>
      <c r="D1006" s="14"/>
    </row>
    <row r="1007" spans="3:4">
      <c r="C1007" s="14"/>
      <c r="D1007" s="14"/>
    </row>
    <row r="1008" spans="3:4">
      <c r="C1008" s="14"/>
      <c r="D1008" s="14"/>
    </row>
    <row r="1009" spans="3:4">
      <c r="C1009" s="14"/>
      <c r="D1009" s="14"/>
    </row>
    <row r="1010" spans="3:4">
      <c r="C1010" s="14"/>
      <c r="D1010" s="14"/>
    </row>
    <row r="1011" spans="3:4">
      <c r="C1011" s="14"/>
      <c r="D1011" s="14"/>
    </row>
    <row r="1012" spans="3:4">
      <c r="C1012" s="14"/>
      <c r="D1012" s="14"/>
    </row>
    <row r="1013" spans="3:4">
      <c r="C1013" s="14"/>
      <c r="D1013" s="14"/>
    </row>
    <row r="1014" spans="3:4">
      <c r="C1014" s="14"/>
      <c r="D1014" s="14"/>
    </row>
    <row r="1015" spans="3:4">
      <c r="C1015" s="14"/>
      <c r="D1015" s="14"/>
    </row>
    <row r="1016" spans="3:4">
      <c r="C1016" s="14"/>
      <c r="D1016" s="14"/>
    </row>
    <row r="1017" spans="3:4">
      <c r="C1017" s="14"/>
      <c r="D1017" s="14"/>
    </row>
    <row r="1018" spans="3:4">
      <c r="C1018" s="14"/>
      <c r="D1018" s="14"/>
    </row>
    <row r="1019" spans="3:4">
      <c r="C1019" s="14"/>
      <c r="D1019" s="14"/>
    </row>
    <row r="1020" spans="3:4">
      <c r="C1020" s="14"/>
      <c r="D1020" s="14"/>
    </row>
    <row r="1021" spans="3:4">
      <c r="C1021" s="14"/>
      <c r="D1021" s="14"/>
    </row>
    <row r="1022" spans="3:4">
      <c r="C1022" s="14"/>
      <c r="D1022" s="14"/>
    </row>
    <row r="1023" spans="3:4">
      <c r="C1023" s="14"/>
      <c r="D1023" s="14"/>
    </row>
    <row r="1024" spans="3:4">
      <c r="C1024" s="14"/>
      <c r="D1024" s="14"/>
    </row>
    <row r="1025" spans="3:4">
      <c r="C1025" s="14"/>
      <c r="D1025" s="14"/>
    </row>
    <row r="1026" spans="3:4">
      <c r="C1026" s="14"/>
      <c r="D1026" s="14"/>
    </row>
    <row r="1027" spans="3:4">
      <c r="C1027" s="14"/>
      <c r="D1027" s="14"/>
    </row>
    <row r="1028" spans="3:4">
      <c r="C1028" s="14"/>
      <c r="D1028" s="14"/>
    </row>
    <row r="1029" spans="3:4">
      <c r="C1029" s="14"/>
      <c r="D1029" s="14"/>
    </row>
    <row r="1030" spans="3:4">
      <c r="C1030" s="14"/>
      <c r="D1030" s="14"/>
    </row>
    <row r="1031" spans="3:4">
      <c r="C1031" s="14"/>
      <c r="D1031" s="14"/>
    </row>
    <row r="1032" spans="3:4">
      <c r="C1032" s="14"/>
      <c r="D1032" s="14"/>
    </row>
    <row r="1033" spans="3:4">
      <c r="C1033" s="14"/>
      <c r="D1033" s="14"/>
    </row>
    <row r="1034" spans="3:4">
      <c r="C1034" s="14"/>
      <c r="D1034" s="14"/>
    </row>
    <row r="1035" spans="3:4">
      <c r="C1035" s="14"/>
      <c r="D1035" s="14"/>
    </row>
    <row r="1036" spans="3:4">
      <c r="C1036" s="14"/>
      <c r="D1036" s="14"/>
    </row>
    <row r="1037" spans="3:4">
      <c r="C1037" s="14"/>
      <c r="D1037" s="14"/>
    </row>
    <row r="1038" spans="3:4">
      <c r="C1038" s="14"/>
      <c r="D1038" s="14"/>
    </row>
    <row r="1039" spans="3:4">
      <c r="C1039" s="14"/>
      <c r="D1039" s="14"/>
    </row>
    <row r="1040" spans="3:4">
      <c r="C1040" s="14"/>
      <c r="D1040" s="14"/>
    </row>
    <row r="1041" spans="3:4">
      <c r="C1041" s="14"/>
      <c r="D1041" s="14"/>
    </row>
    <row r="1042" spans="3:4">
      <c r="C1042" s="14"/>
      <c r="D1042" s="14"/>
    </row>
    <row r="1043" spans="3:4">
      <c r="C1043" s="14"/>
      <c r="D1043" s="14"/>
    </row>
    <row r="1044" spans="3:4">
      <c r="C1044" s="14"/>
      <c r="D1044" s="14"/>
    </row>
    <row r="1045" spans="3:4">
      <c r="C1045" s="14"/>
      <c r="D1045" s="14"/>
    </row>
    <row r="1046" spans="3:4">
      <c r="C1046" s="14"/>
      <c r="D1046" s="14"/>
    </row>
    <row r="1047" spans="3:4">
      <c r="C1047" s="14"/>
      <c r="D1047" s="14"/>
    </row>
    <row r="1048" spans="3:4">
      <c r="C1048" s="14"/>
      <c r="D1048" s="14"/>
    </row>
    <row r="1049" spans="3:4">
      <c r="C1049" s="14"/>
      <c r="D1049" s="14"/>
    </row>
    <row r="1050" spans="3:4">
      <c r="C1050" s="14"/>
      <c r="D1050" s="14"/>
    </row>
    <row r="1051" spans="3:4">
      <c r="C1051" s="14"/>
      <c r="D1051" s="14"/>
    </row>
    <row r="1052" spans="3:4">
      <c r="C1052" s="14"/>
      <c r="D1052" s="14"/>
    </row>
    <row r="1053" spans="3:4">
      <c r="C1053" s="14"/>
      <c r="D1053" s="14"/>
    </row>
    <row r="1054" spans="3:4">
      <c r="C1054" s="14"/>
      <c r="D1054" s="14"/>
    </row>
    <row r="1055" spans="3:4">
      <c r="C1055" s="14"/>
      <c r="D1055" s="14"/>
    </row>
    <row r="1056" spans="3:4">
      <c r="C1056" s="14"/>
      <c r="D1056" s="14"/>
    </row>
    <row r="1057" spans="3:4">
      <c r="C1057" s="14"/>
      <c r="D1057" s="14"/>
    </row>
    <row r="1058" spans="3:4">
      <c r="C1058" s="14"/>
      <c r="D1058" s="14"/>
    </row>
    <row r="1059" spans="3:4">
      <c r="C1059" s="14"/>
      <c r="D1059" s="14"/>
    </row>
    <row r="1060" spans="3:4">
      <c r="C1060" s="14"/>
      <c r="D1060" s="14"/>
    </row>
    <row r="1061" spans="3:4">
      <c r="C1061" s="14"/>
      <c r="D1061" s="14"/>
    </row>
    <row r="1062" spans="3:4">
      <c r="C1062" s="14"/>
      <c r="D1062" s="14"/>
    </row>
    <row r="1063" spans="3:4">
      <c r="C1063" s="14"/>
      <c r="D1063" s="14"/>
    </row>
    <row r="1064" spans="3:4">
      <c r="C1064" s="14"/>
      <c r="D1064" s="14"/>
    </row>
    <row r="1065" spans="3:4">
      <c r="C1065" s="14"/>
      <c r="D1065" s="14"/>
    </row>
    <row r="1066" spans="3:4">
      <c r="C1066" s="14"/>
      <c r="D1066" s="14"/>
    </row>
    <row r="1067" spans="3:4">
      <c r="C1067" s="14"/>
      <c r="D1067" s="14"/>
    </row>
    <row r="1068" spans="3:4">
      <c r="C1068" s="14"/>
      <c r="D1068" s="14"/>
    </row>
    <row r="1069" spans="3:4">
      <c r="C1069" s="14"/>
      <c r="D1069" s="14"/>
    </row>
    <row r="1070" spans="3:4">
      <c r="C1070" s="14"/>
      <c r="D1070" s="14"/>
    </row>
    <row r="1071" spans="3:4">
      <c r="C1071" s="14"/>
      <c r="D1071" s="14"/>
    </row>
    <row r="1072" spans="3:4">
      <c r="C1072" s="14"/>
      <c r="D1072" s="14"/>
    </row>
    <row r="1073" spans="3:4">
      <c r="C1073" s="14"/>
      <c r="D1073" s="14"/>
    </row>
    <row r="1074" spans="3:4">
      <c r="C1074" s="14"/>
      <c r="D1074" s="14"/>
    </row>
    <row r="1075" spans="3:4">
      <c r="C1075" s="14"/>
      <c r="D1075" s="14"/>
    </row>
    <row r="1076" spans="3:4">
      <c r="C1076" s="14"/>
      <c r="D1076" s="14"/>
    </row>
    <row r="1077" spans="3:4">
      <c r="C1077" s="14"/>
      <c r="D1077" s="14"/>
    </row>
    <row r="1078" spans="3:4">
      <c r="C1078" s="14"/>
      <c r="D1078" s="14"/>
    </row>
    <row r="1079" spans="3:4">
      <c r="C1079" s="14"/>
      <c r="D1079" s="14"/>
    </row>
    <row r="1080" spans="3:4">
      <c r="C1080" s="14"/>
      <c r="D1080" s="14"/>
    </row>
    <row r="1081" spans="3:4">
      <c r="C1081" s="14"/>
      <c r="D1081" s="14"/>
    </row>
    <row r="1082" spans="3:4">
      <c r="C1082" s="14"/>
      <c r="D1082" s="14"/>
    </row>
    <row r="1083" spans="3:4">
      <c r="C1083" s="14"/>
      <c r="D1083" s="14"/>
    </row>
    <row r="1084" spans="3:4">
      <c r="C1084" s="14"/>
      <c r="D1084" s="14"/>
    </row>
    <row r="1085" spans="3:4">
      <c r="C1085" s="14"/>
      <c r="D1085" s="14"/>
    </row>
    <row r="1086" spans="3:4">
      <c r="C1086" s="14"/>
      <c r="D1086" s="14"/>
    </row>
    <row r="1087" spans="3:4">
      <c r="C1087" s="14"/>
      <c r="D1087" s="14"/>
    </row>
    <row r="1088" spans="3:4">
      <c r="C1088" s="14"/>
      <c r="D1088" s="14"/>
    </row>
    <row r="1089" spans="3:4">
      <c r="C1089" s="14"/>
      <c r="D1089" s="14"/>
    </row>
    <row r="1090" spans="3:4">
      <c r="C1090" s="14"/>
      <c r="D1090" s="14"/>
    </row>
    <row r="1091" spans="3:4">
      <c r="C1091" s="14"/>
      <c r="D1091" s="14"/>
    </row>
    <row r="1092" spans="3:4">
      <c r="C1092" s="14"/>
      <c r="D1092" s="14"/>
    </row>
    <row r="1093" spans="3:4">
      <c r="C1093" s="14"/>
      <c r="D1093" s="14"/>
    </row>
    <row r="1094" spans="3:4">
      <c r="C1094" s="14"/>
      <c r="D1094" s="14"/>
    </row>
    <row r="1095" spans="3:4">
      <c r="C1095" s="14"/>
      <c r="D1095" s="14"/>
    </row>
    <row r="1096" spans="3:4">
      <c r="C1096" s="14"/>
      <c r="D1096" s="14"/>
    </row>
    <row r="1097" spans="3:4">
      <c r="C1097" s="14"/>
      <c r="D1097" s="14"/>
    </row>
    <row r="1098" spans="3:4">
      <c r="C1098" s="14"/>
      <c r="D1098" s="14"/>
    </row>
    <row r="1099" spans="3:4">
      <c r="C1099" s="14"/>
      <c r="D1099" s="14"/>
    </row>
    <row r="1100" spans="3:4">
      <c r="C1100" s="14"/>
      <c r="D1100" s="14"/>
    </row>
    <row r="1101" spans="3:4">
      <c r="C1101" s="14"/>
      <c r="D1101" s="14"/>
    </row>
    <row r="1102" spans="3:4">
      <c r="C1102" s="14"/>
      <c r="D1102" s="14"/>
    </row>
    <row r="1103" spans="3:4">
      <c r="C1103" s="14"/>
      <c r="D1103" s="14"/>
    </row>
    <row r="1104" spans="3:4">
      <c r="C1104" s="14"/>
      <c r="D1104" s="14"/>
    </row>
    <row r="1105" spans="3:4">
      <c r="C1105" s="14"/>
      <c r="D1105" s="14"/>
    </row>
    <row r="1106" spans="3:4">
      <c r="C1106" s="14"/>
      <c r="D1106" s="14"/>
    </row>
    <row r="1107" spans="3:4">
      <c r="C1107" s="14"/>
      <c r="D1107" s="14"/>
    </row>
    <row r="1108" spans="3:4">
      <c r="C1108" s="14"/>
      <c r="D1108" s="14"/>
    </row>
    <row r="1109" spans="3:4">
      <c r="C1109" s="14"/>
      <c r="D1109" s="14"/>
    </row>
    <row r="1110" spans="3:4">
      <c r="C1110" s="14"/>
      <c r="D1110" s="14"/>
    </row>
    <row r="1111" spans="3:4">
      <c r="C1111" s="14"/>
      <c r="D1111" s="14"/>
    </row>
    <row r="1112" spans="3:4">
      <c r="C1112" s="14"/>
      <c r="D1112" s="14"/>
    </row>
    <row r="1113" spans="3:4">
      <c r="C1113" s="14"/>
      <c r="D1113" s="14"/>
    </row>
    <row r="1114" spans="3:4">
      <c r="C1114" s="14"/>
      <c r="D1114" s="14"/>
    </row>
    <row r="1115" spans="3:4">
      <c r="C1115" s="14"/>
      <c r="D1115" s="14"/>
    </row>
    <row r="1116" spans="3:4">
      <c r="C1116" s="14"/>
      <c r="D1116" s="14"/>
    </row>
    <row r="1117" spans="3:4">
      <c r="C1117" s="14"/>
      <c r="D1117" s="14"/>
    </row>
    <row r="1118" spans="3:4">
      <c r="C1118" s="14"/>
      <c r="D1118" s="14"/>
    </row>
    <row r="1119" spans="3:4">
      <c r="C1119" s="14"/>
      <c r="D1119" s="14"/>
    </row>
    <row r="1120" spans="3:4">
      <c r="C1120" s="14"/>
      <c r="D1120" s="14"/>
    </row>
    <row r="1121" spans="3:4">
      <c r="C1121" s="14"/>
      <c r="D1121" s="14"/>
    </row>
    <row r="1122" spans="3:4">
      <c r="C1122" s="14"/>
      <c r="D1122" s="14"/>
    </row>
    <row r="1123" spans="3:4">
      <c r="C1123" s="14"/>
      <c r="D1123" s="14"/>
    </row>
    <row r="1124" spans="3:4">
      <c r="C1124" s="14"/>
      <c r="D1124" s="14"/>
    </row>
    <row r="1125" spans="3:4">
      <c r="C1125" s="14"/>
      <c r="D1125" s="14"/>
    </row>
    <row r="1126" spans="3:4">
      <c r="C1126" s="14"/>
      <c r="D1126" s="14"/>
    </row>
    <row r="1127" spans="3:4">
      <c r="C1127" s="14"/>
      <c r="D1127" s="14"/>
    </row>
    <row r="1128" spans="3:4">
      <c r="C1128" s="14"/>
      <c r="D1128" s="14"/>
    </row>
    <row r="1129" spans="3:4">
      <c r="C1129" s="14"/>
      <c r="D1129" s="14"/>
    </row>
    <row r="1130" spans="3:4">
      <c r="C1130" s="14"/>
      <c r="D1130" s="14"/>
    </row>
    <row r="1131" spans="3:4">
      <c r="C1131" s="14"/>
      <c r="D1131" s="14"/>
    </row>
    <row r="1132" spans="3:4">
      <c r="C1132" s="14"/>
      <c r="D1132" s="14"/>
    </row>
    <row r="1133" spans="3:4">
      <c r="C1133" s="14"/>
      <c r="D1133" s="14"/>
    </row>
    <row r="1134" spans="3:4">
      <c r="C1134" s="14"/>
      <c r="D1134" s="14"/>
    </row>
    <row r="1135" spans="3:4">
      <c r="C1135" s="14"/>
      <c r="D1135" s="14"/>
    </row>
    <row r="1136" spans="3:4">
      <c r="C1136" s="14"/>
      <c r="D1136" s="14"/>
    </row>
    <row r="1137" spans="3:4">
      <c r="C1137" s="14"/>
      <c r="D1137" s="14"/>
    </row>
    <row r="1138" spans="3:4">
      <c r="C1138" s="14"/>
      <c r="D1138" s="14"/>
    </row>
    <row r="1139" spans="3:4">
      <c r="C1139" s="14"/>
      <c r="D1139" s="14"/>
    </row>
    <row r="1140" spans="3:4">
      <c r="C1140" s="14"/>
      <c r="D1140" s="14"/>
    </row>
    <row r="1141" spans="3:4">
      <c r="C1141" s="14"/>
      <c r="D1141" s="14"/>
    </row>
    <row r="1142" spans="3:4">
      <c r="C1142" s="14"/>
      <c r="D1142" s="14"/>
    </row>
    <row r="1143" spans="3:4">
      <c r="C1143" s="14"/>
      <c r="D1143" s="14"/>
    </row>
    <row r="1144" spans="3:4">
      <c r="C1144" s="14"/>
      <c r="D1144" s="14"/>
    </row>
    <row r="1145" spans="3:4">
      <c r="C1145" s="14"/>
      <c r="D1145" s="14"/>
    </row>
    <row r="1146" spans="3:4">
      <c r="C1146" s="14"/>
      <c r="D1146" s="14"/>
    </row>
    <row r="1147" spans="3:4">
      <c r="C1147" s="14"/>
      <c r="D1147" s="14"/>
    </row>
    <row r="1148" spans="3:4">
      <c r="C1148" s="14"/>
      <c r="D1148" s="14"/>
    </row>
    <row r="1149" spans="3:4">
      <c r="C1149" s="14"/>
      <c r="D1149" s="14"/>
    </row>
    <row r="1150" spans="3:4">
      <c r="C1150" s="14"/>
      <c r="D1150" s="14"/>
    </row>
    <row r="1151" spans="3:4">
      <c r="C1151" s="14"/>
      <c r="D1151" s="14"/>
    </row>
    <row r="1152" spans="3:4">
      <c r="C1152" s="14"/>
      <c r="D1152" s="14"/>
    </row>
    <row r="1153" spans="3:4">
      <c r="C1153" s="14"/>
      <c r="D1153" s="14"/>
    </row>
    <row r="1154" spans="3:4">
      <c r="C1154" s="14"/>
      <c r="D1154" s="14"/>
    </row>
    <row r="1155" spans="3:4">
      <c r="C1155" s="14"/>
      <c r="D1155" s="14"/>
    </row>
    <row r="1156" spans="3:4">
      <c r="C1156" s="14"/>
      <c r="D1156" s="14"/>
    </row>
    <row r="1157" spans="3:4">
      <c r="C1157" s="14"/>
      <c r="D1157" s="14"/>
    </row>
    <row r="1158" spans="3:4">
      <c r="C1158" s="14"/>
      <c r="D1158" s="14"/>
    </row>
    <row r="1159" spans="3:4">
      <c r="C1159" s="14"/>
      <c r="D1159" s="14"/>
    </row>
    <row r="1160" spans="3:4">
      <c r="C1160" s="14"/>
      <c r="D1160" s="14"/>
    </row>
    <row r="1161" spans="3:4">
      <c r="C1161" s="14"/>
      <c r="D1161" s="14"/>
    </row>
    <row r="1162" spans="3:4">
      <c r="C1162" s="14"/>
      <c r="D1162" s="14"/>
    </row>
    <row r="1163" spans="3:4">
      <c r="C1163" s="14"/>
      <c r="D1163" s="14"/>
    </row>
    <row r="1164" spans="3:4">
      <c r="C1164" s="14"/>
      <c r="D1164" s="14"/>
    </row>
    <row r="1165" spans="3:4">
      <c r="C1165" s="14"/>
      <c r="D1165" s="14"/>
    </row>
    <row r="1166" spans="3:4">
      <c r="C1166" s="14"/>
      <c r="D1166" s="14"/>
    </row>
    <row r="1167" spans="3:4">
      <c r="C1167" s="14"/>
      <c r="D1167" s="14"/>
    </row>
    <row r="1168" spans="3:4">
      <c r="C1168" s="14"/>
      <c r="D1168" s="14"/>
    </row>
    <row r="1169" spans="3:4">
      <c r="C1169" s="14"/>
      <c r="D1169" s="14"/>
    </row>
    <row r="1170" spans="3:4">
      <c r="C1170" s="14"/>
      <c r="D1170" s="14"/>
    </row>
    <row r="1171" spans="3:4">
      <c r="C1171" s="14"/>
      <c r="D1171" s="14"/>
    </row>
    <row r="1172" spans="3:4">
      <c r="C1172" s="14"/>
      <c r="D1172" s="14"/>
    </row>
    <row r="1173" spans="3:4">
      <c r="C1173" s="14"/>
      <c r="D1173" s="14"/>
    </row>
    <row r="1174" spans="3:4">
      <c r="C1174" s="14"/>
      <c r="D1174" s="14"/>
    </row>
    <row r="1175" spans="3:4">
      <c r="C1175" s="14"/>
      <c r="D1175" s="14"/>
    </row>
    <row r="1176" spans="3:4">
      <c r="C1176" s="14"/>
      <c r="D1176" s="14"/>
    </row>
    <row r="1177" spans="3:4">
      <c r="C1177" s="14"/>
      <c r="D1177" s="14"/>
    </row>
    <row r="1178" spans="3:4">
      <c r="C1178" s="14"/>
      <c r="D1178" s="14"/>
    </row>
    <row r="1179" spans="3:4">
      <c r="C1179" s="14"/>
      <c r="D1179" s="14"/>
    </row>
    <row r="1180" spans="3:4">
      <c r="C1180" s="14"/>
      <c r="D1180" s="14"/>
    </row>
    <row r="1181" spans="3:4">
      <c r="C1181" s="14"/>
      <c r="D1181" s="14"/>
    </row>
    <row r="1182" spans="3:4">
      <c r="C1182" s="14"/>
      <c r="D1182" s="14"/>
    </row>
    <row r="1183" spans="3:4">
      <c r="C1183" s="14"/>
      <c r="D1183" s="14"/>
    </row>
    <row r="1184" spans="3:4">
      <c r="C1184" s="14"/>
      <c r="D1184" s="14"/>
    </row>
    <row r="1185" spans="3:4">
      <c r="C1185" s="14"/>
      <c r="D1185" s="14"/>
    </row>
    <row r="1186" spans="3:4">
      <c r="C1186" s="14"/>
      <c r="D1186" s="14"/>
    </row>
    <row r="1187" spans="3:4">
      <c r="C1187" s="14"/>
      <c r="D1187" s="14"/>
    </row>
    <row r="1188" spans="3:4">
      <c r="C1188" s="14"/>
      <c r="D1188" s="14"/>
    </row>
    <row r="1189" spans="3:4">
      <c r="C1189" s="14"/>
      <c r="D1189" s="14"/>
    </row>
    <row r="1190" spans="3:4">
      <c r="C1190" s="14"/>
      <c r="D1190" s="14"/>
    </row>
    <row r="1191" spans="3:4">
      <c r="C1191" s="14"/>
      <c r="D1191" s="14"/>
    </row>
    <row r="1192" spans="3:4">
      <c r="C1192" s="14"/>
      <c r="D1192" s="14"/>
    </row>
    <row r="1193" spans="3:4">
      <c r="C1193" s="14"/>
      <c r="D1193" s="14"/>
    </row>
    <row r="1194" spans="3:4">
      <c r="C1194" s="14"/>
      <c r="D1194" s="14"/>
    </row>
    <row r="1195" spans="3:4">
      <c r="C1195" s="14"/>
      <c r="D1195" s="14"/>
    </row>
    <row r="1196" spans="3:4">
      <c r="C1196" s="14"/>
      <c r="D1196" s="14"/>
    </row>
    <row r="1197" spans="3:4">
      <c r="C1197" s="14"/>
      <c r="D1197" s="14"/>
    </row>
    <row r="1198" spans="3:4">
      <c r="C1198" s="14"/>
      <c r="D1198" s="14"/>
    </row>
    <row r="1199" spans="3:4">
      <c r="C1199" s="14"/>
      <c r="D1199" s="14"/>
    </row>
    <row r="1200" spans="3:4">
      <c r="C1200" s="14"/>
      <c r="D1200" s="14"/>
    </row>
    <row r="1201" spans="3:4">
      <c r="C1201" s="14"/>
      <c r="D1201" s="14"/>
    </row>
    <row r="1202" spans="3:4">
      <c r="C1202" s="14"/>
      <c r="D1202" s="14"/>
    </row>
    <row r="1203" spans="3:4">
      <c r="C1203" s="14"/>
      <c r="D1203" s="14"/>
    </row>
    <row r="1204" spans="3:4">
      <c r="C1204" s="14"/>
      <c r="D1204" s="14"/>
    </row>
    <row r="1205" spans="3:4">
      <c r="C1205" s="14"/>
      <c r="D1205" s="14"/>
    </row>
    <row r="1206" spans="3:4">
      <c r="C1206" s="14"/>
      <c r="D1206" s="14"/>
    </row>
    <row r="1207" spans="3:4">
      <c r="C1207" s="14"/>
      <c r="D1207" s="14"/>
    </row>
    <row r="1208" spans="3:4">
      <c r="C1208" s="14"/>
      <c r="D1208" s="14"/>
    </row>
    <row r="1209" spans="3:4">
      <c r="C1209" s="14"/>
      <c r="D1209" s="14"/>
    </row>
    <row r="1210" spans="3:4">
      <c r="C1210" s="14"/>
      <c r="D1210" s="14"/>
    </row>
    <row r="1211" spans="3:4">
      <c r="C1211" s="14"/>
      <c r="D1211" s="14"/>
    </row>
    <row r="1212" spans="3:4">
      <c r="C1212" s="14"/>
      <c r="D1212" s="14"/>
    </row>
    <row r="1213" spans="3:4">
      <c r="C1213" s="14"/>
      <c r="D1213" s="14"/>
    </row>
    <row r="1214" spans="3:4">
      <c r="C1214" s="14"/>
      <c r="D1214" s="14"/>
    </row>
    <row r="1215" spans="3:4">
      <c r="C1215" s="14"/>
      <c r="D1215" s="14"/>
    </row>
    <row r="1216" spans="3:4">
      <c r="C1216" s="14"/>
      <c r="D1216" s="14"/>
    </row>
    <row r="1217" spans="3:4">
      <c r="C1217" s="14"/>
      <c r="D1217" s="14"/>
    </row>
    <row r="1218" spans="3:4">
      <c r="C1218" s="14"/>
      <c r="D1218" s="14"/>
    </row>
    <row r="1219" spans="3:4">
      <c r="C1219" s="14"/>
      <c r="D1219" s="14"/>
    </row>
    <row r="1220" spans="3:4">
      <c r="C1220" s="14"/>
      <c r="D1220" s="14"/>
    </row>
    <row r="1221" spans="3:4">
      <c r="C1221" s="14"/>
      <c r="D1221" s="14"/>
    </row>
    <row r="1222" spans="3:4">
      <c r="C1222" s="14"/>
      <c r="D1222" s="14"/>
    </row>
    <row r="1223" spans="3:4">
      <c r="C1223" s="14"/>
      <c r="D1223" s="14"/>
    </row>
    <row r="1224" spans="3:4">
      <c r="C1224" s="14"/>
      <c r="D1224" s="14"/>
    </row>
    <row r="1225" spans="3:4">
      <c r="C1225" s="14"/>
      <c r="D1225" s="14"/>
    </row>
    <row r="1226" spans="3:4">
      <c r="C1226" s="14"/>
      <c r="D1226" s="14"/>
    </row>
    <row r="1227" spans="3:4">
      <c r="C1227" s="14"/>
      <c r="D1227" s="14"/>
    </row>
    <row r="1228" spans="3:4">
      <c r="C1228" s="14"/>
      <c r="D1228" s="14"/>
    </row>
    <row r="1229" spans="3:4">
      <c r="C1229" s="14"/>
      <c r="D1229" s="14"/>
    </row>
    <row r="1230" spans="3:4">
      <c r="C1230" s="14"/>
      <c r="D1230" s="14"/>
    </row>
    <row r="1231" spans="3:4">
      <c r="C1231" s="14"/>
      <c r="D1231" s="14"/>
    </row>
    <row r="1232" spans="3:4">
      <c r="C1232" s="14"/>
      <c r="D1232" s="14"/>
    </row>
    <row r="1233" spans="3:4">
      <c r="C1233" s="14"/>
      <c r="D1233" s="14"/>
    </row>
    <row r="1234" spans="3:4">
      <c r="C1234" s="14"/>
      <c r="D1234" s="14"/>
    </row>
    <row r="1235" spans="3:4">
      <c r="C1235" s="14"/>
      <c r="D1235" s="14"/>
    </row>
    <row r="1236" spans="3:4">
      <c r="C1236" s="14"/>
      <c r="D1236" s="14"/>
    </row>
    <row r="1237" spans="3:4">
      <c r="C1237" s="14"/>
      <c r="D1237" s="14"/>
    </row>
    <row r="1238" spans="3:4">
      <c r="C1238" s="14"/>
      <c r="D1238" s="14"/>
    </row>
    <row r="1239" spans="3:4">
      <c r="C1239" s="14"/>
      <c r="D1239" s="14"/>
    </row>
    <row r="1240" spans="3:4">
      <c r="C1240" s="14"/>
      <c r="D1240" s="14"/>
    </row>
    <row r="1241" spans="3:4">
      <c r="C1241" s="14"/>
      <c r="D1241" s="14"/>
    </row>
    <row r="1242" spans="3:4">
      <c r="C1242" s="14"/>
      <c r="D1242" s="14"/>
    </row>
    <row r="1243" spans="3:4">
      <c r="C1243" s="14"/>
      <c r="D1243" s="14"/>
    </row>
    <row r="1244" spans="3:4">
      <c r="C1244" s="14"/>
      <c r="D1244" s="14"/>
    </row>
    <row r="1245" spans="3:4">
      <c r="C1245" s="14"/>
      <c r="D1245" s="14"/>
    </row>
    <row r="1246" spans="3:4">
      <c r="C1246" s="14"/>
      <c r="D1246" s="14"/>
    </row>
    <row r="1247" spans="3:4">
      <c r="C1247" s="14"/>
      <c r="D1247" s="14"/>
    </row>
    <row r="1248" spans="3:4">
      <c r="C1248" s="14"/>
      <c r="D1248" s="14"/>
    </row>
    <row r="1249" spans="3:4">
      <c r="C1249" s="14"/>
      <c r="D1249" s="14"/>
    </row>
    <row r="1250" spans="3:4">
      <c r="C1250" s="14"/>
      <c r="D1250" s="14"/>
    </row>
    <row r="1251" spans="3:4">
      <c r="C1251" s="14"/>
      <c r="D1251" s="14"/>
    </row>
    <row r="1252" spans="3:4">
      <c r="C1252" s="14"/>
      <c r="D1252" s="14"/>
    </row>
    <row r="1253" spans="3:4">
      <c r="C1253" s="14"/>
      <c r="D1253" s="14"/>
    </row>
    <row r="1254" spans="3:4">
      <c r="C1254" s="14"/>
      <c r="D1254" s="14"/>
    </row>
    <row r="1255" spans="3:4">
      <c r="C1255" s="14"/>
      <c r="D1255" s="14"/>
    </row>
    <row r="1256" spans="3:4">
      <c r="C1256" s="14"/>
      <c r="D1256" s="14"/>
    </row>
    <row r="1257" spans="3:4">
      <c r="C1257" s="14"/>
      <c r="D1257" s="14"/>
    </row>
    <row r="1258" spans="3:4">
      <c r="C1258" s="14"/>
      <c r="D1258" s="14"/>
    </row>
    <row r="1259" spans="3:4">
      <c r="C1259" s="14"/>
      <c r="D1259" s="14"/>
    </row>
    <row r="1260" spans="3:4">
      <c r="C1260" s="14"/>
      <c r="D1260" s="14"/>
    </row>
    <row r="1261" spans="3:4">
      <c r="C1261" s="14"/>
      <c r="D1261" s="14"/>
    </row>
    <row r="1262" spans="3:4">
      <c r="C1262" s="14"/>
      <c r="D1262" s="14"/>
    </row>
    <row r="1263" spans="3:4">
      <c r="C1263" s="14"/>
      <c r="D1263" s="14"/>
    </row>
    <row r="1264" spans="3:4">
      <c r="C1264" s="14"/>
      <c r="D1264" s="14"/>
    </row>
    <row r="1265" spans="3:4">
      <c r="C1265" s="14"/>
      <c r="D1265" s="14"/>
    </row>
    <row r="1266" spans="3:4">
      <c r="C1266" s="14"/>
      <c r="D1266" s="14"/>
    </row>
    <row r="1267" spans="3:4">
      <c r="C1267" s="14"/>
      <c r="D1267" s="14"/>
    </row>
    <row r="1268" spans="3:4">
      <c r="C1268" s="14"/>
      <c r="D1268" s="14"/>
    </row>
    <row r="1269" spans="3:4">
      <c r="C1269" s="14"/>
      <c r="D1269" s="14"/>
    </row>
    <row r="1270" spans="3:4">
      <c r="C1270" s="14"/>
      <c r="D1270" s="14"/>
    </row>
    <row r="1271" spans="3:4">
      <c r="C1271" s="14"/>
      <c r="D1271" s="14"/>
    </row>
    <row r="1272" spans="3:4">
      <c r="C1272" s="14"/>
      <c r="D1272" s="14"/>
    </row>
    <row r="1273" spans="3:4">
      <c r="C1273" s="14"/>
      <c r="D1273" s="14"/>
    </row>
    <row r="1274" spans="3:4">
      <c r="C1274" s="14"/>
      <c r="D1274" s="14"/>
    </row>
    <row r="1275" spans="3:4">
      <c r="C1275" s="14"/>
      <c r="D1275" s="14"/>
    </row>
    <row r="1276" spans="3:4">
      <c r="C1276" s="14"/>
      <c r="D1276" s="14"/>
    </row>
    <row r="1277" spans="3:4">
      <c r="C1277" s="14"/>
      <c r="D1277" s="14"/>
    </row>
    <row r="1278" spans="3:4">
      <c r="C1278" s="14"/>
      <c r="D1278" s="14"/>
    </row>
    <row r="1279" spans="3:4">
      <c r="C1279" s="14"/>
      <c r="D1279" s="14"/>
    </row>
    <row r="1280" spans="3:4">
      <c r="C1280" s="14"/>
      <c r="D1280" s="14"/>
    </row>
    <row r="1281" spans="3:4">
      <c r="C1281" s="14"/>
      <c r="D1281" s="14"/>
    </row>
    <row r="1282" spans="3:4">
      <c r="C1282" s="14"/>
      <c r="D1282" s="14"/>
    </row>
    <row r="1283" spans="3:4">
      <c r="C1283" s="14"/>
      <c r="D1283" s="14"/>
    </row>
    <row r="1284" spans="3:4">
      <c r="C1284" s="14"/>
      <c r="D1284" s="14"/>
    </row>
    <row r="1285" spans="3:4">
      <c r="C1285" s="14"/>
      <c r="D1285" s="14"/>
    </row>
    <row r="1286" spans="3:4">
      <c r="C1286" s="14"/>
      <c r="D1286" s="14"/>
    </row>
    <row r="1287" spans="3:4">
      <c r="C1287" s="14"/>
      <c r="D1287" s="14"/>
    </row>
    <row r="1288" spans="3:4">
      <c r="C1288" s="14"/>
      <c r="D1288" s="14"/>
    </row>
    <row r="1289" spans="3:4">
      <c r="C1289" s="14"/>
      <c r="D1289" s="14"/>
    </row>
    <row r="1290" spans="3:4">
      <c r="C1290" s="14"/>
      <c r="D1290" s="14"/>
    </row>
    <row r="1291" spans="3:4">
      <c r="C1291" s="14"/>
      <c r="D1291" s="14"/>
    </row>
    <row r="1292" spans="3:4">
      <c r="C1292" s="14"/>
      <c r="D1292" s="14"/>
    </row>
    <row r="1293" spans="3:4">
      <c r="C1293" s="14"/>
      <c r="D1293" s="14"/>
    </row>
    <row r="1294" spans="3:4">
      <c r="C1294" s="14"/>
      <c r="D1294" s="14"/>
    </row>
    <row r="1295" spans="3:4">
      <c r="C1295" s="14"/>
      <c r="D1295" s="14"/>
    </row>
    <row r="1296" spans="3:4">
      <c r="C1296" s="14"/>
      <c r="D1296" s="14"/>
    </row>
    <row r="1297" spans="3:4">
      <c r="C1297" s="14"/>
      <c r="D1297" s="14"/>
    </row>
    <row r="1298" spans="3:4">
      <c r="C1298" s="14"/>
      <c r="D1298" s="14"/>
    </row>
    <row r="1299" spans="3:4">
      <c r="C1299" s="14"/>
      <c r="D1299" s="14"/>
    </row>
    <row r="1300" spans="3:4">
      <c r="C1300" s="14"/>
      <c r="D1300" s="14"/>
    </row>
    <row r="1301" spans="3:4">
      <c r="C1301" s="14"/>
      <c r="D1301" s="14"/>
    </row>
    <row r="1302" spans="3:4">
      <c r="C1302" s="14"/>
      <c r="D1302" s="14"/>
    </row>
    <row r="1303" spans="3:4">
      <c r="C1303" s="14"/>
      <c r="D1303" s="14"/>
    </row>
    <row r="1304" spans="3:4">
      <c r="C1304" s="14"/>
      <c r="D1304" s="14"/>
    </row>
    <row r="1305" spans="3:4">
      <c r="C1305" s="14"/>
      <c r="D1305" s="14"/>
    </row>
    <row r="1306" spans="3:4">
      <c r="C1306" s="14"/>
      <c r="D1306" s="14"/>
    </row>
    <row r="1307" spans="3:4">
      <c r="C1307" s="14"/>
      <c r="D1307" s="14"/>
    </row>
    <row r="1308" spans="3:4">
      <c r="C1308" s="14"/>
      <c r="D1308" s="14"/>
    </row>
    <row r="1309" spans="3:4">
      <c r="C1309" s="14"/>
      <c r="D1309" s="14"/>
    </row>
    <row r="1310" spans="3:4">
      <c r="C1310" s="14"/>
      <c r="D1310" s="14"/>
    </row>
    <row r="1311" spans="3:4">
      <c r="C1311" s="14"/>
      <c r="D1311" s="14"/>
    </row>
    <row r="1312" spans="3:4">
      <c r="C1312" s="14"/>
      <c r="D1312" s="14"/>
    </row>
    <row r="1313" spans="3:4">
      <c r="C1313" s="14"/>
      <c r="D1313" s="14"/>
    </row>
    <row r="1314" spans="3:4">
      <c r="C1314" s="14"/>
      <c r="D1314" s="14"/>
    </row>
    <row r="1315" spans="3:4">
      <c r="C1315" s="14"/>
      <c r="D1315" s="14"/>
    </row>
    <row r="1316" spans="3:4">
      <c r="C1316" s="14"/>
      <c r="D1316" s="14"/>
    </row>
    <row r="1317" spans="3:4">
      <c r="C1317" s="14"/>
      <c r="D1317" s="14"/>
    </row>
    <row r="1318" spans="3:4">
      <c r="C1318" s="14"/>
      <c r="D1318" s="14"/>
    </row>
    <row r="1319" spans="3:4">
      <c r="C1319" s="14"/>
      <c r="D1319" s="14"/>
    </row>
    <row r="1320" spans="3:4">
      <c r="C1320" s="14"/>
      <c r="D1320" s="14"/>
    </row>
    <row r="1321" spans="3:4">
      <c r="C1321" s="14"/>
      <c r="D1321" s="14"/>
    </row>
    <row r="1322" spans="3:4">
      <c r="C1322" s="14"/>
      <c r="D1322" s="14"/>
    </row>
    <row r="1323" spans="3:4">
      <c r="C1323" s="14"/>
      <c r="D1323" s="14"/>
    </row>
    <row r="1324" spans="3:4">
      <c r="C1324" s="14"/>
      <c r="D1324" s="14"/>
    </row>
    <row r="1325" spans="3:4">
      <c r="C1325" s="14"/>
      <c r="D1325" s="14"/>
    </row>
    <row r="1326" spans="3:4">
      <c r="C1326" s="14"/>
      <c r="D1326" s="14"/>
    </row>
    <row r="1327" spans="3:4">
      <c r="C1327" s="14"/>
      <c r="D1327" s="14"/>
    </row>
    <row r="1328" spans="3:4">
      <c r="C1328" s="14"/>
      <c r="D1328" s="14"/>
    </row>
    <row r="1329" spans="3:4">
      <c r="C1329" s="14"/>
      <c r="D1329" s="14"/>
    </row>
    <row r="1330" spans="3:4">
      <c r="C1330" s="14"/>
      <c r="D1330" s="14"/>
    </row>
    <row r="1331" spans="3:4">
      <c r="C1331" s="14"/>
      <c r="D1331" s="14"/>
    </row>
    <row r="1332" spans="3:4">
      <c r="C1332" s="14"/>
      <c r="D1332" s="14"/>
    </row>
    <row r="1333" spans="3:4">
      <c r="C1333" s="14"/>
      <c r="D1333" s="14"/>
    </row>
    <row r="1334" spans="3:4">
      <c r="C1334" s="14"/>
      <c r="D1334" s="14"/>
    </row>
    <row r="1335" spans="3:4">
      <c r="C1335" s="14"/>
      <c r="D1335" s="14"/>
    </row>
    <row r="1336" spans="3:4">
      <c r="C1336" s="14"/>
      <c r="D1336" s="14"/>
    </row>
    <row r="1337" spans="3:4">
      <c r="C1337" s="14"/>
      <c r="D1337" s="14"/>
    </row>
    <row r="1338" spans="3:4">
      <c r="C1338" s="14"/>
      <c r="D1338" s="14"/>
    </row>
    <row r="1339" spans="3:4">
      <c r="C1339" s="14"/>
      <c r="D1339" s="14"/>
    </row>
    <row r="1340" spans="3:4">
      <c r="C1340" s="14"/>
      <c r="D1340" s="14"/>
    </row>
    <row r="1341" spans="3:4">
      <c r="C1341" s="14"/>
      <c r="D1341" s="14"/>
    </row>
    <row r="1342" spans="3:4">
      <c r="C1342" s="14"/>
      <c r="D1342" s="14"/>
    </row>
    <row r="1343" spans="3:4">
      <c r="C1343" s="14"/>
      <c r="D1343" s="14"/>
    </row>
    <row r="1344" spans="3:4">
      <c r="C1344" s="14"/>
      <c r="D1344" s="14"/>
    </row>
    <row r="1345" spans="3:4">
      <c r="C1345" s="14"/>
      <c r="D1345" s="14"/>
    </row>
    <row r="1346" spans="3:4">
      <c r="C1346" s="14"/>
      <c r="D1346" s="14"/>
    </row>
    <row r="1347" spans="3:4">
      <c r="C1347" s="14"/>
      <c r="D1347" s="14"/>
    </row>
    <row r="1348" spans="3:4">
      <c r="C1348" s="14"/>
      <c r="D1348" s="14"/>
    </row>
    <row r="1349" spans="3:4">
      <c r="C1349" s="14"/>
      <c r="D1349" s="14"/>
    </row>
    <row r="1350" spans="3:4">
      <c r="C1350" s="14"/>
      <c r="D1350" s="14"/>
    </row>
    <row r="1351" spans="3:4">
      <c r="C1351" s="14"/>
      <c r="D1351" s="14"/>
    </row>
    <row r="1352" spans="3:4">
      <c r="C1352" s="14"/>
      <c r="D1352" s="14"/>
    </row>
    <row r="1353" spans="3:4">
      <c r="C1353" s="14"/>
      <c r="D1353" s="14"/>
    </row>
    <row r="1354" spans="3:4">
      <c r="C1354" s="14"/>
      <c r="D1354" s="14"/>
    </row>
    <row r="1355" spans="3:4">
      <c r="C1355" s="14"/>
      <c r="D1355" s="14"/>
    </row>
    <row r="1356" spans="3:4">
      <c r="C1356" s="14"/>
      <c r="D1356" s="14"/>
    </row>
    <row r="1357" spans="3:4">
      <c r="C1357" s="14"/>
      <c r="D1357" s="14"/>
    </row>
    <row r="1358" spans="3:4">
      <c r="C1358" s="14"/>
      <c r="D1358" s="14"/>
    </row>
    <row r="1359" spans="3:4">
      <c r="C1359" s="14"/>
      <c r="D1359" s="14"/>
    </row>
    <row r="1360" spans="3:4">
      <c r="C1360" s="14"/>
      <c r="D1360" s="14"/>
    </row>
    <row r="1361" spans="3:4">
      <c r="C1361" s="14"/>
      <c r="D1361" s="14"/>
    </row>
    <row r="1362" spans="3:4">
      <c r="C1362" s="14"/>
      <c r="D1362" s="14"/>
    </row>
    <row r="1363" spans="3:4">
      <c r="C1363" s="14"/>
      <c r="D1363" s="14"/>
    </row>
    <row r="1364" spans="3:4">
      <c r="C1364" s="14"/>
      <c r="D1364" s="14"/>
    </row>
    <row r="1365" spans="3:4">
      <c r="C1365" s="14"/>
      <c r="D1365" s="14"/>
    </row>
    <row r="1366" spans="3:4">
      <c r="C1366" s="14"/>
      <c r="D1366" s="14"/>
    </row>
    <row r="1367" spans="3:4">
      <c r="C1367" s="14"/>
      <c r="D1367" s="14"/>
    </row>
    <row r="1368" spans="3:4">
      <c r="C1368" s="14"/>
      <c r="D1368" s="14"/>
    </row>
    <row r="1369" spans="3:4">
      <c r="C1369" s="14"/>
      <c r="D1369" s="14"/>
    </row>
    <row r="1370" spans="3:4">
      <c r="C1370" s="14"/>
      <c r="D1370" s="14"/>
    </row>
    <row r="1371" spans="3:4">
      <c r="C1371" s="14"/>
      <c r="D1371" s="14"/>
    </row>
    <row r="1372" spans="3:4">
      <c r="C1372" s="14"/>
      <c r="D1372" s="14"/>
    </row>
    <row r="1373" spans="3:4">
      <c r="C1373" s="14"/>
      <c r="D1373" s="14"/>
    </row>
    <row r="1374" spans="3:4">
      <c r="C1374" s="14"/>
      <c r="D1374" s="14"/>
    </row>
    <row r="1375" spans="3:4">
      <c r="C1375" s="14"/>
      <c r="D1375" s="14"/>
    </row>
    <row r="1376" spans="3:4">
      <c r="C1376" s="14"/>
      <c r="D1376" s="14"/>
    </row>
    <row r="1377" spans="3:4">
      <c r="C1377" s="14"/>
      <c r="D1377" s="14"/>
    </row>
    <row r="1378" spans="3:4">
      <c r="C1378" s="14"/>
      <c r="D1378" s="14"/>
    </row>
    <row r="1379" spans="3:4">
      <c r="C1379" s="14"/>
      <c r="D1379" s="14"/>
    </row>
    <row r="1380" spans="3:4">
      <c r="C1380" s="14"/>
      <c r="D1380" s="14"/>
    </row>
    <row r="1381" spans="3:4">
      <c r="C1381" s="14"/>
      <c r="D1381" s="14"/>
    </row>
    <row r="1382" spans="3:4">
      <c r="C1382" s="14"/>
      <c r="D1382" s="14"/>
    </row>
    <row r="1383" spans="3:4">
      <c r="C1383" s="14"/>
      <c r="D1383" s="14"/>
    </row>
    <row r="1384" spans="3:4">
      <c r="C1384" s="14"/>
      <c r="D1384" s="14"/>
    </row>
    <row r="1385" spans="3:4">
      <c r="C1385" s="14"/>
      <c r="D1385" s="14"/>
    </row>
    <row r="1386" spans="3:4">
      <c r="C1386" s="14"/>
      <c r="D1386" s="14"/>
    </row>
    <row r="1387" spans="3:4">
      <c r="C1387" s="14"/>
      <c r="D1387" s="14"/>
    </row>
    <row r="1388" spans="3:4">
      <c r="C1388" s="14"/>
      <c r="D1388" s="14"/>
    </row>
    <row r="1389" spans="3:4">
      <c r="C1389" s="14"/>
      <c r="D1389" s="14"/>
    </row>
    <row r="1390" spans="3:4">
      <c r="C1390" s="14"/>
      <c r="D1390" s="14"/>
    </row>
    <row r="1391" spans="3:4">
      <c r="C1391" s="14"/>
      <c r="D1391" s="14"/>
    </row>
    <row r="1392" spans="3:4">
      <c r="C1392" s="14"/>
      <c r="D1392" s="14"/>
    </row>
    <row r="1393" spans="3:4">
      <c r="C1393" s="14"/>
      <c r="D1393" s="14"/>
    </row>
    <row r="1394" spans="3:4">
      <c r="C1394" s="14"/>
      <c r="D1394" s="14"/>
    </row>
    <row r="1395" spans="3:4">
      <c r="C1395" s="14"/>
      <c r="D1395" s="14"/>
    </row>
    <row r="1396" spans="3:4">
      <c r="C1396" s="14"/>
      <c r="D1396" s="14"/>
    </row>
    <row r="1397" spans="3:4">
      <c r="C1397" s="14"/>
      <c r="D1397" s="14"/>
    </row>
    <row r="1398" spans="3:4">
      <c r="C1398" s="14"/>
      <c r="D1398" s="14"/>
    </row>
    <row r="1399" spans="3:4">
      <c r="C1399" s="14"/>
      <c r="D1399" s="14"/>
    </row>
    <row r="1400" spans="3:4">
      <c r="C1400" s="14"/>
      <c r="D1400" s="14"/>
    </row>
    <row r="1401" spans="3:4">
      <c r="C1401" s="14"/>
      <c r="D1401" s="14"/>
    </row>
    <row r="1402" spans="3:4">
      <c r="C1402" s="14"/>
      <c r="D1402" s="14"/>
    </row>
    <row r="1403" spans="3:4">
      <c r="C1403" s="14"/>
      <c r="D1403" s="14"/>
    </row>
    <row r="1404" spans="3:4">
      <c r="C1404" s="14"/>
      <c r="D1404" s="14"/>
    </row>
    <row r="1405" spans="3:4">
      <c r="C1405" s="14"/>
      <c r="D1405" s="14"/>
    </row>
    <row r="1406" spans="3:4">
      <c r="C1406" s="14"/>
      <c r="D1406" s="14"/>
    </row>
    <row r="1407" spans="3:4">
      <c r="C1407" s="14"/>
      <c r="D1407" s="14"/>
    </row>
    <row r="1408" spans="3:4">
      <c r="C1408" s="14"/>
      <c r="D1408" s="14"/>
    </row>
    <row r="1409" spans="3:4">
      <c r="C1409" s="14"/>
      <c r="D1409" s="14"/>
    </row>
    <row r="1410" spans="3:4">
      <c r="C1410" s="14"/>
      <c r="D1410" s="14"/>
    </row>
    <row r="1411" spans="3:4">
      <c r="C1411" s="14"/>
      <c r="D1411" s="14"/>
    </row>
    <row r="1412" spans="3:4">
      <c r="C1412" s="14"/>
      <c r="D1412" s="14"/>
    </row>
    <row r="1413" spans="3:4">
      <c r="C1413" s="14"/>
      <c r="D1413" s="14"/>
    </row>
    <row r="1414" spans="3:4">
      <c r="C1414" s="14"/>
      <c r="D1414" s="14"/>
    </row>
    <row r="1415" spans="3:4">
      <c r="C1415" s="14"/>
      <c r="D1415" s="14"/>
    </row>
    <row r="1416" spans="3:4">
      <c r="C1416" s="14"/>
      <c r="D1416" s="14"/>
    </row>
    <row r="1417" spans="3:4">
      <c r="C1417" s="14"/>
      <c r="D1417" s="14"/>
    </row>
    <row r="1418" spans="3:4">
      <c r="C1418" s="14"/>
      <c r="D1418" s="14"/>
    </row>
    <row r="1419" spans="3:4">
      <c r="C1419" s="14"/>
      <c r="D1419" s="14"/>
    </row>
    <row r="1420" spans="3:4">
      <c r="C1420" s="14"/>
      <c r="D1420" s="14"/>
    </row>
    <row r="1421" spans="3:4">
      <c r="C1421" s="14"/>
      <c r="D1421" s="14"/>
    </row>
    <row r="1422" spans="3:4">
      <c r="C1422" s="14"/>
      <c r="D1422" s="14"/>
    </row>
    <row r="1423" spans="3:4">
      <c r="C1423" s="14"/>
      <c r="D1423" s="14"/>
    </row>
    <row r="1424" spans="3:4">
      <c r="C1424" s="14"/>
      <c r="D1424" s="14"/>
    </row>
    <row r="1425" spans="3:4">
      <c r="C1425" s="14"/>
      <c r="D1425" s="14"/>
    </row>
    <row r="1426" spans="3:4">
      <c r="C1426" s="14"/>
      <c r="D1426" s="14"/>
    </row>
    <row r="1427" spans="3:4">
      <c r="C1427" s="14"/>
      <c r="D1427" s="14"/>
    </row>
    <row r="1428" spans="3:4">
      <c r="C1428" s="14"/>
      <c r="D1428" s="14"/>
    </row>
    <row r="1429" spans="3:4">
      <c r="C1429" s="14"/>
      <c r="D1429" s="14"/>
    </row>
    <row r="1430" spans="3:4">
      <c r="C1430" s="14"/>
      <c r="D1430" s="14"/>
    </row>
    <row r="1431" spans="3:4">
      <c r="C1431" s="14"/>
      <c r="D1431" s="14"/>
    </row>
    <row r="1432" spans="3:4">
      <c r="C1432" s="14"/>
      <c r="D1432" s="14"/>
    </row>
    <row r="1433" spans="3:4">
      <c r="C1433" s="14"/>
      <c r="D1433" s="14"/>
    </row>
    <row r="1434" spans="3:4">
      <c r="C1434" s="14"/>
      <c r="D1434" s="14"/>
    </row>
    <row r="1435" spans="3:4">
      <c r="C1435" s="14"/>
      <c r="D1435" s="14"/>
    </row>
    <row r="1436" spans="3:4">
      <c r="C1436" s="14"/>
      <c r="D1436" s="14"/>
    </row>
    <row r="1437" spans="3:4">
      <c r="C1437" s="14"/>
      <c r="D1437" s="14"/>
    </row>
    <row r="1438" spans="3:4">
      <c r="C1438" s="14"/>
      <c r="D1438" s="14"/>
    </row>
    <row r="1439" spans="3:4">
      <c r="C1439" s="14"/>
      <c r="D1439" s="14"/>
    </row>
    <row r="1440" spans="3:4">
      <c r="C1440" s="14"/>
      <c r="D1440" s="14"/>
    </row>
    <row r="1441" spans="3:4">
      <c r="C1441" s="14"/>
      <c r="D1441" s="14"/>
    </row>
    <row r="1442" spans="3:4">
      <c r="C1442" s="14"/>
      <c r="D1442" s="14"/>
    </row>
    <row r="1443" spans="3:4">
      <c r="C1443" s="14"/>
      <c r="D1443" s="14"/>
    </row>
    <row r="1444" spans="3:4">
      <c r="C1444" s="14"/>
      <c r="D1444" s="14"/>
    </row>
    <row r="1445" spans="3:4">
      <c r="C1445" s="14"/>
      <c r="D1445" s="14"/>
    </row>
    <row r="1446" spans="3:4">
      <c r="C1446" s="14"/>
      <c r="D1446" s="14"/>
    </row>
    <row r="1447" spans="3:4">
      <c r="C1447" s="14"/>
      <c r="D1447" s="14"/>
    </row>
    <row r="1448" spans="3:4">
      <c r="C1448" s="14"/>
      <c r="D1448" s="14"/>
    </row>
    <row r="1449" spans="3:4">
      <c r="C1449" s="14"/>
      <c r="D1449" s="14"/>
    </row>
    <row r="1450" spans="3:4">
      <c r="C1450" s="14"/>
      <c r="D1450" s="14"/>
    </row>
    <row r="1451" spans="3:4">
      <c r="C1451" s="14"/>
      <c r="D1451" s="14"/>
    </row>
    <row r="1452" spans="3:4">
      <c r="C1452" s="14"/>
      <c r="D1452" s="14"/>
    </row>
    <row r="1453" spans="3:4">
      <c r="C1453" s="14"/>
      <c r="D1453" s="14"/>
    </row>
    <row r="1454" spans="3:4">
      <c r="C1454" s="14"/>
      <c r="D1454" s="14"/>
    </row>
    <row r="1455" spans="3:4">
      <c r="C1455" s="14"/>
      <c r="D1455" s="14"/>
    </row>
    <row r="1456" spans="3:4">
      <c r="C1456" s="14"/>
      <c r="D1456" s="14"/>
    </row>
    <row r="1457" spans="3:4">
      <c r="C1457" s="14"/>
      <c r="D1457" s="14"/>
    </row>
    <row r="1458" spans="3:4">
      <c r="C1458" s="14"/>
      <c r="D1458" s="14"/>
    </row>
    <row r="1459" spans="3:4">
      <c r="C1459" s="14"/>
      <c r="D1459" s="14"/>
    </row>
    <row r="1460" spans="3:4">
      <c r="C1460" s="14"/>
      <c r="D1460" s="14"/>
    </row>
    <row r="1461" spans="3:4">
      <c r="C1461" s="14"/>
      <c r="D1461" s="14"/>
    </row>
    <row r="1462" spans="3:4">
      <c r="C1462" s="14"/>
      <c r="D1462" s="14"/>
    </row>
    <row r="1463" spans="3:4">
      <c r="C1463" s="14"/>
      <c r="D1463" s="14"/>
    </row>
    <row r="1464" spans="3:4">
      <c r="C1464" s="14"/>
      <c r="D1464" s="14"/>
    </row>
    <row r="1465" spans="3:4">
      <c r="C1465" s="14"/>
      <c r="D1465" s="14"/>
    </row>
    <row r="1466" spans="3:4">
      <c r="C1466" s="14"/>
      <c r="D1466" s="14"/>
    </row>
    <row r="1467" spans="3:4">
      <c r="C1467" s="14"/>
      <c r="D1467" s="14"/>
    </row>
    <row r="1468" spans="3:4">
      <c r="C1468" s="14"/>
      <c r="D1468" s="14"/>
    </row>
    <row r="1469" spans="3:4">
      <c r="C1469" s="14"/>
      <c r="D1469" s="14"/>
    </row>
    <row r="1470" spans="3:4">
      <c r="C1470" s="14"/>
      <c r="D1470" s="14"/>
    </row>
    <row r="1471" spans="3:4">
      <c r="C1471" s="14"/>
      <c r="D1471" s="14"/>
    </row>
    <row r="1472" spans="3:4">
      <c r="C1472" s="14"/>
      <c r="D1472" s="14"/>
    </row>
    <row r="1473" spans="3:4">
      <c r="C1473" s="14"/>
      <c r="D1473" s="14"/>
    </row>
    <row r="1474" spans="3:4">
      <c r="C1474" s="14"/>
      <c r="D1474" s="14"/>
    </row>
    <row r="1475" spans="3:4">
      <c r="C1475" s="14"/>
      <c r="D1475" s="14"/>
    </row>
    <row r="1476" spans="3:4">
      <c r="C1476" s="14"/>
      <c r="D1476" s="14"/>
    </row>
    <row r="1477" spans="3:4">
      <c r="C1477" s="14"/>
      <c r="D1477" s="14"/>
    </row>
    <row r="1478" spans="3:4">
      <c r="C1478" s="14"/>
      <c r="D1478" s="14"/>
    </row>
    <row r="1479" spans="3:4">
      <c r="C1479" s="14"/>
      <c r="D1479" s="14"/>
    </row>
    <row r="1480" spans="3:4">
      <c r="C1480" s="14"/>
      <c r="D1480" s="14"/>
    </row>
    <row r="1481" spans="3:4">
      <c r="C1481" s="14"/>
      <c r="D1481" s="14"/>
    </row>
    <row r="1482" spans="3:4">
      <c r="C1482" s="14"/>
      <c r="D1482" s="14"/>
    </row>
    <row r="1483" spans="3:4">
      <c r="C1483" s="14"/>
      <c r="D1483" s="14"/>
    </row>
    <row r="1484" spans="3:4">
      <c r="C1484" s="14"/>
      <c r="D1484" s="14"/>
    </row>
    <row r="1485" spans="3:4">
      <c r="C1485" s="14"/>
      <c r="D1485" s="14"/>
    </row>
    <row r="1486" spans="3:4">
      <c r="C1486" s="14"/>
      <c r="D1486" s="14"/>
    </row>
    <row r="1487" spans="3:4">
      <c r="C1487" s="14"/>
      <c r="D1487" s="14"/>
    </row>
    <row r="1488" spans="3:4">
      <c r="C1488" s="14"/>
      <c r="D1488" s="14"/>
    </row>
    <row r="1489" spans="3:4">
      <c r="C1489" s="14"/>
      <c r="D1489" s="14"/>
    </row>
    <row r="1490" spans="3:4">
      <c r="C1490" s="14"/>
      <c r="D1490" s="14"/>
    </row>
    <row r="1491" spans="3:4">
      <c r="C1491" s="14"/>
      <c r="D1491" s="14"/>
    </row>
    <row r="1492" spans="3:4">
      <c r="C1492" s="14"/>
      <c r="D1492" s="14"/>
    </row>
    <row r="1493" spans="3:4">
      <c r="C1493" s="14"/>
      <c r="D1493" s="14"/>
    </row>
    <row r="1494" spans="3:4">
      <c r="C1494" s="14"/>
      <c r="D1494" s="14"/>
    </row>
    <row r="1495" spans="3:4">
      <c r="C1495" s="14"/>
      <c r="D1495" s="14"/>
    </row>
    <row r="1496" spans="3:4">
      <c r="C1496" s="14"/>
      <c r="D1496" s="14"/>
    </row>
    <row r="1497" spans="3:4">
      <c r="C1497" s="14"/>
      <c r="D1497" s="14"/>
    </row>
    <row r="1498" spans="3:4">
      <c r="C1498" s="14"/>
      <c r="D1498" s="14"/>
    </row>
    <row r="1499" spans="3:4">
      <c r="C1499" s="14"/>
      <c r="D1499" s="14"/>
    </row>
    <row r="1500" spans="3:4">
      <c r="C1500" s="14"/>
      <c r="D1500" s="14"/>
    </row>
    <row r="1501" spans="3:4">
      <c r="C1501" s="14"/>
      <c r="D1501" s="14"/>
    </row>
    <row r="1502" spans="3:4">
      <c r="C1502" s="14"/>
      <c r="D1502" s="14"/>
    </row>
    <row r="1503" spans="3:4">
      <c r="C1503" s="14"/>
      <c r="D1503" s="14"/>
    </row>
    <row r="1504" spans="3:4">
      <c r="C1504" s="14"/>
      <c r="D1504" s="14"/>
    </row>
    <row r="1505" spans="3:4">
      <c r="C1505" s="14"/>
      <c r="D1505" s="14"/>
    </row>
    <row r="1506" spans="3:4">
      <c r="C1506" s="14"/>
      <c r="D1506" s="14"/>
    </row>
    <row r="1507" spans="3:4">
      <c r="C1507" s="14"/>
      <c r="D1507" s="14"/>
    </row>
    <row r="1508" spans="3:4">
      <c r="C1508" s="14"/>
      <c r="D1508" s="14"/>
    </row>
    <row r="1509" spans="3:4">
      <c r="C1509" s="14"/>
      <c r="D1509" s="14"/>
    </row>
    <row r="1510" spans="3:4">
      <c r="C1510" s="14"/>
      <c r="D1510" s="14"/>
    </row>
    <row r="1511" spans="3:4">
      <c r="C1511" s="14"/>
      <c r="D1511" s="14"/>
    </row>
    <row r="1512" spans="3:4">
      <c r="C1512" s="14"/>
      <c r="D1512" s="14"/>
    </row>
    <row r="1513" spans="3:4">
      <c r="C1513" s="14"/>
      <c r="D1513" s="14"/>
    </row>
    <row r="1514" spans="3:4">
      <c r="C1514" s="14"/>
      <c r="D1514" s="14"/>
    </row>
    <row r="1515" spans="3:4">
      <c r="C1515" s="14"/>
      <c r="D1515" s="14"/>
    </row>
    <row r="1516" spans="3:4">
      <c r="C1516" s="14"/>
      <c r="D1516" s="14"/>
    </row>
    <row r="1517" spans="3:4">
      <c r="C1517" s="14"/>
      <c r="D1517" s="14"/>
    </row>
    <row r="1518" spans="3:4">
      <c r="C1518" s="14"/>
      <c r="D1518" s="14"/>
    </row>
    <row r="1519" spans="3:4">
      <c r="C1519" s="14"/>
      <c r="D1519" s="14"/>
    </row>
    <row r="1520" spans="3:4">
      <c r="C1520" s="14"/>
      <c r="D1520" s="14"/>
    </row>
    <row r="1521" spans="3:4">
      <c r="C1521" s="14"/>
      <c r="D1521" s="14"/>
    </row>
    <row r="1522" spans="3:4">
      <c r="C1522" s="14"/>
      <c r="D1522" s="14"/>
    </row>
    <row r="1523" spans="3:4">
      <c r="C1523" s="14"/>
      <c r="D1523" s="14"/>
    </row>
    <row r="1524" spans="3:4">
      <c r="C1524" s="14"/>
      <c r="D1524" s="14"/>
    </row>
    <row r="1525" spans="3:4">
      <c r="C1525" s="14"/>
      <c r="D1525" s="14"/>
    </row>
    <row r="1526" spans="3:4">
      <c r="C1526" s="14"/>
      <c r="D1526" s="14"/>
    </row>
    <row r="1527" spans="3:4">
      <c r="C1527" s="14"/>
      <c r="D1527" s="14"/>
    </row>
    <row r="1528" spans="3:4">
      <c r="C1528" s="14"/>
      <c r="D1528" s="14"/>
    </row>
    <row r="1529" spans="3:4">
      <c r="C1529" s="14"/>
      <c r="D1529" s="14"/>
    </row>
    <row r="1530" spans="3:4">
      <c r="C1530" s="14"/>
      <c r="D1530" s="14"/>
    </row>
    <row r="1531" spans="3:4">
      <c r="C1531" s="14"/>
      <c r="D1531" s="14"/>
    </row>
    <row r="1532" spans="3:4">
      <c r="C1532" s="14"/>
      <c r="D1532" s="14"/>
    </row>
    <row r="1533" spans="3:4">
      <c r="C1533" s="14"/>
      <c r="D1533" s="14"/>
    </row>
    <row r="1534" spans="3:4">
      <c r="C1534" s="14"/>
      <c r="D1534" s="14"/>
    </row>
    <row r="1535" spans="3:4">
      <c r="C1535" s="14"/>
      <c r="D1535" s="14"/>
    </row>
    <row r="1536" spans="3:4">
      <c r="C1536" s="14"/>
      <c r="D1536" s="14"/>
    </row>
    <row r="1537" spans="3:4">
      <c r="C1537" s="14"/>
      <c r="D1537" s="14"/>
    </row>
    <row r="1538" spans="3:4">
      <c r="C1538" s="14"/>
      <c r="D1538" s="14"/>
    </row>
    <row r="1539" spans="3:4">
      <c r="C1539" s="14"/>
      <c r="D1539" s="14"/>
    </row>
    <row r="1540" spans="3:4">
      <c r="C1540" s="14"/>
      <c r="D1540" s="14"/>
    </row>
    <row r="1541" spans="3:4">
      <c r="C1541" s="14"/>
      <c r="D1541" s="14"/>
    </row>
    <row r="1542" spans="3:4">
      <c r="C1542" s="14"/>
      <c r="D1542" s="14"/>
    </row>
    <row r="1543" spans="3:4">
      <c r="C1543" s="14"/>
      <c r="D1543" s="14"/>
    </row>
    <row r="1544" spans="3:4">
      <c r="C1544" s="14"/>
      <c r="D1544" s="14"/>
    </row>
    <row r="1545" spans="3:4">
      <c r="C1545" s="14"/>
      <c r="D1545" s="14"/>
    </row>
    <row r="1546" spans="3:4">
      <c r="C1546" s="14"/>
      <c r="D1546" s="14"/>
    </row>
    <row r="1547" spans="3:4">
      <c r="C1547" s="14"/>
      <c r="D1547" s="14"/>
    </row>
    <row r="1548" spans="3:4">
      <c r="C1548" s="14"/>
      <c r="D1548" s="14"/>
    </row>
    <row r="1549" spans="3:4">
      <c r="C1549" s="14"/>
      <c r="D1549" s="14"/>
    </row>
    <row r="1550" spans="3:4">
      <c r="C1550" s="14"/>
      <c r="D1550" s="14"/>
    </row>
    <row r="1551" spans="3:4">
      <c r="C1551" s="14"/>
      <c r="D1551" s="14"/>
    </row>
    <row r="1552" spans="3:4">
      <c r="C1552" s="14"/>
      <c r="D1552" s="14"/>
    </row>
    <row r="1553" spans="3:4">
      <c r="C1553" s="14"/>
      <c r="D1553" s="14"/>
    </row>
    <row r="1554" spans="3:4">
      <c r="C1554" s="14"/>
      <c r="D1554" s="14"/>
    </row>
    <row r="1555" spans="3:4">
      <c r="C1555" s="14"/>
      <c r="D1555" s="14"/>
    </row>
    <row r="1556" spans="3:4">
      <c r="C1556" s="14"/>
      <c r="D1556" s="14"/>
    </row>
    <row r="1557" spans="3:4">
      <c r="C1557" s="14"/>
      <c r="D1557" s="14"/>
    </row>
    <row r="1558" spans="3:4">
      <c r="C1558" s="14"/>
      <c r="D1558" s="14"/>
    </row>
    <row r="1559" spans="3:4">
      <c r="C1559" s="14"/>
      <c r="D1559" s="14"/>
    </row>
    <row r="1560" spans="3:4">
      <c r="C1560" s="14"/>
      <c r="D1560" s="14"/>
    </row>
    <row r="1561" spans="3:4">
      <c r="C1561" s="14"/>
      <c r="D1561" s="14"/>
    </row>
    <row r="1562" spans="3:4">
      <c r="C1562" s="14"/>
      <c r="D1562" s="14"/>
    </row>
    <row r="1563" spans="3:4">
      <c r="C1563" s="14"/>
      <c r="D1563" s="14"/>
    </row>
    <row r="1564" spans="3:4">
      <c r="C1564" s="14"/>
      <c r="D1564" s="14"/>
    </row>
    <row r="1565" spans="3:4">
      <c r="C1565" s="14"/>
      <c r="D1565" s="14"/>
    </row>
    <row r="1566" spans="3:4">
      <c r="C1566" s="14"/>
      <c r="D1566" s="14"/>
    </row>
    <row r="1567" spans="3:4">
      <c r="C1567" s="14"/>
      <c r="D1567" s="14"/>
    </row>
    <row r="1568" spans="3:4">
      <c r="C1568" s="14"/>
      <c r="D1568" s="14"/>
    </row>
    <row r="1569" spans="3:4">
      <c r="C1569" s="14"/>
      <c r="D1569" s="14"/>
    </row>
    <row r="1570" spans="3:4">
      <c r="C1570" s="14"/>
      <c r="D1570" s="14"/>
    </row>
    <row r="1571" spans="3:4">
      <c r="C1571" s="14"/>
      <c r="D1571" s="14"/>
    </row>
    <row r="1572" spans="3:4">
      <c r="C1572" s="14"/>
      <c r="D1572" s="14"/>
    </row>
    <row r="1573" spans="3:4">
      <c r="C1573" s="14"/>
      <c r="D1573" s="14"/>
    </row>
    <row r="1574" spans="3:4">
      <c r="C1574" s="14"/>
      <c r="D1574" s="14"/>
    </row>
    <row r="1575" spans="3:4">
      <c r="C1575" s="14"/>
      <c r="D1575" s="14"/>
    </row>
    <row r="1576" spans="3:4">
      <c r="C1576" s="14"/>
      <c r="D1576" s="14"/>
    </row>
    <row r="1577" spans="3:4">
      <c r="C1577" s="14"/>
      <c r="D1577" s="14"/>
    </row>
    <row r="1578" spans="3:4">
      <c r="C1578" s="14"/>
      <c r="D1578" s="14"/>
    </row>
    <row r="1579" spans="3:4">
      <c r="C1579" s="14"/>
      <c r="D1579" s="14"/>
    </row>
    <row r="1580" spans="3:4">
      <c r="C1580" s="14"/>
      <c r="D1580" s="14"/>
    </row>
    <row r="1581" spans="3:4">
      <c r="C1581" s="14"/>
      <c r="D1581" s="14"/>
    </row>
    <row r="1582" spans="3:4">
      <c r="C1582" s="14"/>
      <c r="D1582" s="14"/>
    </row>
    <row r="1583" spans="3:4">
      <c r="C1583" s="14"/>
      <c r="D1583" s="14"/>
    </row>
    <row r="1584" spans="3:4">
      <c r="C1584" s="14"/>
      <c r="D1584" s="14"/>
    </row>
    <row r="1585" spans="3:4">
      <c r="C1585" s="14"/>
      <c r="D1585" s="14"/>
    </row>
    <row r="1586" spans="3:4">
      <c r="C1586" s="14"/>
      <c r="D1586" s="14"/>
    </row>
    <row r="1587" spans="3:4">
      <c r="C1587" s="14"/>
      <c r="D1587" s="14"/>
    </row>
    <row r="1588" spans="3:4">
      <c r="C1588" s="14"/>
      <c r="D1588" s="14"/>
    </row>
    <row r="1589" spans="3:4">
      <c r="C1589" s="14"/>
      <c r="D1589" s="14"/>
    </row>
    <row r="1590" spans="3:4">
      <c r="C1590" s="14"/>
      <c r="D1590" s="14"/>
    </row>
    <row r="1591" spans="3:4">
      <c r="C1591" s="14"/>
      <c r="D1591" s="14"/>
    </row>
    <row r="1592" spans="3:4">
      <c r="C1592" s="14"/>
      <c r="D1592" s="14"/>
    </row>
    <row r="1593" spans="3:4">
      <c r="C1593" s="14"/>
      <c r="D1593" s="14"/>
    </row>
    <row r="1594" spans="3:4">
      <c r="C1594" s="14"/>
      <c r="D1594" s="14"/>
    </row>
    <row r="1595" spans="3:4">
      <c r="C1595" s="14"/>
      <c r="D1595" s="14"/>
    </row>
    <row r="1596" spans="3:4">
      <c r="C1596" s="14"/>
      <c r="D1596" s="14"/>
    </row>
    <row r="1597" spans="3:4">
      <c r="C1597" s="14"/>
      <c r="D1597" s="14"/>
    </row>
    <row r="1598" spans="3:4">
      <c r="C1598" s="14"/>
      <c r="D1598" s="14"/>
    </row>
    <row r="1599" spans="3:4">
      <c r="C1599" s="14"/>
      <c r="D1599" s="14"/>
    </row>
    <row r="1600" spans="3:4">
      <c r="C1600" s="14"/>
      <c r="D1600" s="14"/>
    </row>
    <row r="1601" spans="3:4">
      <c r="C1601" s="14"/>
      <c r="D1601" s="14"/>
    </row>
    <row r="1602" spans="3:4">
      <c r="C1602" s="14"/>
      <c r="D1602" s="14"/>
    </row>
    <row r="1603" spans="3:4">
      <c r="C1603" s="14"/>
      <c r="D1603" s="14"/>
    </row>
    <row r="1604" spans="3:4">
      <c r="C1604" s="14"/>
      <c r="D1604" s="14"/>
    </row>
    <row r="1605" spans="3:4">
      <c r="C1605" s="14"/>
      <c r="D1605" s="14"/>
    </row>
    <row r="1606" spans="3:4">
      <c r="C1606" s="14"/>
      <c r="D1606" s="14"/>
    </row>
    <row r="1607" spans="3:4">
      <c r="C1607" s="14"/>
      <c r="D1607" s="14"/>
    </row>
    <row r="1608" spans="3:4">
      <c r="C1608" s="14"/>
      <c r="D1608" s="14"/>
    </row>
    <row r="1609" spans="3:4">
      <c r="C1609" s="14"/>
      <c r="D1609" s="14"/>
    </row>
    <row r="1610" spans="3:4">
      <c r="C1610" s="14"/>
      <c r="D1610" s="14"/>
    </row>
    <row r="1611" spans="3:4">
      <c r="C1611" s="14"/>
      <c r="D1611" s="14"/>
    </row>
    <row r="1612" spans="3:4">
      <c r="C1612" s="14"/>
      <c r="D1612" s="14"/>
    </row>
    <row r="1613" spans="3:4">
      <c r="C1613" s="14"/>
      <c r="D1613" s="14"/>
    </row>
    <row r="1614" spans="3:4">
      <c r="C1614" s="14"/>
      <c r="D1614" s="14"/>
    </row>
    <row r="1615" spans="3:4">
      <c r="C1615" s="14"/>
      <c r="D1615" s="14"/>
    </row>
    <row r="1616" spans="3:4">
      <c r="C1616" s="14"/>
      <c r="D1616" s="14"/>
    </row>
    <row r="1617" spans="3:4">
      <c r="C1617" s="14"/>
      <c r="D1617" s="14"/>
    </row>
    <row r="1618" spans="3:4">
      <c r="C1618" s="14"/>
      <c r="D1618" s="14"/>
    </row>
    <row r="1619" spans="3:4">
      <c r="C1619" s="14"/>
      <c r="D1619" s="14"/>
    </row>
    <row r="1620" spans="3:4">
      <c r="C1620" s="14"/>
      <c r="D1620" s="14"/>
    </row>
    <row r="1621" spans="3:4">
      <c r="C1621" s="14"/>
      <c r="D1621" s="14"/>
    </row>
    <row r="1622" spans="3:4">
      <c r="C1622" s="14"/>
      <c r="D1622" s="14"/>
    </row>
    <row r="1623" spans="3:4">
      <c r="C1623" s="14"/>
      <c r="D1623" s="14"/>
    </row>
    <row r="1624" spans="3:4">
      <c r="C1624" s="14"/>
      <c r="D1624" s="14"/>
    </row>
    <row r="1625" spans="3:4">
      <c r="C1625" s="14"/>
      <c r="D1625" s="14"/>
    </row>
    <row r="1626" spans="3:4">
      <c r="C1626" s="14"/>
      <c r="D1626" s="14"/>
    </row>
    <row r="1627" spans="3:4">
      <c r="C1627" s="14"/>
      <c r="D1627" s="14"/>
    </row>
    <row r="1628" spans="3:4">
      <c r="C1628" s="14"/>
      <c r="D1628" s="14"/>
    </row>
    <row r="1629" spans="3:4">
      <c r="C1629" s="14"/>
      <c r="D1629" s="14"/>
    </row>
    <row r="1630" spans="3:4">
      <c r="C1630" s="14"/>
      <c r="D1630" s="14"/>
    </row>
    <row r="1631" spans="3:4">
      <c r="C1631" s="14"/>
      <c r="D1631" s="14"/>
    </row>
    <row r="1632" spans="3:4">
      <c r="C1632" s="14"/>
      <c r="D1632" s="14"/>
    </row>
    <row r="1633" spans="3:4">
      <c r="C1633" s="14"/>
      <c r="D1633" s="14"/>
    </row>
    <row r="1634" spans="3:4">
      <c r="C1634" s="14"/>
      <c r="D1634" s="14"/>
    </row>
    <row r="1635" spans="3:4">
      <c r="C1635" s="14"/>
      <c r="D1635" s="14"/>
    </row>
    <row r="1636" spans="3:4">
      <c r="C1636" s="14"/>
      <c r="D1636" s="14"/>
    </row>
    <row r="1637" spans="3:4">
      <c r="C1637" s="14"/>
      <c r="D1637" s="14"/>
    </row>
    <row r="1638" spans="3:4">
      <c r="C1638" s="14"/>
      <c r="D1638" s="14"/>
    </row>
    <row r="1639" spans="3:4">
      <c r="C1639" s="14"/>
      <c r="D1639" s="14"/>
    </row>
    <row r="1640" spans="3:4">
      <c r="C1640" s="14"/>
      <c r="D1640" s="14"/>
    </row>
    <row r="1641" spans="3:4">
      <c r="C1641" s="14"/>
      <c r="D1641" s="14"/>
    </row>
    <row r="1642" spans="3:4">
      <c r="C1642" s="14"/>
      <c r="D1642" s="14"/>
    </row>
    <row r="1643" spans="3:4">
      <c r="C1643" s="14"/>
      <c r="D1643" s="14"/>
    </row>
    <row r="1644" spans="3:4">
      <c r="C1644" s="14"/>
      <c r="D1644" s="14"/>
    </row>
    <row r="1645" spans="3:4">
      <c r="C1645" s="14"/>
      <c r="D1645" s="14"/>
    </row>
    <row r="1646" spans="3:4">
      <c r="C1646" s="14"/>
      <c r="D1646" s="14"/>
    </row>
    <row r="1647" spans="3:4">
      <c r="C1647" s="14"/>
      <c r="D1647" s="14"/>
    </row>
    <row r="1648" spans="3:4">
      <c r="C1648" s="14"/>
      <c r="D1648" s="14"/>
    </row>
    <row r="1649" spans="3:4">
      <c r="C1649" s="14"/>
      <c r="D1649" s="14"/>
    </row>
    <row r="1650" spans="3:4">
      <c r="C1650" s="14"/>
      <c r="D1650" s="14"/>
    </row>
    <row r="1651" spans="3:4">
      <c r="C1651" s="14"/>
      <c r="D1651" s="14"/>
    </row>
    <row r="1652" spans="3:4">
      <c r="C1652" s="14"/>
      <c r="D1652" s="14"/>
    </row>
    <row r="1653" spans="3:4">
      <c r="C1653" s="14"/>
      <c r="D1653" s="14"/>
    </row>
    <row r="1654" spans="3:4">
      <c r="C1654" s="14"/>
      <c r="D1654" s="14"/>
    </row>
    <row r="1655" spans="3:4">
      <c r="C1655" s="14"/>
      <c r="D1655" s="14"/>
    </row>
    <row r="1656" spans="3:4">
      <c r="C1656" s="14"/>
      <c r="D1656" s="14"/>
    </row>
    <row r="1657" spans="3:4">
      <c r="C1657" s="14"/>
      <c r="D1657" s="14"/>
    </row>
    <row r="1658" spans="3:4">
      <c r="C1658" s="14"/>
      <c r="D1658" s="14"/>
    </row>
    <row r="1659" spans="3:4">
      <c r="C1659" s="14"/>
      <c r="D1659" s="14"/>
    </row>
    <row r="1660" spans="3:4">
      <c r="C1660" s="14"/>
      <c r="D1660" s="14"/>
    </row>
    <row r="1661" spans="3:4">
      <c r="C1661" s="14"/>
      <c r="D1661" s="14"/>
    </row>
    <row r="1662" spans="3:4">
      <c r="C1662" s="14"/>
      <c r="D1662" s="14"/>
    </row>
    <row r="1663" spans="3:4">
      <c r="C1663" s="14"/>
      <c r="D1663" s="14"/>
    </row>
    <row r="1664" spans="3:4">
      <c r="C1664" s="14"/>
      <c r="D1664" s="14"/>
    </row>
    <row r="1665" spans="3:4">
      <c r="C1665" s="14"/>
      <c r="D1665" s="14"/>
    </row>
    <row r="1666" spans="3:4">
      <c r="C1666" s="14"/>
      <c r="D1666" s="14"/>
    </row>
    <row r="1667" spans="3:4">
      <c r="C1667" s="14"/>
      <c r="D1667" s="14"/>
    </row>
    <row r="1668" spans="3:4">
      <c r="C1668" s="14"/>
      <c r="D1668" s="14"/>
    </row>
    <row r="1669" spans="3:4">
      <c r="C1669" s="14"/>
      <c r="D1669" s="14"/>
    </row>
    <row r="1670" spans="3:4">
      <c r="C1670" s="14"/>
      <c r="D1670" s="14"/>
    </row>
    <row r="1671" spans="3:4">
      <c r="C1671" s="14"/>
      <c r="D1671" s="14"/>
    </row>
    <row r="1672" spans="3:4">
      <c r="C1672" s="14"/>
      <c r="D1672" s="14"/>
    </row>
    <row r="1673" spans="3:4">
      <c r="C1673" s="14"/>
      <c r="D1673" s="14"/>
    </row>
    <row r="1674" spans="3:4">
      <c r="C1674" s="14"/>
      <c r="D1674" s="14"/>
    </row>
    <row r="1675" spans="3:4">
      <c r="C1675" s="14"/>
      <c r="D1675" s="14"/>
    </row>
    <row r="1676" spans="3:4">
      <c r="C1676" s="14"/>
      <c r="D1676" s="14"/>
    </row>
    <row r="1677" spans="3:4">
      <c r="C1677" s="14"/>
      <c r="D1677" s="14"/>
    </row>
    <row r="1678" spans="3:4">
      <c r="C1678" s="14"/>
      <c r="D1678" s="14"/>
    </row>
    <row r="1679" spans="3:4">
      <c r="C1679" s="14"/>
      <c r="D1679" s="14"/>
    </row>
    <row r="1680" spans="3:4">
      <c r="C1680" s="14"/>
      <c r="D1680" s="14"/>
    </row>
    <row r="1681" spans="3:4">
      <c r="C1681" s="14"/>
      <c r="D1681" s="14"/>
    </row>
    <row r="1682" spans="3:4">
      <c r="C1682" s="14"/>
      <c r="D1682" s="14"/>
    </row>
    <row r="1683" spans="3:4">
      <c r="C1683" s="14"/>
      <c r="D1683" s="14"/>
    </row>
    <row r="1684" spans="3:4">
      <c r="C1684" s="14"/>
      <c r="D1684" s="14"/>
    </row>
    <row r="1685" spans="3:4">
      <c r="C1685" s="14"/>
      <c r="D1685" s="14"/>
    </row>
    <row r="1686" spans="3:4">
      <c r="C1686" s="14"/>
      <c r="D1686" s="14"/>
    </row>
    <row r="1687" spans="3:4">
      <c r="C1687" s="14"/>
      <c r="D1687" s="14"/>
    </row>
    <row r="1688" spans="3:4">
      <c r="C1688" s="14"/>
      <c r="D1688" s="14"/>
    </row>
    <row r="1689" spans="3:4">
      <c r="C1689" s="14"/>
      <c r="D1689" s="14"/>
    </row>
    <row r="1690" spans="3:4">
      <c r="C1690" s="14"/>
      <c r="D1690" s="14"/>
    </row>
    <row r="1691" spans="3:4">
      <c r="C1691" s="14"/>
      <c r="D1691" s="14"/>
    </row>
    <row r="1692" spans="3:4">
      <c r="C1692" s="14"/>
      <c r="D1692" s="14"/>
    </row>
    <row r="1693" spans="3:4">
      <c r="C1693" s="14"/>
      <c r="D1693" s="14"/>
    </row>
    <row r="1694" spans="3:4">
      <c r="C1694" s="14"/>
      <c r="D1694" s="14"/>
    </row>
    <row r="1695" spans="3:4">
      <c r="C1695" s="14"/>
      <c r="D1695" s="14"/>
    </row>
    <row r="1696" spans="3:4">
      <c r="C1696" s="14"/>
      <c r="D1696" s="14"/>
    </row>
    <row r="1697" spans="3:4">
      <c r="C1697" s="14"/>
      <c r="D1697" s="14"/>
    </row>
    <row r="1698" spans="3:4">
      <c r="C1698" s="14"/>
      <c r="D1698" s="14"/>
    </row>
    <row r="1699" spans="3:4">
      <c r="C1699" s="14"/>
      <c r="D1699" s="14"/>
    </row>
    <row r="1700" spans="3:4">
      <c r="C1700" s="14"/>
      <c r="D1700" s="14"/>
    </row>
    <row r="1701" spans="3:4">
      <c r="C1701" s="14"/>
      <c r="D1701" s="14"/>
    </row>
    <row r="1702" spans="3:4">
      <c r="C1702" s="14"/>
      <c r="D1702" s="14"/>
    </row>
    <row r="1703" spans="3:4">
      <c r="C1703" s="14"/>
      <c r="D1703" s="14"/>
    </row>
    <row r="1704" spans="3:4">
      <c r="C1704" s="14"/>
      <c r="D1704" s="14"/>
    </row>
    <row r="1705" spans="3:4">
      <c r="C1705" s="14"/>
      <c r="D1705" s="14"/>
    </row>
    <row r="1706" spans="3:4">
      <c r="C1706" s="14"/>
      <c r="D1706" s="14"/>
    </row>
    <row r="1707" spans="3:4">
      <c r="C1707" s="14"/>
      <c r="D1707" s="14"/>
    </row>
    <row r="1708" spans="3:4">
      <c r="C1708" s="14"/>
      <c r="D1708" s="14"/>
    </row>
    <row r="1709" spans="3:4">
      <c r="C1709" s="14"/>
      <c r="D1709" s="14"/>
    </row>
    <row r="1710" spans="3:4">
      <c r="C1710" s="14"/>
      <c r="D1710" s="14"/>
    </row>
    <row r="1711" spans="3:4">
      <c r="C1711" s="14"/>
      <c r="D1711" s="14"/>
    </row>
    <row r="1712" spans="3:4">
      <c r="C1712" s="14"/>
      <c r="D1712" s="14"/>
    </row>
    <row r="1713" spans="3:4">
      <c r="C1713" s="14"/>
      <c r="D1713" s="14"/>
    </row>
    <row r="1714" spans="3:4">
      <c r="C1714" s="14"/>
      <c r="D1714" s="14"/>
    </row>
    <row r="1715" spans="3:4">
      <c r="C1715" s="14"/>
      <c r="D1715" s="14"/>
    </row>
    <row r="1716" spans="3:4">
      <c r="C1716" s="14"/>
      <c r="D1716" s="14"/>
    </row>
    <row r="1717" spans="3:4">
      <c r="C1717" s="14"/>
      <c r="D1717" s="14"/>
    </row>
    <row r="1718" spans="3:4">
      <c r="C1718" s="14"/>
      <c r="D1718" s="14"/>
    </row>
    <row r="1719" spans="3:4">
      <c r="C1719" s="14"/>
      <c r="D1719" s="14"/>
    </row>
    <row r="1720" spans="3:4">
      <c r="C1720" s="14"/>
      <c r="D1720" s="14"/>
    </row>
    <row r="1721" spans="3:4">
      <c r="C1721" s="14"/>
      <c r="D1721" s="14"/>
    </row>
    <row r="1722" spans="3:4">
      <c r="C1722" s="14"/>
      <c r="D1722" s="14"/>
    </row>
    <row r="1723" spans="3:4">
      <c r="C1723" s="14"/>
      <c r="D1723" s="14"/>
    </row>
    <row r="1724" spans="3:4">
      <c r="C1724" s="14"/>
      <c r="D1724" s="14"/>
    </row>
    <row r="1725" spans="3:4">
      <c r="C1725" s="14"/>
      <c r="D1725" s="14"/>
    </row>
    <row r="1726" spans="3:4">
      <c r="C1726" s="14"/>
      <c r="D1726" s="14"/>
    </row>
    <row r="1727" spans="3:4">
      <c r="C1727" s="14"/>
      <c r="D1727" s="14"/>
    </row>
    <row r="1728" spans="3:4">
      <c r="C1728" s="14"/>
      <c r="D1728" s="14"/>
    </row>
    <row r="1729" spans="3:4">
      <c r="C1729" s="14"/>
      <c r="D1729" s="14"/>
    </row>
    <row r="1730" spans="3:4">
      <c r="C1730" s="14"/>
      <c r="D1730" s="14"/>
    </row>
    <row r="1731" spans="3:4">
      <c r="C1731" s="14"/>
      <c r="D1731" s="14"/>
    </row>
    <row r="1732" spans="3:4">
      <c r="C1732" s="14"/>
      <c r="D1732" s="14"/>
    </row>
    <row r="1733" spans="3:4">
      <c r="C1733" s="14"/>
      <c r="D1733" s="14"/>
    </row>
    <row r="1734" spans="3:4">
      <c r="C1734" s="14"/>
      <c r="D1734" s="14"/>
    </row>
    <row r="1735" spans="3:4">
      <c r="C1735" s="14"/>
      <c r="D1735" s="14"/>
    </row>
    <row r="1736" spans="3:4">
      <c r="C1736" s="14"/>
      <c r="D1736" s="14"/>
    </row>
    <row r="1737" spans="3:4">
      <c r="C1737" s="14"/>
      <c r="D1737" s="14"/>
    </row>
    <row r="1738" spans="3:4">
      <c r="C1738" s="14"/>
      <c r="D1738" s="14"/>
    </row>
    <row r="1739" spans="3:4">
      <c r="C1739" s="14"/>
      <c r="D1739" s="14"/>
    </row>
    <row r="1740" spans="3:4">
      <c r="C1740" s="14"/>
      <c r="D1740" s="14"/>
    </row>
    <row r="1741" spans="3:4">
      <c r="C1741" s="14"/>
      <c r="D1741" s="14"/>
    </row>
    <row r="1742" spans="3:4">
      <c r="C1742" s="14"/>
      <c r="D1742" s="14"/>
    </row>
    <row r="1743" spans="3:4">
      <c r="C1743" s="14"/>
      <c r="D1743" s="14"/>
    </row>
    <row r="1744" spans="3:4">
      <c r="C1744" s="14"/>
      <c r="D1744" s="14"/>
    </row>
    <row r="1745" spans="3:4">
      <c r="C1745" s="14"/>
      <c r="D1745" s="14"/>
    </row>
    <row r="1746" spans="3:4">
      <c r="C1746" s="14"/>
      <c r="D1746" s="14"/>
    </row>
    <row r="1747" spans="3:4">
      <c r="C1747" s="14"/>
      <c r="D1747" s="14"/>
    </row>
    <row r="1748" spans="3:4">
      <c r="C1748" s="14"/>
      <c r="D1748" s="14"/>
    </row>
    <row r="1749" spans="3:4">
      <c r="C1749" s="14"/>
      <c r="D1749" s="14"/>
    </row>
    <row r="1750" spans="3:4">
      <c r="C1750" s="14"/>
      <c r="D1750" s="14"/>
    </row>
    <row r="1751" spans="3:4">
      <c r="C1751" s="14"/>
      <c r="D1751" s="14"/>
    </row>
    <row r="1752" spans="3:4">
      <c r="C1752" s="14"/>
      <c r="D1752" s="14"/>
    </row>
    <row r="1753" spans="3:4">
      <c r="C1753" s="14"/>
      <c r="D1753" s="14"/>
    </row>
    <row r="1754" spans="3:4">
      <c r="C1754" s="14"/>
      <c r="D1754" s="14"/>
    </row>
    <row r="1755" spans="3:4">
      <c r="C1755" s="14"/>
      <c r="D1755" s="14"/>
    </row>
    <row r="1756" spans="3:4">
      <c r="C1756" s="14"/>
      <c r="D1756" s="14"/>
    </row>
    <row r="1757" spans="3:4">
      <c r="C1757" s="14"/>
      <c r="D1757" s="14"/>
    </row>
    <row r="1758" spans="3:4">
      <c r="C1758" s="14"/>
      <c r="D1758" s="14"/>
    </row>
    <row r="1759" spans="3:4">
      <c r="C1759" s="14"/>
      <c r="D1759" s="14"/>
    </row>
    <row r="1760" spans="3:4">
      <c r="C1760" s="14"/>
      <c r="D1760" s="14"/>
    </row>
    <row r="1761" spans="3:4">
      <c r="C1761" s="14"/>
      <c r="D1761" s="14"/>
    </row>
    <row r="1762" spans="3:4">
      <c r="C1762" s="14"/>
      <c r="D1762" s="14"/>
    </row>
    <row r="1763" spans="3:4">
      <c r="C1763" s="14"/>
      <c r="D1763" s="14"/>
    </row>
    <row r="1764" spans="3:4">
      <c r="C1764" s="14"/>
      <c r="D1764" s="14"/>
    </row>
    <row r="1765" spans="3:4">
      <c r="C1765" s="14"/>
      <c r="D1765" s="14"/>
    </row>
    <row r="1766" spans="3:4">
      <c r="C1766" s="14"/>
      <c r="D1766" s="14"/>
    </row>
    <row r="1767" spans="3:4">
      <c r="C1767" s="14"/>
      <c r="D1767" s="14"/>
    </row>
    <row r="1768" spans="3:4">
      <c r="C1768" s="14"/>
      <c r="D1768" s="14"/>
    </row>
    <row r="1769" spans="3:4">
      <c r="C1769" s="14"/>
      <c r="D1769" s="14"/>
    </row>
    <row r="1770" spans="3:4">
      <c r="C1770" s="14"/>
      <c r="D1770" s="14"/>
    </row>
    <row r="1771" spans="3:4">
      <c r="C1771" s="14"/>
      <c r="D1771" s="14"/>
    </row>
    <row r="1772" spans="3:4">
      <c r="C1772" s="14"/>
      <c r="D1772" s="14"/>
    </row>
    <row r="1773" spans="3:4">
      <c r="C1773" s="14"/>
      <c r="D1773" s="14"/>
    </row>
    <row r="1774" spans="3:4">
      <c r="C1774" s="14"/>
      <c r="D1774" s="14"/>
    </row>
    <row r="1775" spans="3:4">
      <c r="C1775" s="14"/>
      <c r="D1775" s="14"/>
    </row>
    <row r="1776" spans="3:4">
      <c r="C1776" s="14"/>
      <c r="D1776" s="14"/>
    </row>
    <row r="1777" spans="3:4">
      <c r="C1777" s="14"/>
      <c r="D1777" s="14"/>
    </row>
    <row r="1778" spans="3:4">
      <c r="C1778" s="14"/>
      <c r="D1778" s="14"/>
    </row>
    <row r="1779" spans="3:4">
      <c r="C1779" s="14"/>
      <c r="D1779" s="14"/>
    </row>
    <row r="1780" spans="3:4">
      <c r="C1780" s="14"/>
      <c r="D1780" s="14"/>
    </row>
    <row r="1781" spans="3:4">
      <c r="C1781" s="14"/>
      <c r="D1781" s="14"/>
    </row>
    <row r="1782" spans="3:4">
      <c r="C1782" s="14"/>
      <c r="D1782" s="14"/>
    </row>
    <row r="1783" spans="3:4">
      <c r="C1783" s="14"/>
      <c r="D1783" s="14"/>
    </row>
    <row r="1784" spans="3:4">
      <c r="C1784" s="14"/>
      <c r="D1784" s="14"/>
    </row>
    <row r="1785" spans="3:4">
      <c r="C1785" s="14"/>
      <c r="D1785" s="14"/>
    </row>
    <row r="1786" spans="3:4">
      <c r="C1786" s="14"/>
      <c r="D1786" s="14"/>
    </row>
    <row r="1787" spans="3:4">
      <c r="C1787" s="14"/>
      <c r="D1787" s="14"/>
    </row>
    <row r="1788" spans="3:4">
      <c r="C1788" s="14"/>
      <c r="D1788" s="14"/>
    </row>
    <row r="1789" spans="3:4">
      <c r="C1789" s="14"/>
      <c r="D1789" s="14"/>
    </row>
    <row r="1790" spans="3:4">
      <c r="C1790" s="14"/>
      <c r="D1790" s="14"/>
    </row>
    <row r="1791" spans="3:4">
      <c r="C1791" s="14"/>
      <c r="D1791" s="14"/>
    </row>
    <row r="1792" spans="3:4">
      <c r="C1792" s="14"/>
      <c r="D1792" s="14"/>
    </row>
    <row r="1793" spans="3:4">
      <c r="C1793" s="14"/>
      <c r="D1793" s="14"/>
    </row>
    <row r="1794" spans="3:4">
      <c r="C1794" s="14"/>
      <c r="D1794" s="14"/>
    </row>
    <row r="1795" spans="3:4">
      <c r="C1795" s="14"/>
      <c r="D1795" s="14"/>
    </row>
    <row r="1796" spans="3:4">
      <c r="C1796" s="14"/>
      <c r="D1796" s="14"/>
    </row>
    <row r="1797" spans="3:4">
      <c r="C1797" s="14"/>
      <c r="D1797" s="14"/>
    </row>
    <row r="1798" spans="3:4">
      <c r="C1798" s="14"/>
      <c r="D1798" s="14"/>
    </row>
    <row r="1799" spans="3:4">
      <c r="C1799" s="14"/>
      <c r="D1799" s="14"/>
    </row>
    <row r="1800" spans="3:4">
      <c r="C1800" s="14"/>
      <c r="D1800" s="14"/>
    </row>
    <row r="1801" spans="3:4">
      <c r="C1801" s="14"/>
      <c r="D1801" s="14"/>
    </row>
    <row r="1802" spans="3:4">
      <c r="C1802" s="14"/>
      <c r="D1802" s="14"/>
    </row>
    <row r="1803" spans="3:4">
      <c r="C1803" s="14"/>
      <c r="D1803" s="14"/>
    </row>
    <row r="1804" spans="3:4">
      <c r="C1804" s="14"/>
      <c r="D1804" s="14"/>
    </row>
    <row r="1805" spans="3:4">
      <c r="C1805" s="14"/>
      <c r="D1805" s="14"/>
    </row>
    <row r="1806" spans="3:4">
      <c r="C1806" s="14"/>
      <c r="D1806" s="14"/>
    </row>
    <row r="1807" spans="3:4">
      <c r="C1807" s="14"/>
      <c r="D1807" s="14"/>
    </row>
    <row r="1808" spans="3:4">
      <c r="C1808" s="14"/>
      <c r="D1808" s="14"/>
    </row>
    <row r="1809" spans="3:4">
      <c r="C1809" s="14"/>
      <c r="D1809" s="14"/>
    </row>
    <row r="1810" spans="3:4">
      <c r="C1810" s="14"/>
      <c r="D1810" s="14"/>
    </row>
    <row r="1811" spans="3:4">
      <c r="C1811" s="14"/>
      <c r="D1811" s="14"/>
    </row>
    <row r="1812" spans="3:4">
      <c r="C1812" s="14"/>
      <c r="D1812" s="14"/>
    </row>
    <row r="1813" spans="3:4">
      <c r="C1813" s="14"/>
      <c r="D1813" s="14"/>
    </row>
    <row r="1814" spans="3:4">
      <c r="C1814" s="14"/>
      <c r="D1814" s="14"/>
    </row>
    <row r="1815" spans="3:4">
      <c r="C1815" s="14"/>
      <c r="D1815" s="14"/>
    </row>
    <row r="1816" spans="3:4">
      <c r="C1816" s="14"/>
      <c r="D1816" s="14"/>
    </row>
    <row r="1817" spans="3:4">
      <c r="C1817" s="14"/>
      <c r="D1817" s="14"/>
    </row>
    <row r="1818" spans="3:4">
      <c r="C1818" s="14"/>
      <c r="D1818" s="14"/>
    </row>
    <row r="1819" spans="3:4">
      <c r="C1819" s="14"/>
      <c r="D1819" s="14"/>
    </row>
    <row r="1820" spans="3:4">
      <c r="C1820" s="14"/>
      <c r="D1820" s="14"/>
    </row>
    <row r="1821" spans="3:4">
      <c r="C1821" s="14"/>
      <c r="D1821" s="14"/>
    </row>
    <row r="1822" spans="3:4">
      <c r="C1822" s="14"/>
      <c r="D1822" s="14"/>
    </row>
    <row r="1823" spans="3:4">
      <c r="C1823" s="14"/>
      <c r="D1823" s="14"/>
    </row>
    <row r="1824" spans="3:4">
      <c r="C1824" s="14"/>
      <c r="D1824" s="14"/>
    </row>
    <row r="1825" spans="3:4">
      <c r="C1825" s="14"/>
      <c r="D1825" s="14"/>
    </row>
    <row r="1826" spans="3:4">
      <c r="C1826" s="14"/>
      <c r="D1826" s="14"/>
    </row>
    <row r="1827" spans="3:4">
      <c r="C1827" s="14"/>
      <c r="D1827" s="14"/>
    </row>
    <row r="1828" spans="3:4">
      <c r="C1828" s="14"/>
      <c r="D1828" s="14"/>
    </row>
    <row r="1829" spans="3:4">
      <c r="C1829" s="14"/>
      <c r="D1829" s="14"/>
    </row>
    <row r="1830" spans="3:4">
      <c r="C1830" s="14"/>
      <c r="D1830" s="14"/>
    </row>
    <row r="1831" spans="3:4">
      <c r="C1831" s="14"/>
      <c r="D1831" s="14"/>
    </row>
    <row r="1832" spans="3:4">
      <c r="C1832" s="14"/>
      <c r="D1832" s="14"/>
    </row>
    <row r="1833" spans="3:4">
      <c r="C1833" s="14"/>
      <c r="D1833" s="14"/>
    </row>
    <row r="1834" spans="3:4">
      <c r="C1834" s="14"/>
      <c r="D1834" s="14"/>
    </row>
    <row r="1835" spans="3:4">
      <c r="C1835" s="14"/>
      <c r="D1835" s="14"/>
    </row>
    <row r="1836" spans="3:4">
      <c r="C1836" s="14"/>
      <c r="D1836" s="14"/>
    </row>
    <row r="1837" spans="3:4">
      <c r="C1837" s="14"/>
      <c r="D1837" s="14"/>
    </row>
    <row r="1838" spans="3:4">
      <c r="C1838" s="14"/>
      <c r="D1838" s="14"/>
    </row>
    <row r="1839" spans="3:4">
      <c r="C1839" s="14"/>
      <c r="D1839" s="14"/>
    </row>
    <row r="1840" spans="3:4">
      <c r="C1840" s="14"/>
      <c r="D1840" s="14"/>
    </row>
    <row r="1841" spans="3:4">
      <c r="C1841" s="14"/>
      <c r="D1841" s="14"/>
    </row>
    <row r="1842" spans="3:4">
      <c r="C1842" s="14"/>
      <c r="D1842" s="14"/>
    </row>
    <row r="1843" spans="3:4">
      <c r="C1843" s="14"/>
      <c r="D1843" s="14"/>
    </row>
    <row r="1844" spans="3:4">
      <c r="C1844" s="14"/>
      <c r="D1844" s="14"/>
    </row>
    <row r="1845" spans="3:4">
      <c r="C1845" s="14"/>
      <c r="D1845" s="14"/>
    </row>
    <row r="1846" spans="3:4">
      <c r="C1846" s="14"/>
      <c r="D1846" s="14"/>
    </row>
    <row r="1847" spans="3:4">
      <c r="C1847" s="14"/>
      <c r="D1847" s="14"/>
    </row>
    <row r="1848" spans="3:4">
      <c r="C1848" s="14"/>
      <c r="D1848" s="14"/>
    </row>
    <row r="1849" spans="3:4">
      <c r="C1849" s="14"/>
      <c r="D1849" s="14"/>
    </row>
    <row r="1850" spans="3:4">
      <c r="C1850" s="14"/>
      <c r="D1850" s="14"/>
    </row>
    <row r="1851" spans="3:4">
      <c r="C1851" s="14"/>
      <c r="D1851" s="14"/>
    </row>
    <row r="1852" spans="3:4">
      <c r="C1852" s="14"/>
      <c r="D1852" s="14"/>
    </row>
    <row r="1853" spans="3:4">
      <c r="C1853" s="14"/>
      <c r="D1853" s="14"/>
    </row>
    <row r="1854" spans="3:4">
      <c r="C1854" s="14"/>
      <c r="D1854" s="14"/>
    </row>
    <row r="1855" spans="3:4">
      <c r="C1855" s="14"/>
      <c r="D1855" s="14"/>
    </row>
    <row r="1856" spans="3:4">
      <c r="C1856" s="14"/>
      <c r="D1856" s="14"/>
    </row>
    <row r="1857" spans="3:4">
      <c r="C1857" s="14"/>
      <c r="D1857" s="14"/>
    </row>
    <row r="1858" spans="3:4">
      <c r="C1858" s="14"/>
      <c r="D1858" s="14"/>
    </row>
    <row r="1859" spans="3:4">
      <c r="C1859" s="14"/>
      <c r="D1859" s="14"/>
    </row>
    <row r="1860" spans="3:4">
      <c r="C1860" s="14"/>
      <c r="D1860" s="14"/>
    </row>
    <row r="1861" spans="3:4">
      <c r="C1861" s="14"/>
      <c r="D1861" s="14"/>
    </row>
    <row r="1862" spans="3:4">
      <c r="C1862" s="14"/>
      <c r="D1862" s="14"/>
    </row>
    <row r="1863" spans="3:4">
      <c r="C1863" s="14"/>
      <c r="D1863" s="14"/>
    </row>
    <row r="1864" spans="3:4">
      <c r="C1864" s="14"/>
      <c r="D1864" s="14"/>
    </row>
    <row r="1865" spans="3:4">
      <c r="C1865" s="14"/>
      <c r="D1865" s="14"/>
    </row>
    <row r="1866" spans="3:4">
      <c r="C1866" s="14"/>
      <c r="D1866" s="14"/>
    </row>
    <row r="1867" spans="3:4">
      <c r="C1867" s="14"/>
      <c r="D1867" s="14"/>
    </row>
    <row r="1868" spans="3:4">
      <c r="C1868" s="14"/>
      <c r="D1868" s="14"/>
    </row>
    <row r="1869" spans="3:4">
      <c r="C1869" s="14"/>
      <c r="D1869" s="14"/>
    </row>
    <row r="1870" spans="3:4">
      <c r="C1870" s="14"/>
      <c r="D1870" s="14"/>
    </row>
    <row r="1871" spans="3:4">
      <c r="C1871" s="14"/>
      <c r="D1871" s="14"/>
    </row>
    <row r="1872" spans="3:4">
      <c r="C1872" s="14"/>
      <c r="D1872" s="14"/>
    </row>
    <row r="1873" spans="3:4">
      <c r="C1873" s="14"/>
      <c r="D1873" s="14"/>
    </row>
    <row r="1874" spans="3:4">
      <c r="C1874" s="14"/>
      <c r="D1874" s="14"/>
    </row>
    <row r="1875" spans="3:4">
      <c r="C1875" s="14"/>
      <c r="D1875" s="14"/>
    </row>
    <row r="1876" spans="3:4">
      <c r="C1876" s="14"/>
      <c r="D1876" s="14"/>
    </row>
    <row r="1877" spans="3:4">
      <c r="C1877" s="14"/>
      <c r="D1877" s="14"/>
    </row>
    <row r="1878" spans="3:4">
      <c r="C1878" s="14"/>
      <c r="D1878" s="14"/>
    </row>
    <row r="1879" spans="3:4">
      <c r="C1879" s="14"/>
      <c r="D1879" s="14"/>
    </row>
    <row r="1880" spans="3:4">
      <c r="C1880" s="14"/>
      <c r="D1880" s="14"/>
    </row>
    <row r="1881" spans="3:4">
      <c r="C1881" s="14"/>
      <c r="D1881" s="14"/>
    </row>
    <row r="1882" spans="3:4">
      <c r="C1882" s="14"/>
      <c r="D1882" s="14"/>
    </row>
    <row r="1883" spans="3:4">
      <c r="C1883" s="14"/>
      <c r="D1883" s="14"/>
    </row>
    <row r="1884" spans="3:4">
      <c r="C1884" s="14"/>
      <c r="D1884" s="14"/>
    </row>
    <row r="1885" spans="3:4">
      <c r="C1885" s="14"/>
      <c r="D1885" s="14"/>
    </row>
    <row r="1886" spans="3:4">
      <c r="C1886" s="14"/>
      <c r="D1886" s="14"/>
    </row>
    <row r="1887" spans="3:4">
      <c r="C1887" s="14"/>
      <c r="D1887" s="14"/>
    </row>
    <row r="1888" spans="3:4">
      <c r="C1888" s="14"/>
      <c r="D1888" s="14"/>
    </row>
    <row r="1889" spans="3:4">
      <c r="C1889" s="14"/>
      <c r="D1889" s="14"/>
    </row>
    <row r="1890" spans="3:4">
      <c r="C1890" s="14"/>
      <c r="D1890" s="14"/>
    </row>
    <row r="1891" spans="3:4">
      <c r="C1891" s="14"/>
      <c r="D1891" s="14"/>
    </row>
    <row r="1892" spans="3:4">
      <c r="C1892" s="14"/>
      <c r="D1892" s="14"/>
    </row>
    <row r="1893" spans="3:4">
      <c r="C1893" s="14"/>
      <c r="D1893" s="14"/>
    </row>
    <row r="1894" spans="3:4">
      <c r="C1894" s="14"/>
      <c r="D1894" s="14"/>
    </row>
    <row r="1895" spans="3:4">
      <c r="C1895" s="14"/>
      <c r="D1895" s="14"/>
    </row>
    <row r="1896" spans="3:4">
      <c r="C1896" s="14"/>
      <c r="D1896" s="14"/>
    </row>
    <row r="1897" spans="3:4">
      <c r="C1897" s="14"/>
      <c r="D1897" s="14"/>
    </row>
    <row r="1898" spans="3:4">
      <c r="C1898" s="14"/>
      <c r="D1898" s="14"/>
    </row>
    <row r="1899" spans="3:4">
      <c r="C1899" s="14"/>
      <c r="D1899" s="14"/>
    </row>
    <row r="1900" spans="3:4">
      <c r="C1900" s="14"/>
      <c r="D1900" s="14"/>
    </row>
    <row r="1901" spans="3:4">
      <c r="C1901" s="14"/>
      <c r="D1901" s="14"/>
    </row>
    <row r="1902" spans="3:4">
      <c r="C1902" s="14"/>
      <c r="D1902" s="14"/>
    </row>
    <row r="1903" spans="3:4">
      <c r="C1903" s="14"/>
      <c r="D1903" s="14"/>
    </row>
    <row r="1904" spans="3:4">
      <c r="C1904" s="14"/>
      <c r="D1904" s="14"/>
    </row>
    <row r="1905" spans="3:4">
      <c r="C1905" s="14"/>
      <c r="D1905" s="14"/>
    </row>
    <row r="1906" spans="3:4">
      <c r="C1906" s="14"/>
      <c r="D1906" s="14"/>
    </row>
    <row r="1907" spans="3:4">
      <c r="C1907" s="14"/>
      <c r="D1907" s="14"/>
    </row>
    <row r="1908" spans="3:4">
      <c r="C1908" s="14"/>
      <c r="D1908" s="14"/>
    </row>
    <row r="1909" spans="3:4">
      <c r="C1909" s="14"/>
      <c r="D1909" s="14"/>
    </row>
    <row r="1910" spans="3:4">
      <c r="C1910" s="14"/>
      <c r="D1910" s="14"/>
    </row>
    <row r="1911" spans="3:4">
      <c r="C1911" s="14"/>
      <c r="D1911" s="14"/>
    </row>
    <row r="1912" spans="3:4">
      <c r="C1912" s="14"/>
      <c r="D1912" s="14"/>
    </row>
    <row r="1913" spans="3:4">
      <c r="C1913" s="14"/>
      <c r="D1913" s="14"/>
    </row>
    <row r="1914" spans="3:4">
      <c r="C1914" s="14"/>
      <c r="D1914" s="14"/>
    </row>
    <row r="1915" spans="3:4">
      <c r="C1915" s="14"/>
      <c r="D1915" s="14"/>
    </row>
    <row r="1916" spans="3:4">
      <c r="C1916" s="14"/>
      <c r="D1916" s="14"/>
    </row>
    <row r="1917" spans="3:4">
      <c r="C1917" s="14"/>
      <c r="D1917" s="14"/>
    </row>
    <row r="1918" spans="3:4">
      <c r="C1918" s="14"/>
      <c r="D1918" s="14"/>
    </row>
    <row r="1919" spans="3:4">
      <c r="C1919" s="14"/>
      <c r="D1919" s="14"/>
    </row>
    <row r="1920" spans="3:4">
      <c r="C1920" s="14"/>
      <c r="D1920" s="14"/>
    </row>
    <row r="1921" spans="3:4">
      <c r="C1921" s="14"/>
      <c r="D1921" s="14"/>
    </row>
    <row r="1922" spans="3:4">
      <c r="C1922" s="14"/>
      <c r="D1922" s="14"/>
    </row>
    <row r="1923" spans="3:4">
      <c r="C1923" s="14"/>
      <c r="D1923" s="14"/>
    </row>
    <row r="1924" spans="3:4">
      <c r="C1924" s="14"/>
      <c r="D1924" s="14"/>
    </row>
    <row r="1925" spans="3:4">
      <c r="C1925" s="14"/>
      <c r="D1925" s="14"/>
    </row>
    <row r="1926" spans="3:4">
      <c r="C1926" s="14"/>
      <c r="D1926" s="14"/>
    </row>
    <row r="1927" spans="3:4">
      <c r="C1927" s="14"/>
      <c r="D1927" s="14"/>
    </row>
    <row r="1928" spans="3:4">
      <c r="C1928" s="14"/>
      <c r="D1928" s="14"/>
    </row>
    <row r="1929" spans="3:4">
      <c r="C1929" s="14"/>
      <c r="D1929" s="14"/>
    </row>
    <row r="1930" spans="3:4">
      <c r="C1930" s="14"/>
      <c r="D1930" s="14"/>
    </row>
    <row r="1931" spans="3:4">
      <c r="C1931" s="14"/>
      <c r="D1931" s="14"/>
    </row>
    <row r="1932" spans="3:4">
      <c r="C1932" s="14"/>
      <c r="D1932" s="14"/>
    </row>
    <row r="1933" spans="3:4">
      <c r="C1933" s="14"/>
      <c r="D1933" s="14"/>
    </row>
    <row r="1934" spans="3:4">
      <c r="C1934" s="14"/>
      <c r="D1934" s="14"/>
    </row>
    <row r="1935" spans="3:4">
      <c r="C1935" s="14"/>
      <c r="D1935" s="14"/>
    </row>
    <row r="1936" spans="3:4">
      <c r="C1936" s="14"/>
      <c r="D1936" s="14"/>
    </row>
    <row r="1937" spans="3:4">
      <c r="C1937" s="14"/>
      <c r="D1937" s="14"/>
    </row>
    <row r="1938" spans="3:4">
      <c r="C1938" s="14"/>
      <c r="D1938" s="14"/>
    </row>
    <row r="1939" spans="3:4">
      <c r="C1939" s="14"/>
      <c r="D1939" s="14"/>
    </row>
    <row r="1940" spans="3:4">
      <c r="C1940" s="14"/>
      <c r="D1940" s="14"/>
    </row>
    <row r="1941" spans="3:4">
      <c r="C1941" s="14"/>
      <c r="D1941" s="14"/>
    </row>
    <row r="1942" spans="3:4">
      <c r="C1942" s="14"/>
      <c r="D1942" s="14"/>
    </row>
    <row r="1943" spans="3:4">
      <c r="C1943" s="14"/>
      <c r="D1943" s="14"/>
    </row>
    <row r="1944" spans="3:4">
      <c r="C1944" s="14"/>
      <c r="D1944" s="14"/>
    </row>
    <row r="1945" spans="3:4">
      <c r="C1945" s="14"/>
      <c r="D1945" s="14"/>
    </row>
    <row r="1946" spans="3:4">
      <c r="C1946" s="14"/>
      <c r="D1946" s="14"/>
    </row>
    <row r="1947" spans="3:4">
      <c r="C1947" s="14"/>
      <c r="D1947" s="14"/>
    </row>
    <row r="1948" spans="3:4">
      <c r="C1948" s="14"/>
      <c r="D1948" s="14"/>
    </row>
    <row r="1949" spans="3:4">
      <c r="C1949" s="14"/>
      <c r="D1949" s="14"/>
    </row>
    <row r="1950" spans="3:4">
      <c r="C1950" s="14"/>
      <c r="D1950" s="14"/>
    </row>
    <row r="1951" spans="3:4">
      <c r="C1951" s="14"/>
      <c r="D1951" s="14"/>
    </row>
    <row r="1952" spans="3:4">
      <c r="C1952" s="14"/>
      <c r="D1952" s="14"/>
    </row>
    <row r="1953" spans="3:4">
      <c r="C1953" s="14"/>
      <c r="D1953" s="14"/>
    </row>
    <row r="1954" spans="3:4">
      <c r="C1954" s="14"/>
      <c r="D1954" s="14"/>
    </row>
    <row r="1955" spans="3:4">
      <c r="C1955" s="14"/>
      <c r="D1955" s="14"/>
    </row>
    <row r="1956" spans="3:4">
      <c r="C1956" s="14"/>
      <c r="D1956" s="14"/>
    </row>
    <row r="1957" spans="3:4">
      <c r="C1957" s="14"/>
      <c r="D1957" s="14"/>
    </row>
    <row r="1958" spans="3:4">
      <c r="C1958" s="14"/>
      <c r="D1958" s="14"/>
    </row>
    <row r="1959" spans="3:4">
      <c r="C1959" s="14"/>
      <c r="D1959" s="14"/>
    </row>
    <row r="1960" spans="3:4">
      <c r="C1960" s="14"/>
      <c r="D1960" s="14"/>
    </row>
    <row r="1961" spans="3:4">
      <c r="C1961" s="14"/>
      <c r="D1961" s="14"/>
    </row>
    <row r="1962" spans="3:4">
      <c r="C1962" s="14"/>
      <c r="D1962" s="14"/>
    </row>
    <row r="1963" spans="3:4">
      <c r="C1963" s="14"/>
      <c r="D1963" s="14"/>
    </row>
    <row r="1964" spans="3:4">
      <c r="C1964" s="14"/>
      <c r="D1964" s="14"/>
    </row>
    <row r="1965" spans="3:4">
      <c r="C1965" s="14"/>
      <c r="D1965" s="14"/>
    </row>
    <row r="1966" spans="3:4">
      <c r="C1966" s="14"/>
      <c r="D1966" s="14"/>
    </row>
    <row r="1967" spans="3:4">
      <c r="C1967" s="14"/>
      <c r="D1967" s="14"/>
    </row>
    <row r="1968" spans="3:4">
      <c r="C1968" s="14"/>
      <c r="D1968" s="14"/>
    </row>
    <row r="1969" spans="3:4">
      <c r="C1969" s="14"/>
      <c r="D1969" s="14"/>
    </row>
    <row r="1970" spans="3:4">
      <c r="C1970" s="14"/>
      <c r="D1970" s="14"/>
    </row>
    <row r="1971" spans="3:4">
      <c r="C1971" s="14"/>
      <c r="D1971" s="14"/>
    </row>
    <row r="1972" spans="3:4">
      <c r="C1972" s="14"/>
      <c r="D1972" s="14"/>
    </row>
    <row r="1973" spans="3:4">
      <c r="C1973" s="14"/>
      <c r="D1973" s="14"/>
    </row>
    <row r="1974" spans="3:4">
      <c r="C1974" s="14"/>
      <c r="D1974" s="14"/>
    </row>
    <row r="1975" spans="3:4">
      <c r="C1975" s="14"/>
      <c r="D1975" s="14"/>
    </row>
    <row r="1976" spans="3:4">
      <c r="C1976" s="14"/>
      <c r="D1976" s="14"/>
    </row>
    <row r="1977" spans="3:4">
      <c r="C1977" s="14"/>
      <c r="D1977" s="14"/>
    </row>
    <row r="1978" spans="3:4">
      <c r="C1978" s="14"/>
      <c r="D1978" s="14"/>
    </row>
    <row r="1979" spans="3:4">
      <c r="C1979" s="14"/>
      <c r="D1979" s="14"/>
    </row>
    <row r="1980" spans="3:4">
      <c r="C1980" s="14"/>
      <c r="D1980" s="14"/>
    </row>
    <row r="1981" spans="3:4">
      <c r="C1981" s="14"/>
      <c r="D1981" s="14"/>
    </row>
    <row r="1982" spans="3:4">
      <c r="C1982" s="14"/>
      <c r="D1982" s="14"/>
    </row>
    <row r="1983" spans="3:4">
      <c r="C1983" s="14"/>
      <c r="D1983" s="14"/>
    </row>
    <row r="1984" spans="3:4">
      <c r="C1984" s="14"/>
      <c r="D1984" s="14"/>
    </row>
    <row r="1985" spans="3:4">
      <c r="C1985" s="14"/>
      <c r="D1985" s="14"/>
    </row>
    <row r="1986" spans="3:4">
      <c r="C1986" s="14"/>
      <c r="D1986" s="14"/>
    </row>
    <row r="1987" spans="3:4">
      <c r="C1987" s="14"/>
      <c r="D1987" s="14"/>
    </row>
    <row r="1988" spans="3:4">
      <c r="C1988" s="14"/>
      <c r="D1988" s="14"/>
    </row>
    <row r="1989" spans="3:4">
      <c r="C1989" s="14"/>
      <c r="D1989" s="14"/>
    </row>
    <row r="1990" spans="3:4">
      <c r="C1990" s="14"/>
      <c r="D1990" s="14"/>
    </row>
    <row r="1991" spans="3:4">
      <c r="C1991" s="14"/>
      <c r="D1991" s="14"/>
    </row>
    <row r="1992" spans="3:4">
      <c r="C1992" s="14"/>
      <c r="D1992" s="14"/>
    </row>
    <row r="1993" spans="3:4">
      <c r="C1993" s="14"/>
      <c r="D1993" s="14"/>
    </row>
    <row r="1994" spans="3:4">
      <c r="C1994" s="14"/>
      <c r="D1994" s="14"/>
    </row>
    <row r="1995" spans="3:4">
      <c r="C1995" s="14"/>
      <c r="D1995" s="14"/>
    </row>
    <row r="1996" spans="3:4">
      <c r="C1996" s="14"/>
      <c r="D1996" s="14"/>
    </row>
    <row r="1997" spans="3:4">
      <c r="C1997" s="14"/>
      <c r="D1997" s="14"/>
    </row>
    <row r="1998" spans="3:4">
      <c r="C1998" s="14"/>
      <c r="D1998" s="14"/>
    </row>
    <row r="1999" spans="3:4">
      <c r="C1999" s="14"/>
      <c r="D1999" s="14"/>
    </row>
    <row r="2000" spans="3:4">
      <c r="C2000" s="14"/>
      <c r="D2000" s="14"/>
    </row>
    <row r="2001" spans="3:4">
      <c r="C2001" s="14"/>
      <c r="D2001" s="14"/>
    </row>
    <row r="2002" spans="3:4">
      <c r="C2002" s="14"/>
      <c r="D2002" s="14"/>
    </row>
    <row r="2003" spans="3:4">
      <c r="C2003" s="14"/>
      <c r="D2003" s="14"/>
    </row>
    <row r="2004" spans="3:4">
      <c r="C2004" s="14"/>
      <c r="D2004" s="14"/>
    </row>
    <row r="2005" spans="3:4">
      <c r="C2005" s="14"/>
      <c r="D2005" s="14"/>
    </row>
    <row r="2006" spans="3:4">
      <c r="C2006" s="14"/>
      <c r="D2006" s="14"/>
    </row>
    <row r="2007" spans="3:4">
      <c r="C2007" s="14"/>
      <c r="D2007" s="14"/>
    </row>
    <row r="2008" spans="3:4">
      <c r="C2008" s="14"/>
      <c r="D2008" s="14"/>
    </row>
    <row r="2009" spans="3:4">
      <c r="C2009" s="14"/>
      <c r="D2009" s="14"/>
    </row>
    <row r="2010" spans="3:4">
      <c r="C2010" s="14"/>
      <c r="D2010" s="14"/>
    </row>
    <row r="2011" spans="3:4">
      <c r="C2011" s="14"/>
      <c r="D2011" s="14"/>
    </row>
    <row r="2012" spans="3:4">
      <c r="C2012" s="14"/>
      <c r="D2012" s="14"/>
    </row>
    <row r="2013" spans="3:4">
      <c r="C2013" s="14"/>
      <c r="D2013" s="14"/>
    </row>
    <row r="2014" spans="3:4">
      <c r="C2014" s="14"/>
      <c r="D2014" s="14"/>
    </row>
    <row r="2015" spans="3:4">
      <c r="C2015" s="14"/>
      <c r="D2015" s="14"/>
    </row>
    <row r="2016" spans="3:4">
      <c r="C2016" s="14"/>
      <c r="D2016" s="14"/>
    </row>
    <row r="2017" spans="3:4">
      <c r="C2017" s="14"/>
      <c r="D2017" s="14"/>
    </row>
    <row r="2018" spans="3:4">
      <c r="C2018" s="14"/>
      <c r="D2018" s="14"/>
    </row>
    <row r="2019" spans="3:4">
      <c r="C2019" s="14"/>
      <c r="D2019" s="14"/>
    </row>
    <row r="2020" spans="3:4">
      <c r="C2020" s="14"/>
      <c r="D2020" s="14"/>
    </row>
    <row r="2021" spans="3:4">
      <c r="C2021" s="14"/>
      <c r="D2021" s="14"/>
    </row>
    <row r="2022" spans="3:4">
      <c r="C2022" s="14"/>
      <c r="D2022" s="14"/>
    </row>
    <row r="2023" spans="3:4">
      <c r="C2023" s="14"/>
      <c r="D2023" s="14"/>
    </row>
    <row r="2024" spans="3:4">
      <c r="C2024" s="14"/>
      <c r="D2024" s="14"/>
    </row>
    <row r="2025" spans="3:4">
      <c r="C2025" s="14"/>
      <c r="D2025" s="14"/>
    </row>
    <row r="2026" spans="3:4">
      <c r="C2026" s="14"/>
      <c r="D2026" s="14"/>
    </row>
    <row r="2027" spans="3:4">
      <c r="C2027" s="14"/>
      <c r="D2027" s="14"/>
    </row>
    <row r="2028" spans="3:4">
      <c r="C2028" s="14"/>
      <c r="D2028" s="14"/>
    </row>
    <row r="2029" spans="3:4">
      <c r="C2029" s="14"/>
      <c r="D2029" s="14"/>
    </row>
    <row r="2030" spans="3:4">
      <c r="C2030" s="14"/>
      <c r="D2030" s="14"/>
    </row>
    <row r="2031" spans="3:4">
      <c r="C2031" s="14"/>
      <c r="D2031" s="14"/>
    </row>
    <row r="2032" spans="3:4">
      <c r="C2032" s="14"/>
      <c r="D2032" s="14"/>
    </row>
    <row r="2033" spans="3:4">
      <c r="C2033" s="14"/>
      <c r="D2033" s="14"/>
    </row>
    <row r="2034" spans="3:4">
      <c r="C2034" s="14"/>
      <c r="D2034" s="14"/>
    </row>
    <row r="2035" spans="3:4">
      <c r="C2035" s="14"/>
      <c r="D2035" s="14"/>
    </row>
    <row r="2036" spans="3:4">
      <c r="C2036" s="14"/>
      <c r="D2036" s="14"/>
    </row>
    <row r="2037" spans="3:4">
      <c r="C2037" s="14"/>
      <c r="D2037" s="14"/>
    </row>
    <row r="2038" spans="3:4">
      <c r="C2038" s="14"/>
      <c r="D2038" s="14"/>
    </row>
    <row r="2039" spans="3:4">
      <c r="C2039" s="14"/>
      <c r="D2039" s="14"/>
    </row>
    <row r="2040" spans="3:4">
      <c r="C2040" s="14"/>
      <c r="D2040" s="14"/>
    </row>
    <row r="2041" spans="3:4">
      <c r="C2041" s="14"/>
      <c r="D2041" s="14"/>
    </row>
    <row r="2042" spans="3:4">
      <c r="C2042" s="14"/>
      <c r="D2042" s="14"/>
    </row>
    <row r="2043" spans="3:4">
      <c r="C2043" s="14"/>
      <c r="D2043" s="14"/>
    </row>
    <row r="2044" spans="3:4">
      <c r="C2044" s="14"/>
      <c r="D2044" s="14"/>
    </row>
    <row r="2045" spans="3:4">
      <c r="C2045" s="14"/>
      <c r="D2045" s="14"/>
    </row>
    <row r="2046" spans="3:4">
      <c r="C2046" s="14"/>
      <c r="D2046" s="14"/>
    </row>
    <row r="2047" spans="3:4">
      <c r="C2047" s="14"/>
      <c r="D2047" s="14"/>
    </row>
    <row r="2048" spans="3:4">
      <c r="C2048" s="14"/>
      <c r="D2048" s="14"/>
    </row>
    <row r="2049" spans="3:4">
      <c r="C2049" s="14"/>
      <c r="D2049" s="14"/>
    </row>
    <row r="2050" spans="3:4">
      <c r="C2050" s="14"/>
      <c r="D2050" s="14"/>
    </row>
    <row r="2051" spans="3:4">
      <c r="C2051" s="14"/>
      <c r="D2051" s="14"/>
    </row>
    <row r="2052" spans="3:4">
      <c r="C2052" s="14"/>
      <c r="D2052" s="14"/>
    </row>
    <row r="2053" spans="3:4">
      <c r="C2053" s="14"/>
      <c r="D2053" s="14"/>
    </row>
    <row r="2054" spans="3:4">
      <c r="C2054" s="14"/>
      <c r="D2054" s="14"/>
    </row>
    <row r="2055" spans="3:4">
      <c r="C2055" s="14"/>
      <c r="D2055" s="14"/>
    </row>
    <row r="2056" spans="3:4">
      <c r="C2056" s="14"/>
      <c r="D2056" s="14"/>
    </row>
    <row r="2057" spans="3:4">
      <c r="C2057" s="14"/>
      <c r="D2057" s="14"/>
    </row>
    <row r="2058" spans="3:4">
      <c r="C2058" s="14"/>
      <c r="D2058" s="14"/>
    </row>
    <row r="2059" spans="3:4">
      <c r="C2059" s="14"/>
      <c r="D2059" s="14"/>
    </row>
    <row r="2060" spans="3:4">
      <c r="C2060" s="14"/>
      <c r="D2060" s="14"/>
    </row>
    <row r="2061" spans="3:4">
      <c r="C2061" s="14"/>
      <c r="D2061" s="14"/>
    </row>
    <row r="2062" spans="3:4">
      <c r="C2062" s="14"/>
      <c r="D2062" s="14"/>
    </row>
    <row r="2063" spans="3:4">
      <c r="C2063" s="14"/>
      <c r="D2063" s="14"/>
    </row>
    <row r="2064" spans="3:4">
      <c r="C2064" s="14"/>
      <c r="D2064" s="14"/>
    </row>
    <row r="2065" spans="3:4">
      <c r="C2065" s="14"/>
      <c r="D2065" s="14"/>
    </row>
    <row r="2066" spans="3:4">
      <c r="C2066" s="14"/>
      <c r="D2066" s="14"/>
    </row>
    <row r="2067" spans="3:4">
      <c r="C2067" s="14"/>
      <c r="D2067" s="14"/>
    </row>
    <row r="2068" spans="3:4">
      <c r="C2068" s="14"/>
      <c r="D2068" s="14"/>
    </row>
    <row r="2069" spans="3:4">
      <c r="C2069" s="14"/>
      <c r="D2069" s="14"/>
    </row>
    <row r="2070" spans="3:4">
      <c r="C2070" s="14"/>
      <c r="D2070" s="14"/>
    </row>
    <row r="2071" spans="3:4">
      <c r="C2071" s="14"/>
      <c r="D2071" s="14"/>
    </row>
    <row r="2072" spans="3:4">
      <c r="C2072" s="14"/>
      <c r="D2072" s="14"/>
    </row>
    <row r="2073" spans="3:4">
      <c r="C2073" s="14"/>
      <c r="D2073" s="14"/>
    </row>
    <row r="2074" spans="3:4">
      <c r="C2074" s="14"/>
      <c r="D2074" s="14"/>
    </row>
    <row r="2075" spans="3:4">
      <c r="C2075" s="14"/>
      <c r="D2075" s="14"/>
    </row>
    <row r="2076" spans="3:4">
      <c r="C2076" s="14"/>
      <c r="D2076" s="14"/>
    </row>
    <row r="2077" spans="3:4">
      <c r="C2077" s="14"/>
      <c r="D2077" s="14"/>
    </row>
    <row r="2078" spans="3:4">
      <c r="C2078" s="14"/>
      <c r="D2078" s="14"/>
    </row>
    <row r="2079" spans="3:4">
      <c r="C2079" s="14"/>
      <c r="D2079" s="14"/>
    </row>
    <row r="2080" spans="3:4">
      <c r="C2080" s="14"/>
      <c r="D2080" s="14"/>
    </row>
    <row r="2081" spans="3:4">
      <c r="C2081" s="14"/>
      <c r="D2081" s="14"/>
    </row>
    <row r="2082" spans="3:4">
      <c r="C2082" s="14"/>
      <c r="D2082" s="14"/>
    </row>
    <row r="2083" spans="3:4">
      <c r="C2083" s="14"/>
      <c r="D2083" s="14"/>
    </row>
    <row r="2084" spans="3:4">
      <c r="C2084" s="14"/>
      <c r="D2084" s="14"/>
    </row>
    <row r="2085" spans="3:4">
      <c r="C2085" s="14"/>
      <c r="D2085" s="14"/>
    </row>
    <row r="2086" spans="3:4">
      <c r="C2086" s="14"/>
      <c r="D2086" s="14"/>
    </row>
    <row r="2087" spans="3:4">
      <c r="C2087" s="14"/>
      <c r="D2087" s="14"/>
    </row>
    <row r="2088" spans="3:4">
      <c r="C2088" s="14"/>
      <c r="D2088" s="14"/>
    </row>
    <row r="2089" spans="3:4">
      <c r="C2089" s="14"/>
      <c r="D2089" s="14"/>
    </row>
    <row r="2090" spans="3:4">
      <c r="C2090" s="14"/>
      <c r="D2090" s="14"/>
    </row>
    <row r="2091" spans="3:4">
      <c r="C2091" s="14"/>
      <c r="D2091" s="14"/>
    </row>
    <row r="2092" spans="3:4">
      <c r="C2092" s="14"/>
      <c r="D2092" s="14"/>
    </row>
    <row r="2093" spans="3:4">
      <c r="C2093" s="14"/>
      <c r="D2093" s="14"/>
    </row>
    <row r="2094" spans="3:4">
      <c r="C2094" s="14"/>
      <c r="D2094" s="14"/>
    </row>
    <row r="2095" spans="3:4">
      <c r="C2095" s="14"/>
      <c r="D2095" s="14"/>
    </row>
    <row r="2096" spans="3:4">
      <c r="C2096" s="14"/>
      <c r="D2096" s="14"/>
    </row>
    <row r="2097" spans="3:4">
      <c r="C2097" s="14"/>
      <c r="D2097" s="14"/>
    </row>
    <row r="2098" spans="3:4">
      <c r="C2098" s="14"/>
      <c r="D2098" s="14"/>
    </row>
    <row r="2099" spans="3:4">
      <c r="C2099" s="14"/>
      <c r="D2099" s="14"/>
    </row>
    <row r="2100" spans="3:4">
      <c r="C2100" s="14"/>
      <c r="D2100" s="14"/>
    </row>
    <row r="2101" spans="3:4">
      <c r="C2101" s="14"/>
      <c r="D2101" s="14"/>
    </row>
    <row r="2102" spans="3:4">
      <c r="C2102" s="14"/>
      <c r="D2102" s="14"/>
    </row>
    <row r="2103" spans="3:4">
      <c r="C2103" s="14"/>
      <c r="D2103" s="14"/>
    </row>
    <row r="2104" spans="3:4">
      <c r="C2104" s="14"/>
      <c r="D2104" s="14"/>
    </row>
    <row r="2105" spans="3:4">
      <c r="C2105" s="14"/>
      <c r="D2105" s="14"/>
    </row>
    <row r="2106" spans="3:4">
      <c r="C2106" s="14"/>
      <c r="D2106" s="14"/>
    </row>
    <row r="2107" spans="3:4">
      <c r="C2107" s="14"/>
      <c r="D2107" s="14"/>
    </row>
    <row r="2108" spans="3:4">
      <c r="C2108" s="14"/>
      <c r="D2108" s="14"/>
    </row>
    <row r="2109" spans="3:4">
      <c r="C2109" s="14"/>
      <c r="D2109" s="14"/>
    </row>
    <row r="2110" spans="3:4">
      <c r="C2110" s="14"/>
      <c r="D2110" s="14"/>
    </row>
    <row r="2111" spans="3:4">
      <c r="C2111" s="14"/>
      <c r="D2111" s="14"/>
    </row>
    <row r="2112" spans="3:4">
      <c r="C2112" s="14"/>
      <c r="D2112" s="14"/>
    </row>
    <row r="2113" spans="3:4">
      <c r="C2113" s="14"/>
      <c r="D2113" s="14"/>
    </row>
    <row r="2114" spans="3:4">
      <c r="C2114" s="14"/>
      <c r="D2114" s="14"/>
    </row>
    <row r="2115" spans="3:4">
      <c r="C2115" s="14"/>
      <c r="D2115" s="14"/>
    </row>
    <row r="2116" spans="3:4">
      <c r="C2116" s="14"/>
      <c r="D2116" s="14"/>
    </row>
    <row r="2117" spans="3:4">
      <c r="C2117" s="14"/>
      <c r="D2117" s="14"/>
    </row>
    <row r="2118" spans="3:4">
      <c r="C2118" s="14"/>
      <c r="D2118" s="14"/>
    </row>
    <row r="2119" spans="3:4">
      <c r="C2119" s="14"/>
      <c r="D2119" s="14"/>
    </row>
    <row r="2120" spans="3:4">
      <c r="C2120" s="14"/>
      <c r="D2120" s="14"/>
    </row>
    <row r="2121" spans="3:4">
      <c r="C2121" s="14"/>
      <c r="D2121" s="14"/>
    </row>
    <row r="2122" spans="3:4">
      <c r="C2122" s="14"/>
      <c r="D2122" s="14"/>
    </row>
    <row r="2123" spans="3:4">
      <c r="C2123" s="14"/>
      <c r="D2123" s="14"/>
    </row>
    <row r="2124" spans="3:4">
      <c r="C2124" s="14"/>
      <c r="D2124" s="14"/>
    </row>
    <row r="2125" spans="3:4">
      <c r="C2125" s="14"/>
      <c r="D2125" s="14"/>
    </row>
    <row r="2126" spans="3:4">
      <c r="C2126" s="14"/>
      <c r="D2126" s="14"/>
    </row>
    <row r="2127" spans="3:4">
      <c r="C2127" s="14"/>
      <c r="D2127" s="14"/>
    </row>
    <row r="2128" spans="3:4">
      <c r="C2128" s="14"/>
      <c r="D2128" s="14"/>
    </row>
    <row r="2129" spans="3:4">
      <c r="C2129" s="14"/>
      <c r="D2129" s="14"/>
    </row>
    <row r="2130" spans="3:4">
      <c r="C2130" s="14"/>
      <c r="D2130" s="14"/>
    </row>
    <row r="2131" spans="3:4">
      <c r="C2131" s="14"/>
      <c r="D2131" s="14"/>
    </row>
    <row r="2132" spans="3:4">
      <c r="C2132" s="14"/>
      <c r="D2132" s="14"/>
    </row>
    <row r="2133" spans="3:4">
      <c r="C2133" s="14"/>
      <c r="D2133" s="14"/>
    </row>
    <row r="2134" spans="3:4">
      <c r="C2134" s="14"/>
      <c r="D2134" s="14"/>
    </row>
    <row r="2135" spans="3:4">
      <c r="C2135" s="14"/>
      <c r="D2135" s="14"/>
    </row>
    <row r="2136" spans="3:4">
      <c r="C2136" s="14"/>
      <c r="D2136" s="14"/>
    </row>
    <row r="2137" spans="3:4">
      <c r="C2137" s="14"/>
      <c r="D2137" s="14"/>
    </row>
    <row r="2138" spans="3:4">
      <c r="C2138" s="14"/>
      <c r="D2138" s="14"/>
    </row>
    <row r="2139" spans="3:4">
      <c r="C2139" s="14"/>
      <c r="D2139" s="14"/>
    </row>
    <row r="2140" spans="3:4">
      <c r="C2140" s="14"/>
      <c r="D2140" s="14"/>
    </row>
    <row r="2141" spans="3:4">
      <c r="C2141" s="14"/>
      <c r="D2141" s="14"/>
    </row>
    <row r="2142" spans="3:4">
      <c r="C2142" s="14"/>
      <c r="D2142" s="14"/>
    </row>
    <row r="2143" spans="3:4">
      <c r="C2143" s="14"/>
      <c r="D2143" s="14"/>
    </row>
    <row r="2144" spans="3:4">
      <c r="C2144" s="14"/>
      <c r="D2144" s="14"/>
    </row>
    <row r="2145" spans="3:4">
      <c r="C2145" s="14"/>
      <c r="D2145" s="14"/>
    </row>
    <row r="2146" spans="3:4">
      <c r="C2146" s="14"/>
      <c r="D2146" s="14"/>
    </row>
    <row r="2147" spans="3:4">
      <c r="C2147" s="14"/>
      <c r="D2147" s="14"/>
    </row>
    <row r="2148" spans="3:4">
      <c r="C2148" s="14"/>
      <c r="D2148" s="14"/>
    </row>
    <row r="2149" spans="3:4">
      <c r="C2149" s="14"/>
      <c r="D2149" s="14"/>
    </row>
    <row r="2150" spans="3:4">
      <c r="C2150" s="14"/>
      <c r="D2150" s="14"/>
    </row>
    <row r="2151" spans="3:4">
      <c r="C2151" s="14"/>
      <c r="D2151" s="14"/>
    </row>
    <row r="2152" spans="3:4">
      <c r="C2152" s="14"/>
      <c r="D2152" s="14"/>
    </row>
    <row r="2153" spans="3:4">
      <c r="C2153" s="14"/>
      <c r="D2153" s="14"/>
    </row>
    <row r="2154" spans="3:4">
      <c r="C2154" s="14"/>
      <c r="D2154" s="14"/>
    </row>
    <row r="2155" spans="3:4">
      <c r="C2155" s="14"/>
      <c r="D2155" s="14"/>
    </row>
    <row r="2156" spans="3:4">
      <c r="C2156" s="14"/>
      <c r="D2156" s="14"/>
    </row>
    <row r="2157" spans="3:4">
      <c r="C2157" s="14"/>
      <c r="D2157" s="14"/>
    </row>
    <row r="2158" spans="3:4">
      <c r="C2158" s="14"/>
      <c r="D2158" s="14"/>
    </row>
    <row r="2159" spans="3:4">
      <c r="C2159" s="14"/>
      <c r="D2159" s="14"/>
    </row>
    <row r="2160" spans="3:4">
      <c r="C2160" s="14"/>
      <c r="D2160" s="14"/>
    </row>
    <row r="2161" spans="3:4">
      <c r="C2161" s="14"/>
      <c r="D2161" s="14"/>
    </row>
    <row r="2162" spans="3:4">
      <c r="C2162" s="14"/>
      <c r="D2162" s="14"/>
    </row>
    <row r="2163" spans="3:4">
      <c r="C2163" s="14"/>
      <c r="D2163" s="14"/>
    </row>
    <row r="2164" spans="3:4">
      <c r="C2164" s="14"/>
      <c r="D2164" s="14"/>
    </row>
    <row r="2165" spans="3:4">
      <c r="C2165" s="14"/>
      <c r="D2165" s="14"/>
    </row>
    <row r="2166" spans="3:4">
      <c r="C2166" s="14"/>
      <c r="D2166" s="14"/>
    </row>
    <row r="2167" spans="3:4">
      <c r="C2167" s="14"/>
      <c r="D2167" s="14"/>
    </row>
    <row r="2168" spans="3:4">
      <c r="C2168" s="14"/>
      <c r="D2168" s="14"/>
    </row>
    <row r="2169" spans="3:4">
      <c r="C2169" s="14"/>
      <c r="D2169" s="14"/>
    </row>
    <row r="2170" spans="3:4">
      <c r="C2170" s="14"/>
      <c r="D2170" s="14"/>
    </row>
    <row r="2171" spans="3:4">
      <c r="C2171" s="14"/>
      <c r="D2171" s="14"/>
    </row>
    <row r="2172" spans="3:4">
      <c r="C2172" s="14"/>
      <c r="D2172" s="14"/>
    </row>
    <row r="2173" spans="3:4">
      <c r="C2173" s="14"/>
      <c r="D2173" s="14"/>
    </row>
    <row r="2174" spans="3:4">
      <c r="C2174" s="14"/>
      <c r="D2174" s="14"/>
    </row>
    <row r="2175" spans="3:4">
      <c r="C2175" s="14"/>
      <c r="D2175" s="14"/>
    </row>
    <row r="2176" spans="3:4">
      <c r="C2176" s="14"/>
      <c r="D2176" s="14"/>
    </row>
    <row r="2177" spans="3:4">
      <c r="C2177" s="14"/>
      <c r="D2177" s="14"/>
    </row>
    <row r="2178" spans="3:4">
      <c r="C2178" s="14"/>
      <c r="D2178" s="14"/>
    </row>
    <row r="2179" spans="3:4">
      <c r="C2179" s="14"/>
      <c r="D2179" s="14"/>
    </row>
    <row r="2180" spans="3:4">
      <c r="C2180" s="14"/>
      <c r="D2180" s="14"/>
    </row>
    <row r="2181" spans="3:4">
      <c r="C2181" s="14"/>
      <c r="D2181" s="14"/>
    </row>
    <row r="2182" spans="3:4">
      <c r="C2182" s="14"/>
      <c r="D2182" s="14"/>
    </row>
    <row r="2183" spans="3:4">
      <c r="C2183" s="14"/>
      <c r="D2183" s="14"/>
    </row>
    <row r="2184" spans="3:4">
      <c r="C2184" s="14"/>
      <c r="D2184" s="14"/>
    </row>
    <row r="2185" spans="3:4">
      <c r="C2185" s="14"/>
      <c r="D2185" s="14"/>
    </row>
    <row r="2186" spans="3:4">
      <c r="C2186" s="14"/>
      <c r="D2186" s="14"/>
    </row>
    <row r="2187" spans="3:4">
      <c r="C2187" s="14"/>
      <c r="D2187" s="14"/>
    </row>
    <row r="2188" spans="3:4">
      <c r="C2188" s="14"/>
      <c r="D2188" s="14"/>
    </row>
    <row r="2189" spans="3:4">
      <c r="C2189" s="14"/>
      <c r="D2189" s="14"/>
    </row>
    <row r="2190" spans="3:4">
      <c r="C2190" s="14"/>
      <c r="D2190" s="14"/>
    </row>
    <row r="2191" spans="3:4">
      <c r="C2191" s="14"/>
      <c r="D2191" s="14"/>
    </row>
    <row r="2192" spans="3:4">
      <c r="C2192" s="14"/>
      <c r="D2192" s="14"/>
    </row>
    <row r="2193" spans="3:4">
      <c r="C2193" s="14"/>
      <c r="D2193" s="14"/>
    </row>
    <row r="2194" spans="3:4">
      <c r="C2194" s="14"/>
      <c r="D2194" s="14"/>
    </row>
    <row r="2195" spans="3:4">
      <c r="C2195" s="14"/>
      <c r="D2195" s="14"/>
    </row>
    <row r="2196" spans="3:4">
      <c r="C2196" s="14"/>
      <c r="D2196" s="14"/>
    </row>
    <row r="2197" spans="3:4">
      <c r="C2197" s="14"/>
      <c r="D2197" s="14"/>
    </row>
    <row r="2198" spans="3:4">
      <c r="C2198" s="14"/>
      <c r="D2198" s="14"/>
    </row>
    <row r="2199" spans="3:4">
      <c r="C2199" s="14"/>
      <c r="D2199" s="14"/>
    </row>
    <row r="2200" spans="3:4">
      <c r="C2200" s="14"/>
      <c r="D2200" s="14"/>
    </row>
    <row r="2201" spans="3:4">
      <c r="C2201" s="14"/>
      <c r="D2201" s="14"/>
    </row>
    <row r="2202" spans="3:4">
      <c r="C2202" s="14"/>
      <c r="D2202" s="14"/>
    </row>
    <row r="2203" spans="3:4">
      <c r="C2203" s="14"/>
      <c r="D2203" s="14"/>
    </row>
    <row r="2204" spans="3:4">
      <c r="C2204" s="14"/>
      <c r="D2204" s="14"/>
    </row>
    <row r="2205" spans="3:4">
      <c r="C2205" s="14"/>
      <c r="D2205" s="14"/>
    </row>
    <row r="2206" spans="3:4">
      <c r="C2206" s="14"/>
      <c r="D2206" s="14"/>
    </row>
    <row r="2207" spans="3:4">
      <c r="C2207" s="14"/>
      <c r="D2207" s="14"/>
    </row>
    <row r="2208" spans="3:4">
      <c r="C2208" s="14"/>
      <c r="D2208" s="14"/>
    </row>
    <row r="2209" spans="3:4">
      <c r="C2209" s="14"/>
      <c r="D2209" s="14"/>
    </row>
    <row r="2210" spans="3:4">
      <c r="C2210" s="14"/>
      <c r="D2210" s="14"/>
    </row>
    <row r="2211" spans="3:4">
      <c r="C2211" s="14"/>
      <c r="D2211" s="14"/>
    </row>
    <row r="2212" spans="3:4">
      <c r="C2212" s="14"/>
      <c r="D2212" s="14"/>
    </row>
    <row r="2213" spans="3:4">
      <c r="C2213" s="14"/>
      <c r="D2213" s="14"/>
    </row>
    <row r="2214" spans="3:4">
      <c r="C2214" s="14"/>
      <c r="D2214" s="14"/>
    </row>
    <row r="2215" spans="3:4">
      <c r="C2215" s="14"/>
      <c r="D2215" s="14"/>
    </row>
    <row r="2216" spans="3:4">
      <c r="C2216" s="14"/>
      <c r="D2216" s="14"/>
    </row>
    <row r="2217" spans="3:4">
      <c r="C2217" s="14"/>
      <c r="D2217" s="14"/>
    </row>
    <row r="2218" spans="3:4">
      <c r="C2218" s="14"/>
      <c r="D2218" s="14"/>
    </row>
    <row r="2219" spans="3:4">
      <c r="C2219" s="14"/>
      <c r="D2219" s="14"/>
    </row>
    <row r="2220" spans="3:4">
      <c r="C2220" s="14"/>
      <c r="D2220" s="14"/>
    </row>
    <row r="2221" spans="3:4">
      <c r="C2221" s="14"/>
      <c r="D2221" s="14"/>
    </row>
    <row r="2222" spans="3:4">
      <c r="C2222" s="14"/>
      <c r="D2222" s="14"/>
    </row>
    <row r="2223" spans="3:4">
      <c r="C2223" s="14"/>
      <c r="D2223" s="14"/>
    </row>
    <row r="2224" spans="3:4">
      <c r="C2224" s="14"/>
      <c r="D2224" s="14"/>
    </row>
    <row r="2225" spans="3:4">
      <c r="C2225" s="14"/>
      <c r="D2225" s="14"/>
    </row>
    <row r="2226" spans="3:4">
      <c r="C2226" s="14"/>
      <c r="D2226" s="14"/>
    </row>
    <row r="2227" spans="3:4">
      <c r="C2227" s="14"/>
      <c r="D2227" s="14"/>
    </row>
    <row r="2228" spans="3:4">
      <c r="C2228" s="14"/>
      <c r="D2228" s="14"/>
    </row>
    <row r="2229" spans="3:4">
      <c r="C2229" s="14"/>
      <c r="D2229" s="14"/>
    </row>
    <row r="2230" spans="3:4">
      <c r="C2230" s="14"/>
      <c r="D2230" s="14"/>
    </row>
    <row r="2231" spans="3:4">
      <c r="C2231" s="14"/>
      <c r="D2231" s="14"/>
    </row>
    <row r="2232" spans="3:4">
      <c r="C2232" s="14"/>
      <c r="D2232" s="14"/>
    </row>
    <row r="2233" spans="3:4">
      <c r="C2233" s="14"/>
      <c r="D2233" s="14"/>
    </row>
    <row r="2234" spans="3:4">
      <c r="C2234" s="14"/>
      <c r="D2234" s="14"/>
    </row>
    <row r="2235" spans="3:4">
      <c r="C2235" s="14"/>
      <c r="D2235" s="14"/>
    </row>
    <row r="2236" spans="3:4">
      <c r="C2236" s="14"/>
      <c r="D2236" s="14"/>
    </row>
    <row r="2237" spans="3:4">
      <c r="C2237" s="14"/>
      <c r="D2237" s="14"/>
    </row>
    <row r="2238" spans="3:4">
      <c r="C2238" s="14"/>
      <c r="D2238" s="14"/>
    </row>
    <row r="2239" spans="3:4">
      <c r="C2239" s="14"/>
      <c r="D2239" s="14"/>
    </row>
    <row r="2240" spans="3:4">
      <c r="C2240" s="14"/>
      <c r="D2240" s="14"/>
    </row>
    <row r="2241" spans="3:4">
      <c r="C2241" s="14"/>
      <c r="D2241" s="14"/>
    </row>
    <row r="2242" spans="3:4">
      <c r="C2242" s="14"/>
      <c r="D2242" s="14"/>
    </row>
    <row r="2243" spans="3:4">
      <c r="C2243" s="14"/>
      <c r="D2243" s="14"/>
    </row>
    <row r="2244" spans="3:4">
      <c r="C2244" s="14"/>
      <c r="D2244" s="14"/>
    </row>
    <row r="2245" spans="3:4">
      <c r="C2245" s="14"/>
      <c r="D2245" s="14"/>
    </row>
    <row r="2246" spans="3:4">
      <c r="C2246" s="14"/>
      <c r="D2246" s="14"/>
    </row>
    <row r="2247" spans="3:4">
      <c r="C2247" s="14"/>
      <c r="D2247" s="14"/>
    </row>
    <row r="2248" spans="3:4">
      <c r="C2248" s="14"/>
      <c r="D2248" s="14"/>
    </row>
    <row r="2249" spans="3:4">
      <c r="C2249" s="14"/>
      <c r="D2249" s="14"/>
    </row>
    <row r="2250" spans="3:4">
      <c r="C2250" s="14"/>
      <c r="D2250" s="14"/>
    </row>
    <row r="2251" spans="3:4">
      <c r="C2251" s="14"/>
      <c r="D2251" s="14"/>
    </row>
    <row r="2252" spans="3:4">
      <c r="C2252" s="14"/>
      <c r="D2252" s="14"/>
    </row>
    <row r="2253" spans="3:4">
      <c r="C2253" s="14"/>
      <c r="D2253" s="14"/>
    </row>
    <row r="2254" spans="3:4">
      <c r="C2254" s="14"/>
      <c r="D2254" s="14"/>
    </row>
    <row r="2255" spans="3:4">
      <c r="C2255" s="14"/>
      <c r="D2255" s="14"/>
    </row>
    <row r="2256" spans="3:4">
      <c r="C2256" s="14"/>
      <c r="D2256" s="14"/>
    </row>
    <row r="2257" spans="3:4">
      <c r="C2257" s="14"/>
      <c r="D2257" s="14"/>
    </row>
    <row r="2258" spans="3:4">
      <c r="C2258" s="14"/>
      <c r="D2258" s="14"/>
    </row>
    <row r="2259" spans="3:4">
      <c r="C2259" s="14"/>
      <c r="D2259" s="14"/>
    </row>
    <row r="2260" spans="3:4">
      <c r="C2260" s="14"/>
      <c r="D2260" s="14"/>
    </row>
    <row r="2261" spans="3:4">
      <c r="C2261" s="14"/>
      <c r="D2261" s="14"/>
    </row>
    <row r="2262" spans="3:4">
      <c r="C2262" s="14"/>
      <c r="D2262" s="14"/>
    </row>
    <row r="2263" spans="3:4">
      <c r="C2263" s="14"/>
      <c r="D2263" s="14"/>
    </row>
    <row r="2264" spans="3:4">
      <c r="C2264" s="14"/>
      <c r="D2264" s="14"/>
    </row>
    <row r="2265" spans="3:4">
      <c r="C2265" s="14"/>
      <c r="D2265" s="14"/>
    </row>
    <row r="2266" spans="3:4">
      <c r="C2266" s="14"/>
      <c r="D2266" s="14"/>
    </row>
    <row r="2267" spans="3:4">
      <c r="C2267" s="14"/>
      <c r="D2267" s="14"/>
    </row>
    <row r="2268" spans="3:4">
      <c r="C2268" s="14"/>
      <c r="D2268" s="14"/>
    </row>
    <row r="2269" spans="3:4">
      <c r="C2269" s="14"/>
      <c r="D2269" s="14"/>
    </row>
    <row r="2270" spans="3:4">
      <c r="C2270" s="14"/>
      <c r="D2270" s="14"/>
    </row>
    <row r="2271" spans="3:4">
      <c r="C2271" s="14"/>
      <c r="D2271" s="14"/>
    </row>
    <row r="2272" spans="3:4">
      <c r="C2272" s="14"/>
      <c r="D2272" s="14"/>
    </row>
    <row r="2273" spans="3:4">
      <c r="C2273" s="14"/>
      <c r="D2273" s="14"/>
    </row>
    <row r="2274" spans="3:4">
      <c r="C2274" s="14"/>
      <c r="D2274" s="14"/>
    </row>
    <row r="2275" spans="3:4">
      <c r="C2275" s="14"/>
      <c r="D2275" s="14"/>
    </row>
    <row r="2276" spans="3:4">
      <c r="C2276" s="14"/>
      <c r="D2276" s="14"/>
    </row>
    <row r="2277" spans="3:4">
      <c r="C2277" s="14"/>
      <c r="D2277" s="14"/>
    </row>
    <row r="2278" spans="3:4">
      <c r="C2278" s="14"/>
      <c r="D2278" s="14"/>
    </row>
    <row r="2279" spans="3:4">
      <c r="C2279" s="14"/>
      <c r="D2279" s="14"/>
    </row>
    <row r="2280" spans="3:4">
      <c r="C2280" s="14"/>
      <c r="D2280" s="14"/>
    </row>
    <row r="2281" spans="3:4">
      <c r="C2281" s="14"/>
      <c r="D2281" s="14"/>
    </row>
    <row r="2282" spans="3:4">
      <c r="C2282" s="14"/>
      <c r="D2282" s="14"/>
    </row>
    <row r="2283" spans="3:4">
      <c r="C2283" s="14"/>
      <c r="D2283" s="14"/>
    </row>
    <row r="2284" spans="3:4">
      <c r="C2284" s="14"/>
      <c r="D2284" s="14"/>
    </row>
    <row r="2285" spans="3:4">
      <c r="C2285" s="14"/>
      <c r="D2285" s="14"/>
    </row>
    <row r="2286" spans="3:4">
      <c r="C2286" s="14"/>
      <c r="D2286" s="14"/>
    </row>
    <row r="2287" spans="3:4">
      <c r="C2287" s="14"/>
      <c r="D2287" s="14"/>
    </row>
    <row r="2288" spans="3:4">
      <c r="C2288" s="14"/>
      <c r="D2288" s="14"/>
    </row>
    <row r="2289" spans="3:4">
      <c r="C2289" s="14"/>
      <c r="D2289" s="14"/>
    </row>
    <row r="2290" spans="3:4">
      <c r="C2290" s="14"/>
      <c r="D2290" s="14"/>
    </row>
    <row r="2291" spans="3:4">
      <c r="C2291" s="14"/>
      <c r="D2291" s="14"/>
    </row>
    <row r="2292" spans="3:4">
      <c r="C2292" s="14"/>
      <c r="D2292" s="14"/>
    </row>
    <row r="2293" spans="3:4">
      <c r="C2293" s="14"/>
      <c r="D2293" s="14"/>
    </row>
    <row r="2294" spans="3:4">
      <c r="C2294" s="14"/>
      <c r="D2294" s="14"/>
    </row>
    <row r="2295" spans="3:4">
      <c r="C2295" s="14"/>
      <c r="D2295" s="14"/>
    </row>
    <row r="2296" spans="3:4">
      <c r="C2296" s="14"/>
      <c r="D2296" s="14"/>
    </row>
    <row r="2297" spans="3:4">
      <c r="C2297" s="14"/>
      <c r="D2297" s="14"/>
    </row>
    <row r="2298" spans="3:4">
      <c r="C2298" s="14"/>
      <c r="D2298" s="14"/>
    </row>
    <row r="2299" spans="3:4">
      <c r="C2299" s="14"/>
      <c r="D2299" s="14"/>
    </row>
    <row r="2300" spans="3:4">
      <c r="C2300" s="14"/>
      <c r="D2300" s="14"/>
    </row>
    <row r="2301" spans="3:4">
      <c r="C2301" s="14"/>
      <c r="D2301" s="14"/>
    </row>
    <row r="2302" spans="3:4">
      <c r="C2302" s="14"/>
      <c r="D2302" s="14"/>
    </row>
    <row r="2303" spans="3:4">
      <c r="C2303" s="14"/>
      <c r="D2303" s="14"/>
    </row>
    <row r="2304" spans="3:4">
      <c r="C2304" s="14"/>
      <c r="D2304" s="14"/>
    </row>
    <row r="2305" spans="3:4">
      <c r="C2305" s="14"/>
      <c r="D2305" s="14"/>
    </row>
    <row r="2306" spans="3:4">
      <c r="C2306" s="14"/>
      <c r="D2306" s="14"/>
    </row>
    <row r="2307" spans="3:4">
      <c r="C2307" s="14"/>
      <c r="D2307" s="14"/>
    </row>
    <row r="2308" spans="3:4">
      <c r="C2308" s="14"/>
      <c r="D2308" s="14"/>
    </row>
    <row r="2309" spans="3:4">
      <c r="C2309" s="14"/>
      <c r="D2309" s="14"/>
    </row>
    <row r="2310" spans="3:4">
      <c r="C2310" s="14"/>
      <c r="D2310" s="14"/>
    </row>
    <row r="2311" spans="3:4">
      <c r="C2311" s="14"/>
      <c r="D2311" s="14"/>
    </row>
    <row r="2312" spans="3:4">
      <c r="C2312" s="14"/>
      <c r="D2312" s="14"/>
    </row>
    <row r="2313" spans="3:4">
      <c r="C2313" s="14"/>
      <c r="D2313" s="14"/>
    </row>
    <row r="2314" spans="3:4">
      <c r="C2314" s="14"/>
      <c r="D2314" s="14"/>
    </row>
    <row r="2315" spans="3:4">
      <c r="C2315" s="14"/>
      <c r="D2315" s="14"/>
    </row>
    <row r="2316" spans="3:4">
      <c r="C2316" s="14"/>
      <c r="D2316" s="14"/>
    </row>
    <row r="2317" spans="3:4">
      <c r="C2317" s="14"/>
      <c r="D2317" s="14"/>
    </row>
    <row r="2318" spans="3:4">
      <c r="C2318" s="14"/>
      <c r="D2318" s="14"/>
    </row>
    <row r="2319" spans="3:4">
      <c r="C2319" s="14"/>
      <c r="D2319" s="14"/>
    </row>
    <row r="2320" spans="3:4">
      <c r="C2320" s="14"/>
      <c r="D2320" s="14"/>
    </row>
    <row r="2321" spans="3:4">
      <c r="C2321" s="14"/>
      <c r="D2321" s="14"/>
    </row>
    <row r="2322" spans="3:4">
      <c r="C2322" s="14"/>
      <c r="D2322" s="14"/>
    </row>
    <row r="2323" spans="3:4">
      <c r="C2323" s="14"/>
      <c r="D2323" s="14"/>
    </row>
    <row r="2324" spans="3:4">
      <c r="C2324" s="14"/>
      <c r="D2324" s="14"/>
    </row>
    <row r="2325" spans="3:4">
      <c r="C2325" s="14"/>
      <c r="D2325" s="14"/>
    </row>
    <row r="2326" spans="3:4">
      <c r="C2326" s="14"/>
      <c r="D2326" s="14"/>
    </row>
    <row r="2327" spans="3:4">
      <c r="C2327" s="14"/>
      <c r="D2327" s="14"/>
    </row>
    <row r="2328" spans="3:4">
      <c r="C2328" s="14"/>
      <c r="D2328" s="14"/>
    </row>
    <row r="2329" spans="3:4">
      <c r="C2329" s="14"/>
      <c r="D2329" s="14"/>
    </row>
    <row r="2330" spans="3:4">
      <c r="C2330" s="14"/>
      <c r="D2330" s="14"/>
    </row>
    <row r="2331" spans="3:4">
      <c r="C2331" s="14"/>
      <c r="D2331" s="14"/>
    </row>
    <row r="2332" spans="3:4">
      <c r="C2332" s="14"/>
      <c r="D2332" s="14"/>
    </row>
    <row r="2333" spans="3:4">
      <c r="C2333" s="14"/>
      <c r="D2333" s="14"/>
    </row>
    <row r="2334" spans="3:4">
      <c r="C2334" s="14"/>
      <c r="D2334" s="14"/>
    </row>
    <row r="2335" spans="3:4">
      <c r="C2335" s="14"/>
      <c r="D2335" s="14"/>
    </row>
    <row r="2336" spans="3:4">
      <c r="C2336" s="14"/>
      <c r="D2336" s="14"/>
    </row>
    <row r="2337" spans="3:4">
      <c r="C2337" s="14"/>
      <c r="D2337" s="14"/>
    </row>
    <row r="2338" spans="3:4">
      <c r="C2338" s="14"/>
      <c r="D2338" s="14"/>
    </row>
    <row r="2339" spans="3:4">
      <c r="C2339" s="14"/>
      <c r="D2339" s="14"/>
    </row>
    <row r="2340" spans="3:4">
      <c r="C2340" s="14"/>
      <c r="D2340" s="14"/>
    </row>
    <row r="2341" spans="3:4">
      <c r="C2341" s="14"/>
      <c r="D2341" s="14"/>
    </row>
    <row r="2342" spans="3:4">
      <c r="C2342" s="14"/>
      <c r="D2342" s="14"/>
    </row>
    <row r="2343" spans="3:4">
      <c r="C2343" s="14"/>
      <c r="D2343" s="14"/>
    </row>
    <row r="2344" spans="3:4">
      <c r="C2344" s="14"/>
      <c r="D2344" s="14"/>
    </row>
    <row r="2345" spans="3:4">
      <c r="C2345" s="14"/>
      <c r="D2345" s="14"/>
    </row>
    <row r="2346" spans="3:4">
      <c r="C2346" s="14"/>
      <c r="D2346" s="14"/>
    </row>
    <row r="2347" spans="3:4">
      <c r="C2347" s="14"/>
      <c r="D2347" s="14"/>
    </row>
    <row r="2348" spans="3:4">
      <c r="C2348" s="14"/>
      <c r="D2348" s="14"/>
    </row>
    <row r="2349" spans="3:4">
      <c r="C2349" s="14"/>
      <c r="D2349" s="14"/>
    </row>
    <row r="2350" spans="3:4">
      <c r="C2350" s="14"/>
      <c r="D2350" s="14"/>
    </row>
    <row r="2351" spans="3:4">
      <c r="C2351" s="14"/>
      <c r="D2351" s="14"/>
    </row>
    <row r="2352" spans="3:4">
      <c r="C2352" s="14"/>
      <c r="D2352" s="14"/>
    </row>
    <row r="2353" spans="3:4">
      <c r="C2353" s="14"/>
      <c r="D2353" s="14"/>
    </row>
    <row r="2354" spans="3:4">
      <c r="C2354" s="14"/>
      <c r="D2354" s="14"/>
    </row>
    <row r="2355" spans="3:4">
      <c r="C2355" s="14"/>
      <c r="D2355" s="14"/>
    </row>
    <row r="2356" spans="3:4">
      <c r="C2356" s="14"/>
      <c r="D2356" s="14"/>
    </row>
    <row r="2357" spans="3:4">
      <c r="C2357" s="14"/>
      <c r="D2357" s="14"/>
    </row>
    <row r="2358" spans="3:4">
      <c r="C2358" s="14"/>
      <c r="D2358" s="14"/>
    </row>
    <row r="2359" spans="3:4">
      <c r="C2359" s="14"/>
      <c r="D2359" s="14"/>
    </row>
    <row r="2360" spans="3:4">
      <c r="C2360" s="14"/>
      <c r="D2360" s="14"/>
    </row>
    <row r="2361" spans="3:4">
      <c r="C2361" s="14"/>
      <c r="D2361" s="14"/>
    </row>
    <row r="2362" spans="3:4">
      <c r="C2362" s="14"/>
      <c r="D2362" s="14"/>
    </row>
    <row r="2363" spans="3:4">
      <c r="C2363" s="14"/>
      <c r="D2363" s="14"/>
    </row>
    <row r="2364" spans="3:4">
      <c r="C2364" s="14"/>
      <c r="D2364" s="14"/>
    </row>
    <row r="2365" spans="3:4">
      <c r="C2365" s="14"/>
      <c r="D2365" s="14"/>
    </row>
    <row r="2366" spans="3:4">
      <c r="C2366" s="14"/>
      <c r="D2366" s="14"/>
    </row>
    <row r="2367" spans="3:4">
      <c r="C2367" s="14"/>
      <c r="D2367" s="14"/>
    </row>
    <row r="2368" spans="3:4">
      <c r="C2368" s="14"/>
      <c r="D2368" s="14"/>
    </row>
    <row r="2369" spans="3:4">
      <c r="C2369" s="14"/>
      <c r="D2369" s="14"/>
    </row>
    <row r="2370" spans="3:4">
      <c r="C2370" s="14"/>
      <c r="D2370" s="14"/>
    </row>
    <row r="2371" spans="3:4">
      <c r="C2371" s="14"/>
      <c r="D2371" s="14"/>
    </row>
    <row r="2372" spans="3:4">
      <c r="C2372" s="14"/>
      <c r="D2372" s="14"/>
    </row>
    <row r="2373" spans="3:4">
      <c r="C2373" s="14"/>
      <c r="D2373" s="14"/>
    </row>
    <row r="2374" spans="3:4">
      <c r="C2374" s="14"/>
      <c r="D2374" s="14"/>
    </row>
    <row r="2375" spans="3:4">
      <c r="C2375" s="14"/>
      <c r="D2375" s="14"/>
    </row>
    <row r="2376" spans="3:4">
      <c r="C2376" s="14"/>
      <c r="D2376" s="14"/>
    </row>
    <row r="2377" spans="3:4">
      <c r="C2377" s="14"/>
      <c r="D2377" s="14"/>
    </row>
    <row r="2378" spans="3:4">
      <c r="C2378" s="14"/>
      <c r="D2378" s="14"/>
    </row>
    <row r="2379" spans="3:4">
      <c r="C2379" s="14"/>
      <c r="D2379" s="14"/>
    </row>
    <row r="2380" spans="3:4">
      <c r="C2380" s="14"/>
      <c r="D2380" s="14"/>
    </row>
    <row r="2381" spans="3:4">
      <c r="C2381" s="14"/>
      <c r="D2381" s="14"/>
    </row>
    <row r="2382" spans="3:4">
      <c r="C2382" s="14"/>
      <c r="D2382" s="14"/>
    </row>
    <row r="2383" spans="3:4">
      <c r="C2383" s="14"/>
      <c r="D2383" s="14"/>
    </row>
    <row r="2384" spans="3:4">
      <c r="C2384" s="14"/>
      <c r="D2384" s="14"/>
    </row>
    <row r="2385" spans="3:4">
      <c r="C2385" s="14"/>
      <c r="D2385" s="14"/>
    </row>
    <row r="2386" spans="3:4">
      <c r="C2386" s="14"/>
      <c r="D2386" s="14"/>
    </row>
    <row r="2387" spans="3:4">
      <c r="C2387" s="14"/>
      <c r="D2387" s="14"/>
    </row>
    <row r="2388" spans="3:4">
      <c r="C2388" s="14"/>
      <c r="D2388" s="14"/>
    </row>
    <row r="2389" spans="3:4">
      <c r="C2389" s="14"/>
      <c r="D2389" s="14"/>
    </row>
    <row r="2390" spans="3:4">
      <c r="C2390" s="14"/>
      <c r="D2390" s="14"/>
    </row>
    <row r="2391" spans="3:4">
      <c r="C2391" s="14"/>
      <c r="D2391" s="14"/>
    </row>
    <row r="2392" spans="3:4">
      <c r="C2392" s="14"/>
      <c r="D2392" s="14"/>
    </row>
    <row r="2393" spans="3:4">
      <c r="C2393" s="14"/>
      <c r="D2393" s="14"/>
    </row>
    <row r="2394" spans="3:4">
      <c r="C2394" s="14"/>
      <c r="D2394" s="14"/>
    </row>
    <row r="2395" spans="3:4">
      <c r="C2395" s="14"/>
      <c r="D2395" s="14"/>
    </row>
    <row r="2396" spans="3:4">
      <c r="C2396" s="14"/>
      <c r="D2396" s="14"/>
    </row>
    <row r="2397" spans="3:4">
      <c r="C2397" s="14"/>
      <c r="D2397" s="14"/>
    </row>
    <row r="2398" spans="3:4">
      <c r="C2398" s="14"/>
      <c r="D2398" s="14"/>
    </row>
    <row r="2399" spans="3:4">
      <c r="C2399" s="14"/>
      <c r="D2399" s="14"/>
    </row>
    <row r="2400" spans="3:4">
      <c r="C2400" s="14"/>
      <c r="D2400" s="14"/>
    </row>
    <row r="2401" spans="3:4">
      <c r="C2401" s="14"/>
      <c r="D2401" s="14"/>
    </row>
    <row r="2402" spans="3:4">
      <c r="C2402" s="14"/>
      <c r="D2402" s="14"/>
    </row>
    <row r="2403" spans="3:4">
      <c r="C2403" s="14"/>
      <c r="D2403" s="14"/>
    </row>
    <row r="2404" spans="3:4">
      <c r="C2404" s="14"/>
      <c r="D2404" s="14"/>
    </row>
    <row r="2405" spans="3:4">
      <c r="C2405" s="14"/>
      <c r="D2405" s="14"/>
    </row>
    <row r="2406" spans="3:4">
      <c r="C2406" s="14"/>
      <c r="D2406" s="14"/>
    </row>
    <row r="2407" spans="3:4">
      <c r="C2407" s="14"/>
      <c r="D2407" s="14"/>
    </row>
    <row r="2408" spans="3:4">
      <c r="C2408" s="14"/>
      <c r="D2408" s="14"/>
    </row>
    <row r="2409" spans="3:4">
      <c r="C2409" s="14"/>
      <c r="D2409" s="14"/>
    </row>
    <row r="2410" spans="3:4">
      <c r="C2410" s="14"/>
      <c r="D2410" s="14"/>
    </row>
    <row r="2411" spans="3:4">
      <c r="C2411" s="14"/>
      <c r="D2411" s="14"/>
    </row>
    <row r="2412" spans="3:4">
      <c r="C2412" s="14"/>
      <c r="D2412" s="14"/>
    </row>
    <row r="2413" spans="3:4">
      <c r="C2413" s="14"/>
      <c r="D2413" s="14"/>
    </row>
    <row r="2414" spans="3:4">
      <c r="C2414" s="14"/>
      <c r="D2414" s="14"/>
    </row>
    <row r="2415" spans="3:4">
      <c r="C2415" s="14"/>
      <c r="D2415" s="14"/>
    </row>
    <row r="2416" spans="3:4">
      <c r="C2416" s="14"/>
      <c r="D2416" s="14"/>
    </row>
    <row r="2417" spans="3:4">
      <c r="C2417" s="14"/>
      <c r="D2417" s="14"/>
    </row>
    <row r="2418" spans="3:4">
      <c r="C2418" s="14"/>
      <c r="D2418" s="14"/>
    </row>
    <row r="2419" spans="3:4">
      <c r="C2419" s="14"/>
      <c r="D2419" s="14"/>
    </row>
    <row r="2420" spans="3:4">
      <c r="C2420" s="14"/>
      <c r="D2420" s="14"/>
    </row>
    <row r="2421" spans="3:4">
      <c r="C2421" s="14"/>
      <c r="D2421" s="14"/>
    </row>
    <row r="2422" spans="3:4">
      <c r="C2422" s="14"/>
      <c r="D2422" s="14"/>
    </row>
    <row r="2423" spans="3:4">
      <c r="C2423" s="14"/>
      <c r="D2423" s="14"/>
    </row>
    <row r="2424" spans="3:4">
      <c r="C2424" s="14"/>
      <c r="D2424" s="14"/>
    </row>
    <row r="2425" spans="3:4">
      <c r="C2425" s="14"/>
      <c r="D2425" s="14"/>
    </row>
    <row r="2426" spans="3:4">
      <c r="C2426" s="14"/>
      <c r="D2426" s="14"/>
    </row>
    <row r="2427" spans="3:4">
      <c r="C2427" s="14"/>
      <c r="D2427" s="14"/>
    </row>
    <row r="2428" spans="3:4">
      <c r="C2428" s="14"/>
      <c r="D2428" s="14"/>
    </row>
    <row r="2429" spans="3:4">
      <c r="C2429" s="14"/>
      <c r="D2429" s="14"/>
    </row>
    <row r="2430" spans="3:4">
      <c r="C2430" s="14"/>
      <c r="D2430" s="14"/>
    </row>
    <row r="2431" spans="3:4">
      <c r="C2431" s="14"/>
      <c r="D2431" s="14"/>
    </row>
    <row r="2432" spans="3:4">
      <c r="C2432" s="14"/>
      <c r="D2432" s="14"/>
    </row>
    <row r="2433" spans="3:4">
      <c r="C2433" s="14"/>
      <c r="D2433" s="14"/>
    </row>
    <row r="2434" spans="3:4">
      <c r="C2434" s="14"/>
      <c r="D2434" s="14"/>
    </row>
    <row r="2435" spans="3:4">
      <c r="C2435" s="14"/>
      <c r="D2435" s="14"/>
    </row>
    <row r="2436" spans="3:4">
      <c r="C2436" s="14"/>
      <c r="D2436" s="14"/>
    </row>
    <row r="2437" spans="3:4">
      <c r="C2437" s="14"/>
      <c r="D2437" s="14"/>
    </row>
    <row r="2438" spans="3:4">
      <c r="C2438" s="14"/>
      <c r="D2438" s="14"/>
    </row>
    <row r="2439" spans="3:4">
      <c r="C2439" s="14"/>
      <c r="D2439" s="14"/>
    </row>
    <row r="2440" spans="3:4">
      <c r="C2440" s="14"/>
      <c r="D2440" s="14"/>
    </row>
    <row r="2441" spans="3:4">
      <c r="C2441" s="14"/>
      <c r="D2441" s="14"/>
    </row>
    <row r="2442" spans="3:4">
      <c r="C2442" s="14"/>
      <c r="D2442" s="14"/>
    </row>
    <row r="2443" spans="3:4">
      <c r="C2443" s="14"/>
      <c r="D2443" s="14"/>
    </row>
    <row r="2444" spans="3:4">
      <c r="C2444" s="14"/>
      <c r="D2444" s="14"/>
    </row>
    <row r="2445" spans="3:4">
      <c r="C2445" s="14"/>
      <c r="D2445" s="14"/>
    </row>
    <row r="2446" spans="3:4">
      <c r="C2446" s="14"/>
      <c r="D2446" s="14"/>
    </row>
    <row r="2447" spans="3:4">
      <c r="C2447" s="14"/>
      <c r="D2447" s="14"/>
    </row>
    <row r="2448" spans="3:4">
      <c r="C2448" s="14"/>
      <c r="D2448" s="14"/>
    </row>
    <row r="2449" spans="3:4">
      <c r="C2449" s="14"/>
      <c r="D2449" s="14"/>
    </row>
    <row r="2450" spans="3:4">
      <c r="C2450" s="14"/>
      <c r="D2450" s="14"/>
    </row>
    <row r="2451" spans="3:4">
      <c r="C2451" s="14"/>
      <c r="D2451" s="14"/>
    </row>
    <row r="2452" spans="3:4">
      <c r="C2452" s="14"/>
      <c r="D2452" s="14"/>
    </row>
    <row r="2453" spans="3:4">
      <c r="C2453" s="14"/>
      <c r="D2453" s="14"/>
    </row>
    <row r="2454" spans="3:4">
      <c r="C2454" s="14"/>
      <c r="D2454" s="14"/>
    </row>
    <row r="2455" spans="3:4">
      <c r="C2455" s="14"/>
      <c r="D2455" s="14"/>
    </row>
    <row r="2456" spans="3:4">
      <c r="C2456" s="14"/>
      <c r="D2456" s="14"/>
    </row>
    <row r="2457" spans="3:4">
      <c r="C2457" s="14"/>
      <c r="D2457" s="14"/>
    </row>
    <row r="2458" spans="3:4">
      <c r="C2458" s="14"/>
      <c r="D2458" s="14"/>
    </row>
    <row r="2459" spans="3:4">
      <c r="C2459" s="14"/>
      <c r="D2459" s="14"/>
    </row>
    <row r="2460" spans="3:4">
      <c r="C2460" s="14"/>
      <c r="D2460" s="14"/>
    </row>
    <row r="2461" spans="3:4">
      <c r="C2461" s="14"/>
      <c r="D2461" s="14"/>
    </row>
    <row r="2462" spans="3:4">
      <c r="C2462" s="14"/>
      <c r="D2462" s="14"/>
    </row>
    <row r="2463" spans="3:4">
      <c r="C2463" s="14"/>
      <c r="D2463" s="14"/>
    </row>
    <row r="2464" spans="3:4">
      <c r="C2464" s="14"/>
      <c r="D2464" s="14"/>
    </row>
    <row r="2465" spans="3:4">
      <c r="C2465" s="14"/>
      <c r="D2465" s="14"/>
    </row>
    <row r="2466" spans="3:4">
      <c r="C2466" s="14"/>
      <c r="D2466" s="14"/>
    </row>
    <row r="2467" spans="3:4">
      <c r="C2467" s="14"/>
      <c r="D2467" s="14"/>
    </row>
    <row r="2468" spans="3:4">
      <c r="C2468" s="14"/>
      <c r="D2468" s="14"/>
    </row>
    <row r="2469" spans="3:4">
      <c r="C2469" s="14"/>
      <c r="D2469" s="14"/>
    </row>
    <row r="2470" spans="3:4">
      <c r="C2470" s="14"/>
      <c r="D2470" s="14"/>
    </row>
    <row r="2471" spans="3:4">
      <c r="C2471" s="14"/>
      <c r="D2471" s="14"/>
    </row>
    <row r="2472" spans="3:4">
      <c r="C2472" s="14"/>
      <c r="D2472" s="14"/>
    </row>
    <row r="2473" spans="3:4">
      <c r="C2473" s="14"/>
      <c r="D2473" s="14"/>
    </row>
    <row r="2474" spans="3:4">
      <c r="C2474" s="14"/>
      <c r="D2474" s="14"/>
    </row>
    <row r="2475" spans="3:4">
      <c r="C2475" s="14"/>
      <c r="D2475" s="14"/>
    </row>
    <row r="2476" spans="3:4">
      <c r="C2476" s="14"/>
      <c r="D2476" s="14"/>
    </row>
    <row r="2477" spans="3:4">
      <c r="C2477" s="14"/>
      <c r="D2477" s="14"/>
    </row>
    <row r="2478" spans="3:4">
      <c r="C2478" s="14"/>
      <c r="D2478" s="14"/>
    </row>
    <row r="2479" spans="3:4">
      <c r="C2479" s="14"/>
      <c r="D2479" s="14"/>
    </row>
    <row r="2480" spans="3:4">
      <c r="C2480" s="14"/>
      <c r="D2480" s="14"/>
    </row>
    <row r="2481" spans="3:4">
      <c r="C2481" s="14"/>
      <c r="D2481" s="14"/>
    </row>
    <row r="2482" spans="3:4">
      <c r="C2482" s="14"/>
      <c r="D2482" s="14"/>
    </row>
    <row r="2483" spans="3:4">
      <c r="C2483" s="14"/>
      <c r="D2483" s="14"/>
    </row>
    <row r="2484" spans="3:4">
      <c r="C2484" s="14"/>
      <c r="D2484" s="14"/>
    </row>
    <row r="2485" spans="3:4">
      <c r="C2485" s="14"/>
      <c r="D2485" s="14"/>
    </row>
    <row r="2486" spans="3:4">
      <c r="C2486" s="14"/>
      <c r="D2486" s="14"/>
    </row>
    <row r="2487" spans="3:4">
      <c r="C2487" s="14"/>
      <c r="D2487" s="14"/>
    </row>
    <row r="2488" spans="3:4">
      <c r="C2488" s="14"/>
      <c r="D2488" s="14"/>
    </row>
    <row r="2489" spans="3:4">
      <c r="C2489" s="14"/>
      <c r="D2489" s="14"/>
    </row>
    <row r="2490" spans="3:4">
      <c r="C2490" s="14"/>
      <c r="D2490" s="14"/>
    </row>
    <row r="2491" spans="3:4">
      <c r="C2491" s="14"/>
      <c r="D2491" s="14"/>
    </row>
    <row r="2492" spans="3:4">
      <c r="C2492" s="14"/>
      <c r="D2492" s="14"/>
    </row>
    <row r="2493" spans="3:4">
      <c r="C2493" s="14"/>
      <c r="D2493" s="14"/>
    </row>
    <row r="2494" spans="3:4">
      <c r="C2494" s="14"/>
      <c r="D2494" s="14"/>
    </row>
    <row r="2495" spans="3:4">
      <c r="C2495" s="14"/>
      <c r="D2495" s="14"/>
    </row>
    <row r="2496" spans="3:4">
      <c r="C2496" s="14"/>
      <c r="D2496" s="14"/>
    </row>
    <row r="2497" spans="3:4">
      <c r="C2497" s="14"/>
      <c r="D2497" s="14"/>
    </row>
    <row r="2498" spans="3:4">
      <c r="C2498" s="14"/>
      <c r="D2498" s="14"/>
    </row>
    <row r="2499" spans="3:4">
      <c r="C2499" s="14"/>
      <c r="D2499" s="14"/>
    </row>
    <row r="2500" spans="3:4">
      <c r="C2500" s="14"/>
      <c r="D2500" s="14"/>
    </row>
    <row r="2501" spans="3:4">
      <c r="C2501" s="14"/>
      <c r="D2501" s="14"/>
    </row>
    <row r="2502" spans="3:4">
      <c r="C2502" s="14"/>
      <c r="D2502" s="14"/>
    </row>
    <row r="2503" spans="3:4">
      <c r="C2503" s="14"/>
      <c r="D2503" s="14"/>
    </row>
    <row r="2504" spans="3:4">
      <c r="C2504" s="14"/>
      <c r="D2504" s="14"/>
    </row>
    <row r="2505" spans="3:4">
      <c r="C2505" s="14"/>
      <c r="D2505" s="14"/>
    </row>
    <row r="2506" spans="3:4">
      <c r="C2506" s="14"/>
      <c r="D2506" s="14"/>
    </row>
    <row r="2507" spans="3:4">
      <c r="C2507" s="14"/>
      <c r="D2507" s="14"/>
    </row>
    <row r="2508" spans="3:4">
      <c r="C2508" s="14"/>
      <c r="D2508" s="14"/>
    </row>
    <row r="2509" spans="3:4">
      <c r="C2509" s="14"/>
      <c r="D2509" s="14"/>
    </row>
    <row r="2510" spans="3:4">
      <c r="C2510" s="14"/>
      <c r="D2510" s="14"/>
    </row>
    <row r="2511" spans="3:4">
      <c r="C2511" s="14"/>
      <c r="D2511" s="14"/>
    </row>
    <row r="2512" spans="3:4">
      <c r="C2512" s="14"/>
      <c r="D2512" s="14"/>
    </row>
    <row r="2513" spans="3:4">
      <c r="C2513" s="14"/>
      <c r="D2513" s="14"/>
    </row>
    <row r="2514" spans="3:4">
      <c r="C2514" s="14"/>
      <c r="D2514" s="14"/>
    </row>
    <row r="2515" spans="3:4">
      <c r="C2515" s="14"/>
      <c r="D2515" s="14"/>
    </row>
    <row r="2516" spans="3:4">
      <c r="C2516" s="14"/>
      <c r="D2516" s="14"/>
    </row>
    <row r="2517" spans="3:4">
      <c r="C2517" s="14"/>
      <c r="D2517" s="14"/>
    </row>
    <row r="2518" spans="3:4">
      <c r="C2518" s="14"/>
      <c r="D2518" s="14"/>
    </row>
    <row r="2519" spans="3:4">
      <c r="C2519" s="14"/>
      <c r="D2519" s="14"/>
    </row>
    <row r="2520" spans="3:4">
      <c r="C2520" s="14"/>
      <c r="D2520" s="14"/>
    </row>
    <row r="2521" spans="3:4">
      <c r="C2521" s="14"/>
      <c r="D2521" s="14"/>
    </row>
    <row r="2522" spans="3:4">
      <c r="C2522" s="14"/>
      <c r="D2522" s="14"/>
    </row>
    <row r="2523" spans="3:4">
      <c r="C2523" s="14"/>
      <c r="D2523" s="14"/>
    </row>
    <row r="2524" spans="3:4">
      <c r="C2524" s="14"/>
      <c r="D2524" s="14"/>
    </row>
    <row r="2525" spans="3:4">
      <c r="C2525" s="14"/>
      <c r="D2525" s="14"/>
    </row>
    <row r="2526" spans="3:4">
      <c r="C2526" s="14"/>
      <c r="D2526" s="14"/>
    </row>
    <row r="2527" spans="3:4">
      <c r="C2527" s="14"/>
      <c r="D2527" s="14"/>
    </row>
    <row r="2528" spans="3:4">
      <c r="C2528" s="14"/>
      <c r="D2528" s="14"/>
    </row>
    <row r="2529" spans="3:4">
      <c r="C2529" s="14"/>
      <c r="D2529" s="14"/>
    </row>
    <row r="2530" spans="3:4">
      <c r="C2530" s="14"/>
      <c r="D2530" s="14"/>
    </row>
    <row r="2531" spans="3:4">
      <c r="C2531" s="14"/>
      <c r="D2531" s="14"/>
    </row>
    <row r="2532" spans="3:4">
      <c r="C2532" s="14"/>
      <c r="D2532" s="14"/>
    </row>
    <row r="2533" spans="3:4">
      <c r="C2533" s="14"/>
      <c r="D2533" s="14"/>
    </row>
    <row r="2534" spans="3:4">
      <c r="C2534" s="14"/>
      <c r="D2534" s="14"/>
    </row>
    <row r="2535" spans="3:4">
      <c r="C2535" s="14"/>
      <c r="D2535" s="14"/>
    </row>
    <row r="2536" spans="3:4">
      <c r="C2536" s="14"/>
      <c r="D2536" s="14"/>
    </row>
    <row r="2537" spans="3:4">
      <c r="C2537" s="14"/>
      <c r="D2537" s="14"/>
    </row>
    <row r="2538" spans="3:4">
      <c r="C2538" s="14"/>
      <c r="D2538" s="14"/>
    </row>
  </sheetData>
  <sheetProtection sheet="1"/>
  <phoneticPr fontId="8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Active 1</vt:lpstr>
      <vt:lpstr>Graphs 1</vt:lpstr>
      <vt:lpstr>Active 2</vt:lpstr>
      <vt:lpstr>Graphs 2</vt:lpstr>
      <vt:lpstr>Active 6</vt:lpstr>
      <vt:lpstr>Q_fit (3)</vt:lpstr>
      <vt:lpstr>Q_fit</vt:lpstr>
      <vt:lpstr>A (3)</vt:lpstr>
      <vt:lpstr>A (5)</vt:lpstr>
      <vt:lpstr>A (4)</vt:lpstr>
      <vt:lpstr>A (old2)</vt:lpstr>
      <vt:lpstr>Q_fit (old)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2024-10-18T00:31:58Z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1418329752</vt:i4>
  </property>
  <property fmtid="{D5CDD505-2E9C-101B-9397-08002B2CF9AE}" pid="3" name="_EmailSubject">
    <vt:lpwstr>Rocket - VZ Lib</vt:lpwstr>
  </property>
  <property fmtid="{D5CDD505-2E9C-101B-9397-08002B2CF9AE}" pid="4" name="_AuthorEmail">
    <vt:lpwstr>Thomas.Krajci@kirtland.af.mil</vt:lpwstr>
  </property>
  <property fmtid="{D5CDD505-2E9C-101B-9397-08002B2CF9AE}" pid="5" name="_AuthorEmailDisplayName">
    <vt:lpwstr>Krajci Thomas J Maj 58 OSS/DOK</vt:lpwstr>
  </property>
  <property fmtid="{D5CDD505-2E9C-101B-9397-08002B2CF9AE}" pid="6" name="_PreviousAdHocReviewCycleID">
    <vt:i4>-1957329855</vt:i4>
  </property>
  <property fmtid="{D5CDD505-2E9C-101B-9397-08002B2CF9AE}" pid="7" name="_ReviewingToolsShownOnce">
    <vt:lpwstr/>
  </property>
</Properties>
</file>