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F5213B0-94DF-4C4B-BCC0-790C1DF2DA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94" i="1" l="1"/>
  <c r="F194" i="1" s="1"/>
  <c r="G194" i="1" s="1"/>
  <c r="K194" i="1" s="1"/>
  <c r="Q194" i="1"/>
  <c r="F14" i="1"/>
  <c r="E191" i="1"/>
  <c r="F191" i="1" s="1"/>
  <c r="G191" i="1" s="1"/>
  <c r="K191" i="1" s="1"/>
  <c r="E192" i="1"/>
  <c r="F192" i="1" s="1"/>
  <c r="G192" i="1" s="1"/>
  <c r="K192" i="1" s="1"/>
  <c r="E193" i="1"/>
  <c r="F193" i="1" s="1"/>
  <c r="G193" i="1" s="1"/>
  <c r="K193" i="1" s="1"/>
  <c r="Q191" i="1"/>
  <c r="Q192" i="1"/>
  <c r="Q193" i="1"/>
  <c r="E190" i="1"/>
  <c r="F190" i="1" s="1"/>
  <c r="G190" i="1" s="1"/>
  <c r="K190" i="1" s="1"/>
  <c r="Q190" i="1"/>
  <c r="E21" i="1"/>
  <c r="F21" i="1" s="1"/>
  <c r="G21" i="1" s="1"/>
  <c r="I21" i="1" s="1"/>
  <c r="E22" i="1"/>
  <c r="F22" i="1" s="1"/>
  <c r="G22" i="1" s="1"/>
  <c r="H22" i="1" s="1"/>
  <c r="E23" i="1"/>
  <c r="F23" i="1"/>
  <c r="G23" i="1" s="1"/>
  <c r="H23" i="1" s="1"/>
  <c r="E24" i="1"/>
  <c r="F24" i="1" s="1"/>
  <c r="G24" i="1" s="1"/>
  <c r="H24" i="1" s="1"/>
  <c r="E25" i="1"/>
  <c r="F25" i="1" s="1"/>
  <c r="G25" i="1" s="1"/>
  <c r="H25" i="1" s="1"/>
  <c r="E26" i="1"/>
  <c r="F26" i="1" s="1"/>
  <c r="G26" i="1" s="1"/>
  <c r="H26" i="1" s="1"/>
  <c r="E27" i="1"/>
  <c r="F27" i="1"/>
  <c r="G27" i="1" s="1"/>
  <c r="H27" i="1" s="1"/>
  <c r="E28" i="1"/>
  <c r="F28" i="1" s="1"/>
  <c r="G28" i="1" s="1"/>
  <c r="H28" i="1" s="1"/>
  <c r="E29" i="1"/>
  <c r="F29" i="1" s="1"/>
  <c r="G29" i="1" s="1"/>
  <c r="H29" i="1" s="1"/>
  <c r="E30" i="1"/>
  <c r="F30" i="1" s="1"/>
  <c r="G30" i="1" s="1"/>
  <c r="H30" i="1" s="1"/>
  <c r="E31" i="1"/>
  <c r="F31" i="1"/>
  <c r="G31" i="1" s="1"/>
  <c r="H31" i="1" s="1"/>
  <c r="E32" i="1"/>
  <c r="F32" i="1" s="1"/>
  <c r="G32" i="1" s="1"/>
  <c r="H32" i="1" s="1"/>
  <c r="E33" i="1"/>
  <c r="F33" i="1" s="1"/>
  <c r="G33" i="1" s="1"/>
  <c r="H33" i="1" s="1"/>
  <c r="E34" i="1"/>
  <c r="F34" i="1" s="1"/>
  <c r="G34" i="1" s="1"/>
  <c r="H34" i="1" s="1"/>
  <c r="E35" i="1"/>
  <c r="F35" i="1" s="1"/>
  <c r="G35" i="1" s="1"/>
  <c r="H35" i="1" s="1"/>
  <c r="E36" i="1"/>
  <c r="F36" i="1" s="1"/>
  <c r="G36" i="1" s="1"/>
  <c r="H36" i="1" s="1"/>
  <c r="E37" i="1"/>
  <c r="F37" i="1" s="1"/>
  <c r="G37" i="1" s="1"/>
  <c r="H37" i="1" s="1"/>
  <c r="E38" i="1"/>
  <c r="F38" i="1" s="1"/>
  <c r="G38" i="1" s="1"/>
  <c r="H38" i="1" s="1"/>
  <c r="E39" i="1"/>
  <c r="F39" i="1" s="1"/>
  <c r="G39" i="1" s="1"/>
  <c r="H39" i="1" s="1"/>
  <c r="E40" i="1"/>
  <c r="F40" i="1" s="1"/>
  <c r="G40" i="1" s="1"/>
  <c r="H40" i="1" s="1"/>
  <c r="E41" i="1"/>
  <c r="F41" i="1" s="1"/>
  <c r="G41" i="1" s="1"/>
  <c r="H41" i="1" s="1"/>
  <c r="E42" i="1"/>
  <c r="F42" i="1" s="1"/>
  <c r="G42" i="1" s="1"/>
  <c r="H42" i="1" s="1"/>
  <c r="E43" i="1"/>
  <c r="F43" i="1" s="1"/>
  <c r="G43" i="1" s="1"/>
  <c r="H43" i="1" s="1"/>
  <c r="E44" i="1"/>
  <c r="F44" i="1" s="1"/>
  <c r="G44" i="1" s="1"/>
  <c r="H44" i="1" s="1"/>
  <c r="E45" i="1"/>
  <c r="F45" i="1" s="1"/>
  <c r="G45" i="1" s="1"/>
  <c r="H45" i="1" s="1"/>
  <c r="E46" i="1"/>
  <c r="F46" i="1" s="1"/>
  <c r="G46" i="1" s="1"/>
  <c r="H46" i="1" s="1"/>
  <c r="E47" i="1"/>
  <c r="F47" i="1" s="1"/>
  <c r="G47" i="1" s="1"/>
  <c r="H47" i="1" s="1"/>
  <c r="E48" i="1"/>
  <c r="F48" i="1" s="1"/>
  <c r="G48" i="1" s="1"/>
  <c r="H48" i="1" s="1"/>
  <c r="E49" i="1"/>
  <c r="F49" i="1" s="1"/>
  <c r="G49" i="1" s="1"/>
  <c r="H49" i="1" s="1"/>
  <c r="E50" i="1"/>
  <c r="F50" i="1" s="1"/>
  <c r="G50" i="1" s="1"/>
  <c r="H50" i="1" s="1"/>
  <c r="E51" i="1"/>
  <c r="F51" i="1" s="1"/>
  <c r="G51" i="1" s="1"/>
  <c r="H51" i="1" s="1"/>
  <c r="E52" i="1"/>
  <c r="F52" i="1" s="1"/>
  <c r="G52" i="1" s="1"/>
  <c r="H52" i="1" s="1"/>
  <c r="E53" i="1"/>
  <c r="F53" i="1" s="1"/>
  <c r="G53" i="1" s="1"/>
  <c r="H53" i="1" s="1"/>
  <c r="E54" i="1"/>
  <c r="F54" i="1" s="1"/>
  <c r="G54" i="1" s="1"/>
  <c r="H54" i="1" s="1"/>
  <c r="E55" i="1"/>
  <c r="F55" i="1" s="1"/>
  <c r="G55" i="1" s="1"/>
  <c r="H55" i="1" s="1"/>
  <c r="E56" i="1"/>
  <c r="F56" i="1" s="1"/>
  <c r="G56" i="1" s="1"/>
  <c r="H56" i="1" s="1"/>
  <c r="E57" i="1"/>
  <c r="F57" i="1" s="1"/>
  <c r="G57" i="1" s="1"/>
  <c r="H57" i="1" s="1"/>
  <c r="E58" i="1"/>
  <c r="F58" i="1" s="1"/>
  <c r="G58" i="1" s="1"/>
  <c r="H58" i="1" s="1"/>
  <c r="E59" i="1"/>
  <c r="F59" i="1" s="1"/>
  <c r="G59" i="1" s="1"/>
  <c r="H59" i="1" s="1"/>
  <c r="E60" i="1"/>
  <c r="F60" i="1" s="1"/>
  <c r="G60" i="1" s="1"/>
  <c r="H60" i="1" s="1"/>
  <c r="E61" i="1"/>
  <c r="F61" i="1" s="1"/>
  <c r="G61" i="1" s="1"/>
  <c r="I61" i="1" s="1"/>
  <c r="E62" i="1"/>
  <c r="F62" i="1" s="1"/>
  <c r="G62" i="1" s="1"/>
  <c r="I62" i="1" s="1"/>
  <c r="E63" i="1"/>
  <c r="F63" i="1" s="1"/>
  <c r="U63" i="1" s="1"/>
  <c r="E64" i="1"/>
  <c r="F64" i="1" s="1"/>
  <c r="G64" i="1" s="1"/>
  <c r="H64" i="1" s="1"/>
  <c r="E65" i="1"/>
  <c r="E68" i="2" s="1"/>
  <c r="E66" i="1"/>
  <c r="E69" i="2" s="1"/>
  <c r="E67" i="1"/>
  <c r="F67" i="1"/>
  <c r="G67" i="1" s="1"/>
  <c r="H67" i="1" s="1"/>
  <c r="E68" i="1"/>
  <c r="F68" i="1" s="1"/>
  <c r="G68" i="1" s="1"/>
  <c r="H68" i="1" s="1"/>
  <c r="E69" i="1"/>
  <c r="F69" i="1" s="1"/>
  <c r="G69" i="1" s="1"/>
  <c r="I69" i="1" s="1"/>
  <c r="E70" i="1"/>
  <c r="F70" i="1"/>
  <c r="G70" i="1" s="1"/>
  <c r="H70" i="1" s="1"/>
  <c r="E71" i="1"/>
  <c r="E74" i="2" s="1"/>
  <c r="E72" i="1"/>
  <c r="F72" i="1" s="1"/>
  <c r="G72" i="1" s="1"/>
  <c r="H72" i="1" s="1"/>
  <c r="E73" i="1"/>
  <c r="E76" i="2" s="1"/>
  <c r="E74" i="1"/>
  <c r="F74" i="1"/>
  <c r="G74" i="1" s="1"/>
  <c r="H74" i="1" s="1"/>
  <c r="E75" i="1"/>
  <c r="F75" i="1"/>
  <c r="G75" i="1" s="1"/>
  <c r="H75" i="1" s="1"/>
  <c r="E76" i="1"/>
  <c r="F76" i="1" s="1"/>
  <c r="G76" i="1" s="1"/>
  <c r="H76" i="1" s="1"/>
  <c r="E77" i="1"/>
  <c r="F77" i="1" s="1"/>
  <c r="G77" i="1" s="1"/>
  <c r="H77" i="1" s="1"/>
  <c r="E78" i="1"/>
  <c r="F78" i="1"/>
  <c r="G78" i="1" s="1"/>
  <c r="I78" i="1" s="1"/>
  <c r="E80" i="1"/>
  <c r="F80" i="1" s="1"/>
  <c r="G80" i="1" s="1"/>
  <c r="H80" i="1" s="1"/>
  <c r="E81" i="1"/>
  <c r="F81" i="1" s="1"/>
  <c r="G81" i="1" s="1"/>
  <c r="I81" i="1" s="1"/>
  <c r="E82" i="1"/>
  <c r="F82" i="1" s="1"/>
  <c r="G82" i="1" s="1"/>
  <c r="I82" i="1" s="1"/>
  <c r="E83" i="1"/>
  <c r="F83" i="1"/>
  <c r="G83" i="1" s="1"/>
  <c r="H83" i="1" s="1"/>
  <c r="E84" i="1"/>
  <c r="F84" i="1" s="1"/>
  <c r="G84" i="1" s="1"/>
  <c r="I84" i="1" s="1"/>
  <c r="E85" i="1"/>
  <c r="F85" i="1"/>
  <c r="G85" i="1" s="1"/>
  <c r="I85" i="1" s="1"/>
  <c r="E86" i="1"/>
  <c r="F86" i="1" s="1"/>
  <c r="G86" i="1" s="1"/>
  <c r="I86" i="1" s="1"/>
  <c r="E87" i="1"/>
  <c r="F87" i="1" s="1"/>
  <c r="G87" i="1" s="1"/>
  <c r="I87" i="1" s="1"/>
  <c r="E88" i="1"/>
  <c r="F88" i="1" s="1"/>
  <c r="G88" i="1" s="1"/>
  <c r="I88" i="1" s="1"/>
  <c r="E89" i="1"/>
  <c r="F89" i="1" s="1"/>
  <c r="G89" i="1" s="1"/>
  <c r="I89" i="1" s="1"/>
  <c r="E90" i="1"/>
  <c r="F90" i="1" s="1"/>
  <c r="G90" i="1" s="1"/>
  <c r="I90" i="1" s="1"/>
  <c r="E91" i="1"/>
  <c r="F91" i="1" s="1"/>
  <c r="G91" i="1" s="1"/>
  <c r="I91" i="1" s="1"/>
  <c r="E92" i="1"/>
  <c r="F92" i="1"/>
  <c r="G92" i="1" s="1"/>
  <c r="I92" i="1" s="1"/>
  <c r="E93" i="1"/>
  <c r="F93" i="1"/>
  <c r="G93" i="1" s="1"/>
  <c r="I93" i="1" s="1"/>
  <c r="E94" i="1"/>
  <c r="F94" i="1" s="1"/>
  <c r="G94" i="1" s="1"/>
  <c r="I94" i="1" s="1"/>
  <c r="E98" i="1"/>
  <c r="F98" i="1" s="1"/>
  <c r="G98" i="1" s="1"/>
  <c r="I98" i="1" s="1"/>
  <c r="E101" i="1"/>
  <c r="F101" i="1" s="1"/>
  <c r="G101" i="1" s="1"/>
  <c r="I101" i="1" s="1"/>
  <c r="E102" i="1"/>
  <c r="F102" i="1" s="1"/>
  <c r="G102" i="1" s="1"/>
  <c r="I102" i="1" s="1"/>
  <c r="E103" i="1"/>
  <c r="F103" i="1" s="1"/>
  <c r="G103" i="1" s="1"/>
  <c r="I103" i="1" s="1"/>
  <c r="E104" i="1"/>
  <c r="F104" i="1" s="1"/>
  <c r="G104" i="1" s="1"/>
  <c r="I104" i="1" s="1"/>
  <c r="E105" i="1"/>
  <c r="F105" i="1" s="1"/>
  <c r="G105" i="1" s="1"/>
  <c r="I105" i="1" s="1"/>
  <c r="E106" i="1"/>
  <c r="F106" i="1" s="1"/>
  <c r="G106" i="1" s="1"/>
  <c r="I106" i="1" s="1"/>
  <c r="E107" i="1"/>
  <c r="F107" i="1"/>
  <c r="G107" i="1" s="1"/>
  <c r="I107" i="1" s="1"/>
  <c r="E108" i="1"/>
  <c r="F108" i="1" s="1"/>
  <c r="G108" i="1" s="1"/>
  <c r="I108" i="1" s="1"/>
  <c r="E109" i="1"/>
  <c r="F109" i="1" s="1"/>
  <c r="G109" i="1" s="1"/>
  <c r="I109" i="1" s="1"/>
  <c r="E110" i="1"/>
  <c r="F110" i="1" s="1"/>
  <c r="G110" i="1" s="1"/>
  <c r="I110" i="1" s="1"/>
  <c r="E111" i="1"/>
  <c r="F111" i="1" s="1"/>
  <c r="G111" i="1" s="1"/>
  <c r="I111" i="1" s="1"/>
  <c r="E112" i="1"/>
  <c r="F112" i="1" s="1"/>
  <c r="G112" i="1" s="1"/>
  <c r="I112" i="1" s="1"/>
  <c r="E113" i="1"/>
  <c r="F113" i="1" s="1"/>
  <c r="G113" i="1" s="1"/>
  <c r="I113" i="1" s="1"/>
  <c r="E114" i="1"/>
  <c r="F114" i="1" s="1"/>
  <c r="G114" i="1" s="1"/>
  <c r="I114" i="1" s="1"/>
  <c r="E115" i="1"/>
  <c r="F115" i="1" s="1"/>
  <c r="G115" i="1" s="1"/>
  <c r="I115" i="1" s="1"/>
  <c r="E116" i="1"/>
  <c r="F116" i="1" s="1"/>
  <c r="G116" i="1" s="1"/>
  <c r="I116" i="1" s="1"/>
  <c r="E117" i="1"/>
  <c r="F117" i="1"/>
  <c r="G117" i="1" s="1"/>
  <c r="I117" i="1" s="1"/>
  <c r="E118" i="1"/>
  <c r="F118" i="1" s="1"/>
  <c r="G118" i="1" s="1"/>
  <c r="I118" i="1" s="1"/>
  <c r="E119" i="1"/>
  <c r="F119" i="1" s="1"/>
  <c r="G119" i="1" s="1"/>
  <c r="I119" i="1" s="1"/>
  <c r="E120" i="1"/>
  <c r="F120" i="1"/>
  <c r="G120" i="1" s="1"/>
  <c r="I120" i="1" s="1"/>
  <c r="E121" i="1"/>
  <c r="F121" i="1" s="1"/>
  <c r="G121" i="1" s="1"/>
  <c r="I121" i="1" s="1"/>
  <c r="E122" i="1"/>
  <c r="F122" i="1" s="1"/>
  <c r="G122" i="1" s="1"/>
  <c r="I122" i="1" s="1"/>
  <c r="E123" i="1"/>
  <c r="F123" i="1" s="1"/>
  <c r="G123" i="1" s="1"/>
  <c r="I123" i="1" s="1"/>
  <c r="E124" i="1"/>
  <c r="F124" i="1" s="1"/>
  <c r="G124" i="1" s="1"/>
  <c r="I124" i="1" s="1"/>
  <c r="E125" i="1"/>
  <c r="F125" i="1" s="1"/>
  <c r="G125" i="1" s="1"/>
  <c r="I125" i="1" s="1"/>
  <c r="E126" i="1"/>
  <c r="F126" i="1" s="1"/>
  <c r="G126" i="1" s="1"/>
  <c r="I126" i="1" s="1"/>
  <c r="E127" i="1"/>
  <c r="F127" i="1" s="1"/>
  <c r="G127" i="1" s="1"/>
  <c r="I127" i="1" s="1"/>
  <c r="E128" i="1"/>
  <c r="E125" i="2" s="1"/>
  <c r="E129" i="1"/>
  <c r="F129" i="1" s="1"/>
  <c r="G129" i="1" s="1"/>
  <c r="I129" i="1" s="1"/>
  <c r="E130" i="1"/>
  <c r="F130" i="1" s="1"/>
  <c r="G130" i="1" s="1"/>
  <c r="I130" i="1" s="1"/>
  <c r="E131" i="1"/>
  <c r="F131" i="1"/>
  <c r="G131" i="1" s="1"/>
  <c r="I131" i="1" s="1"/>
  <c r="E132" i="1"/>
  <c r="F132" i="1" s="1"/>
  <c r="G132" i="1" s="1"/>
  <c r="I132" i="1" s="1"/>
  <c r="E133" i="1"/>
  <c r="F133" i="1" s="1"/>
  <c r="G133" i="1" s="1"/>
  <c r="I133" i="1" s="1"/>
  <c r="E134" i="1"/>
  <c r="F134" i="1" s="1"/>
  <c r="G134" i="1" s="1"/>
  <c r="I134" i="1" s="1"/>
  <c r="E136" i="1"/>
  <c r="F136" i="1" s="1"/>
  <c r="G136" i="1" s="1"/>
  <c r="I136" i="1" s="1"/>
  <c r="E137" i="1"/>
  <c r="F137" i="1" s="1"/>
  <c r="G137" i="1" s="1"/>
  <c r="J137" i="1" s="1"/>
  <c r="E138" i="1"/>
  <c r="F138" i="1" s="1"/>
  <c r="G138" i="1" s="1"/>
  <c r="I138" i="1" s="1"/>
  <c r="E139" i="1"/>
  <c r="F139" i="1" s="1"/>
  <c r="G139" i="1" s="1"/>
  <c r="I139" i="1" s="1"/>
  <c r="E140" i="1"/>
  <c r="F140" i="1" s="1"/>
  <c r="G140" i="1" s="1"/>
  <c r="I140" i="1" s="1"/>
  <c r="E141" i="1"/>
  <c r="E137" i="2" s="1"/>
  <c r="E142" i="1"/>
  <c r="F142" i="1"/>
  <c r="G142" i="1" s="1"/>
  <c r="J142" i="1" s="1"/>
  <c r="E143" i="1"/>
  <c r="F143" i="1" s="1"/>
  <c r="G143" i="1" s="1"/>
  <c r="I143" i="1" s="1"/>
  <c r="E144" i="1"/>
  <c r="F144" i="1" s="1"/>
  <c r="G144" i="1" s="1"/>
  <c r="I144" i="1" s="1"/>
  <c r="E145" i="1"/>
  <c r="F145" i="1" s="1"/>
  <c r="G145" i="1" s="1"/>
  <c r="I145" i="1" s="1"/>
  <c r="E146" i="1"/>
  <c r="F146" i="1"/>
  <c r="G146" i="1" s="1"/>
  <c r="I146" i="1" s="1"/>
  <c r="E147" i="1"/>
  <c r="F147" i="1"/>
  <c r="G147" i="1" s="1"/>
  <c r="I147" i="1" s="1"/>
  <c r="E148" i="1"/>
  <c r="F148" i="1" s="1"/>
  <c r="G148" i="1" s="1"/>
  <c r="I148" i="1" s="1"/>
  <c r="E149" i="1"/>
  <c r="E145" i="2" s="1"/>
  <c r="E150" i="1"/>
  <c r="F150" i="1" s="1"/>
  <c r="G150" i="1" s="1"/>
  <c r="I150" i="1" s="1"/>
  <c r="E151" i="1"/>
  <c r="F151" i="1" s="1"/>
  <c r="G151" i="1" s="1"/>
  <c r="I151" i="1" s="1"/>
  <c r="E152" i="1"/>
  <c r="F152" i="1" s="1"/>
  <c r="G152" i="1" s="1"/>
  <c r="I152" i="1" s="1"/>
  <c r="E153" i="1"/>
  <c r="F153" i="1" s="1"/>
  <c r="G153" i="1" s="1"/>
  <c r="I153" i="1" s="1"/>
  <c r="E154" i="1"/>
  <c r="F154" i="1" s="1"/>
  <c r="U154" i="1" s="1"/>
  <c r="E155" i="1"/>
  <c r="F155" i="1" s="1"/>
  <c r="G155" i="1" s="1"/>
  <c r="I155" i="1" s="1"/>
  <c r="E156" i="1"/>
  <c r="F156" i="1" s="1"/>
  <c r="G156" i="1" s="1"/>
  <c r="J156" i="1" s="1"/>
  <c r="E157" i="1"/>
  <c r="F157" i="1" s="1"/>
  <c r="G157" i="1" s="1"/>
  <c r="I157" i="1" s="1"/>
  <c r="E158" i="1"/>
  <c r="F158" i="1" s="1"/>
  <c r="G158" i="1" s="1"/>
  <c r="I158" i="1" s="1"/>
  <c r="E159" i="1"/>
  <c r="F159" i="1" s="1"/>
  <c r="G159" i="1" s="1"/>
  <c r="I159" i="1" s="1"/>
  <c r="E160" i="1"/>
  <c r="F160" i="1" s="1"/>
  <c r="G160" i="1" s="1"/>
  <c r="I160" i="1" s="1"/>
  <c r="E161" i="1"/>
  <c r="F161" i="1" s="1"/>
  <c r="G161" i="1" s="1"/>
  <c r="I161" i="1" s="1"/>
  <c r="E162" i="1"/>
  <c r="F162" i="1" s="1"/>
  <c r="G162" i="1" s="1"/>
  <c r="I162" i="1" s="1"/>
  <c r="E163" i="1"/>
  <c r="F163" i="1" s="1"/>
  <c r="G163" i="1" s="1"/>
  <c r="I163" i="1" s="1"/>
  <c r="E164" i="1"/>
  <c r="F164" i="1"/>
  <c r="G164" i="1" s="1"/>
  <c r="I164" i="1" s="1"/>
  <c r="E165" i="1"/>
  <c r="F165" i="1" s="1"/>
  <c r="G165" i="1" s="1"/>
  <c r="I165" i="1" s="1"/>
  <c r="E166" i="1"/>
  <c r="E162" i="2" s="1"/>
  <c r="E167" i="1"/>
  <c r="F167" i="1" s="1"/>
  <c r="G167" i="1" s="1"/>
  <c r="I167" i="1" s="1"/>
  <c r="E168" i="1"/>
  <c r="F168" i="1" s="1"/>
  <c r="G168" i="1" s="1"/>
  <c r="I168" i="1" s="1"/>
  <c r="E169" i="1"/>
  <c r="F169" i="1" s="1"/>
  <c r="G169" i="1" s="1"/>
  <c r="I169" i="1" s="1"/>
  <c r="E171" i="1"/>
  <c r="F171" i="1" s="1"/>
  <c r="G171" i="1" s="1"/>
  <c r="I171" i="1" s="1"/>
  <c r="E173" i="1"/>
  <c r="F173" i="1"/>
  <c r="G173" i="1" s="1"/>
  <c r="I173" i="1" s="1"/>
  <c r="E175" i="1"/>
  <c r="F175" i="1" s="1"/>
  <c r="G175" i="1" s="1"/>
  <c r="I175" i="1" s="1"/>
  <c r="E176" i="1"/>
  <c r="F176" i="1" s="1"/>
  <c r="G176" i="1" s="1"/>
  <c r="I176" i="1" s="1"/>
  <c r="E177" i="1"/>
  <c r="F177" i="1" s="1"/>
  <c r="G177" i="1" s="1"/>
  <c r="I177" i="1" s="1"/>
  <c r="E178" i="1"/>
  <c r="F178" i="1"/>
  <c r="G178" i="1" s="1"/>
  <c r="I178" i="1" s="1"/>
  <c r="E179" i="1"/>
  <c r="F179" i="1" s="1"/>
  <c r="G179" i="1" s="1"/>
  <c r="I179" i="1" s="1"/>
  <c r="E181" i="1"/>
  <c r="F181" i="1" s="1"/>
  <c r="G181" i="1" s="1"/>
  <c r="I181" i="1" s="1"/>
  <c r="E184" i="1"/>
  <c r="F184" i="1" s="1"/>
  <c r="G184" i="1" s="1"/>
  <c r="K184" i="1" s="1"/>
  <c r="E186" i="1"/>
  <c r="F186" i="1" s="1"/>
  <c r="G186" i="1" s="1"/>
  <c r="K186" i="1" s="1"/>
  <c r="E187" i="1"/>
  <c r="F187" i="1" s="1"/>
  <c r="G187" i="1" s="1"/>
  <c r="K187" i="1" s="1"/>
  <c r="E189" i="1"/>
  <c r="D9" i="1"/>
  <c r="C9" i="1"/>
  <c r="E79" i="1"/>
  <c r="F79" i="1" s="1"/>
  <c r="G79" i="1" s="1"/>
  <c r="N79" i="1" s="1"/>
  <c r="E135" i="1"/>
  <c r="F135" i="1" s="1"/>
  <c r="G135" i="1" s="1"/>
  <c r="J135" i="1" s="1"/>
  <c r="E95" i="1"/>
  <c r="F95" i="1" s="1"/>
  <c r="G95" i="1" s="1"/>
  <c r="I95" i="1" s="1"/>
  <c r="E96" i="1"/>
  <c r="F96" i="1" s="1"/>
  <c r="G96" i="1" s="1"/>
  <c r="I96" i="1" s="1"/>
  <c r="E97" i="1"/>
  <c r="F97" i="1" s="1"/>
  <c r="G97" i="1" s="1"/>
  <c r="I97" i="1" s="1"/>
  <c r="E99" i="1"/>
  <c r="F99" i="1"/>
  <c r="G99" i="1" s="1"/>
  <c r="I99" i="1" s="1"/>
  <c r="E100" i="1"/>
  <c r="F100" i="1" s="1"/>
  <c r="G100" i="1" s="1"/>
  <c r="I100" i="1" s="1"/>
  <c r="E172" i="1"/>
  <c r="F172" i="1" s="1"/>
  <c r="G172" i="1" s="1"/>
  <c r="K172" i="1" s="1"/>
  <c r="E174" i="1"/>
  <c r="F174" i="1" s="1"/>
  <c r="G174" i="1" s="1"/>
  <c r="K174" i="1" s="1"/>
  <c r="E182" i="1"/>
  <c r="F182" i="1" s="1"/>
  <c r="G182" i="1" s="1"/>
  <c r="K182" i="1" s="1"/>
  <c r="E183" i="1"/>
  <c r="E21" i="2" s="1"/>
  <c r="E185" i="1"/>
  <c r="F185" i="1" s="1"/>
  <c r="G185" i="1" s="1"/>
  <c r="K185" i="1" s="1"/>
  <c r="E180" i="1"/>
  <c r="F180" i="1"/>
  <c r="G180" i="1" s="1"/>
  <c r="K180" i="1" s="1"/>
  <c r="E188" i="1"/>
  <c r="F188" i="1"/>
  <c r="G188" i="1" s="1"/>
  <c r="K188" i="1" s="1"/>
  <c r="E170" i="1"/>
  <c r="F170" i="1" s="1"/>
  <c r="G170" i="1" s="1"/>
  <c r="K170" i="1" s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8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1" i="1"/>
  <c r="Q173" i="1"/>
  <c r="Q175" i="1"/>
  <c r="Q176" i="1"/>
  <c r="Q177" i="1"/>
  <c r="Q178" i="1"/>
  <c r="Q179" i="1"/>
  <c r="Q181" i="1"/>
  <c r="Q184" i="1"/>
  <c r="Q186" i="1"/>
  <c r="Q187" i="1"/>
  <c r="Q189" i="1"/>
  <c r="G177" i="2"/>
  <c r="C177" i="2"/>
  <c r="G23" i="2"/>
  <c r="C23" i="2"/>
  <c r="E23" i="2"/>
  <c r="G176" i="2"/>
  <c r="C176" i="2"/>
  <c r="E176" i="2"/>
  <c r="G175" i="2"/>
  <c r="C175" i="2"/>
  <c r="G22" i="2"/>
  <c r="C22" i="2"/>
  <c r="G174" i="2"/>
  <c r="C174" i="2"/>
  <c r="G21" i="2"/>
  <c r="C21" i="2"/>
  <c r="G20" i="2"/>
  <c r="C20" i="2"/>
  <c r="E20" i="2"/>
  <c r="G173" i="2"/>
  <c r="C173" i="2"/>
  <c r="E173" i="2"/>
  <c r="G19" i="2"/>
  <c r="C19" i="2"/>
  <c r="E19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18" i="2"/>
  <c r="C18" i="2"/>
  <c r="G167" i="2"/>
  <c r="C167" i="2"/>
  <c r="E167" i="2"/>
  <c r="G17" i="2"/>
  <c r="C17" i="2"/>
  <c r="G166" i="2"/>
  <c r="C166" i="2"/>
  <c r="E166" i="2"/>
  <c r="G165" i="2"/>
  <c r="C165" i="2"/>
  <c r="E165" i="2"/>
  <c r="G164" i="2"/>
  <c r="C164" i="2"/>
  <c r="E164" i="2"/>
  <c r="G163" i="2"/>
  <c r="C163" i="2"/>
  <c r="E163" i="2"/>
  <c r="G162" i="2"/>
  <c r="C162" i="2"/>
  <c r="G161" i="2"/>
  <c r="C161" i="2"/>
  <c r="E161" i="2"/>
  <c r="G160" i="2"/>
  <c r="C160" i="2"/>
  <c r="E160" i="2"/>
  <c r="G159" i="2"/>
  <c r="C159" i="2"/>
  <c r="E159" i="2"/>
  <c r="G158" i="2"/>
  <c r="C158" i="2"/>
  <c r="G157" i="2"/>
  <c r="C157" i="2"/>
  <c r="E157" i="2"/>
  <c r="G156" i="2"/>
  <c r="C156" i="2"/>
  <c r="G155" i="2"/>
  <c r="C155" i="2"/>
  <c r="G154" i="2"/>
  <c r="C154" i="2"/>
  <c r="G153" i="2"/>
  <c r="C153" i="2"/>
  <c r="G152" i="2"/>
  <c r="C152" i="2"/>
  <c r="E152" i="2"/>
  <c r="G151" i="2"/>
  <c r="C151" i="2"/>
  <c r="E151" i="2"/>
  <c r="G150" i="2"/>
  <c r="C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G144" i="2"/>
  <c r="C144" i="2"/>
  <c r="E144" i="2"/>
  <c r="G143" i="2"/>
  <c r="C143" i="2"/>
  <c r="E143" i="2"/>
  <c r="G142" i="2"/>
  <c r="C142" i="2"/>
  <c r="G141" i="2"/>
  <c r="C141" i="2"/>
  <c r="G140" i="2"/>
  <c r="C140" i="2"/>
  <c r="E140" i="2"/>
  <c r="G139" i="2"/>
  <c r="C139" i="2"/>
  <c r="E139" i="2"/>
  <c r="G138" i="2"/>
  <c r="C138" i="2"/>
  <c r="E138" i="2"/>
  <c r="G137" i="2"/>
  <c r="C137" i="2"/>
  <c r="G136" i="2"/>
  <c r="C136" i="2"/>
  <c r="G135" i="2"/>
  <c r="C135" i="2"/>
  <c r="E135" i="2"/>
  <c r="G134" i="2"/>
  <c r="C134" i="2"/>
  <c r="G133" i="2"/>
  <c r="C133" i="2"/>
  <c r="E133" i="2"/>
  <c r="G132" i="2"/>
  <c r="C132" i="2"/>
  <c r="E132" i="2"/>
  <c r="G131" i="2"/>
  <c r="C131" i="2"/>
  <c r="G130" i="2"/>
  <c r="C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G117" i="2"/>
  <c r="C117" i="2"/>
  <c r="E117" i="2"/>
  <c r="G116" i="2"/>
  <c r="C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G110" i="2"/>
  <c r="C110" i="2"/>
  <c r="E110" i="2"/>
  <c r="G109" i="2"/>
  <c r="C109" i="2"/>
  <c r="G108" i="2"/>
  <c r="C108" i="2"/>
  <c r="E108" i="2"/>
  <c r="G107" i="2"/>
  <c r="C107" i="2"/>
  <c r="G106" i="2"/>
  <c r="C106" i="2"/>
  <c r="E106" i="2"/>
  <c r="G105" i="2"/>
  <c r="C105" i="2"/>
  <c r="G104" i="2"/>
  <c r="C104" i="2"/>
  <c r="E104" i="2"/>
  <c r="G103" i="2"/>
  <c r="C103" i="2"/>
  <c r="E103" i="2"/>
  <c r="G102" i="2"/>
  <c r="C102" i="2"/>
  <c r="E102" i="2"/>
  <c r="G101" i="2"/>
  <c r="C101" i="2"/>
  <c r="G100" i="2"/>
  <c r="C100" i="2"/>
  <c r="E100" i="2"/>
  <c r="G99" i="2"/>
  <c r="C99" i="2"/>
  <c r="E99" i="2"/>
  <c r="G98" i="2"/>
  <c r="C98" i="2"/>
  <c r="E98" i="2"/>
  <c r="G16" i="2"/>
  <c r="C16" i="2"/>
  <c r="E16" i="2"/>
  <c r="G15" i="2"/>
  <c r="C15" i="2"/>
  <c r="E15" i="2"/>
  <c r="G97" i="2"/>
  <c r="C97" i="2"/>
  <c r="G14" i="2"/>
  <c r="C14" i="2"/>
  <c r="G13" i="2"/>
  <c r="C13" i="2"/>
  <c r="E13" i="2"/>
  <c r="G12" i="2"/>
  <c r="C12" i="2"/>
  <c r="E12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G91" i="2"/>
  <c r="C91" i="2"/>
  <c r="E91" i="2"/>
  <c r="G90" i="2"/>
  <c r="C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11" i="2"/>
  <c r="C11" i="2"/>
  <c r="E11" i="2"/>
  <c r="G81" i="2"/>
  <c r="C81" i="2"/>
  <c r="E81" i="2"/>
  <c r="G80" i="2"/>
  <c r="C80" i="2"/>
  <c r="E80" i="2"/>
  <c r="G79" i="2"/>
  <c r="C79" i="2"/>
  <c r="G78" i="2"/>
  <c r="C78" i="2"/>
  <c r="E78" i="2"/>
  <c r="G77" i="2"/>
  <c r="C77" i="2"/>
  <c r="E77" i="2"/>
  <c r="G76" i="2"/>
  <c r="C76" i="2"/>
  <c r="G75" i="2"/>
  <c r="C75" i="2"/>
  <c r="E75" i="2"/>
  <c r="G74" i="2"/>
  <c r="C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G68" i="2"/>
  <c r="C68" i="2"/>
  <c r="G67" i="2"/>
  <c r="C67" i="2"/>
  <c r="E67" i="2"/>
  <c r="G66" i="2"/>
  <c r="C66" i="2"/>
  <c r="E66" i="2"/>
  <c r="G65" i="2"/>
  <c r="C65" i="2"/>
  <c r="G64" i="2"/>
  <c r="C64" i="2"/>
  <c r="E64" i="2"/>
  <c r="G63" i="2"/>
  <c r="C63" i="2"/>
  <c r="G62" i="2"/>
  <c r="C62" i="2"/>
  <c r="E62" i="2"/>
  <c r="G61" i="2"/>
  <c r="C61" i="2"/>
  <c r="G60" i="2"/>
  <c r="C60" i="2"/>
  <c r="E60" i="2"/>
  <c r="G59" i="2"/>
  <c r="C59" i="2"/>
  <c r="G58" i="2"/>
  <c r="C58" i="2"/>
  <c r="E58" i="2"/>
  <c r="G57" i="2"/>
  <c r="C57" i="2"/>
  <c r="G56" i="2"/>
  <c r="C56" i="2"/>
  <c r="E56" i="2"/>
  <c r="G55" i="2"/>
  <c r="C55" i="2"/>
  <c r="E55" i="2"/>
  <c r="G54" i="2"/>
  <c r="C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H177" i="2"/>
  <c r="D177" i="2"/>
  <c r="B177" i="2"/>
  <c r="A177" i="2"/>
  <c r="H23" i="2"/>
  <c r="D23" i="2"/>
  <c r="B23" i="2"/>
  <c r="A23" i="2"/>
  <c r="H176" i="2"/>
  <c r="D176" i="2"/>
  <c r="B176" i="2"/>
  <c r="A176" i="2"/>
  <c r="H175" i="2"/>
  <c r="D175" i="2"/>
  <c r="B175" i="2"/>
  <c r="A175" i="2"/>
  <c r="H22" i="2"/>
  <c r="D22" i="2"/>
  <c r="B22" i="2"/>
  <c r="A22" i="2"/>
  <c r="H174" i="2"/>
  <c r="D174" i="2"/>
  <c r="B174" i="2"/>
  <c r="A174" i="2"/>
  <c r="H21" i="2"/>
  <c r="D21" i="2"/>
  <c r="B21" i="2"/>
  <c r="A21" i="2"/>
  <c r="H20" i="2"/>
  <c r="D20" i="2"/>
  <c r="B20" i="2"/>
  <c r="A20" i="2"/>
  <c r="H173" i="2"/>
  <c r="D173" i="2"/>
  <c r="B173" i="2"/>
  <c r="A173" i="2"/>
  <c r="H19" i="2"/>
  <c r="D19" i="2"/>
  <c r="B19" i="2"/>
  <c r="A19" i="2"/>
  <c r="H172" i="2"/>
  <c r="D172" i="2"/>
  <c r="B172" i="2"/>
  <c r="A172" i="2"/>
  <c r="H171" i="2"/>
  <c r="D171" i="2"/>
  <c r="B171" i="2"/>
  <c r="A171" i="2"/>
  <c r="H170" i="2"/>
  <c r="D170" i="2"/>
  <c r="B170" i="2"/>
  <c r="A170" i="2"/>
  <c r="H169" i="2"/>
  <c r="D169" i="2"/>
  <c r="B169" i="2"/>
  <c r="A169" i="2"/>
  <c r="H168" i="2"/>
  <c r="D168" i="2"/>
  <c r="B168" i="2"/>
  <c r="A168" i="2"/>
  <c r="H18" i="2"/>
  <c r="D18" i="2"/>
  <c r="B18" i="2"/>
  <c r="A18" i="2"/>
  <c r="H167" i="2"/>
  <c r="D167" i="2"/>
  <c r="B167" i="2"/>
  <c r="A167" i="2"/>
  <c r="H17" i="2"/>
  <c r="D17" i="2"/>
  <c r="B17" i="2"/>
  <c r="A17" i="2"/>
  <c r="H166" i="2"/>
  <c r="D166" i="2"/>
  <c r="B166" i="2"/>
  <c r="A166" i="2"/>
  <c r="H165" i="2"/>
  <c r="D165" i="2"/>
  <c r="B165" i="2"/>
  <c r="A16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132" i="2"/>
  <c r="D132" i="2"/>
  <c r="B132" i="2"/>
  <c r="A132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16" i="2"/>
  <c r="D16" i="2"/>
  <c r="B16" i="2"/>
  <c r="A16" i="2"/>
  <c r="H15" i="2"/>
  <c r="D15" i="2"/>
  <c r="B15" i="2"/>
  <c r="A15" i="2"/>
  <c r="H97" i="2"/>
  <c r="D97" i="2"/>
  <c r="B97" i="2"/>
  <c r="A97" i="2"/>
  <c r="H14" i="2"/>
  <c r="D14" i="2"/>
  <c r="B14" i="2"/>
  <c r="A14" i="2"/>
  <c r="H13" i="2"/>
  <c r="D13" i="2"/>
  <c r="B13" i="2"/>
  <c r="A13" i="2"/>
  <c r="H12" i="2"/>
  <c r="D12" i="2"/>
  <c r="B12" i="2"/>
  <c r="A12" i="2"/>
  <c r="H96" i="2"/>
  <c r="D96" i="2"/>
  <c r="B96" i="2"/>
  <c r="A96" i="2"/>
  <c r="H95" i="2"/>
  <c r="D95" i="2"/>
  <c r="B95" i="2"/>
  <c r="A95" i="2"/>
  <c r="H94" i="2"/>
  <c r="F94" i="2"/>
  <c r="D94" i="2"/>
  <c r="B94" i="2"/>
  <c r="A94" i="2"/>
  <c r="H93" i="2"/>
  <c r="B93" i="2"/>
  <c r="F93" i="2"/>
  <c r="D93" i="2"/>
  <c r="A93" i="2"/>
  <c r="H92" i="2"/>
  <c r="F92" i="2"/>
  <c r="D92" i="2"/>
  <c r="B92" i="2"/>
  <c r="A92" i="2"/>
  <c r="H91" i="2"/>
  <c r="B91" i="2"/>
  <c r="F91" i="2"/>
  <c r="D91" i="2"/>
  <c r="A91" i="2"/>
  <c r="H90" i="2"/>
  <c r="F90" i="2"/>
  <c r="D90" i="2"/>
  <c r="B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11" i="2"/>
  <c r="B11" i="2"/>
  <c r="D11" i="2"/>
  <c r="A11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Q188" i="1"/>
  <c r="Q185" i="1"/>
  <c r="Q183" i="1"/>
  <c r="Q182" i="1"/>
  <c r="Q180" i="1"/>
  <c r="C17" i="1"/>
  <c r="Q79" i="1"/>
  <c r="Q95" i="1"/>
  <c r="Q96" i="1"/>
  <c r="Q97" i="1"/>
  <c r="Q99" i="1"/>
  <c r="Q100" i="1"/>
  <c r="Q170" i="1"/>
  <c r="Q174" i="1"/>
  <c r="Q172" i="1"/>
  <c r="Q135" i="1"/>
  <c r="F189" i="1"/>
  <c r="G189" i="1" s="1"/>
  <c r="K189" i="1" s="1"/>
  <c r="E177" i="2"/>
  <c r="E142" i="2"/>
  <c r="E150" i="2" l="1"/>
  <c r="E174" i="2"/>
  <c r="F128" i="1"/>
  <c r="G128" i="1" s="1"/>
  <c r="I128" i="1" s="1"/>
  <c r="F71" i="1"/>
  <c r="G71" i="1" s="1"/>
  <c r="H71" i="1" s="1"/>
  <c r="F66" i="1"/>
  <c r="G66" i="1" s="1"/>
  <c r="H66" i="1" s="1"/>
  <c r="E79" i="2"/>
  <c r="E18" i="2"/>
  <c r="E131" i="2"/>
  <c r="E175" i="2"/>
  <c r="E54" i="2"/>
  <c r="E41" i="2"/>
  <c r="E118" i="2"/>
  <c r="E156" i="2"/>
  <c r="E116" i="2"/>
  <c r="E141" i="2"/>
  <c r="E158" i="2"/>
  <c r="F183" i="1"/>
  <c r="G183" i="1" s="1"/>
  <c r="F166" i="1"/>
  <c r="G166" i="1" s="1"/>
  <c r="I166" i="1" s="1"/>
  <c r="F149" i="1"/>
  <c r="G149" i="1" s="1"/>
  <c r="I149" i="1" s="1"/>
  <c r="F141" i="1"/>
  <c r="G141" i="1" s="1"/>
  <c r="I141" i="1" s="1"/>
  <c r="F73" i="1"/>
  <c r="G73" i="1" s="1"/>
  <c r="H73" i="1" s="1"/>
  <c r="F65" i="1"/>
  <c r="G65" i="1" s="1"/>
  <c r="I65" i="1" s="1"/>
  <c r="E22" i="2"/>
  <c r="E17" i="2"/>
  <c r="E97" i="2"/>
  <c r="E154" i="2"/>
  <c r="E101" i="2"/>
  <c r="E61" i="2"/>
  <c r="E92" i="2"/>
  <c r="E111" i="2"/>
  <c r="E130" i="2"/>
  <c r="E59" i="2"/>
  <c r="E90" i="2"/>
  <c r="E109" i="2"/>
  <c r="E136" i="2"/>
  <c r="E155" i="2"/>
  <c r="E57" i="2"/>
  <c r="E65" i="2"/>
  <c r="E107" i="2"/>
  <c r="E14" i="2"/>
  <c r="E134" i="2"/>
  <c r="E153" i="2"/>
  <c r="E63" i="2"/>
  <c r="E105" i="2"/>
  <c r="F15" i="1"/>
  <c r="C11" i="1"/>
  <c r="C12" i="1"/>
  <c r="O194" i="1" l="1"/>
  <c r="C16" i="1"/>
  <c r="D18" i="1" s="1"/>
  <c r="O165" i="1"/>
  <c r="O189" i="1"/>
  <c r="O176" i="1"/>
  <c r="O182" i="1"/>
  <c r="O177" i="1"/>
  <c r="O187" i="1"/>
  <c r="O171" i="1"/>
  <c r="O188" i="1"/>
  <c r="O161" i="1"/>
  <c r="O174" i="1"/>
  <c r="O181" i="1"/>
  <c r="O168" i="1"/>
  <c r="O166" i="1"/>
  <c r="O164" i="1"/>
  <c r="O172" i="1"/>
  <c r="O191" i="1"/>
  <c r="O167" i="1"/>
  <c r="O170" i="1"/>
  <c r="O180" i="1"/>
  <c r="O162" i="1"/>
  <c r="O183" i="1"/>
  <c r="O186" i="1"/>
  <c r="O169" i="1"/>
  <c r="O175" i="1"/>
  <c r="O185" i="1"/>
  <c r="O178" i="1"/>
  <c r="O163" i="1"/>
  <c r="O184" i="1"/>
  <c r="O192" i="1"/>
  <c r="O173" i="1"/>
  <c r="O179" i="1"/>
  <c r="O193" i="1"/>
  <c r="O190" i="1"/>
  <c r="C15" i="1"/>
  <c r="C18" i="1" s="1"/>
  <c r="K183" i="1"/>
  <c r="F16" i="1" l="1"/>
  <c r="F18" i="1" s="1"/>
  <c r="F17" i="1" l="1"/>
</calcChain>
</file>

<file path=xl/sharedStrings.xml><?xml version="1.0" encoding="utf-8"?>
<sst xmlns="http://schemas.openxmlformats.org/spreadsheetml/2006/main" count="1593" uniqueCount="599">
  <si>
    <t>VSB-66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</si>
  <si>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</si>
  <si>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</si>
  <si>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</si>
  <si>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</si>
  <si>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</si>
  <si>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</si>
  <si>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</si>
  <si>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</si>
  <si>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</si>
  <si>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</si>
  <si>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</si>
  <si>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</si>
  <si>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</si>
  <si>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</si>
  <si>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</si>
  <si>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</si>
  <si>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</si>
  <si>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</si>
  <si>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</si>
  <si>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</si>
  <si>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</si>
  <si>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</si>
  <si>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</si>
  <si>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</si>
  <si>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</si>
  <si>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</si>
  <si>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</si>
  <si>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</si>
  <si>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</si>
  <si>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</si>
  <si>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</si>
  <si>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</si>
  <si>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</si>
  <si>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</si>
  <si>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Delta Lib / GSC 5579-1166</t>
  </si>
  <si>
    <t>EA</t>
  </si>
  <si>
    <t>Lib_del.xls</t>
  </si>
  <si>
    <t>IBVS 5543</t>
  </si>
  <si>
    <t>I</t>
  </si>
  <si>
    <t>IBVS 5806</t>
  </si>
  <si>
    <t>IBVS 0111</t>
  </si>
  <si>
    <t>IBVS 0154</t>
  </si>
  <si>
    <t>IBVS 0180</t>
  </si>
  <si>
    <t>Kreiner</t>
  </si>
  <si>
    <t>1964AJ.....69..316F</t>
  </si>
  <si>
    <t>?</t>
  </si>
  <si>
    <t>Add cycle</t>
  </si>
  <si>
    <t>Old Cycle</t>
  </si>
  <si>
    <t>JAVSO..39...94</t>
  </si>
  <si>
    <t>IBVS 6114</t>
  </si>
  <si>
    <t>II</t>
  </si>
  <si>
    <t>JAVSO..41..328</t>
  </si>
  <si>
    <t>VSX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</si>
  <si>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</si>
  <si>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</si>
  <si>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</si>
  <si>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</si>
  <si>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</si>
  <si>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</si>
  <si>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</si>
  <si>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</si>
  <si>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</si>
  <si>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</si>
  <si>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</si>
  <si>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</si>
  <si>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</si>
  <si>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2414806.680 </t>
  </si>
  <si>
    <t> 01.06.1899 04:19 </t>
  </si>
  <si>
    <t> -0.014 </t>
  </si>
  <si>
    <t>V </t>
  </si>
  <si>
    <t> O.C.Wendell </t>
  </si>
  <si>
    <t> HA 69.74 </t>
  </si>
  <si>
    <t>2416980.437 </t>
  </si>
  <si>
    <t> 14.05.1905 22:29 </t>
  </si>
  <si>
    <t> -0.006 </t>
  </si>
  <si>
    <t> A.A.Nijland </t>
  </si>
  <si>
    <t> AN 246.142 </t>
  </si>
  <si>
    <t>2416987.418 </t>
  </si>
  <si>
    <t> 21.05.1905 22:01 </t>
  </si>
  <si>
    <t> -0.007 </t>
  </si>
  <si>
    <t>2416994.398 </t>
  </si>
  <si>
    <t> 28.05.1905 21:33 </t>
  </si>
  <si>
    <t> -0.009 </t>
  </si>
  <si>
    <t>2417350.475 </t>
  </si>
  <si>
    <t> 19.05.1906 23:24 </t>
  </si>
  <si>
    <t> -0.018 </t>
  </si>
  <si>
    <t>2418053.362 </t>
  </si>
  <si>
    <t> 21.04.1908 20:41 </t>
  </si>
  <si>
    <t> 0.008 </t>
  </si>
  <si>
    <t>2418090.568 </t>
  </si>
  <si>
    <t> 29.05.1908 01:37 </t>
  </si>
  <si>
    <t> -0.023 </t>
  </si>
  <si>
    <t>2418353.576 </t>
  </si>
  <si>
    <t> 16.02.1909 01:49 </t>
  </si>
  <si>
    <t>2418409.450 </t>
  </si>
  <si>
    <t> 12.04.1909 22:48 </t>
  </si>
  <si>
    <t> 0.011 </t>
  </si>
  <si>
    <t>2418451.327 </t>
  </si>
  <si>
    <t> 24.05.1909 19:50 </t>
  </si>
  <si>
    <t> -0.004 </t>
  </si>
  <si>
    <t>2418744.585 </t>
  </si>
  <si>
    <t> 14.03.1910 02:02 </t>
  </si>
  <si>
    <t> 0.007 </t>
  </si>
  <si>
    <t>2418751.575 </t>
  </si>
  <si>
    <t> 21.03.1910 01:48 </t>
  </si>
  <si>
    <t> 0.015 </t>
  </si>
  <si>
    <t>2418800.441 </t>
  </si>
  <si>
    <t> 08.05.1910 22:35 </t>
  </si>
  <si>
    <t>2418807.402 </t>
  </si>
  <si>
    <t> 15.05.1910 21:38 </t>
  </si>
  <si>
    <t>2419093.681 </t>
  </si>
  <si>
    <t> 26.02.1911 04:20 </t>
  </si>
  <si>
    <t> -0.000 </t>
  </si>
  <si>
    <t>2419163.491 </t>
  </si>
  <si>
    <t> 06.05.1911 23:47 </t>
  </si>
  <si>
    <t> -0.011 </t>
  </si>
  <si>
    <t>2419470.730 </t>
  </si>
  <si>
    <t> 09.03.1912 05:31 </t>
  </si>
  <si>
    <t> 0.018 </t>
  </si>
  <si>
    <t>2419519.588 </t>
  </si>
  <si>
    <t> 27.04.1912 02:06 </t>
  </si>
  <si>
    <t> 0.001 </t>
  </si>
  <si>
    <t>2419533.577 </t>
  </si>
  <si>
    <t> 11.05.1912 01:50 </t>
  </si>
  <si>
    <t> 0.026 </t>
  </si>
  <si>
    <t>2419561.488 </t>
  </si>
  <si>
    <t> 07.06.1912 23:42 </t>
  </si>
  <si>
    <t> 0.009 </t>
  </si>
  <si>
    <t>2419838.438 </t>
  </si>
  <si>
    <t> 11.03.1913 22:30 </t>
  </si>
  <si>
    <t> 0.004 </t>
  </si>
  <si>
    <t>2420208.502 </t>
  </si>
  <si>
    <t> 17.03.1914 00:02 </t>
  </si>
  <si>
    <t>2420243.394 </t>
  </si>
  <si>
    <t> 20.04.1914 21:27 </t>
  </si>
  <si>
    <t>2420578.549 </t>
  </si>
  <si>
    <t> 22.03.1915 01:10 </t>
  </si>
  <si>
    <t> 0.016 </t>
  </si>
  <si>
    <t>2420585.525 </t>
  </si>
  <si>
    <t> 29.03.1915 00:36 </t>
  </si>
  <si>
    <t> 0.010 </t>
  </si>
  <si>
    <t>2420599.485 </t>
  </si>
  <si>
    <t> 11.04.1915 23:38 </t>
  </si>
  <si>
    <t> 0.006 </t>
  </si>
  <si>
    <t>2420606.473 </t>
  </si>
  <si>
    <t> 18.04.1915 23:21 </t>
  </si>
  <si>
    <t> 0.012 </t>
  </si>
  <si>
    <t>2420620.437 </t>
  </si>
  <si>
    <t> 02.05.1915 22:29 </t>
  </si>
  <si>
    <t>2420627.409 </t>
  </si>
  <si>
    <t> 09.05.1915 21:48 </t>
  </si>
  <si>
    <t>2420641.375 </t>
  </si>
  <si>
    <t> 23.05.1915 21:00 </t>
  </si>
  <si>
    <t> 0.003 </t>
  </si>
  <si>
    <t>2420899.715 </t>
  </si>
  <si>
    <t> 06.02.1916 05:09 </t>
  </si>
  <si>
    <t>2420948.592 </t>
  </si>
  <si>
    <t> 26.03.1916 02:12 </t>
  </si>
  <si>
    <t>2420955.567 </t>
  </si>
  <si>
    <t> 02.04.1916 01:36 </t>
  </si>
  <si>
    <t>2420983.500 </t>
  </si>
  <si>
    <t> 30.04.1916 00:00 </t>
  </si>
  <si>
    <t>2420990.488 </t>
  </si>
  <si>
    <t> 06.05.1916 23:42 </t>
  </si>
  <si>
    <t> 0.013 </t>
  </si>
  <si>
    <t>2421018.418 </t>
  </si>
  <si>
    <t> 03.06.1916 22:01 </t>
  </si>
  <si>
    <t>2421311.650 </t>
  </si>
  <si>
    <t> 24.03.1917 03:36 </t>
  </si>
  <si>
    <t> 0.000 </t>
  </si>
  <si>
    <t>2421332.598 </t>
  </si>
  <si>
    <t> 14.04.1917 02:21 </t>
  </si>
  <si>
    <t> 0.002 </t>
  </si>
  <si>
    <t> AN 246.143 </t>
  </si>
  <si>
    <t>2421367.510 </t>
  </si>
  <si>
    <t> 19.05.1917 00:14 </t>
  </si>
  <si>
    <t>2421374.478 </t>
  </si>
  <si>
    <t> 25.05.1917 23:28 </t>
  </si>
  <si>
    <t> -0.010 </t>
  </si>
  <si>
    <t>2423152.579 </t>
  </si>
  <si>
    <t> 08.04.1922 01:53 </t>
  </si>
  <si>
    <t> -0.008 </t>
  </si>
  <si>
    <t> J.Gadomski </t>
  </si>
  <si>
    <t> CRAC 22 </t>
  </si>
  <si>
    <t>2425747.581 </t>
  </si>
  <si>
    <t> 16.05.1929 01:56 </t>
  </si>
  <si>
    <t> M.Zverev </t>
  </si>
  <si>
    <t> PSMO 8.1.43 </t>
  </si>
  <si>
    <t>2426720.501 </t>
  </si>
  <si>
    <t> 14.01.1932 00:01 </t>
  </si>
  <si>
    <t> 0.080 </t>
  </si>
  <si>
    <t> R.Festa </t>
  </si>
  <si>
    <t> AN 246.288 </t>
  </si>
  <si>
    <t>2426841.441 </t>
  </si>
  <si>
    <t> 13.05.1932 22:35 </t>
  </si>
  <si>
    <t>2427155.622 </t>
  </si>
  <si>
    <t> 24.03.1933 02:55 </t>
  </si>
  <si>
    <t> P.Skoberla </t>
  </si>
  <si>
    <t> ZFA 11.24 </t>
  </si>
  <si>
    <t>2427544.309 </t>
  </si>
  <si>
    <t> 16.04.1934 19:24 </t>
  </si>
  <si>
    <t> F.Lause </t>
  </si>
  <si>
    <t> AN 258.312 </t>
  </si>
  <si>
    <t>2427546.627 </t>
  </si>
  <si>
    <t> 19.04.1934 03:02 </t>
  </si>
  <si>
    <t> -0.005 </t>
  </si>
  <si>
    <t>2427623.446 </t>
  </si>
  <si>
    <t> 04.07.1934 22:42 </t>
  </si>
  <si>
    <t>2427632.750 </t>
  </si>
  <si>
    <t> 14.07.1934 06:00 </t>
  </si>
  <si>
    <t> S.Gaposchkin </t>
  </si>
  <si>
    <t> HA 113.75 </t>
  </si>
  <si>
    <t>2427637.394 </t>
  </si>
  <si>
    <t> 18.07.1934 21:27 </t>
  </si>
  <si>
    <t>2427651.359 </t>
  </si>
  <si>
    <t> 01.08.1934 20:36 </t>
  </si>
  <si>
    <t>2427872.458 </t>
  </si>
  <si>
    <t> 10.03.1935 22:59 </t>
  </si>
  <si>
    <t>2427928.322 </t>
  </si>
  <si>
    <t> 05.05.1935 19:43 </t>
  </si>
  <si>
    <t>2427937.637 </t>
  </si>
  <si>
    <t> 15.05.1935 03:17 </t>
  </si>
  <si>
    <t>2427944.596 </t>
  </si>
  <si>
    <t> 22.05.1935 02:18 </t>
  </si>
  <si>
    <t> -0.013 </t>
  </si>
  <si>
    <t>2427965.535 </t>
  </si>
  <si>
    <t> 12.06.1935 00:50 </t>
  </si>
  <si>
    <t> -0.021 </t>
  </si>
  <si>
    <t>2427979.525 </t>
  </si>
  <si>
    <t> 26.06.1935 00:36 </t>
  </si>
  <si>
    <t> 0.005 </t>
  </si>
  <si>
    <t>2428668.415 </t>
  </si>
  <si>
    <t> 14.05.1937 21:57 </t>
  </si>
  <si>
    <t> -0.002 </t>
  </si>
  <si>
    <t> W.Tecza </t>
  </si>
  <si>
    <t> COVS </t>
  </si>
  <si>
    <t>2434479.813 </t>
  </si>
  <si>
    <t> 12.04.1953 07:30 </t>
  </si>
  <si>
    <t>E </t>
  </si>
  <si>
    <t> W.S.Fitch </t>
  </si>
  <si>
    <t> AJ 69.316 </t>
  </si>
  <si>
    <t>2434891.757 </t>
  </si>
  <si>
    <t> 29.05.1954 06:10 </t>
  </si>
  <si>
    <t> R.H.Koch </t>
  </si>
  <si>
    <t> AJ 67.136 </t>
  </si>
  <si>
    <t>2437016.619 </t>
  </si>
  <si>
    <t> 23.03.1960 02:51 </t>
  </si>
  <si>
    <t> D.Lichtenknecker </t>
  </si>
  <si>
    <t>BAVM 15 </t>
  </si>
  <si>
    <t>2437021.286 </t>
  </si>
  <si>
    <t> 27.03.1960 18:51 </t>
  </si>
  <si>
    <t> H.Nishimi </t>
  </si>
  <si>
    <t>VSB 47 </t>
  </si>
  <si>
    <t>2437402.974 </t>
  </si>
  <si>
    <t> 13.04.1961 11:22 </t>
  </si>
  <si>
    <t>2437458.837 </t>
  </si>
  <si>
    <t> 08.06.1961 08:05 </t>
  </si>
  <si>
    <t> M.Baldwin </t>
  </si>
  <si>
    <t> ST 28.244 </t>
  </si>
  <si>
    <t>2437472.795 </t>
  </si>
  <si>
    <t> 22.06.1961 07:04 </t>
  </si>
  <si>
    <t>2437479.776 </t>
  </si>
  <si>
    <t> 29.06.1961 06:37 </t>
  </si>
  <si>
    <t>2437486.747 </t>
  </si>
  <si>
    <t> 06.07.1961 05:55 </t>
  </si>
  <si>
    <t> -0.015 </t>
  </si>
  <si>
    <t>2437500.725 </t>
  </si>
  <si>
    <t> 20.07.1961 05:24 </t>
  </si>
  <si>
    <t> -0.001 </t>
  </si>
  <si>
    <t>2438468.904 </t>
  </si>
  <si>
    <t> 14.03.1964 09:41 </t>
  </si>
  <si>
    <t>2438475.891 </t>
  </si>
  <si>
    <t> 21.03.1964 09:23 </t>
  </si>
  <si>
    <t>2438496.833 </t>
  </si>
  <si>
    <t> 11.04.1964 07:59 </t>
  </si>
  <si>
    <t>2438503.815 </t>
  </si>
  <si>
    <t> 18.04.1964 07:33 </t>
  </si>
  <si>
    <t>2438517.774 </t>
  </si>
  <si>
    <t> 02.05.1964 06:34 </t>
  </si>
  <si>
    <t>2438524.760 </t>
  </si>
  <si>
    <t> 09.05.1964 06:14 </t>
  </si>
  <si>
    <t>2438880.842 </t>
  </si>
  <si>
    <t> 30.04.1965 08:12 </t>
  </si>
  <si>
    <t>IBVS 111 </t>
  </si>
  <si>
    <t>2438920.4050 </t>
  </si>
  <si>
    <t> 08.06.1965 21:43 </t>
  </si>
  <si>
    <t> -0.0073 </t>
  </si>
  <si>
    <t> L.Kalish </t>
  </si>
  <si>
    <t>2438943.670 </t>
  </si>
  <si>
    <t> 02.07.1965 04:04 </t>
  </si>
  <si>
    <t> -0.016 </t>
  </si>
  <si>
    <t> R.Monske </t>
  </si>
  <si>
    <t>2439262.525 </t>
  </si>
  <si>
    <t> 17.05.1966 00:36 </t>
  </si>
  <si>
    <t> K.Locher </t>
  </si>
  <si>
    <t> ORI 97 </t>
  </si>
  <si>
    <t>2439269.494 </t>
  </si>
  <si>
    <t> 23.05.1966 23:51 </t>
  </si>
  <si>
    <t> A.Howell </t>
  </si>
  <si>
    <t>IBVS 154 </t>
  </si>
  <si>
    <t>2439320.701 </t>
  </si>
  <si>
    <t> 14.07.1966 04:49 </t>
  </si>
  <si>
    <t>IBVS 180 </t>
  </si>
  <si>
    <t>2440337.781 </t>
  </si>
  <si>
    <t> 26.04.1969 06:44 </t>
  </si>
  <si>
    <t> R.Sweetsir </t>
  </si>
  <si>
    <t> AVSJ 3.64 </t>
  </si>
  <si>
    <t>2440407.592 </t>
  </si>
  <si>
    <t> 05.07.1969 02:12 </t>
  </si>
  <si>
    <t> J.Green </t>
  </si>
  <si>
    <t>2440700.842 </t>
  </si>
  <si>
    <t> 24.04.1970 08:12 </t>
  </si>
  <si>
    <t> R.Nolthenius </t>
  </si>
  <si>
    <t> AVSJ 5.36 </t>
  </si>
  <si>
    <t>2440733.426 </t>
  </si>
  <si>
    <t> 26.05.1970 22:13 </t>
  </si>
  <si>
    <t> R.Diethelm </t>
  </si>
  <si>
    <t> ORI 119 </t>
  </si>
  <si>
    <t>2440740.408 </t>
  </si>
  <si>
    <t> 02.06.1970 21:47 </t>
  </si>
  <si>
    <t>2441038.248 </t>
  </si>
  <si>
    <t> 27.03.1971 17:57 </t>
  </si>
  <si>
    <t> -0.057 </t>
  </si>
  <si>
    <t> M.Sakura </t>
  </si>
  <si>
    <t>2441038.28 </t>
  </si>
  <si>
    <t> 27.03.1971 18:43 </t>
  </si>
  <si>
    <t> -0.02 </t>
  </si>
  <si>
    <t> S.Terabayashi </t>
  </si>
  <si>
    <t>2441082.554 </t>
  </si>
  <si>
    <t> 11.05.1971 01:17 </t>
  </si>
  <si>
    <t> 0.030 </t>
  </si>
  <si>
    <t> ORI 125 </t>
  </si>
  <si>
    <t>2441522.426 </t>
  </si>
  <si>
    <t> 23.07.1972 22:13 </t>
  </si>
  <si>
    <t> 0.032 </t>
  </si>
  <si>
    <t> BBS 4 </t>
  </si>
  <si>
    <t>2441687.644 </t>
  </si>
  <si>
    <t> 05.01.1973 03:27 </t>
  </si>
  <si>
    <t> BBS 7 </t>
  </si>
  <si>
    <t>2441738.843 </t>
  </si>
  <si>
    <t> 25.02.1973 08:13 </t>
  </si>
  <si>
    <t> D.Wolters </t>
  </si>
  <si>
    <t> AVSJ 5.88 </t>
  </si>
  <si>
    <t>2441738.849 </t>
  </si>
  <si>
    <t> 25.02.1973 08:22 </t>
  </si>
  <si>
    <t>2441745.812 </t>
  </si>
  <si>
    <t> 04.03.1973 07:29 </t>
  </si>
  <si>
    <t>2441745.819 </t>
  </si>
  <si>
    <t> 04.03.1973 07:39 </t>
  </si>
  <si>
    <t>2441759.794 </t>
  </si>
  <si>
    <t> 18.03.1973 07:03 </t>
  </si>
  <si>
    <t> K.Simmons </t>
  </si>
  <si>
    <t>2441806.368 </t>
  </si>
  <si>
    <t> 03.05.1973 20:49 </t>
  </si>
  <si>
    <t> 0.036 </t>
  </si>
  <si>
    <t> BBS 9 </t>
  </si>
  <si>
    <t>2442043.702 </t>
  </si>
  <si>
    <t> 27.12.1973 04:50 </t>
  </si>
  <si>
    <t> -0.020 </t>
  </si>
  <si>
    <t> BBS 13 </t>
  </si>
  <si>
    <t>2442157.754 </t>
  </si>
  <si>
    <t> 20.04.1974 06:05 </t>
  </si>
  <si>
    <t> R.Harvin </t>
  </si>
  <si>
    <t> AVSJ 6.30 </t>
  </si>
  <si>
    <t>2442157.768 </t>
  </si>
  <si>
    <t> 20.04.1974 06:25 </t>
  </si>
  <si>
    <t>2442183.380 </t>
  </si>
  <si>
    <t> 15.05.1974 21:07 </t>
  </si>
  <si>
    <t> 0.017 </t>
  </si>
  <si>
    <t> BBS 15 </t>
  </si>
  <si>
    <t>2442199.663 </t>
  </si>
  <si>
    <t> 01.06.1974 03:54 </t>
  </si>
  <si>
    <t>2442520.830 </t>
  </si>
  <si>
    <t> 18.04.1975 07:55 </t>
  </si>
  <si>
    <t> AVSJ 7.37 </t>
  </si>
  <si>
    <t>2442546.408 </t>
  </si>
  <si>
    <t> 13.05.1975 21:47 </t>
  </si>
  <si>
    <t> -0.022 </t>
  </si>
  <si>
    <t> R.Germann </t>
  </si>
  <si>
    <t> BBS 22 </t>
  </si>
  <si>
    <t>2442546.441 </t>
  </si>
  <si>
    <t> 13.05.1975 22:35 </t>
  </si>
  <si>
    <t> H.Peter </t>
  </si>
  <si>
    <t>2442569.727 </t>
  </si>
  <si>
    <t> 06.06.1975 05:26 </t>
  </si>
  <si>
    <t> 0.023 </t>
  </si>
  <si>
    <t>2442925.775 </t>
  </si>
  <si>
    <t> 27.05.1976 06:36 </t>
  </si>
  <si>
    <t> G.Samolyk </t>
  </si>
  <si>
    <t> AOEB 3 </t>
  </si>
  <si>
    <t>2442932.756 </t>
  </si>
  <si>
    <t> 03.06.1976 06:08 </t>
  </si>
  <si>
    <t>2442932.761 </t>
  </si>
  <si>
    <t> 03.06.1976 06:15 </t>
  </si>
  <si>
    <t> G.Wedemayer </t>
  </si>
  <si>
    <t>2442932.766 </t>
  </si>
  <si>
    <t> 03.06.1976 06:23 </t>
  </si>
  <si>
    <t> C.Hesseltine </t>
  </si>
  <si>
    <t>2442937.424 </t>
  </si>
  <si>
    <t> 07.06.1976 22:10 </t>
  </si>
  <si>
    <t> BBS 28 </t>
  </si>
  <si>
    <t>2442937.425 </t>
  </si>
  <si>
    <t> 07.06.1976 22:12 </t>
  </si>
  <si>
    <t>2442951.385 </t>
  </si>
  <si>
    <t> 21.06.1976 21:14 </t>
  </si>
  <si>
    <t>2442953.724 </t>
  </si>
  <si>
    <t> 24.06.1976 05:22 </t>
  </si>
  <si>
    <t> W.Farrar </t>
  </si>
  <si>
    <t>2442958.381 </t>
  </si>
  <si>
    <t> 28.06.1976 21:08 </t>
  </si>
  <si>
    <t>2443982.392 </t>
  </si>
  <si>
    <t> 18.04.1979 21:24 </t>
  </si>
  <si>
    <t> BBS 43 </t>
  </si>
  <si>
    <t>2444403.6758 </t>
  </si>
  <si>
    <t> 13.06.1980 04:13 </t>
  </si>
  <si>
    <t> 0.0167 </t>
  </si>
  <si>
    <t> D.R.Skillman </t>
  </si>
  <si>
    <t> AVSJ 11.60 </t>
  </si>
  <si>
    <t>2444752.760 </t>
  </si>
  <si>
    <t> 28.05.1981 06:14 </t>
  </si>
  <si>
    <t>2444757.443 </t>
  </si>
  <si>
    <t> 01.06.1981 22:37 </t>
  </si>
  <si>
    <t> BBS 55 </t>
  </si>
  <si>
    <t>2444766.743 </t>
  </si>
  <si>
    <t> 11.06.1981 05:49 </t>
  </si>
  <si>
    <t>2444780.704 </t>
  </si>
  <si>
    <t> 25.06.1981 04:53 </t>
  </si>
  <si>
    <t> 0.014 </t>
  </si>
  <si>
    <t> M.Heifner </t>
  </si>
  <si>
    <t>2445143.7759 </t>
  </si>
  <si>
    <t> 23.06.1982 06:37 </t>
  </si>
  <si>
    <t> 0.0182 </t>
  </si>
  <si>
    <t>2445797.787 </t>
  </si>
  <si>
    <t> 07.04.1984 06:53 </t>
  </si>
  <si>
    <t> 0.043 </t>
  </si>
  <si>
    <t>2446165.467 </t>
  </si>
  <si>
    <t> 09.04.1985 23:12 </t>
  </si>
  <si>
    <t> H.Duncan </t>
  </si>
  <si>
    <t> VSSC 64.24 </t>
  </si>
  <si>
    <t>2446167.817 </t>
  </si>
  <si>
    <t> 12.04.1985 07:36 </t>
  </si>
  <si>
    <t> P.Atwood </t>
  </si>
  <si>
    <t>2446174.795 </t>
  </si>
  <si>
    <t> 19.04.1985 07:04 </t>
  </si>
  <si>
    <t> 0.019 </t>
  </si>
  <si>
    <t>2446195.756 </t>
  </si>
  <si>
    <t> 10.05.1985 06:08 </t>
  </si>
  <si>
    <t> 0.034 </t>
  </si>
  <si>
    <t> S.Cook </t>
  </si>
  <si>
    <t>2446209.719 </t>
  </si>
  <si>
    <t> 24.05.1985 05:15 </t>
  </si>
  <si>
    <t> 0.033 </t>
  </si>
  <si>
    <t>2446558.801 </t>
  </si>
  <si>
    <t> 08.05.1986 07:13 </t>
  </si>
  <si>
    <t>2446577.383 </t>
  </si>
  <si>
    <t> 26.05.1986 21:11 </t>
  </si>
  <si>
    <t> -0.025 </t>
  </si>
  <si>
    <t> VSSC 73 </t>
  </si>
  <si>
    <t>2446614.6706 </t>
  </si>
  <si>
    <t> 03.07.1986 04:05 </t>
  </si>
  <si>
    <t> 0.0249 </t>
  </si>
  <si>
    <t> D.Williams </t>
  </si>
  <si>
    <t>2446621.677 </t>
  </si>
  <si>
    <t> 10.07.1986 04:14 </t>
  </si>
  <si>
    <t> 0.049 </t>
  </si>
  <si>
    <t>2447354.793 </t>
  </si>
  <si>
    <t> 12.07.1988 07:01 </t>
  </si>
  <si>
    <t>2447673.481 </t>
  </si>
  <si>
    <t> 26.05.1989 23:32 </t>
  </si>
  <si>
    <t> -0.111 </t>
  </si>
  <si>
    <t> T.Brelstaff </t>
  </si>
  <si>
    <t>2448029.698 </t>
  </si>
  <si>
    <t> 18.05.1990 04:45 </t>
  </si>
  <si>
    <t> 0.021 </t>
  </si>
  <si>
    <t>2448788.4165 </t>
  </si>
  <si>
    <t> 14.06.1992 21:59 </t>
  </si>
  <si>
    <t> 0.0219 </t>
  </si>
  <si>
    <t>B</t>
  </si>
  <si>
    <t> E.Blättler </t>
  </si>
  <si>
    <t> BBS 101 </t>
  </si>
  <si>
    <t>2448804.711 </t>
  </si>
  <si>
    <t> 01.07.1992 05:03 </t>
  </si>
  <si>
    <t> 0.025 </t>
  </si>
  <si>
    <t>2448811.696 </t>
  </si>
  <si>
    <t> 08.07.1992 04:42 </t>
  </si>
  <si>
    <t> 0.028 </t>
  </si>
  <si>
    <t>2448983.937 </t>
  </si>
  <si>
    <t> 27.12.1992 10:29 </t>
  </si>
  <si>
    <t> 0.045 </t>
  </si>
  <si>
    <t> S.Dominguez </t>
  </si>
  <si>
    <t>2449831.085 </t>
  </si>
  <si>
    <t> 23.04.1995 14:02 </t>
  </si>
  <si>
    <t> Y.Sekino </t>
  </si>
  <si>
    <t>2449849.693 </t>
  </si>
  <si>
    <t> 12.05.1995 04:37 </t>
  </si>
  <si>
    <t>C </t>
  </si>
  <si>
    <t>ns</t>
  </si>
  <si>
    <t>2450229.017 </t>
  </si>
  <si>
    <t> 25.05.1996 12:24 </t>
  </si>
  <si>
    <t> K.Nagai </t>
  </si>
  <si>
    <t>2450247.663 </t>
  </si>
  <si>
    <t> 13.06.1996 03:54 </t>
  </si>
  <si>
    <t> R.Schmude </t>
  </si>
  <si>
    <t> AOEB 12 </t>
  </si>
  <si>
    <t>2451676.643 </t>
  </si>
  <si>
    <t> 12.05.2000 03:25 </t>
  </si>
  <si>
    <t>2451690.631 </t>
  </si>
  <si>
    <t> 26.05.2000 03:08 </t>
  </si>
  <si>
    <t>2451697.612 </t>
  </si>
  <si>
    <t> 02.06.2000 02:41 </t>
  </si>
  <si>
    <t>2451930.345 </t>
  </si>
  <si>
    <t> 20.01.2001 20:16 </t>
  </si>
  <si>
    <t> 0.022 </t>
  </si>
  <si>
    <t> K.Kanai </t>
  </si>
  <si>
    <t>VSB 39 </t>
  </si>
  <si>
    <t>2451937.315 </t>
  </si>
  <si>
    <t> 27.01.2001 19:33 </t>
  </si>
  <si>
    <t>2451951.279 </t>
  </si>
  <si>
    <t> 10.02.2001 18:41 </t>
  </si>
  <si>
    <t>2452791.432 </t>
  </si>
  <si>
    <t> 31.05.2003 22:22 </t>
  </si>
  <si>
    <t> -0.012 </t>
  </si>
  <si>
    <t> A.Sajtz </t>
  </si>
  <si>
    <t>2452819.364 </t>
  </si>
  <si>
    <t> 28.06.2003 20:44 </t>
  </si>
  <si>
    <t> A.Paschke </t>
  </si>
  <si>
    <t> BBS 130 </t>
  </si>
  <si>
    <t>2453380.279 </t>
  </si>
  <si>
    <t> 09.01.2005 18:41 </t>
  </si>
  <si>
    <t>VSB 44 </t>
  </si>
  <si>
    <t>2454138.9684 </t>
  </si>
  <si>
    <t> 07.02.2007 11:14 </t>
  </si>
  <si>
    <t> -0.0137 </t>
  </si>
  <si>
    <t>o</t>
  </si>
  <si>
    <t> T.Krajci </t>
  </si>
  <si>
    <t>IBVS 5806 </t>
  </si>
  <si>
    <t>2454218.099 </t>
  </si>
  <si>
    <t> 27.04.2007 14:22 </t>
  </si>
  <si>
    <t>VSB 46 </t>
  </si>
  <si>
    <t>2454225.078 </t>
  </si>
  <si>
    <t> 04.05.2007 13:52 </t>
  </si>
  <si>
    <t>2454560.212 </t>
  </si>
  <si>
    <t> 03.04.2008 17:05 </t>
  </si>
  <si>
    <t>VSB 48 </t>
  </si>
  <si>
    <t>2454951.182 </t>
  </si>
  <si>
    <t> 29.04.2009 16:22 </t>
  </si>
  <si>
    <t> -0.047 </t>
  </si>
  <si>
    <t>VSB 50 </t>
  </si>
  <si>
    <t>2454965.157 </t>
  </si>
  <si>
    <t> 13.05.2009 15:46 </t>
  </si>
  <si>
    <t> -0.036 </t>
  </si>
  <si>
    <t>2455337.5564 </t>
  </si>
  <si>
    <t> 21.05.2010 01:21 </t>
  </si>
  <si>
    <t> -0.0132 </t>
  </si>
  <si>
    <t> JAAVSO 39;94 </t>
  </si>
  <si>
    <t>2456024.101 </t>
  </si>
  <si>
    <t> 06.04.2012 14:25 </t>
  </si>
  <si>
    <t> -0.038 </t>
  </si>
  <si>
    <t>VSB 55 </t>
  </si>
  <si>
    <t>2456026.42928 </t>
  </si>
  <si>
    <t> 08.04.2012 22:18 </t>
  </si>
  <si>
    <t> -0.03716 </t>
  </si>
  <si>
    <t> R.Uhlar </t>
  </si>
  <si>
    <t>IBVS 6114 </t>
  </si>
  <si>
    <t>2456062.50697 </t>
  </si>
  <si>
    <t> 15.05.2012 00:10 </t>
  </si>
  <si>
    <t> -0.03346 </t>
  </si>
  <si>
    <t>2456324.3316 </t>
  </si>
  <si>
    <t> 31.01.2013 19:57 </t>
  </si>
  <si>
    <t> -0.0362 </t>
  </si>
  <si>
    <t>Ic</t>
  </si>
  <si>
    <t> S.Kiyota </t>
  </si>
  <si>
    <t>VSB 56 </t>
  </si>
  <si>
    <t>2456368.55095 </t>
  </si>
  <si>
    <t> 17.03.2013 01:13 </t>
  </si>
  <si>
    <t> -0.03657 </t>
  </si>
  <si>
    <t>2456422.0712 </t>
  </si>
  <si>
    <t> 09.05.2013 13:42 </t>
  </si>
  <si>
    <t> -0.0455 </t>
  </si>
  <si>
    <t>2456422.0767 </t>
  </si>
  <si>
    <t> 09.05.2013 13:50 </t>
  </si>
  <si>
    <t> -0.0400 </t>
  </si>
  <si>
    <t>2456447.6820 </t>
  </si>
  <si>
    <t> 04.06.2013 04:22 </t>
  </si>
  <si>
    <t> -0.0356 </t>
  </si>
  <si>
    <t> JAAVSO 41;328 </t>
  </si>
  <si>
    <t>2456722.305 </t>
  </si>
  <si>
    <t> 05.03.2014 19:19 </t>
  </si>
  <si>
    <t> -0.040 </t>
  </si>
  <si>
    <t>VSB 59 </t>
  </si>
  <si>
    <t>BAD?</t>
  </si>
  <si>
    <t>JAVSO..45..121</t>
  </si>
  <si>
    <t>01/06/1899</t>
  </si>
  <si>
    <t>JAAVSO, 52, 243</t>
  </si>
  <si>
    <t xml:space="preserve">Mag </t>
  </si>
  <si>
    <t>Next ToM-P</t>
  </si>
  <si>
    <t>Next ToM-S</t>
  </si>
  <si>
    <t>4.91-5.90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</si>
</sst>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6" formatCode="0.00000"/>
  </numFmts>
  <fonts count="2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1" applyNumberFormat="0" applyFont="0" applyFill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21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8" applyFont="1" applyAlignment="1">
      <alignment horizontal="left" vertical="center"/>
    </xf>
    <xf numFmtId="0" fontId="15" fillId="0" borderId="0" xfId="8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 applyProtection="1">
      <alignment horizontal="center"/>
      <protection locked="0"/>
    </xf>
    <xf numFmtId="166" fontId="22" fillId="0" borderId="0" xfId="0" applyNumberFormat="1" applyFont="1" applyAlignment="1" applyProtection="1">
      <alignment horizontal="left"/>
      <protection locked="0"/>
    </xf>
    <xf numFmtId="0" fontId="0" fillId="0" borderId="12" xfId="0" applyBorder="1" applyAlignment="1">
      <alignment vertical="center"/>
    </xf>
    <xf numFmtId="0" fontId="23" fillId="0" borderId="15" xfId="0" applyFont="1" applyBorder="1" applyAlignment="1">
      <alignment horizontal="right" vertical="center"/>
    </xf>
    <xf numFmtId="0" fontId="23" fillId="0" borderId="17" xfId="0" applyFont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24" fillId="0" borderId="16" xfId="0" applyFont="1" applyBorder="1" applyAlignment="1">
      <alignment horizontal="right" vertical="center"/>
    </xf>
    <xf numFmtId="22" fontId="24" fillId="0" borderId="0" xfId="0" applyNumberFormat="1" applyFont="1" applyAlignment="1">
      <alignment vertical="center"/>
    </xf>
    <xf numFmtId="22" fontId="24" fillId="0" borderId="16" xfId="0" applyNumberFormat="1" applyFont="1" applyBorder="1" applyAlignment="1">
      <alignment horizontal="right" vertical="center"/>
    </xf>
    <xf numFmtId="22" fontId="24" fillId="0" borderId="18" xfId="0" applyNumberFormat="1" applyFont="1" applyBorder="1" applyAlignment="1">
      <alignment horizontal="right" vertical="center"/>
    </xf>
    <xf numFmtId="0" fontId="21" fillId="3" borderId="14" xfId="0" applyFont="1" applyFill="1" applyBorder="1" applyAlignment="1">
      <alignment horizontal="center" vertical="center"/>
    </xf>
    <xf numFmtId="166" fontId="22" fillId="0" borderId="0" xfId="0" applyNumberFormat="1" applyFont="1" applyAlignment="1" applyProtection="1">
      <alignment horizontal="left"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_1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Delta Lib - O-C Diagr.</a:t>
            </a:r>
          </a:p>
        </c:rich>
      </c:tx>
      <c:layout>
        <c:manualLayout>
          <c:xMode val="edge"/>
          <c:yMode val="edge"/>
          <c:x val="0.3774436090225564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58">
                    <c:v>1E-3</c:v>
                  </c:pt>
                  <c:pt idx="114">
                    <c:v>0</c:v>
                  </c:pt>
                  <c:pt idx="151">
                    <c:v>0.01</c:v>
                  </c:pt>
                  <c:pt idx="153">
                    <c:v>5.9999999999999995E-4</c:v>
                  </c:pt>
                  <c:pt idx="159">
                    <c:v>8.0000000000000004E-4</c:v>
                  </c:pt>
                  <c:pt idx="161">
                    <c:v>3.6000000000000002E-4</c:v>
                  </c:pt>
                  <c:pt idx="162">
                    <c:v>3.4199999999999999E-3</c:v>
                  </c:pt>
                  <c:pt idx="164">
                    <c:v>4.0000000000000002E-4</c:v>
                  </c:pt>
                  <c:pt idx="167">
                    <c:v>4.0000000000000002E-4</c:v>
                  </c:pt>
                  <c:pt idx="169">
                    <c:v>5.9999999999999995E-4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8.0000000000000004E-4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58">
                    <c:v>1E-3</c:v>
                  </c:pt>
                  <c:pt idx="114">
                    <c:v>0</c:v>
                  </c:pt>
                  <c:pt idx="151">
                    <c:v>0.01</c:v>
                  </c:pt>
                  <c:pt idx="153">
                    <c:v>5.9999999999999995E-4</c:v>
                  </c:pt>
                  <c:pt idx="159">
                    <c:v>8.0000000000000004E-4</c:v>
                  </c:pt>
                  <c:pt idx="161">
                    <c:v>3.6000000000000002E-4</c:v>
                  </c:pt>
                  <c:pt idx="162">
                    <c:v>3.4199999999999999E-3</c:v>
                  </c:pt>
                  <c:pt idx="164">
                    <c:v>4.0000000000000002E-4</c:v>
                  </c:pt>
                  <c:pt idx="167">
                    <c:v>4.0000000000000002E-4</c:v>
                  </c:pt>
                  <c:pt idx="169">
                    <c:v>5.9999999999999995E-4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-19600</c:v>
                </c:pt>
                <c:pt idx="1">
                  <c:v>-18666</c:v>
                </c:pt>
                <c:pt idx="2">
                  <c:v>-18663</c:v>
                </c:pt>
                <c:pt idx="3">
                  <c:v>-18660</c:v>
                </c:pt>
                <c:pt idx="4">
                  <c:v>-18507</c:v>
                </c:pt>
                <c:pt idx="5">
                  <c:v>-18205</c:v>
                </c:pt>
                <c:pt idx="6">
                  <c:v>-18189</c:v>
                </c:pt>
                <c:pt idx="7">
                  <c:v>-18076</c:v>
                </c:pt>
                <c:pt idx="8">
                  <c:v>-18052</c:v>
                </c:pt>
                <c:pt idx="9">
                  <c:v>-18034</c:v>
                </c:pt>
                <c:pt idx="10">
                  <c:v>-17908</c:v>
                </c:pt>
                <c:pt idx="11">
                  <c:v>-17905</c:v>
                </c:pt>
                <c:pt idx="12">
                  <c:v>-17884</c:v>
                </c:pt>
                <c:pt idx="13">
                  <c:v>-17881</c:v>
                </c:pt>
                <c:pt idx="14">
                  <c:v>-17758</c:v>
                </c:pt>
                <c:pt idx="15">
                  <c:v>-17728</c:v>
                </c:pt>
                <c:pt idx="16">
                  <c:v>-17596</c:v>
                </c:pt>
                <c:pt idx="17">
                  <c:v>-17575</c:v>
                </c:pt>
                <c:pt idx="18">
                  <c:v>-17569</c:v>
                </c:pt>
                <c:pt idx="19">
                  <c:v>-17557</c:v>
                </c:pt>
                <c:pt idx="20">
                  <c:v>-17438</c:v>
                </c:pt>
                <c:pt idx="21">
                  <c:v>-17279</c:v>
                </c:pt>
                <c:pt idx="22">
                  <c:v>-17264</c:v>
                </c:pt>
                <c:pt idx="23">
                  <c:v>-17120</c:v>
                </c:pt>
                <c:pt idx="24">
                  <c:v>-17117</c:v>
                </c:pt>
                <c:pt idx="25">
                  <c:v>-17111</c:v>
                </c:pt>
                <c:pt idx="26">
                  <c:v>-17108</c:v>
                </c:pt>
                <c:pt idx="27">
                  <c:v>-17102</c:v>
                </c:pt>
                <c:pt idx="28">
                  <c:v>-17099</c:v>
                </c:pt>
                <c:pt idx="29">
                  <c:v>-17093</c:v>
                </c:pt>
                <c:pt idx="30">
                  <c:v>-16982</c:v>
                </c:pt>
                <c:pt idx="31">
                  <c:v>-16961</c:v>
                </c:pt>
                <c:pt idx="32">
                  <c:v>-16958</c:v>
                </c:pt>
                <c:pt idx="33">
                  <c:v>-16946</c:v>
                </c:pt>
                <c:pt idx="34">
                  <c:v>-16943</c:v>
                </c:pt>
                <c:pt idx="35">
                  <c:v>-16931</c:v>
                </c:pt>
                <c:pt idx="36">
                  <c:v>-16805</c:v>
                </c:pt>
                <c:pt idx="37">
                  <c:v>-16796</c:v>
                </c:pt>
                <c:pt idx="38">
                  <c:v>-16781</c:v>
                </c:pt>
                <c:pt idx="39">
                  <c:v>-16778</c:v>
                </c:pt>
                <c:pt idx="40">
                  <c:v>-16014</c:v>
                </c:pt>
                <c:pt idx="41">
                  <c:v>-14899</c:v>
                </c:pt>
                <c:pt idx="42">
                  <c:v>-14481</c:v>
                </c:pt>
                <c:pt idx="43">
                  <c:v>-14429</c:v>
                </c:pt>
                <c:pt idx="44">
                  <c:v>-14294</c:v>
                </c:pt>
                <c:pt idx="45">
                  <c:v>-14127</c:v>
                </c:pt>
                <c:pt idx="46">
                  <c:v>-14126</c:v>
                </c:pt>
                <c:pt idx="47">
                  <c:v>-14093</c:v>
                </c:pt>
                <c:pt idx="48">
                  <c:v>-14089</c:v>
                </c:pt>
                <c:pt idx="49">
                  <c:v>-14087</c:v>
                </c:pt>
                <c:pt idx="50">
                  <c:v>-14081</c:v>
                </c:pt>
                <c:pt idx="51">
                  <c:v>-13986</c:v>
                </c:pt>
                <c:pt idx="52">
                  <c:v>-13962</c:v>
                </c:pt>
                <c:pt idx="53">
                  <c:v>-13958</c:v>
                </c:pt>
                <c:pt idx="54">
                  <c:v>-13955</c:v>
                </c:pt>
                <c:pt idx="55">
                  <c:v>-13946</c:v>
                </c:pt>
                <c:pt idx="56">
                  <c:v>-13940</c:v>
                </c:pt>
                <c:pt idx="57">
                  <c:v>-13644</c:v>
                </c:pt>
                <c:pt idx="58">
                  <c:v>-11147</c:v>
                </c:pt>
                <c:pt idx="59">
                  <c:v>-10970</c:v>
                </c:pt>
                <c:pt idx="60">
                  <c:v>-10057</c:v>
                </c:pt>
                <c:pt idx="61">
                  <c:v>-10055</c:v>
                </c:pt>
                <c:pt idx="62">
                  <c:v>-9891</c:v>
                </c:pt>
                <c:pt idx="63">
                  <c:v>-9867</c:v>
                </c:pt>
                <c:pt idx="64">
                  <c:v>-9861</c:v>
                </c:pt>
                <c:pt idx="65">
                  <c:v>-9858</c:v>
                </c:pt>
                <c:pt idx="66">
                  <c:v>-9855</c:v>
                </c:pt>
                <c:pt idx="67">
                  <c:v>-9849</c:v>
                </c:pt>
                <c:pt idx="68">
                  <c:v>-9433</c:v>
                </c:pt>
                <c:pt idx="69">
                  <c:v>-9430</c:v>
                </c:pt>
                <c:pt idx="70">
                  <c:v>-9421</c:v>
                </c:pt>
                <c:pt idx="71">
                  <c:v>-9418</c:v>
                </c:pt>
                <c:pt idx="72">
                  <c:v>-9412</c:v>
                </c:pt>
                <c:pt idx="73">
                  <c:v>-9409</c:v>
                </c:pt>
                <c:pt idx="74">
                  <c:v>-9256</c:v>
                </c:pt>
                <c:pt idx="75">
                  <c:v>-9239</c:v>
                </c:pt>
                <c:pt idx="76">
                  <c:v>-9229</c:v>
                </c:pt>
                <c:pt idx="77">
                  <c:v>-9092</c:v>
                </c:pt>
                <c:pt idx="78">
                  <c:v>-9089</c:v>
                </c:pt>
                <c:pt idx="79">
                  <c:v>-9067</c:v>
                </c:pt>
                <c:pt idx="80">
                  <c:v>-8630</c:v>
                </c:pt>
                <c:pt idx="81">
                  <c:v>-8600</c:v>
                </c:pt>
                <c:pt idx="82">
                  <c:v>-8474</c:v>
                </c:pt>
                <c:pt idx="83">
                  <c:v>-8460</c:v>
                </c:pt>
                <c:pt idx="84">
                  <c:v>-8457</c:v>
                </c:pt>
                <c:pt idx="85">
                  <c:v>-8329</c:v>
                </c:pt>
                <c:pt idx="86">
                  <c:v>-8329</c:v>
                </c:pt>
                <c:pt idx="87">
                  <c:v>-8310</c:v>
                </c:pt>
                <c:pt idx="88">
                  <c:v>-8121</c:v>
                </c:pt>
                <c:pt idx="89">
                  <c:v>-8050</c:v>
                </c:pt>
                <c:pt idx="90">
                  <c:v>-8028</c:v>
                </c:pt>
                <c:pt idx="91">
                  <c:v>-8028</c:v>
                </c:pt>
                <c:pt idx="92">
                  <c:v>-8025</c:v>
                </c:pt>
                <c:pt idx="93">
                  <c:v>-8025</c:v>
                </c:pt>
                <c:pt idx="94">
                  <c:v>-8019</c:v>
                </c:pt>
                <c:pt idx="95">
                  <c:v>-7999</c:v>
                </c:pt>
                <c:pt idx="96">
                  <c:v>-7897</c:v>
                </c:pt>
                <c:pt idx="97">
                  <c:v>-7848</c:v>
                </c:pt>
                <c:pt idx="98">
                  <c:v>-7848</c:v>
                </c:pt>
                <c:pt idx="99">
                  <c:v>-7837</c:v>
                </c:pt>
                <c:pt idx="100">
                  <c:v>-7830</c:v>
                </c:pt>
                <c:pt idx="101">
                  <c:v>-7692</c:v>
                </c:pt>
                <c:pt idx="102">
                  <c:v>-7681</c:v>
                </c:pt>
                <c:pt idx="103">
                  <c:v>-7681</c:v>
                </c:pt>
                <c:pt idx="104">
                  <c:v>-7671</c:v>
                </c:pt>
                <c:pt idx="105">
                  <c:v>-7518</c:v>
                </c:pt>
                <c:pt idx="106">
                  <c:v>-7515</c:v>
                </c:pt>
                <c:pt idx="107">
                  <c:v>-7515</c:v>
                </c:pt>
                <c:pt idx="108">
                  <c:v>-7515</c:v>
                </c:pt>
                <c:pt idx="109">
                  <c:v>-7513</c:v>
                </c:pt>
                <c:pt idx="110">
                  <c:v>-7513</c:v>
                </c:pt>
                <c:pt idx="111">
                  <c:v>-7507</c:v>
                </c:pt>
                <c:pt idx="112">
                  <c:v>-7506</c:v>
                </c:pt>
                <c:pt idx="113">
                  <c:v>-7504</c:v>
                </c:pt>
                <c:pt idx="114">
                  <c:v>-7503</c:v>
                </c:pt>
                <c:pt idx="115">
                  <c:v>-7064</c:v>
                </c:pt>
                <c:pt idx="116">
                  <c:v>-6883</c:v>
                </c:pt>
                <c:pt idx="117">
                  <c:v>-6733</c:v>
                </c:pt>
                <c:pt idx="118">
                  <c:v>-6731</c:v>
                </c:pt>
                <c:pt idx="119">
                  <c:v>-6727</c:v>
                </c:pt>
                <c:pt idx="120">
                  <c:v>-6721</c:v>
                </c:pt>
                <c:pt idx="121">
                  <c:v>-6565</c:v>
                </c:pt>
                <c:pt idx="122">
                  <c:v>-6284</c:v>
                </c:pt>
                <c:pt idx="123">
                  <c:v>-6126</c:v>
                </c:pt>
                <c:pt idx="124">
                  <c:v>-6125</c:v>
                </c:pt>
                <c:pt idx="125">
                  <c:v>-6122</c:v>
                </c:pt>
                <c:pt idx="126">
                  <c:v>-6113</c:v>
                </c:pt>
                <c:pt idx="127">
                  <c:v>-6107</c:v>
                </c:pt>
                <c:pt idx="128">
                  <c:v>-5957</c:v>
                </c:pt>
                <c:pt idx="129">
                  <c:v>-5949</c:v>
                </c:pt>
                <c:pt idx="130">
                  <c:v>-5933</c:v>
                </c:pt>
                <c:pt idx="131">
                  <c:v>-5930</c:v>
                </c:pt>
                <c:pt idx="132">
                  <c:v>-5615</c:v>
                </c:pt>
                <c:pt idx="133">
                  <c:v>-5478</c:v>
                </c:pt>
                <c:pt idx="134">
                  <c:v>-5325</c:v>
                </c:pt>
                <c:pt idx="135">
                  <c:v>-4999</c:v>
                </c:pt>
                <c:pt idx="136">
                  <c:v>-4992</c:v>
                </c:pt>
                <c:pt idx="137">
                  <c:v>-4989</c:v>
                </c:pt>
                <c:pt idx="138">
                  <c:v>-4915</c:v>
                </c:pt>
                <c:pt idx="139">
                  <c:v>-4551</c:v>
                </c:pt>
                <c:pt idx="140">
                  <c:v>-4543</c:v>
                </c:pt>
                <c:pt idx="141">
                  <c:v>-4380</c:v>
                </c:pt>
                <c:pt idx="142">
                  <c:v>-4372</c:v>
                </c:pt>
                <c:pt idx="143">
                  <c:v>-3758</c:v>
                </c:pt>
                <c:pt idx="144">
                  <c:v>-3752</c:v>
                </c:pt>
                <c:pt idx="145">
                  <c:v>-3749</c:v>
                </c:pt>
                <c:pt idx="146">
                  <c:v>-3649</c:v>
                </c:pt>
                <c:pt idx="147">
                  <c:v>-3646</c:v>
                </c:pt>
                <c:pt idx="148">
                  <c:v>-3640</c:v>
                </c:pt>
                <c:pt idx="149">
                  <c:v>-3404</c:v>
                </c:pt>
                <c:pt idx="150">
                  <c:v>-3279</c:v>
                </c:pt>
                <c:pt idx="151">
                  <c:v>-3267</c:v>
                </c:pt>
                <c:pt idx="152">
                  <c:v>-3026</c:v>
                </c:pt>
                <c:pt idx="153">
                  <c:v>-2700</c:v>
                </c:pt>
                <c:pt idx="154">
                  <c:v>-2666</c:v>
                </c:pt>
                <c:pt idx="155">
                  <c:v>-2663</c:v>
                </c:pt>
                <c:pt idx="156">
                  <c:v>-2519</c:v>
                </c:pt>
                <c:pt idx="157">
                  <c:v>-2351</c:v>
                </c:pt>
                <c:pt idx="158">
                  <c:v>-2345</c:v>
                </c:pt>
                <c:pt idx="159">
                  <c:v>-2185</c:v>
                </c:pt>
                <c:pt idx="160">
                  <c:v>-1890</c:v>
                </c:pt>
                <c:pt idx="161">
                  <c:v>-1889</c:v>
                </c:pt>
                <c:pt idx="162">
                  <c:v>-1873.5</c:v>
                </c:pt>
                <c:pt idx="163">
                  <c:v>-1761</c:v>
                </c:pt>
                <c:pt idx="164">
                  <c:v>-1742</c:v>
                </c:pt>
                <c:pt idx="165">
                  <c:v>-1719</c:v>
                </c:pt>
                <c:pt idx="166">
                  <c:v>-1719</c:v>
                </c:pt>
                <c:pt idx="167">
                  <c:v>-1708</c:v>
                </c:pt>
                <c:pt idx="168">
                  <c:v>-1590</c:v>
                </c:pt>
                <c:pt idx="169">
                  <c:v>-1219</c:v>
                </c:pt>
                <c:pt idx="170">
                  <c:v>-973</c:v>
                </c:pt>
                <c:pt idx="171">
                  <c:v>-970</c:v>
                </c:pt>
                <c:pt idx="172">
                  <c:v>-964</c:v>
                </c:pt>
                <c:pt idx="173">
                  <c:v>0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1">
                  <c:v>-0.39021999999749823</c:v>
                </c:pt>
                <c:pt idx="2">
                  <c:v>-0.39120999999795458</c:v>
                </c:pt>
                <c:pt idx="3">
                  <c:v>-0.39319999999861466</c:v>
                </c:pt>
                <c:pt idx="4">
                  <c:v>-0.39769000000524102</c:v>
                </c:pt>
                <c:pt idx="5">
                  <c:v>-0.36435000000346918</c:v>
                </c:pt>
                <c:pt idx="6">
                  <c:v>-0.39563000000634929</c:v>
                </c:pt>
                <c:pt idx="7">
                  <c:v>-0.37591999999858672</c:v>
                </c:pt>
                <c:pt idx="8">
                  <c:v>-0.35784000000057858</c:v>
                </c:pt>
                <c:pt idx="9">
                  <c:v>-0.37278000000151224</c:v>
                </c:pt>
                <c:pt idx="10">
                  <c:v>-0.35836000000563217</c:v>
                </c:pt>
                <c:pt idx="11">
                  <c:v>-0.35035000000425498</c:v>
                </c:pt>
                <c:pt idx="12">
                  <c:v>-0.35828000000037719</c:v>
                </c:pt>
                <c:pt idx="13">
                  <c:v>-0.37927000000127009</c:v>
                </c:pt>
                <c:pt idx="14">
                  <c:v>-0.36186000000088825</c:v>
                </c:pt>
                <c:pt idx="15">
                  <c:v>-0.37176000000181375</c:v>
                </c:pt>
                <c:pt idx="16">
                  <c:v>-0.3403199999993376</c:v>
                </c:pt>
                <c:pt idx="17">
                  <c:v>-0.3562500000007276</c:v>
                </c:pt>
                <c:pt idx="18">
                  <c:v>-0.33122999999977765</c:v>
                </c:pt>
                <c:pt idx="19">
                  <c:v>-0.34819000000061351</c:v>
                </c:pt>
                <c:pt idx="20">
                  <c:v>-0.35046000000511413</c:v>
                </c:pt>
                <c:pt idx="21">
                  <c:v>-0.33193000000028405</c:v>
                </c:pt>
                <c:pt idx="22">
                  <c:v>-0.34988000000157626</c:v>
                </c:pt>
                <c:pt idx="23">
                  <c:v>-0.3304000000061933</c:v>
                </c:pt>
                <c:pt idx="24">
                  <c:v>-0.3363900000040303</c:v>
                </c:pt>
                <c:pt idx="25">
                  <c:v>-0.34036999999807449</c:v>
                </c:pt>
                <c:pt idx="26">
                  <c:v>-0.33435999999710475</c:v>
                </c:pt>
                <c:pt idx="27">
                  <c:v>-0.33433999999760999</c:v>
                </c:pt>
                <c:pt idx="28">
                  <c:v>-0.34432999999989988</c:v>
                </c:pt>
                <c:pt idx="29">
                  <c:v>-0.34230999999999767</c:v>
                </c:pt>
                <c:pt idx="30">
                  <c:v>-0.33594000000084634</c:v>
                </c:pt>
                <c:pt idx="31">
                  <c:v>-0.33287000000200351</c:v>
                </c:pt>
                <c:pt idx="32">
                  <c:v>-0.33986000000368222</c:v>
                </c:pt>
                <c:pt idx="33">
                  <c:v>-0.33482000000367407</c:v>
                </c:pt>
                <c:pt idx="34">
                  <c:v>-0.32881000000270433</c:v>
                </c:pt>
                <c:pt idx="35">
                  <c:v>-0.32677000000330736</c:v>
                </c:pt>
                <c:pt idx="36">
                  <c:v>-0.33834999999817228</c:v>
                </c:pt>
                <c:pt idx="37">
                  <c:v>-0.33631999999852269</c:v>
                </c:pt>
                <c:pt idx="38">
                  <c:v>-0.33427000000301632</c:v>
                </c:pt>
                <c:pt idx="39">
                  <c:v>-0.34826000000248314</c:v>
                </c:pt>
                <c:pt idx="43">
                  <c:v>-0.28343000000313623</c:v>
                </c:pt>
                <c:pt idx="45">
                  <c:v>-0.26909000000159722</c:v>
                </c:pt>
                <c:pt idx="46">
                  <c:v>-0.27842000000237022</c:v>
                </c:pt>
                <c:pt idx="47">
                  <c:v>-0.26131000000532367</c:v>
                </c:pt>
                <c:pt idx="49">
                  <c:v>-0.27728999999817461</c:v>
                </c:pt>
                <c:pt idx="50">
                  <c:v>-0.27626999999847612</c:v>
                </c:pt>
                <c:pt idx="51">
                  <c:v>-0.27362000000357511</c:v>
                </c:pt>
                <c:pt idx="52">
                  <c:v>-0.26554000000032829</c:v>
                </c:pt>
                <c:pt idx="53">
                  <c:v>-0.25986000000193599</c:v>
                </c:pt>
                <c:pt idx="54">
                  <c:v>-0.28284999999959837</c:v>
                </c:pt>
                <c:pt idx="55">
                  <c:v>-0.28982000000178232</c:v>
                </c:pt>
                <c:pt idx="56">
                  <c:v>-0.26380000000062864</c:v>
                </c:pt>
                <c:pt idx="59">
                  <c:v>-0.20190000000002328</c:v>
                </c:pt>
                <c:pt idx="62">
                  <c:v>-0.17397000000346452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A8-4FE2-BB78-6C30BB15CF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58">
                    <c:v>1E-3</c:v>
                  </c:pt>
                  <c:pt idx="114">
                    <c:v>0</c:v>
                  </c:pt>
                  <c:pt idx="151">
                    <c:v>0.01</c:v>
                  </c:pt>
                  <c:pt idx="153">
                    <c:v>5.9999999999999995E-4</c:v>
                  </c:pt>
                  <c:pt idx="159">
                    <c:v>8.0000000000000004E-4</c:v>
                  </c:pt>
                  <c:pt idx="161">
                    <c:v>3.6000000000000002E-4</c:v>
                  </c:pt>
                  <c:pt idx="162">
                    <c:v>3.4199999999999999E-3</c:v>
                  </c:pt>
                  <c:pt idx="164">
                    <c:v>4.0000000000000002E-4</c:v>
                  </c:pt>
                  <c:pt idx="167">
                    <c:v>4.0000000000000002E-4</c:v>
                  </c:pt>
                  <c:pt idx="169">
                    <c:v>5.9999999999999995E-4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8.0000000000000004E-4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58">
                    <c:v>1E-3</c:v>
                  </c:pt>
                  <c:pt idx="114">
                    <c:v>0</c:v>
                  </c:pt>
                  <c:pt idx="151">
                    <c:v>0.01</c:v>
                  </c:pt>
                  <c:pt idx="153">
                    <c:v>5.9999999999999995E-4</c:v>
                  </c:pt>
                  <c:pt idx="159">
                    <c:v>8.0000000000000004E-4</c:v>
                  </c:pt>
                  <c:pt idx="161">
                    <c:v>3.6000000000000002E-4</c:v>
                  </c:pt>
                  <c:pt idx="162">
                    <c:v>3.4199999999999999E-3</c:v>
                  </c:pt>
                  <c:pt idx="164">
                    <c:v>4.0000000000000002E-4</c:v>
                  </c:pt>
                  <c:pt idx="167">
                    <c:v>4.0000000000000002E-4</c:v>
                  </c:pt>
                  <c:pt idx="169">
                    <c:v>5.9999999999999995E-4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-19600</c:v>
                </c:pt>
                <c:pt idx="1">
                  <c:v>-18666</c:v>
                </c:pt>
                <c:pt idx="2">
                  <c:v>-18663</c:v>
                </c:pt>
                <c:pt idx="3">
                  <c:v>-18660</c:v>
                </c:pt>
                <c:pt idx="4">
                  <c:v>-18507</c:v>
                </c:pt>
                <c:pt idx="5">
                  <c:v>-18205</c:v>
                </c:pt>
                <c:pt idx="6">
                  <c:v>-18189</c:v>
                </c:pt>
                <c:pt idx="7">
                  <c:v>-18076</c:v>
                </c:pt>
                <c:pt idx="8">
                  <c:v>-18052</c:v>
                </c:pt>
                <c:pt idx="9">
                  <c:v>-18034</c:v>
                </c:pt>
                <c:pt idx="10">
                  <c:v>-17908</c:v>
                </c:pt>
                <c:pt idx="11">
                  <c:v>-17905</c:v>
                </c:pt>
                <c:pt idx="12">
                  <c:v>-17884</c:v>
                </c:pt>
                <c:pt idx="13">
                  <c:v>-17881</c:v>
                </c:pt>
                <c:pt idx="14">
                  <c:v>-17758</c:v>
                </c:pt>
                <c:pt idx="15">
                  <c:v>-17728</c:v>
                </c:pt>
                <c:pt idx="16">
                  <c:v>-17596</c:v>
                </c:pt>
                <c:pt idx="17">
                  <c:v>-17575</c:v>
                </c:pt>
                <c:pt idx="18">
                  <c:v>-17569</c:v>
                </c:pt>
                <c:pt idx="19">
                  <c:v>-17557</c:v>
                </c:pt>
                <c:pt idx="20">
                  <c:v>-17438</c:v>
                </c:pt>
                <c:pt idx="21">
                  <c:v>-17279</c:v>
                </c:pt>
                <c:pt idx="22">
                  <c:v>-17264</c:v>
                </c:pt>
                <c:pt idx="23">
                  <c:v>-17120</c:v>
                </c:pt>
                <c:pt idx="24">
                  <c:v>-17117</c:v>
                </c:pt>
                <c:pt idx="25">
                  <c:v>-17111</c:v>
                </c:pt>
                <c:pt idx="26">
                  <c:v>-17108</c:v>
                </c:pt>
                <c:pt idx="27">
                  <c:v>-17102</c:v>
                </c:pt>
                <c:pt idx="28">
                  <c:v>-17099</c:v>
                </c:pt>
                <c:pt idx="29">
                  <c:v>-17093</c:v>
                </c:pt>
                <c:pt idx="30">
                  <c:v>-16982</c:v>
                </c:pt>
                <c:pt idx="31">
                  <c:v>-16961</c:v>
                </c:pt>
                <c:pt idx="32">
                  <c:v>-16958</c:v>
                </c:pt>
                <c:pt idx="33">
                  <c:v>-16946</c:v>
                </c:pt>
                <c:pt idx="34">
                  <c:v>-16943</c:v>
                </c:pt>
                <c:pt idx="35">
                  <c:v>-16931</c:v>
                </c:pt>
                <c:pt idx="36">
                  <c:v>-16805</c:v>
                </c:pt>
                <c:pt idx="37">
                  <c:v>-16796</c:v>
                </c:pt>
                <c:pt idx="38">
                  <c:v>-16781</c:v>
                </c:pt>
                <c:pt idx="39">
                  <c:v>-16778</c:v>
                </c:pt>
                <c:pt idx="40">
                  <c:v>-16014</c:v>
                </c:pt>
                <c:pt idx="41">
                  <c:v>-14899</c:v>
                </c:pt>
                <c:pt idx="42">
                  <c:v>-14481</c:v>
                </c:pt>
                <c:pt idx="43">
                  <c:v>-14429</c:v>
                </c:pt>
                <c:pt idx="44">
                  <c:v>-14294</c:v>
                </c:pt>
                <c:pt idx="45">
                  <c:v>-14127</c:v>
                </c:pt>
                <c:pt idx="46">
                  <c:v>-14126</c:v>
                </c:pt>
                <c:pt idx="47">
                  <c:v>-14093</c:v>
                </c:pt>
                <c:pt idx="48">
                  <c:v>-14089</c:v>
                </c:pt>
                <c:pt idx="49">
                  <c:v>-14087</c:v>
                </c:pt>
                <c:pt idx="50">
                  <c:v>-14081</c:v>
                </c:pt>
                <c:pt idx="51">
                  <c:v>-13986</c:v>
                </c:pt>
                <c:pt idx="52">
                  <c:v>-13962</c:v>
                </c:pt>
                <c:pt idx="53">
                  <c:v>-13958</c:v>
                </c:pt>
                <c:pt idx="54">
                  <c:v>-13955</c:v>
                </c:pt>
                <c:pt idx="55">
                  <c:v>-13946</c:v>
                </c:pt>
                <c:pt idx="56">
                  <c:v>-13940</c:v>
                </c:pt>
                <c:pt idx="57">
                  <c:v>-13644</c:v>
                </c:pt>
                <c:pt idx="58">
                  <c:v>-11147</c:v>
                </c:pt>
                <c:pt idx="59">
                  <c:v>-10970</c:v>
                </c:pt>
                <c:pt idx="60">
                  <c:v>-10057</c:v>
                </c:pt>
                <c:pt idx="61">
                  <c:v>-10055</c:v>
                </c:pt>
                <c:pt idx="62">
                  <c:v>-9891</c:v>
                </c:pt>
                <c:pt idx="63">
                  <c:v>-9867</c:v>
                </c:pt>
                <c:pt idx="64">
                  <c:v>-9861</c:v>
                </c:pt>
                <c:pt idx="65">
                  <c:v>-9858</c:v>
                </c:pt>
                <c:pt idx="66">
                  <c:v>-9855</c:v>
                </c:pt>
                <c:pt idx="67">
                  <c:v>-9849</c:v>
                </c:pt>
                <c:pt idx="68">
                  <c:v>-9433</c:v>
                </c:pt>
                <c:pt idx="69">
                  <c:v>-9430</c:v>
                </c:pt>
                <c:pt idx="70">
                  <c:v>-9421</c:v>
                </c:pt>
                <c:pt idx="71">
                  <c:v>-9418</c:v>
                </c:pt>
                <c:pt idx="72">
                  <c:v>-9412</c:v>
                </c:pt>
                <c:pt idx="73">
                  <c:v>-9409</c:v>
                </c:pt>
                <c:pt idx="74">
                  <c:v>-9256</c:v>
                </c:pt>
                <c:pt idx="75">
                  <c:v>-9239</c:v>
                </c:pt>
                <c:pt idx="76">
                  <c:v>-9229</c:v>
                </c:pt>
                <c:pt idx="77">
                  <c:v>-9092</c:v>
                </c:pt>
                <c:pt idx="78">
                  <c:v>-9089</c:v>
                </c:pt>
                <c:pt idx="79">
                  <c:v>-9067</c:v>
                </c:pt>
                <c:pt idx="80">
                  <c:v>-8630</c:v>
                </c:pt>
                <c:pt idx="81">
                  <c:v>-8600</c:v>
                </c:pt>
                <c:pt idx="82">
                  <c:v>-8474</c:v>
                </c:pt>
                <c:pt idx="83">
                  <c:v>-8460</c:v>
                </c:pt>
                <c:pt idx="84">
                  <c:v>-8457</c:v>
                </c:pt>
                <c:pt idx="85">
                  <c:v>-8329</c:v>
                </c:pt>
                <c:pt idx="86">
                  <c:v>-8329</c:v>
                </c:pt>
                <c:pt idx="87">
                  <c:v>-8310</c:v>
                </c:pt>
                <c:pt idx="88">
                  <c:v>-8121</c:v>
                </c:pt>
                <c:pt idx="89">
                  <c:v>-8050</c:v>
                </c:pt>
                <c:pt idx="90">
                  <c:v>-8028</c:v>
                </c:pt>
                <c:pt idx="91">
                  <c:v>-8028</c:v>
                </c:pt>
                <c:pt idx="92">
                  <c:v>-8025</c:v>
                </c:pt>
                <c:pt idx="93">
                  <c:v>-8025</c:v>
                </c:pt>
                <c:pt idx="94">
                  <c:v>-8019</c:v>
                </c:pt>
                <c:pt idx="95">
                  <c:v>-7999</c:v>
                </c:pt>
                <c:pt idx="96">
                  <c:v>-7897</c:v>
                </c:pt>
                <c:pt idx="97">
                  <c:v>-7848</c:v>
                </c:pt>
                <c:pt idx="98">
                  <c:v>-7848</c:v>
                </c:pt>
                <c:pt idx="99">
                  <c:v>-7837</c:v>
                </c:pt>
                <c:pt idx="100">
                  <c:v>-7830</c:v>
                </c:pt>
                <c:pt idx="101">
                  <c:v>-7692</c:v>
                </c:pt>
                <c:pt idx="102">
                  <c:v>-7681</c:v>
                </c:pt>
                <c:pt idx="103">
                  <c:v>-7681</c:v>
                </c:pt>
                <c:pt idx="104">
                  <c:v>-7671</c:v>
                </c:pt>
                <c:pt idx="105">
                  <c:v>-7518</c:v>
                </c:pt>
                <c:pt idx="106">
                  <c:v>-7515</c:v>
                </c:pt>
                <c:pt idx="107">
                  <c:v>-7515</c:v>
                </c:pt>
                <c:pt idx="108">
                  <c:v>-7515</c:v>
                </c:pt>
                <c:pt idx="109">
                  <c:v>-7513</c:v>
                </c:pt>
                <c:pt idx="110">
                  <c:v>-7513</c:v>
                </c:pt>
                <c:pt idx="111">
                  <c:v>-7507</c:v>
                </c:pt>
                <c:pt idx="112">
                  <c:v>-7506</c:v>
                </c:pt>
                <c:pt idx="113">
                  <c:v>-7504</c:v>
                </c:pt>
                <c:pt idx="114">
                  <c:v>-7503</c:v>
                </c:pt>
                <c:pt idx="115">
                  <c:v>-7064</c:v>
                </c:pt>
                <c:pt idx="116">
                  <c:v>-6883</c:v>
                </c:pt>
                <c:pt idx="117">
                  <c:v>-6733</c:v>
                </c:pt>
                <c:pt idx="118">
                  <c:v>-6731</c:v>
                </c:pt>
                <c:pt idx="119">
                  <c:v>-6727</c:v>
                </c:pt>
                <c:pt idx="120">
                  <c:v>-6721</c:v>
                </c:pt>
                <c:pt idx="121">
                  <c:v>-6565</c:v>
                </c:pt>
                <c:pt idx="122">
                  <c:v>-6284</c:v>
                </c:pt>
                <c:pt idx="123">
                  <c:v>-6126</c:v>
                </c:pt>
                <c:pt idx="124">
                  <c:v>-6125</c:v>
                </c:pt>
                <c:pt idx="125">
                  <c:v>-6122</c:v>
                </c:pt>
                <c:pt idx="126">
                  <c:v>-6113</c:v>
                </c:pt>
                <c:pt idx="127">
                  <c:v>-6107</c:v>
                </c:pt>
                <c:pt idx="128">
                  <c:v>-5957</c:v>
                </c:pt>
                <c:pt idx="129">
                  <c:v>-5949</c:v>
                </c:pt>
                <c:pt idx="130">
                  <c:v>-5933</c:v>
                </c:pt>
                <c:pt idx="131">
                  <c:v>-5930</c:v>
                </c:pt>
                <c:pt idx="132">
                  <c:v>-5615</c:v>
                </c:pt>
                <c:pt idx="133">
                  <c:v>-5478</c:v>
                </c:pt>
                <c:pt idx="134">
                  <c:v>-5325</c:v>
                </c:pt>
                <c:pt idx="135">
                  <c:v>-4999</c:v>
                </c:pt>
                <c:pt idx="136">
                  <c:v>-4992</c:v>
                </c:pt>
                <c:pt idx="137">
                  <c:v>-4989</c:v>
                </c:pt>
                <c:pt idx="138">
                  <c:v>-4915</c:v>
                </c:pt>
                <c:pt idx="139">
                  <c:v>-4551</c:v>
                </c:pt>
                <c:pt idx="140">
                  <c:v>-4543</c:v>
                </c:pt>
                <c:pt idx="141">
                  <c:v>-4380</c:v>
                </c:pt>
                <c:pt idx="142">
                  <c:v>-4372</c:v>
                </c:pt>
                <c:pt idx="143">
                  <c:v>-3758</c:v>
                </c:pt>
                <c:pt idx="144">
                  <c:v>-3752</c:v>
                </c:pt>
                <c:pt idx="145">
                  <c:v>-3749</c:v>
                </c:pt>
                <c:pt idx="146">
                  <c:v>-3649</c:v>
                </c:pt>
                <c:pt idx="147">
                  <c:v>-3646</c:v>
                </c:pt>
                <c:pt idx="148">
                  <c:v>-3640</c:v>
                </c:pt>
                <c:pt idx="149">
                  <c:v>-3404</c:v>
                </c:pt>
                <c:pt idx="150">
                  <c:v>-3279</c:v>
                </c:pt>
                <c:pt idx="151">
                  <c:v>-3267</c:v>
                </c:pt>
                <c:pt idx="152">
                  <c:v>-3026</c:v>
                </c:pt>
                <c:pt idx="153">
                  <c:v>-2700</c:v>
                </c:pt>
                <c:pt idx="154">
                  <c:v>-2666</c:v>
                </c:pt>
                <c:pt idx="155">
                  <c:v>-2663</c:v>
                </c:pt>
                <c:pt idx="156">
                  <c:v>-2519</c:v>
                </c:pt>
                <c:pt idx="157">
                  <c:v>-2351</c:v>
                </c:pt>
                <c:pt idx="158">
                  <c:v>-2345</c:v>
                </c:pt>
                <c:pt idx="159">
                  <c:v>-2185</c:v>
                </c:pt>
                <c:pt idx="160">
                  <c:v>-1890</c:v>
                </c:pt>
                <c:pt idx="161">
                  <c:v>-1889</c:v>
                </c:pt>
                <c:pt idx="162">
                  <c:v>-1873.5</c:v>
                </c:pt>
                <c:pt idx="163">
                  <c:v>-1761</c:v>
                </c:pt>
                <c:pt idx="164">
                  <c:v>-1742</c:v>
                </c:pt>
                <c:pt idx="165">
                  <c:v>-1719</c:v>
                </c:pt>
                <c:pt idx="166">
                  <c:v>-1719</c:v>
                </c:pt>
                <c:pt idx="167">
                  <c:v>-1708</c:v>
                </c:pt>
                <c:pt idx="168">
                  <c:v>-1590</c:v>
                </c:pt>
                <c:pt idx="169">
                  <c:v>-1219</c:v>
                </c:pt>
                <c:pt idx="170">
                  <c:v>-973</c:v>
                </c:pt>
                <c:pt idx="171">
                  <c:v>-970</c:v>
                </c:pt>
                <c:pt idx="172">
                  <c:v>-964</c:v>
                </c:pt>
                <c:pt idx="173">
                  <c:v>0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-0.42100000000209548</c:v>
                </c:pt>
                <c:pt idx="40">
                  <c:v>-0.3273799999988114</c:v>
                </c:pt>
                <c:pt idx="41">
                  <c:v>-0.29833000000508036</c:v>
                </c:pt>
                <c:pt idx="44">
                  <c:v>-0.29198000000542379</c:v>
                </c:pt>
                <c:pt idx="48">
                  <c:v>-0.26662999999825843</c:v>
                </c:pt>
                <c:pt idx="57">
                  <c:v>-0.26348000000143657</c:v>
                </c:pt>
                <c:pt idx="60">
                  <c:v>-0.19219000000157394</c:v>
                </c:pt>
                <c:pt idx="61">
                  <c:v>-0.17985000000044238</c:v>
                </c:pt>
                <c:pt idx="63">
                  <c:v>-0.16689000000042142</c:v>
                </c:pt>
                <c:pt idx="64">
                  <c:v>-0.17287000000214903</c:v>
                </c:pt>
                <c:pt idx="65">
                  <c:v>-0.17386000000260537</c:v>
                </c:pt>
                <c:pt idx="66">
                  <c:v>-0.18484999999782303</c:v>
                </c:pt>
                <c:pt idx="67">
                  <c:v>-0.17083000000275206</c:v>
                </c:pt>
                <c:pt idx="68">
                  <c:v>-0.1611099999936414</c:v>
                </c:pt>
                <c:pt idx="69">
                  <c:v>-0.15609999999287538</c:v>
                </c:pt>
                <c:pt idx="70">
                  <c:v>-0.16006999999808613</c:v>
                </c:pt>
                <c:pt idx="71">
                  <c:v>-0.16005999999470077</c:v>
                </c:pt>
                <c:pt idx="72">
                  <c:v>-0.16503999999986263</c:v>
                </c:pt>
                <c:pt idx="73">
                  <c:v>-0.16102999999566237</c:v>
                </c:pt>
                <c:pt idx="74">
                  <c:v>-0.16052000000490807</c:v>
                </c:pt>
                <c:pt idx="75">
                  <c:v>-0.16212999999697786</c:v>
                </c:pt>
                <c:pt idx="76">
                  <c:v>-0.17042999999830499</c:v>
                </c:pt>
                <c:pt idx="77">
                  <c:v>-0.15963999999803491</c:v>
                </c:pt>
                <c:pt idx="78">
                  <c:v>-0.17263000000093598</c:v>
                </c:pt>
                <c:pt idx="79">
                  <c:v>-0.16689000000042142</c:v>
                </c:pt>
                <c:pt idx="80">
                  <c:v>-0.13009999999485444</c:v>
                </c:pt>
                <c:pt idx="81">
                  <c:v>-0.13900000000285218</c:v>
                </c:pt>
                <c:pt idx="82">
                  <c:v>-0.13258000000496395</c:v>
                </c:pt>
                <c:pt idx="83">
                  <c:v>-0.13119999999616994</c:v>
                </c:pt>
                <c:pt idx="84">
                  <c:v>-0.13118999999278458</c:v>
                </c:pt>
                <c:pt idx="85">
                  <c:v>-0.18943000000581378</c:v>
                </c:pt>
                <c:pt idx="86">
                  <c:v>-0.15743000000657048</c:v>
                </c:pt>
                <c:pt idx="87">
                  <c:v>-0.10270000000309665</c:v>
                </c:pt>
                <c:pt idx="88">
                  <c:v>-9.6070000006875489E-2</c:v>
                </c:pt>
                <c:pt idx="89">
                  <c:v>-0.11849999999685679</c:v>
                </c:pt>
                <c:pt idx="90">
                  <c:v>-0.12075999999797205</c:v>
                </c:pt>
                <c:pt idx="91">
                  <c:v>-0.11475999999674968</c:v>
                </c:pt>
                <c:pt idx="92">
                  <c:v>-0.13375000000087311</c:v>
                </c:pt>
                <c:pt idx="93">
                  <c:v>-0.12674999999580905</c:v>
                </c:pt>
                <c:pt idx="94">
                  <c:v>-0.11572999999771127</c:v>
                </c:pt>
                <c:pt idx="95">
                  <c:v>-8.8329999998677522E-2</c:v>
                </c:pt>
                <c:pt idx="96">
                  <c:v>-0.14199000000371598</c:v>
                </c:pt>
                <c:pt idx="97">
                  <c:v>-0.12915999999677297</c:v>
                </c:pt>
                <c:pt idx="98">
                  <c:v>-0.11516000000119675</c:v>
                </c:pt>
                <c:pt idx="99">
                  <c:v>-0.10379000000102678</c:v>
                </c:pt>
                <c:pt idx="100">
                  <c:v>-0.11209999999846332</c:v>
                </c:pt>
                <c:pt idx="101">
                  <c:v>-0.11664000000018859</c:v>
                </c:pt>
                <c:pt idx="102">
                  <c:v>-0.13926999999966938</c:v>
                </c:pt>
                <c:pt idx="103">
                  <c:v>-0.10627000000386033</c:v>
                </c:pt>
                <c:pt idx="104">
                  <c:v>-9.3569999997271225E-2</c:v>
                </c:pt>
                <c:pt idx="105">
                  <c:v>-0.12705999999889173</c:v>
                </c:pt>
                <c:pt idx="106">
                  <c:v>-0.12804999999934807</c:v>
                </c:pt>
                <c:pt idx="107">
                  <c:v>-0.12305000000196742</c:v>
                </c:pt>
                <c:pt idx="108">
                  <c:v>-0.11804999999731081</c:v>
                </c:pt>
                <c:pt idx="109">
                  <c:v>-0.11471000000165077</c:v>
                </c:pt>
                <c:pt idx="110">
                  <c:v>-0.11370999999780906</c:v>
                </c:pt>
                <c:pt idx="111">
                  <c:v>-0.11768999999912921</c:v>
                </c:pt>
                <c:pt idx="112">
                  <c:v>-0.10601999999926193</c:v>
                </c:pt>
                <c:pt idx="113">
                  <c:v>-0.10368000000016764</c:v>
                </c:pt>
                <c:pt idx="115">
                  <c:v>-0.11787999999796739</c:v>
                </c:pt>
                <c:pt idx="117">
                  <c:v>-9.6109999998589046E-2</c:v>
                </c:pt>
                <c:pt idx="118">
                  <c:v>-6.7770000001473818E-2</c:v>
                </c:pt>
                <c:pt idx="119">
                  <c:v>-7.7089999998861458E-2</c:v>
                </c:pt>
                <c:pt idx="120">
                  <c:v>-8.007000000361586E-2</c:v>
                </c:pt>
                <c:pt idx="122">
                  <c:v>-4.0280000001075678E-2</c:v>
                </c:pt>
                <c:pt idx="123">
                  <c:v>-7.8420000005280599E-2</c:v>
                </c:pt>
                <c:pt idx="124">
                  <c:v>-5.5749999999534339E-2</c:v>
                </c:pt>
                <c:pt idx="125">
                  <c:v>-5.9740000004239846E-2</c:v>
                </c:pt>
                <c:pt idx="126">
                  <c:v>-4.4710000001941808E-2</c:v>
                </c:pt>
                <c:pt idx="127">
                  <c:v>-4.5689999999012798E-2</c:v>
                </c:pt>
                <c:pt idx="128">
                  <c:v>-6.3190000000759028E-2</c:v>
                </c:pt>
                <c:pt idx="129">
                  <c:v>-9.9829999999201391E-2</c:v>
                </c:pt>
                <c:pt idx="130">
                  <c:v>-4.9510000004374888E-2</c:v>
                </c:pt>
                <c:pt idx="131">
                  <c:v>-2.5099999998928979E-2</c:v>
                </c:pt>
                <c:pt idx="132">
                  <c:v>-1.8050000006041955E-2</c:v>
                </c:pt>
                <c:pt idx="134">
                  <c:v>-3.8749999999708962E-2</c:v>
                </c:pt>
                <c:pt idx="136">
                  <c:v>-2.6639999996405095E-2</c:v>
                </c:pt>
                <c:pt idx="137">
                  <c:v>-2.3629999996046536E-2</c:v>
                </c:pt>
                <c:pt idx="138">
                  <c:v>-5.0499999997555278E-3</c:v>
                </c:pt>
                <c:pt idx="139">
                  <c:v>-5.1700000040000305E-3</c:v>
                </c:pt>
                <c:pt idx="140">
                  <c:v>-1.5809999997145496E-2</c:v>
                </c:pt>
                <c:pt idx="141">
                  <c:v>-4.6600000001490116E-2</c:v>
                </c:pt>
                <c:pt idx="142">
                  <c:v>-1.9240000001445878E-2</c:v>
                </c:pt>
                <c:pt idx="143">
                  <c:v>-1.9860000000335276E-2</c:v>
                </c:pt>
                <c:pt idx="144">
                  <c:v>4.1600000040489249E-3</c:v>
                </c:pt>
                <c:pt idx="145">
                  <c:v>3.1700000035925768E-3</c:v>
                </c:pt>
                <c:pt idx="146">
                  <c:v>3.1699999963166192E-3</c:v>
                </c:pt>
                <c:pt idx="147">
                  <c:v>-8.820000002742745E-3</c:v>
                </c:pt>
                <c:pt idx="148">
                  <c:v>-8.7999999959720299E-3</c:v>
                </c:pt>
                <c:pt idx="150">
                  <c:v>-2.193000000261236E-2</c:v>
                </c:pt>
                <c:pt idx="152">
                  <c:v>1.0580000001937151E-2</c:v>
                </c:pt>
                <c:pt idx="154">
                  <c:v>-8.219999996072147E-3</c:v>
                </c:pt>
                <c:pt idx="155">
                  <c:v>-1.1209999996935949E-2</c:v>
                </c:pt>
                <c:pt idx="156">
                  <c:v>-1.2730000002193265E-2</c:v>
                </c:pt>
                <c:pt idx="157">
                  <c:v>-3.4169999998994172E-2</c:v>
                </c:pt>
                <c:pt idx="158">
                  <c:v>-2.3150000000896398E-2</c:v>
                </c:pt>
                <c:pt idx="160">
                  <c:v>-1.4299999995273538E-2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A8-4FE2-BB78-6C30BB15CF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58">
                    <c:v>1E-3</c:v>
                  </c:pt>
                  <c:pt idx="114">
                    <c:v>0</c:v>
                  </c:pt>
                  <c:pt idx="151">
                    <c:v>0.01</c:v>
                  </c:pt>
                  <c:pt idx="153">
                    <c:v>5.9999999999999995E-4</c:v>
                  </c:pt>
                  <c:pt idx="159">
                    <c:v>8.0000000000000004E-4</c:v>
                  </c:pt>
                  <c:pt idx="161">
                    <c:v>3.6000000000000002E-4</c:v>
                  </c:pt>
                  <c:pt idx="162">
                    <c:v>3.4199999999999999E-3</c:v>
                  </c:pt>
                  <c:pt idx="164">
                    <c:v>4.0000000000000002E-4</c:v>
                  </c:pt>
                  <c:pt idx="167">
                    <c:v>4.0000000000000002E-4</c:v>
                  </c:pt>
                  <c:pt idx="169">
                    <c:v>5.9999999999999995E-4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8.0000000000000004E-4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58">
                    <c:v>1E-3</c:v>
                  </c:pt>
                  <c:pt idx="114">
                    <c:v>0</c:v>
                  </c:pt>
                  <c:pt idx="151">
                    <c:v>0.01</c:v>
                  </c:pt>
                  <c:pt idx="153">
                    <c:v>5.9999999999999995E-4</c:v>
                  </c:pt>
                  <c:pt idx="159">
                    <c:v>8.0000000000000004E-4</c:v>
                  </c:pt>
                  <c:pt idx="161">
                    <c:v>3.6000000000000002E-4</c:v>
                  </c:pt>
                  <c:pt idx="162">
                    <c:v>3.4199999999999999E-3</c:v>
                  </c:pt>
                  <c:pt idx="164">
                    <c:v>4.0000000000000002E-4</c:v>
                  </c:pt>
                  <c:pt idx="167">
                    <c:v>4.0000000000000002E-4</c:v>
                  </c:pt>
                  <c:pt idx="169">
                    <c:v>5.9999999999999995E-4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-19600</c:v>
                </c:pt>
                <c:pt idx="1">
                  <c:v>-18666</c:v>
                </c:pt>
                <c:pt idx="2">
                  <c:v>-18663</c:v>
                </c:pt>
                <c:pt idx="3">
                  <c:v>-18660</c:v>
                </c:pt>
                <c:pt idx="4">
                  <c:v>-18507</c:v>
                </c:pt>
                <c:pt idx="5">
                  <c:v>-18205</c:v>
                </c:pt>
                <c:pt idx="6">
                  <c:v>-18189</c:v>
                </c:pt>
                <c:pt idx="7">
                  <c:v>-18076</c:v>
                </c:pt>
                <c:pt idx="8">
                  <c:v>-18052</c:v>
                </c:pt>
                <c:pt idx="9">
                  <c:v>-18034</c:v>
                </c:pt>
                <c:pt idx="10">
                  <c:v>-17908</c:v>
                </c:pt>
                <c:pt idx="11">
                  <c:v>-17905</c:v>
                </c:pt>
                <c:pt idx="12">
                  <c:v>-17884</c:v>
                </c:pt>
                <c:pt idx="13">
                  <c:v>-17881</c:v>
                </c:pt>
                <c:pt idx="14">
                  <c:v>-17758</c:v>
                </c:pt>
                <c:pt idx="15">
                  <c:v>-17728</c:v>
                </c:pt>
                <c:pt idx="16">
                  <c:v>-17596</c:v>
                </c:pt>
                <c:pt idx="17">
                  <c:v>-17575</c:v>
                </c:pt>
                <c:pt idx="18">
                  <c:v>-17569</c:v>
                </c:pt>
                <c:pt idx="19">
                  <c:v>-17557</c:v>
                </c:pt>
                <c:pt idx="20">
                  <c:v>-17438</c:v>
                </c:pt>
                <c:pt idx="21">
                  <c:v>-17279</c:v>
                </c:pt>
                <c:pt idx="22">
                  <c:v>-17264</c:v>
                </c:pt>
                <c:pt idx="23">
                  <c:v>-17120</c:v>
                </c:pt>
                <c:pt idx="24">
                  <c:v>-17117</c:v>
                </c:pt>
                <c:pt idx="25">
                  <c:v>-17111</c:v>
                </c:pt>
                <c:pt idx="26">
                  <c:v>-17108</c:v>
                </c:pt>
                <c:pt idx="27">
                  <c:v>-17102</c:v>
                </c:pt>
                <c:pt idx="28">
                  <c:v>-17099</c:v>
                </c:pt>
                <c:pt idx="29">
                  <c:v>-17093</c:v>
                </c:pt>
                <c:pt idx="30">
                  <c:v>-16982</c:v>
                </c:pt>
                <c:pt idx="31">
                  <c:v>-16961</c:v>
                </c:pt>
                <c:pt idx="32">
                  <c:v>-16958</c:v>
                </c:pt>
                <c:pt idx="33">
                  <c:v>-16946</c:v>
                </c:pt>
                <c:pt idx="34">
                  <c:v>-16943</c:v>
                </c:pt>
                <c:pt idx="35">
                  <c:v>-16931</c:v>
                </c:pt>
                <c:pt idx="36">
                  <c:v>-16805</c:v>
                </c:pt>
                <c:pt idx="37">
                  <c:v>-16796</c:v>
                </c:pt>
                <c:pt idx="38">
                  <c:v>-16781</c:v>
                </c:pt>
                <c:pt idx="39">
                  <c:v>-16778</c:v>
                </c:pt>
                <c:pt idx="40">
                  <c:v>-16014</c:v>
                </c:pt>
                <c:pt idx="41">
                  <c:v>-14899</c:v>
                </c:pt>
                <c:pt idx="42">
                  <c:v>-14481</c:v>
                </c:pt>
                <c:pt idx="43">
                  <c:v>-14429</c:v>
                </c:pt>
                <c:pt idx="44">
                  <c:v>-14294</c:v>
                </c:pt>
                <c:pt idx="45">
                  <c:v>-14127</c:v>
                </c:pt>
                <c:pt idx="46">
                  <c:v>-14126</c:v>
                </c:pt>
                <c:pt idx="47">
                  <c:v>-14093</c:v>
                </c:pt>
                <c:pt idx="48">
                  <c:v>-14089</c:v>
                </c:pt>
                <c:pt idx="49">
                  <c:v>-14087</c:v>
                </c:pt>
                <c:pt idx="50">
                  <c:v>-14081</c:v>
                </c:pt>
                <c:pt idx="51">
                  <c:v>-13986</c:v>
                </c:pt>
                <c:pt idx="52">
                  <c:v>-13962</c:v>
                </c:pt>
                <c:pt idx="53">
                  <c:v>-13958</c:v>
                </c:pt>
                <c:pt idx="54">
                  <c:v>-13955</c:v>
                </c:pt>
                <c:pt idx="55">
                  <c:v>-13946</c:v>
                </c:pt>
                <c:pt idx="56">
                  <c:v>-13940</c:v>
                </c:pt>
                <c:pt idx="57">
                  <c:v>-13644</c:v>
                </c:pt>
                <c:pt idx="58">
                  <c:v>-11147</c:v>
                </c:pt>
                <c:pt idx="59">
                  <c:v>-10970</c:v>
                </c:pt>
                <c:pt idx="60">
                  <c:v>-10057</c:v>
                </c:pt>
                <c:pt idx="61">
                  <c:v>-10055</c:v>
                </c:pt>
                <c:pt idx="62">
                  <c:v>-9891</c:v>
                </c:pt>
                <c:pt idx="63">
                  <c:v>-9867</c:v>
                </c:pt>
                <c:pt idx="64">
                  <c:v>-9861</c:v>
                </c:pt>
                <c:pt idx="65">
                  <c:v>-9858</c:v>
                </c:pt>
                <c:pt idx="66">
                  <c:v>-9855</c:v>
                </c:pt>
                <c:pt idx="67">
                  <c:v>-9849</c:v>
                </c:pt>
                <c:pt idx="68">
                  <c:v>-9433</c:v>
                </c:pt>
                <c:pt idx="69">
                  <c:v>-9430</c:v>
                </c:pt>
                <c:pt idx="70">
                  <c:v>-9421</c:v>
                </c:pt>
                <c:pt idx="71">
                  <c:v>-9418</c:v>
                </c:pt>
                <c:pt idx="72">
                  <c:v>-9412</c:v>
                </c:pt>
                <c:pt idx="73">
                  <c:v>-9409</c:v>
                </c:pt>
                <c:pt idx="74">
                  <c:v>-9256</c:v>
                </c:pt>
                <c:pt idx="75">
                  <c:v>-9239</c:v>
                </c:pt>
                <c:pt idx="76">
                  <c:v>-9229</c:v>
                </c:pt>
                <c:pt idx="77">
                  <c:v>-9092</c:v>
                </c:pt>
                <c:pt idx="78">
                  <c:v>-9089</c:v>
                </c:pt>
                <c:pt idx="79">
                  <c:v>-9067</c:v>
                </c:pt>
                <c:pt idx="80">
                  <c:v>-8630</c:v>
                </c:pt>
                <c:pt idx="81">
                  <c:v>-8600</c:v>
                </c:pt>
                <c:pt idx="82">
                  <c:v>-8474</c:v>
                </c:pt>
                <c:pt idx="83">
                  <c:v>-8460</c:v>
                </c:pt>
                <c:pt idx="84">
                  <c:v>-8457</c:v>
                </c:pt>
                <c:pt idx="85">
                  <c:v>-8329</c:v>
                </c:pt>
                <c:pt idx="86">
                  <c:v>-8329</c:v>
                </c:pt>
                <c:pt idx="87">
                  <c:v>-8310</c:v>
                </c:pt>
                <c:pt idx="88">
                  <c:v>-8121</c:v>
                </c:pt>
                <c:pt idx="89">
                  <c:v>-8050</c:v>
                </c:pt>
                <c:pt idx="90">
                  <c:v>-8028</c:v>
                </c:pt>
                <c:pt idx="91">
                  <c:v>-8028</c:v>
                </c:pt>
                <c:pt idx="92">
                  <c:v>-8025</c:v>
                </c:pt>
                <c:pt idx="93">
                  <c:v>-8025</c:v>
                </c:pt>
                <c:pt idx="94">
                  <c:v>-8019</c:v>
                </c:pt>
                <c:pt idx="95">
                  <c:v>-7999</c:v>
                </c:pt>
                <c:pt idx="96">
                  <c:v>-7897</c:v>
                </c:pt>
                <c:pt idx="97">
                  <c:v>-7848</c:v>
                </c:pt>
                <c:pt idx="98">
                  <c:v>-7848</c:v>
                </c:pt>
                <c:pt idx="99">
                  <c:v>-7837</c:v>
                </c:pt>
                <c:pt idx="100">
                  <c:v>-7830</c:v>
                </c:pt>
                <c:pt idx="101">
                  <c:v>-7692</c:v>
                </c:pt>
                <c:pt idx="102">
                  <c:v>-7681</c:v>
                </c:pt>
                <c:pt idx="103">
                  <c:v>-7681</c:v>
                </c:pt>
                <c:pt idx="104">
                  <c:v>-7671</c:v>
                </c:pt>
                <c:pt idx="105">
                  <c:v>-7518</c:v>
                </c:pt>
                <c:pt idx="106">
                  <c:v>-7515</c:v>
                </c:pt>
                <c:pt idx="107">
                  <c:v>-7515</c:v>
                </c:pt>
                <c:pt idx="108">
                  <c:v>-7515</c:v>
                </c:pt>
                <c:pt idx="109">
                  <c:v>-7513</c:v>
                </c:pt>
                <c:pt idx="110">
                  <c:v>-7513</c:v>
                </c:pt>
                <c:pt idx="111">
                  <c:v>-7507</c:v>
                </c:pt>
                <c:pt idx="112">
                  <c:v>-7506</c:v>
                </c:pt>
                <c:pt idx="113">
                  <c:v>-7504</c:v>
                </c:pt>
                <c:pt idx="114">
                  <c:v>-7503</c:v>
                </c:pt>
                <c:pt idx="115">
                  <c:v>-7064</c:v>
                </c:pt>
                <c:pt idx="116">
                  <c:v>-6883</c:v>
                </c:pt>
                <c:pt idx="117">
                  <c:v>-6733</c:v>
                </c:pt>
                <c:pt idx="118">
                  <c:v>-6731</c:v>
                </c:pt>
                <c:pt idx="119">
                  <c:v>-6727</c:v>
                </c:pt>
                <c:pt idx="120">
                  <c:v>-6721</c:v>
                </c:pt>
                <c:pt idx="121">
                  <c:v>-6565</c:v>
                </c:pt>
                <c:pt idx="122">
                  <c:v>-6284</c:v>
                </c:pt>
                <c:pt idx="123">
                  <c:v>-6126</c:v>
                </c:pt>
                <c:pt idx="124">
                  <c:v>-6125</c:v>
                </c:pt>
                <c:pt idx="125">
                  <c:v>-6122</c:v>
                </c:pt>
                <c:pt idx="126">
                  <c:v>-6113</c:v>
                </c:pt>
                <c:pt idx="127">
                  <c:v>-6107</c:v>
                </c:pt>
                <c:pt idx="128">
                  <c:v>-5957</c:v>
                </c:pt>
                <c:pt idx="129">
                  <c:v>-5949</c:v>
                </c:pt>
                <c:pt idx="130">
                  <c:v>-5933</c:v>
                </c:pt>
                <c:pt idx="131">
                  <c:v>-5930</c:v>
                </c:pt>
                <c:pt idx="132">
                  <c:v>-5615</c:v>
                </c:pt>
                <c:pt idx="133">
                  <c:v>-5478</c:v>
                </c:pt>
                <c:pt idx="134">
                  <c:v>-5325</c:v>
                </c:pt>
                <c:pt idx="135">
                  <c:v>-4999</c:v>
                </c:pt>
                <c:pt idx="136">
                  <c:v>-4992</c:v>
                </c:pt>
                <c:pt idx="137">
                  <c:v>-4989</c:v>
                </c:pt>
                <c:pt idx="138">
                  <c:v>-4915</c:v>
                </c:pt>
                <c:pt idx="139">
                  <c:v>-4551</c:v>
                </c:pt>
                <c:pt idx="140">
                  <c:v>-4543</c:v>
                </c:pt>
                <c:pt idx="141">
                  <c:v>-4380</c:v>
                </c:pt>
                <c:pt idx="142">
                  <c:v>-4372</c:v>
                </c:pt>
                <c:pt idx="143">
                  <c:v>-3758</c:v>
                </c:pt>
                <c:pt idx="144">
                  <c:v>-3752</c:v>
                </c:pt>
                <c:pt idx="145">
                  <c:v>-3749</c:v>
                </c:pt>
                <c:pt idx="146">
                  <c:v>-3649</c:v>
                </c:pt>
                <c:pt idx="147">
                  <c:v>-3646</c:v>
                </c:pt>
                <c:pt idx="148">
                  <c:v>-3640</c:v>
                </c:pt>
                <c:pt idx="149">
                  <c:v>-3404</c:v>
                </c:pt>
                <c:pt idx="150">
                  <c:v>-3279</c:v>
                </c:pt>
                <c:pt idx="151">
                  <c:v>-3267</c:v>
                </c:pt>
                <c:pt idx="152">
                  <c:v>-3026</c:v>
                </c:pt>
                <c:pt idx="153">
                  <c:v>-2700</c:v>
                </c:pt>
                <c:pt idx="154">
                  <c:v>-2666</c:v>
                </c:pt>
                <c:pt idx="155">
                  <c:v>-2663</c:v>
                </c:pt>
                <c:pt idx="156">
                  <c:v>-2519</c:v>
                </c:pt>
                <c:pt idx="157">
                  <c:v>-2351</c:v>
                </c:pt>
                <c:pt idx="158">
                  <c:v>-2345</c:v>
                </c:pt>
                <c:pt idx="159">
                  <c:v>-2185</c:v>
                </c:pt>
                <c:pt idx="160">
                  <c:v>-1890</c:v>
                </c:pt>
                <c:pt idx="161">
                  <c:v>-1889</c:v>
                </c:pt>
                <c:pt idx="162">
                  <c:v>-1873.5</c:v>
                </c:pt>
                <c:pt idx="163">
                  <c:v>-1761</c:v>
                </c:pt>
                <c:pt idx="164">
                  <c:v>-1742</c:v>
                </c:pt>
                <c:pt idx="165">
                  <c:v>-1719</c:v>
                </c:pt>
                <c:pt idx="166">
                  <c:v>-1719</c:v>
                </c:pt>
                <c:pt idx="167">
                  <c:v>-1708</c:v>
                </c:pt>
                <c:pt idx="168">
                  <c:v>-1590</c:v>
                </c:pt>
                <c:pt idx="169">
                  <c:v>-1219</c:v>
                </c:pt>
                <c:pt idx="170">
                  <c:v>-973</c:v>
                </c:pt>
                <c:pt idx="171">
                  <c:v>-970</c:v>
                </c:pt>
                <c:pt idx="172">
                  <c:v>-964</c:v>
                </c:pt>
                <c:pt idx="173">
                  <c:v>0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14">
                  <c:v>-0.11261000000376953</c:v>
                </c:pt>
                <c:pt idx="116">
                  <c:v>-8.0809999999473803E-2</c:v>
                </c:pt>
                <c:pt idx="121">
                  <c:v>-7.1649999998044223E-2</c:v>
                </c:pt>
                <c:pt idx="135">
                  <c:v>-2.9829999999492429E-2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A8-4FE2-BB78-6C30BB15CF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58">
                    <c:v>1E-3</c:v>
                  </c:pt>
                  <c:pt idx="114">
                    <c:v>0</c:v>
                  </c:pt>
                  <c:pt idx="151">
                    <c:v>0.01</c:v>
                  </c:pt>
                  <c:pt idx="153">
                    <c:v>5.9999999999999995E-4</c:v>
                  </c:pt>
                  <c:pt idx="159">
                    <c:v>8.0000000000000004E-4</c:v>
                  </c:pt>
                  <c:pt idx="161">
                    <c:v>3.6000000000000002E-4</c:v>
                  </c:pt>
                  <c:pt idx="162">
                    <c:v>3.4199999999999999E-3</c:v>
                  </c:pt>
                  <c:pt idx="164">
                    <c:v>4.0000000000000002E-4</c:v>
                  </c:pt>
                  <c:pt idx="167">
                    <c:v>4.0000000000000002E-4</c:v>
                  </c:pt>
                  <c:pt idx="169">
                    <c:v>5.9999999999999995E-4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8.0000000000000004E-4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58">
                    <c:v>1E-3</c:v>
                  </c:pt>
                  <c:pt idx="114">
                    <c:v>0</c:v>
                  </c:pt>
                  <c:pt idx="151">
                    <c:v>0.01</c:v>
                  </c:pt>
                  <c:pt idx="153">
                    <c:v>5.9999999999999995E-4</c:v>
                  </c:pt>
                  <c:pt idx="159">
                    <c:v>8.0000000000000004E-4</c:v>
                  </c:pt>
                  <c:pt idx="161">
                    <c:v>3.6000000000000002E-4</c:v>
                  </c:pt>
                  <c:pt idx="162">
                    <c:v>3.4199999999999999E-3</c:v>
                  </c:pt>
                  <c:pt idx="164">
                    <c:v>4.0000000000000002E-4</c:v>
                  </c:pt>
                  <c:pt idx="167">
                    <c:v>4.0000000000000002E-4</c:v>
                  </c:pt>
                  <c:pt idx="169">
                    <c:v>5.9999999999999995E-4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-19600</c:v>
                </c:pt>
                <c:pt idx="1">
                  <c:v>-18666</c:v>
                </c:pt>
                <c:pt idx="2">
                  <c:v>-18663</c:v>
                </c:pt>
                <c:pt idx="3">
                  <c:v>-18660</c:v>
                </c:pt>
                <c:pt idx="4">
                  <c:v>-18507</c:v>
                </c:pt>
                <c:pt idx="5">
                  <c:v>-18205</c:v>
                </c:pt>
                <c:pt idx="6">
                  <c:v>-18189</c:v>
                </c:pt>
                <c:pt idx="7">
                  <c:v>-18076</c:v>
                </c:pt>
                <c:pt idx="8">
                  <c:v>-18052</c:v>
                </c:pt>
                <c:pt idx="9">
                  <c:v>-18034</c:v>
                </c:pt>
                <c:pt idx="10">
                  <c:v>-17908</c:v>
                </c:pt>
                <c:pt idx="11">
                  <c:v>-17905</c:v>
                </c:pt>
                <c:pt idx="12">
                  <c:v>-17884</c:v>
                </c:pt>
                <c:pt idx="13">
                  <c:v>-17881</c:v>
                </c:pt>
                <c:pt idx="14">
                  <c:v>-17758</c:v>
                </c:pt>
                <c:pt idx="15">
                  <c:v>-17728</c:v>
                </c:pt>
                <c:pt idx="16">
                  <c:v>-17596</c:v>
                </c:pt>
                <c:pt idx="17">
                  <c:v>-17575</c:v>
                </c:pt>
                <c:pt idx="18">
                  <c:v>-17569</c:v>
                </c:pt>
                <c:pt idx="19">
                  <c:v>-17557</c:v>
                </c:pt>
                <c:pt idx="20">
                  <c:v>-17438</c:v>
                </c:pt>
                <c:pt idx="21">
                  <c:v>-17279</c:v>
                </c:pt>
                <c:pt idx="22">
                  <c:v>-17264</c:v>
                </c:pt>
                <c:pt idx="23">
                  <c:v>-17120</c:v>
                </c:pt>
                <c:pt idx="24">
                  <c:v>-17117</c:v>
                </c:pt>
                <c:pt idx="25">
                  <c:v>-17111</c:v>
                </c:pt>
                <c:pt idx="26">
                  <c:v>-17108</c:v>
                </c:pt>
                <c:pt idx="27">
                  <c:v>-17102</c:v>
                </c:pt>
                <c:pt idx="28">
                  <c:v>-17099</c:v>
                </c:pt>
                <c:pt idx="29">
                  <c:v>-17093</c:v>
                </c:pt>
                <c:pt idx="30">
                  <c:v>-16982</c:v>
                </c:pt>
                <c:pt idx="31">
                  <c:v>-16961</c:v>
                </c:pt>
                <c:pt idx="32">
                  <c:v>-16958</c:v>
                </c:pt>
                <c:pt idx="33">
                  <c:v>-16946</c:v>
                </c:pt>
                <c:pt idx="34">
                  <c:v>-16943</c:v>
                </c:pt>
                <c:pt idx="35">
                  <c:v>-16931</c:v>
                </c:pt>
                <c:pt idx="36">
                  <c:v>-16805</c:v>
                </c:pt>
                <c:pt idx="37">
                  <c:v>-16796</c:v>
                </c:pt>
                <c:pt idx="38">
                  <c:v>-16781</c:v>
                </c:pt>
                <c:pt idx="39">
                  <c:v>-16778</c:v>
                </c:pt>
                <c:pt idx="40">
                  <c:v>-16014</c:v>
                </c:pt>
                <c:pt idx="41">
                  <c:v>-14899</c:v>
                </c:pt>
                <c:pt idx="42">
                  <c:v>-14481</c:v>
                </c:pt>
                <c:pt idx="43">
                  <c:v>-14429</c:v>
                </c:pt>
                <c:pt idx="44">
                  <c:v>-14294</c:v>
                </c:pt>
                <c:pt idx="45">
                  <c:v>-14127</c:v>
                </c:pt>
                <c:pt idx="46">
                  <c:v>-14126</c:v>
                </c:pt>
                <c:pt idx="47">
                  <c:v>-14093</c:v>
                </c:pt>
                <c:pt idx="48">
                  <c:v>-14089</c:v>
                </c:pt>
                <c:pt idx="49">
                  <c:v>-14087</c:v>
                </c:pt>
                <c:pt idx="50">
                  <c:v>-14081</c:v>
                </c:pt>
                <c:pt idx="51">
                  <c:v>-13986</c:v>
                </c:pt>
                <c:pt idx="52">
                  <c:v>-13962</c:v>
                </c:pt>
                <c:pt idx="53">
                  <c:v>-13958</c:v>
                </c:pt>
                <c:pt idx="54">
                  <c:v>-13955</c:v>
                </c:pt>
                <c:pt idx="55">
                  <c:v>-13946</c:v>
                </c:pt>
                <c:pt idx="56">
                  <c:v>-13940</c:v>
                </c:pt>
                <c:pt idx="57">
                  <c:v>-13644</c:v>
                </c:pt>
                <c:pt idx="58">
                  <c:v>-11147</c:v>
                </c:pt>
                <c:pt idx="59">
                  <c:v>-10970</c:v>
                </c:pt>
                <c:pt idx="60">
                  <c:v>-10057</c:v>
                </c:pt>
                <c:pt idx="61">
                  <c:v>-10055</c:v>
                </c:pt>
                <c:pt idx="62">
                  <c:v>-9891</c:v>
                </c:pt>
                <c:pt idx="63">
                  <c:v>-9867</c:v>
                </c:pt>
                <c:pt idx="64">
                  <c:v>-9861</c:v>
                </c:pt>
                <c:pt idx="65">
                  <c:v>-9858</c:v>
                </c:pt>
                <c:pt idx="66">
                  <c:v>-9855</c:v>
                </c:pt>
                <c:pt idx="67">
                  <c:v>-9849</c:v>
                </c:pt>
                <c:pt idx="68">
                  <c:v>-9433</c:v>
                </c:pt>
                <c:pt idx="69">
                  <c:v>-9430</c:v>
                </c:pt>
                <c:pt idx="70">
                  <c:v>-9421</c:v>
                </c:pt>
                <c:pt idx="71">
                  <c:v>-9418</c:v>
                </c:pt>
                <c:pt idx="72">
                  <c:v>-9412</c:v>
                </c:pt>
                <c:pt idx="73">
                  <c:v>-9409</c:v>
                </c:pt>
                <c:pt idx="74">
                  <c:v>-9256</c:v>
                </c:pt>
                <c:pt idx="75">
                  <c:v>-9239</c:v>
                </c:pt>
                <c:pt idx="76">
                  <c:v>-9229</c:v>
                </c:pt>
                <c:pt idx="77">
                  <c:v>-9092</c:v>
                </c:pt>
                <c:pt idx="78">
                  <c:v>-9089</c:v>
                </c:pt>
                <c:pt idx="79">
                  <c:v>-9067</c:v>
                </c:pt>
                <c:pt idx="80">
                  <c:v>-8630</c:v>
                </c:pt>
                <c:pt idx="81">
                  <c:v>-8600</c:v>
                </c:pt>
                <c:pt idx="82">
                  <c:v>-8474</c:v>
                </c:pt>
                <c:pt idx="83">
                  <c:v>-8460</c:v>
                </c:pt>
                <c:pt idx="84">
                  <c:v>-8457</c:v>
                </c:pt>
                <c:pt idx="85">
                  <c:v>-8329</c:v>
                </c:pt>
                <c:pt idx="86">
                  <c:v>-8329</c:v>
                </c:pt>
                <c:pt idx="87">
                  <c:v>-8310</c:v>
                </c:pt>
                <c:pt idx="88">
                  <c:v>-8121</c:v>
                </c:pt>
                <c:pt idx="89">
                  <c:v>-8050</c:v>
                </c:pt>
                <c:pt idx="90">
                  <c:v>-8028</c:v>
                </c:pt>
                <c:pt idx="91">
                  <c:v>-8028</c:v>
                </c:pt>
                <c:pt idx="92">
                  <c:v>-8025</c:v>
                </c:pt>
                <c:pt idx="93">
                  <c:v>-8025</c:v>
                </c:pt>
                <c:pt idx="94">
                  <c:v>-8019</c:v>
                </c:pt>
                <c:pt idx="95">
                  <c:v>-7999</c:v>
                </c:pt>
                <c:pt idx="96">
                  <c:v>-7897</c:v>
                </c:pt>
                <c:pt idx="97">
                  <c:v>-7848</c:v>
                </c:pt>
                <c:pt idx="98">
                  <c:v>-7848</c:v>
                </c:pt>
                <c:pt idx="99">
                  <c:v>-7837</c:v>
                </c:pt>
                <c:pt idx="100">
                  <c:v>-7830</c:v>
                </c:pt>
                <c:pt idx="101">
                  <c:v>-7692</c:v>
                </c:pt>
                <c:pt idx="102">
                  <c:v>-7681</c:v>
                </c:pt>
                <c:pt idx="103">
                  <c:v>-7681</c:v>
                </c:pt>
                <c:pt idx="104">
                  <c:v>-7671</c:v>
                </c:pt>
                <c:pt idx="105">
                  <c:v>-7518</c:v>
                </c:pt>
                <c:pt idx="106">
                  <c:v>-7515</c:v>
                </c:pt>
                <c:pt idx="107">
                  <c:v>-7515</c:v>
                </c:pt>
                <c:pt idx="108">
                  <c:v>-7515</c:v>
                </c:pt>
                <c:pt idx="109">
                  <c:v>-7513</c:v>
                </c:pt>
                <c:pt idx="110">
                  <c:v>-7513</c:v>
                </c:pt>
                <c:pt idx="111">
                  <c:v>-7507</c:v>
                </c:pt>
                <c:pt idx="112">
                  <c:v>-7506</c:v>
                </c:pt>
                <c:pt idx="113">
                  <c:v>-7504</c:v>
                </c:pt>
                <c:pt idx="114">
                  <c:v>-7503</c:v>
                </c:pt>
                <c:pt idx="115">
                  <c:v>-7064</c:v>
                </c:pt>
                <c:pt idx="116">
                  <c:v>-6883</c:v>
                </c:pt>
                <c:pt idx="117">
                  <c:v>-6733</c:v>
                </c:pt>
                <c:pt idx="118">
                  <c:v>-6731</c:v>
                </c:pt>
                <c:pt idx="119">
                  <c:v>-6727</c:v>
                </c:pt>
                <c:pt idx="120">
                  <c:v>-6721</c:v>
                </c:pt>
                <c:pt idx="121">
                  <c:v>-6565</c:v>
                </c:pt>
                <c:pt idx="122">
                  <c:v>-6284</c:v>
                </c:pt>
                <c:pt idx="123">
                  <c:v>-6126</c:v>
                </c:pt>
                <c:pt idx="124">
                  <c:v>-6125</c:v>
                </c:pt>
                <c:pt idx="125">
                  <c:v>-6122</c:v>
                </c:pt>
                <c:pt idx="126">
                  <c:v>-6113</c:v>
                </c:pt>
                <c:pt idx="127">
                  <c:v>-6107</c:v>
                </c:pt>
                <c:pt idx="128">
                  <c:v>-5957</c:v>
                </c:pt>
                <c:pt idx="129">
                  <c:v>-5949</c:v>
                </c:pt>
                <c:pt idx="130">
                  <c:v>-5933</c:v>
                </c:pt>
                <c:pt idx="131">
                  <c:v>-5930</c:v>
                </c:pt>
                <c:pt idx="132">
                  <c:v>-5615</c:v>
                </c:pt>
                <c:pt idx="133">
                  <c:v>-5478</c:v>
                </c:pt>
                <c:pt idx="134">
                  <c:v>-5325</c:v>
                </c:pt>
                <c:pt idx="135">
                  <c:v>-4999</c:v>
                </c:pt>
                <c:pt idx="136">
                  <c:v>-4992</c:v>
                </c:pt>
                <c:pt idx="137">
                  <c:v>-4989</c:v>
                </c:pt>
                <c:pt idx="138">
                  <c:v>-4915</c:v>
                </c:pt>
                <c:pt idx="139">
                  <c:v>-4551</c:v>
                </c:pt>
                <c:pt idx="140">
                  <c:v>-4543</c:v>
                </c:pt>
                <c:pt idx="141">
                  <c:v>-4380</c:v>
                </c:pt>
                <c:pt idx="142">
                  <c:v>-4372</c:v>
                </c:pt>
                <c:pt idx="143">
                  <c:v>-3758</c:v>
                </c:pt>
                <c:pt idx="144">
                  <c:v>-3752</c:v>
                </c:pt>
                <c:pt idx="145">
                  <c:v>-3749</c:v>
                </c:pt>
                <c:pt idx="146">
                  <c:v>-3649</c:v>
                </c:pt>
                <c:pt idx="147">
                  <c:v>-3646</c:v>
                </c:pt>
                <c:pt idx="148">
                  <c:v>-3640</c:v>
                </c:pt>
                <c:pt idx="149">
                  <c:v>-3404</c:v>
                </c:pt>
                <c:pt idx="150">
                  <c:v>-3279</c:v>
                </c:pt>
                <c:pt idx="151">
                  <c:v>-3267</c:v>
                </c:pt>
                <c:pt idx="152">
                  <c:v>-3026</c:v>
                </c:pt>
                <c:pt idx="153">
                  <c:v>-2700</c:v>
                </c:pt>
                <c:pt idx="154">
                  <c:v>-2666</c:v>
                </c:pt>
                <c:pt idx="155">
                  <c:v>-2663</c:v>
                </c:pt>
                <c:pt idx="156">
                  <c:v>-2519</c:v>
                </c:pt>
                <c:pt idx="157">
                  <c:v>-2351</c:v>
                </c:pt>
                <c:pt idx="158">
                  <c:v>-2345</c:v>
                </c:pt>
                <c:pt idx="159">
                  <c:v>-2185</c:v>
                </c:pt>
                <c:pt idx="160">
                  <c:v>-1890</c:v>
                </c:pt>
                <c:pt idx="161">
                  <c:v>-1889</c:v>
                </c:pt>
                <c:pt idx="162">
                  <c:v>-1873.5</c:v>
                </c:pt>
                <c:pt idx="163">
                  <c:v>-1761</c:v>
                </c:pt>
                <c:pt idx="164">
                  <c:v>-1742</c:v>
                </c:pt>
                <c:pt idx="165">
                  <c:v>-1719</c:v>
                </c:pt>
                <c:pt idx="166">
                  <c:v>-1719</c:v>
                </c:pt>
                <c:pt idx="167">
                  <c:v>-1708</c:v>
                </c:pt>
                <c:pt idx="168">
                  <c:v>-1590</c:v>
                </c:pt>
                <c:pt idx="169">
                  <c:v>-1219</c:v>
                </c:pt>
                <c:pt idx="170">
                  <c:v>-973</c:v>
                </c:pt>
                <c:pt idx="171">
                  <c:v>-970</c:v>
                </c:pt>
                <c:pt idx="172">
                  <c:v>-964</c:v>
                </c:pt>
                <c:pt idx="173">
                  <c:v>0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49">
                  <c:v>-1.1680000003252644E-2</c:v>
                </c:pt>
                <c:pt idx="151">
                  <c:v>-1.7890000002807938E-2</c:v>
                </c:pt>
                <c:pt idx="153">
                  <c:v>-9.6000000048661605E-3</c:v>
                </c:pt>
                <c:pt idx="159">
                  <c:v>3.4500000037951395E-3</c:v>
                </c:pt>
                <c:pt idx="161">
                  <c:v>-1.3350000001082662E-2</c:v>
                </c:pt>
                <c:pt idx="162">
                  <c:v>-9.2749999967054464E-3</c:v>
                </c:pt>
                <c:pt idx="163">
                  <c:v>-9.2700000022887252E-3</c:v>
                </c:pt>
                <c:pt idx="164">
                  <c:v>-9.1900000043096952E-3</c:v>
                </c:pt>
                <c:pt idx="165">
                  <c:v>-1.7530000004626345E-2</c:v>
                </c:pt>
                <c:pt idx="166">
                  <c:v>-1.2030000005324837E-2</c:v>
                </c:pt>
                <c:pt idx="167">
                  <c:v>-7.3600000032456592E-3</c:v>
                </c:pt>
                <c:pt idx="168">
                  <c:v>-9.2999999978928827E-3</c:v>
                </c:pt>
                <c:pt idx="169">
                  <c:v>-9.2999999469611794E-4</c:v>
                </c:pt>
                <c:pt idx="170">
                  <c:v>-8.909999844036065E-3</c:v>
                </c:pt>
                <c:pt idx="171">
                  <c:v>-4.8999998107319698E-3</c:v>
                </c:pt>
                <c:pt idx="172">
                  <c:v>-8.8799998484319076E-3</c:v>
                </c:pt>
                <c:pt idx="173">
                  <c:v>-2.8000000020256266E-3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A8-4FE2-BB78-6C30BB15CF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58">
                    <c:v>1E-3</c:v>
                  </c:pt>
                  <c:pt idx="114">
                    <c:v>0</c:v>
                  </c:pt>
                  <c:pt idx="151">
                    <c:v>0.01</c:v>
                  </c:pt>
                  <c:pt idx="153">
                    <c:v>5.9999999999999995E-4</c:v>
                  </c:pt>
                  <c:pt idx="159">
                    <c:v>8.0000000000000004E-4</c:v>
                  </c:pt>
                  <c:pt idx="161">
                    <c:v>3.6000000000000002E-4</c:v>
                  </c:pt>
                  <c:pt idx="162">
                    <c:v>3.4199999999999999E-3</c:v>
                  </c:pt>
                  <c:pt idx="164">
                    <c:v>4.0000000000000002E-4</c:v>
                  </c:pt>
                  <c:pt idx="167">
                    <c:v>4.0000000000000002E-4</c:v>
                  </c:pt>
                  <c:pt idx="169">
                    <c:v>5.9999999999999995E-4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8.0000000000000004E-4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58">
                    <c:v>1E-3</c:v>
                  </c:pt>
                  <c:pt idx="114">
                    <c:v>0</c:v>
                  </c:pt>
                  <c:pt idx="151">
                    <c:v>0.01</c:v>
                  </c:pt>
                  <c:pt idx="153">
                    <c:v>5.9999999999999995E-4</c:v>
                  </c:pt>
                  <c:pt idx="159">
                    <c:v>8.0000000000000004E-4</c:v>
                  </c:pt>
                  <c:pt idx="161">
                    <c:v>3.6000000000000002E-4</c:v>
                  </c:pt>
                  <c:pt idx="162">
                    <c:v>3.4199999999999999E-3</c:v>
                  </c:pt>
                  <c:pt idx="164">
                    <c:v>4.0000000000000002E-4</c:v>
                  </c:pt>
                  <c:pt idx="167">
                    <c:v>4.0000000000000002E-4</c:v>
                  </c:pt>
                  <c:pt idx="169">
                    <c:v>5.9999999999999995E-4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-19600</c:v>
                </c:pt>
                <c:pt idx="1">
                  <c:v>-18666</c:v>
                </c:pt>
                <c:pt idx="2">
                  <c:v>-18663</c:v>
                </c:pt>
                <c:pt idx="3">
                  <c:v>-18660</c:v>
                </c:pt>
                <c:pt idx="4">
                  <c:v>-18507</c:v>
                </c:pt>
                <c:pt idx="5">
                  <c:v>-18205</c:v>
                </c:pt>
                <c:pt idx="6">
                  <c:v>-18189</c:v>
                </c:pt>
                <c:pt idx="7">
                  <c:v>-18076</c:v>
                </c:pt>
                <c:pt idx="8">
                  <c:v>-18052</c:v>
                </c:pt>
                <c:pt idx="9">
                  <c:v>-18034</c:v>
                </c:pt>
                <c:pt idx="10">
                  <c:v>-17908</c:v>
                </c:pt>
                <c:pt idx="11">
                  <c:v>-17905</c:v>
                </c:pt>
                <c:pt idx="12">
                  <c:v>-17884</c:v>
                </c:pt>
                <c:pt idx="13">
                  <c:v>-17881</c:v>
                </c:pt>
                <c:pt idx="14">
                  <c:v>-17758</c:v>
                </c:pt>
                <c:pt idx="15">
                  <c:v>-17728</c:v>
                </c:pt>
                <c:pt idx="16">
                  <c:v>-17596</c:v>
                </c:pt>
                <c:pt idx="17">
                  <c:v>-17575</c:v>
                </c:pt>
                <c:pt idx="18">
                  <c:v>-17569</c:v>
                </c:pt>
                <c:pt idx="19">
                  <c:v>-17557</c:v>
                </c:pt>
                <c:pt idx="20">
                  <c:v>-17438</c:v>
                </c:pt>
                <c:pt idx="21">
                  <c:v>-17279</c:v>
                </c:pt>
                <c:pt idx="22">
                  <c:v>-17264</c:v>
                </c:pt>
                <c:pt idx="23">
                  <c:v>-17120</c:v>
                </c:pt>
                <c:pt idx="24">
                  <c:v>-17117</c:v>
                </c:pt>
                <c:pt idx="25">
                  <c:v>-17111</c:v>
                </c:pt>
                <c:pt idx="26">
                  <c:v>-17108</c:v>
                </c:pt>
                <c:pt idx="27">
                  <c:v>-17102</c:v>
                </c:pt>
                <c:pt idx="28">
                  <c:v>-17099</c:v>
                </c:pt>
                <c:pt idx="29">
                  <c:v>-17093</c:v>
                </c:pt>
                <c:pt idx="30">
                  <c:v>-16982</c:v>
                </c:pt>
                <c:pt idx="31">
                  <c:v>-16961</c:v>
                </c:pt>
                <c:pt idx="32">
                  <c:v>-16958</c:v>
                </c:pt>
                <c:pt idx="33">
                  <c:v>-16946</c:v>
                </c:pt>
                <c:pt idx="34">
                  <c:v>-16943</c:v>
                </c:pt>
                <c:pt idx="35">
                  <c:v>-16931</c:v>
                </c:pt>
                <c:pt idx="36">
                  <c:v>-16805</c:v>
                </c:pt>
                <c:pt idx="37">
                  <c:v>-16796</c:v>
                </c:pt>
                <c:pt idx="38">
                  <c:v>-16781</c:v>
                </c:pt>
                <c:pt idx="39">
                  <c:v>-16778</c:v>
                </c:pt>
                <c:pt idx="40">
                  <c:v>-16014</c:v>
                </c:pt>
                <c:pt idx="41">
                  <c:v>-14899</c:v>
                </c:pt>
                <c:pt idx="42">
                  <c:v>-14481</c:v>
                </c:pt>
                <c:pt idx="43">
                  <c:v>-14429</c:v>
                </c:pt>
                <c:pt idx="44">
                  <c:v>-14294</c:v>
                </c:pt>
                <c:pt idx="45">
                  <c:v>-14127</c:v>
                </c:pt>
                <c:pt idx="46">
                  <c:v>-14126</c:v>
                </c:pt>
                <c:pt idx="47">
                  <c:v>-14093</c:v>
                </c:pt>
                <c:pt idx="48">
                  <c:v>-14089</c:v>
                </c:pt>
                <c:pt idx="49">
                  <c:v>-14087</c:v>
                </c:pt>
                <c:pt idx="50">
                  <c:v>-14081</c:v>
                </c:pt>
                <c:pt idx="51">
                  <c:v>-13986</c:v>
                </c:pt>
                <c:pt idx="52">
                  <c:v>-13962</c:v>
                </c:pt>
                <c:pt idx="53">
                  <c:v>-13958</c:v>
                </c:pt>
                <c:pt idx="54">
                  <c:v>-13955</c:v>
                </c:pt>
                <c:pt idx="55">
                  <c:v>-13946</c:v>
                </c:pt>
                <c:pt idx="56">
                  <c:v>-13940</c:v>
                </c:pt>
                <c:pt idx="57">
                  <c:v>-13644</c:v>
                </c:pt>
                <c:pt idx="58">
                  <c:v>-11147</c:v>
                </c:pt>
                <c:pt idx="59">
                  <c:v>-10970</c:v>
                </c:pt>
                <c:pt idx="60">
                  <c:v>-10057</c:v>
                </c:pt>
                <c:pt idx="61">
                  <c:v>-10055</c:v>
                </c:pt>
                <c:pt idx="62">
                  <c:v>-9891</c:v>
                </c:pt>
                <c:pt idx="63">
                  <c:v>-9867</c:v>
                </c:pt>
                <c:pt idx="64">
                  <c:v>-9861</c:v>
                </c:pt>
                <c:pt idx="65">
                  <c:v>-9858</c:v>
                </c:pt>
                <c:pt idx="66">
                  <c:v>-9855</c:v>
                </c:pt>
                <c:pt idx="67">
                  <c:v>-9849</c:v>
                </c:pt>
                <c:pt idx="68">
                  <c:v>-9433</c:v>
                </c:pt>
                <c:pt idx="69">
                  <c:v>-9430</c:v>
                </c:pt>
                <c:pt idx="70">
                  <c:v>-9421</c:v>
                </c:pt>
                <c:pt idx="71">
                  <c:v>-9418</c:v>
                </c:pt>
                <c:pt idx="72">
                  <c:v>-9412</c:v>
                </c:pt>
                <c:pt idx="73">
                  <c:v>-9409</c:v>
                </c:pt>
                <c:pt idx="74">
                  <c:v>-9256</c:v>
                </c:pt>
                <c:pt idx="75">
                  <c:v>-9239</c:v>
                </c:pt>
                <c:pt idx="76">
                  <c:v>-9229</c:v>
                </c:pt>
                <c:pt idx="77">
                  <c:v>-9092</c:v>
                </c:pt>
                <c:pt idx="78">
                  <c:v>-9089</c:v>
                </c:pt>
                <c:pt idx="79">
                  <c:v>-9067</c:v>
                </c:pt>
                <c:pt idx="80">
                  <c:v>-8630</c:v>
                </c:pt>
                <c:pt idx="81">
                  <c:v>-8600</c:v>
                </c:pt>
                <c:pt idx="82">
                  <c:v>-8474</c:v>
                </c:pt>
                <c:pt idx="83">
                  <c:v>-8460</c:v>
                </c:pt>
                <c:pt idx="84">
                  <c:v>-8457</c:v>
                </c:pt>
                <c:pt idx="85">
                  <c:v>-8329</c:v>
                </c:pt>
                <c:pt idx="86">
                  <c:v>-8329</c:v>
                </c:pt>
                <c:pt idx="87">
                  <c:v>-8310</c:v>
                </c:pt>
                <c:pt idx="88">
                  <c:v>-8121</c:v>
                </c:pt>
                <c:pt idx="89">
                  <c:v>-8050</c:v>
                </c:pt>
                <c:pt idx="90">
                  <c:v>-8028</c:v>
                </c:pt>
                <c:pt idx="91">
                  <c:v>-8028</c:v>
                </c:pt>
                <c:pt idx="92">
                  <c:v>-8025</c:v>
                </c:pt>
                <c:pt idx="93">
                  <c:v>-8025</c:v>
                </c:pt>
                <c:pt idx="94">
                  <c:v>-8019</c:v>
                </c:pt>
                <c:pt idx="95">
                  <c:v>-7999</c:v>
                </c:pt>
                <c:pt idx="96">
                  <c:v>-7897</c:v>
                </c:pt>
                <c:pt idx="97">
                  <c:v>-7848</c:v>
                </c:pt>
                <c:pt idx="98">
                  <c:v>-7848</c:v>
                </c:pt>
                <c:pt idx="99">
                  <c:v>-7837</c:v>
                </c:pt>
                <c:pt idx="100">
                  <c:v>-7830</c:v>
                </c:pt>
                <c:pt idx="101">
                  <c:v>-7692</c:v>
                </c:pt>
                <c:pt idx="102">
                  <c:v>-7681</c:v>
                </c:pt>
                <c:pt idx="103">
                  <c:v>-7681</c:v>
                </c:pt>
                <c:pt idx="104">
                  <c:v>-7671</c:v>
                </c:pt>
                <c:pt idx="105">
                  <c:v>-7518</c:v>
                </c:pt>
                <c:pt idx="106">
                  <c:v>-7515</c:v>
                </c:pt>
                <c:pt idx="107">
                  <c:v>-7515</c:v>
                </c:pt>
                <c:pt idx="108">
                  <c:v>-7515</c:v>
                </c:pt>
                <c:pt idx="109">
                  <c:v>-7513</c:v>
                </c:pt>
                <c:pt idx="110">
                  <c:v>-7513</c:v>
                </c:pt>
                <c:pt idx="111">
                  <c:v>-7507</c:v>
                </c:pt>
                <c:pt idx="112">
                  <c:v>-7506</c:v>
                </c:pt>
                <c:pt idx="113">
                  <c:v>-7504</c:v>
                </c:pt>
                <c:pt idx="114">
                  <c:v>-7503</c:v>
                </c:pt>
                <c:pt idx="115">
                  <c:v>-7064</c:v>
                </c:pt>
                <c:pt idx="116">
                  <c:v>-6883</c:v>
                </c:pt>
                <c:pt idx="117">
                  <c:v>-6733</c:v>
                </c:pt>
                <c:pt idx="118">
                  <c:v>-6731</c:v>
                </c:pt>
                <c:pt idx="119">
                  <c:v>-6727</c:v>
                </c:pt>
                <c:pt idx="120">
                  <c:v>-6721</c:v>
                </c:pt>
                <c:pt idx="121">
                  <c:v>-6565</c:v>
                </c:pt>
                <c:pt idx="122">
                  <c:v>-6284</c:v>
                </c:pt>
                <c:pt idx="123">
                  <c:v>-6126</c:v>
                </c:pt>
                <c:pt idx="124">
                  <c:v>-6125</c:v>
                </c:pt>
                <c:pt idx="125">
                  <c:v>-6122</c:v>
                </c:pt>
                <c:pt idx="126">
                  <c:v>-6113</c:v>
                </c:pt>
                <c:pt idx="127">
                  <c:v>-6107</c:v>
                </c:pt>
                <c:pt idx="128">
                  <c:v>-5957</c:v>
                </c:pt>
                <c:pt idx="129">
                  <c:v>-5949</c:v>
                </c:pt>
                <c:pt idx="130">
                  <c:v>-5933</c:v>
                </c:pt>
                <c:pt idx="131">
                  <c:v>-5930</c:v>
                </c:pt>
                <c:pt idx="132">
                  <c:v>-5615</c:v>
                </c:pt>
                <c:pt idx="133">
                  <c:v>-5478</c:v>
                </c:pt>
                <c:pt idx="134">
                  <c:v>-5325</c:v>
                </c:pt>
                <c:pt idx="135">
                  <c:v>-4999</c:v>
                </c:pt>
                <c:pt idx="136">
                  <c:v>-4992</c:v>
                </c:pt>
                <c:pt idx="137">
                  <c:v>-4989</c:v>
                </c:pt>
                <c:pt idx="138">
                  <c:v>-4915</c:v>
                </c:pt>
                <c:pt idx="139">
                  <c:v>-4551</c:v>
                </c:pt>
                <c:pt idx="140">
                  <c:v>-4543</c:v>
                </c:pt>
                <c:pt idx="141">
                  <c:v>-4380</c:v>
                </c:pt>
                <c:pt idx="142">
                  <c:v>-4372</c:v>
                </c:pt>
                <c:pt idx="143">
                  <c:v>-3758</c:v>
                </c:pt>
                <c:pt idx="144">
                  <c:v>-3752</c:v>
                </c:pt>
                <c:pt idx="145">
                  <c:v>-3749</c:v>
                </c:pt>
                <c:pt idx="146">
                  <c:v>-3649</c:v>
                </c:pt>
                <c:pt idx="147">
                  <c:v>-3646</c:v>
                </c:pt>
                <c:pt idx="148">
                  <c:v>-3640</c:v>
                </c:pt>
                <c:pt idx="149">
                  <c:v>-3404</c:v>
                </c:pt>
                <c:pt idx="150">
                  <c:v>-3279</c:v>
                </c:pt>
                <c:pt idx="151">
                  <c:v>-3267</c:v>
                </c:pt>
                <c:pt idx="152">
                  <c:v>-3026</c:v>
                </c:pt>
                <c:pt idx="153">
                  <c:v>-2700</c:v>
                </c:pt>
                <c:pt idx="154">
                  <c:v>-2666</c:v>
                </c:pt>
                <c:pt idx="155">
                  <c:v>-2663</c:v>
                </c:pt>
                <c:pt idx="156">
                  <c:v>-2519</c:v>
                </c:pt>
                <c:pt idx="157">
                  <c:v>-2351</c:v>
                </c:pt>
                <c:pt idx="158">
                  <c:v>-2345</c:v>
                </c:pt>
                <c:pt idx="159">
                  <c:v>-2185</c:v>
                </c:pt>
                <c:pt idx="160">
                  <c:v>-1890</c:v>
                </c:pt>
                <c:pt idx="161">
                  <c:v>-1889</c:v>
                </c:pt>
                <c:pt idx="162">
                  <c:v>-1873.5</c:v>
                </c:pt>
                <c:pt idx="163">
                  <c:v>-1761</c:v>
                </c:pt>
                <c:pt idx="164">
                  <c:v>-1742</c:v>
                </c:pt>
                <c:pt idx="165">
                  <c:v>-1719</c:v>
                </c:pt>
                <c:pt idx="166">
                  <c:v>-1719</c:v>
                </c:pt>
                <c:pt idx="167">
                  <c:v>-1708</c:v>
                </c:pt>
                <c:pt idx="168">
                  <c:v>-1590</c:v>
                </c:pt>
                <c:pt idx="169">
                  <c:v>-1219</c:v>
                </c:pt>
                <c:pt idx="170">
                  <c:v>-973</c:v>
                </c:pt>
                <c:pt idx="171">
                  <c:v>-970</c:v>
                </c:pt>
                <c:pt idx="172">
                  <c:v>-964</c:v>
                </c:pt>
                <c:pt idx="173">
                  <c:v>0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A8-4FE2-BB78-6C30BB15CF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58">
                    <c:v>1E-3</c:v>
                  </c:pt>
                  <c:pt idx="114">
                    <c:v>0</c:v>
                  </c:pt>
                  <c:pt idx="151">
                    <c:v>0.01</c:v>
                  </c:pt>
                  <c:pt idx="153">
                    <c:v>5.9999999999999995E-4</c:v>
                  </c:pt>
                  <c:pt idx="159">
                    <c:v>8.0000000000000004E-4</c:v>
                  </c:pt>
                  <c:pt idx="161">
                    <c:v>3.6000000000000002E-4</c:v>
                  </c:pt>
                  <c:pt idx="162">
                    <c:v>3.4199999999999999E-3</c:v>
                  </c:pt>
                  <c:pt idx="164">
                    <c:v>4.0000000000000002E-4</c:v>
                  </c:pt>
                  <c:pt idx="167">
                    <c:v>4.0000000000000002E-4</c:v>
                  </c:pt>
                  <c:pt idx="169">
                    <c:v>5.9999999999999995E-4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8.0000000000000004E-4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58">
                    <c:v>1E-3</c:v>
                  </c:pt>
                  <c:pt idx="114">
                    <c:v>0</c:v>
                  </c:pt>
                  <c:pt idx="151">
                    <c:v>0.01</c:v>
                  </c:pt>
                  <c:pt idx="153">
                    <c:v>5.9999999999999995E-4</c:v>
                  </c:pt>
                  <c:pt idx="159">
                    <c:v>8.0000000000000004E-4</c:v>
                  </c:pt>
                  <c:pt idx="161">
                    <c:v>3.6000000000000002E-4</c:v>
                  </c:pt>
                  <c:pt idx="162">
                    <c:v>3.4199999999999999E-3</c:v>
                  </c:pt>
                  <c:pt idx="164">
                    <c:v>4.0000000000000002E-4</c:v>
                  </c:pt>
                  <c:pt idx="167">
                    <c:v>4.0000000000000002E-4</c:v>
                  </c:pt>
                  <c:pt idx="169">
                    <c:v>5.9999999999999995E-4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-19600</c:v>
                </c:pt>
                <c:pt idx="1">
                  <c:v>-18666</c:v>
                </c:pt>
                <c:pt idx="2">
                  <c:v>-18663</c:v>
                </c:pt>
                <c:pt idx="3">
                  <c:v>-18660</c:v>
                </c:pt>
                <c:pt idx="4">
                  <c:v>-18507</c:v>
                </c:pt>
                <c:pt idx="5">
                  <c:v>-18205</c:v>
                </c:pt>
                <c:pt idx="6">
                  <c:v>-18189</c:v>
                </c:pt>
                <c:pt idx="7">
                  <c:v>-18076</c:v>
                </c:pt>
                <c:pt idx="8">
                  <c:v>-18052</c:v>
                </c:pt>
                <c:pt idx="9">
                  <c:v>-18034</c:v>
                </c:pt>
                <c:pt idx="10">
                  <c:v>-17908</c:v>
                </c:pt>
                <c:pt idx="11">
                  <c:v>-17905</c:v>
                </c:pt>
                <c:pt idx="12">
                  <c:v>-17884</c:v>
                </c:pt>
                <c:pt idx="13">
                  <c:v>-17881</c:v>
                </c:pt>
                <c:pt idx="14">
                  <c:v>-17758</c:v>
                </c:pt>
                <c:pt idx="15">
                  <c:v>-17728</c:v>
                </c:pt>
                <c:pt idx="16">
                  <c:v>-17596</c:v>
                </c:pt>
                <c:pt idx="17">
                  <c:v>-17575</c:v>
                </c:pt>
                <c:pt idx="18">
                  <c:v>-17569</c:v>
                </c:pt>
                <c:pt idx="19">
                  <c:v>-17557</c:v>
                </c:pt>
                <c:pt idx="20">
                  <c:v>-17438</c:v>
                </c:pt>
                <c:pt idx="21">
                  <c:v>-17279</c:v>
                </c:pt>
                <c:pt idx="22">
                  <c:v>-17264</c:v>
                </c:pt>
                <c:pt idx="23">
                  <c:v>-17120</c:v>
                </c:pt>
                <c:pt idx="24">
                  <c:v>-17117</c:v>
                </c:pt>
                <c:pt idx="25">
                  <c:v>-17111</c:v>
                </c:pt>
                <c:pt idx="26">
                  <c:v>-17108</c:v>
                </c:pt>
                <c:pt idx="27">
                  <c:v>-17102</c:v>
                </c:pt>
                <c:pt idx="28">
                  <c:v>-17099</c:v>
                </c:pt>
                <c:pt idx="29">
                  <c:v>-17093</c:v>
                </c:pt>
                <c:pt idx="30">
                  <c:v>-16982</c:v>
                </c:pt>
                <c:pt idx="31">
                  <c:v>-16961</c:v>
                </c:pt>
                <c:pt idx="32">
                  <c:v>-16958</c:v>
                </c:pt>
                <c:pt idx="33">
                  <c:v>-16946</c:v>
                </c:pt>
                <c:pt idx="34">
                  <c:v>-16943</c:v>
                </c:pt>
                <c:pt idx="35">
                  <c:v>-16931</c:v>
                </c:pt>
                <c:pt idx="36">
                  <c:v>-16805</c:v>
                </c:pt>
                <c:pt idx="37">
                  <c:v>-16796</c:v>
                </c:pt>
                <c:pt idx="38">
                  <c:v>-16781</c:v>
                </c:pt>
                <c:pt idx="39">
                  <c:v>-16778</c:v>
                </c:pt>
                <c:pt idx="40">
                  <c:v>-16014</c:v>
                </c:pt>
                <c:pt idx="41">
                  <c:v>-14899</c:v>
                </c:pt>
                <c:pt idx="42">
                  <c:v>-14481</c:v>
                </c:pt>
                <c:pt idx="43">
                  <c:v>-14429</c:v>
                </c:pt>
                <c:pt idx="44">
                  <c:v>-14294</c:v>
                </c:pt>
                <c:pt idx="45">
                  <c:v>-14127</c:v>
                </c:pt>
                <c:pt idx="46">
                  <c:v>-14126</c:v>
                </c:pt>
                <c:pt idx="47">
                  <c:v>-14093</c:v>
                </c:pt>
                <c:pt idx="48">
                  <c:v>-14089</c:v>
                </c:pt>
                <c:pt idx="49">
                  <c:v>-14087</c:v>
                </c:pt>
                <c:pt idx="50">
                  <c:v>-14081</c:v>
                </c:pt>
                <c:pt idx="51">
                  <c:v>-13986</c:v>
                </c:pt>
                <c:pt idx="52">
                  <c:v>-13962</c:v>
                </c:pt>
                <c:pt idx="53">
                  <c:v>-13958</c:v>
                </c:pt>
                <c:pt idx="54">
                  <c:v>-13955</c:v>
                </c:pt>
                <c:pt idx="55">
                  <c:v>-13946</c:v>
                </c:pt>
                <c:pt idx="56">
                  <c:v>-13940</c:v>
                </c:pt>
                <c:pt idx="57">
                  <c:v>-13644</c:v>
                </c:pt>
                <c:pt idx="58">
                  <c:v>-11147</c:v>
                </c:pt>
                <c:pt idx="59">
                  <c:v>-10970</c:v>
                </c:pt>
                <c:pt idx="60">
                  <c:v>-10057</c:v>
                </c:pt>
                <c:pt idx="61">
                  <c:v>-10055</c:v>
                </c:pt>
                <c:pt idx="62">
                  <c:v>-9891</c:v>
                </c:pt>
                <c:pt idx="63">
                  <c:v>-9867</c:v>
                </c:pt>
                <c:pt idx="64">
                  <c:v>-9861</c:v>
                </c:pt>
                <c:pt idx="65">
                  <c:v>-9858</c:v>
                </c:pt>
                <c:pt idx="66">
                  <c:v>-9855</c:v>
                </c:pt>
                <c:pt idx="67">
                  <c:v>-9849</c:v>
                </c:pt>
                <c:pt idx="68">
                  <c:v>-9433</c:v>
                </c:pt>
                <c:pt idx="69">
                  <c:v>-9430</c:v>
                </c:pt>
                <c:pt idx="70">
                  <c:v>-9421</c:v>
                </c:pt>
                <c:pt idx="71">
                  <c:v>-9418</c:v>
                </c:pt>
                <c:pt idx="72">
                  <c:v>-9412</c:v>
                </c:pt>
                <c:pt idx="73">
                  <c:v>-9409</c:v>
                </c:pt>
                <c:pt idx="74">
                  <c:v>-9256</c:v>
                </c:pt>
                <c:pt idx="75">
                  <c:v>-9239</c:v>
                </c:pt>
                <c:pt idx="76">
                  <c:v>-9229</c:v>
                </c:pt>
                <c:pt idx="77">
                  <c:v>-9092</c:v>
                </c:pt>
                <c:pt idx="78">
                  <c:v>-9089</c:v>
                </c:pt>
                <c:pt idx="79">
                  <c:v>-9067</c:v>
                </c:pt>
                <c:pt idx="80">
                  <c:v>-8630</c:v>
                </c:pt>
                <c:pt idx="81">
                  <c:v>-8600</c:v>
                </c:pt>
                <c:pt idx="82">
                  <c:v>-8474</c:v>
                </c:pt>
                <c:pt idx="83">
                  <c:v>-8460</c:v>
                </c:pt>
                <c:pt idx="84">
                  <c:v>-8457</c:v>
                </c:pt>
                <c:pt idx="85">
                  <c:v>-8329</c:v>
                </c:pt>
                <c:pt idx="86">
                  <c:v>-8329</c:v>
                </c:pt>
                <c:pt idx="87">
                  <c:v>-8310</c:v>
                </c:pt>
                <c:pt idx="88">
                  <c:v>-8121</c:v>
                </c:pt>
                <c:pt idx="89">
                  <c:v>-8050</c:v>
                </c:pt>
                <c:pt idx="90">
                  <c:v>-8028</c:v>
                </c:pt>
                <c:pt idx="91">
                  <c:v>-8028</c:v>
                </c:pt>
                <c:pt idx="92">
                  <c:v>-8025</c:v>
                </c:pt>
                <c:pt idx="93">
                  <c:v>-8025</c:v>
                </c:pt>
                <c:pt idx="94">
                  <c:v>-8019</c:v>
                </c:pt>
                <c:pt idx="95">
                  <c:v>-7999</c:v>
                </c:pt>
                <c:pt idx="96">
                  <c:v>-7897</c:v>
                </c:pt>
                <c:pt idx="97">
                  <c:v>-7848</c:v>
                </c:pt>
                <c:pt idx="98">
                  <c:v>-7848</c:v>
                </c:pt>
                <c:pt idx="99">
                  <c:v>-7837</c:v>
                </c:pt>
                <c:pt idx="100">
                  <c:v>-7830</c:v>
                </c:pt>
                <c:pt idx="101">
                  <c:v>-7692</c:v>
                </c:pt>
                <c:pt idx="102">
                  <c:v>-7681</c:v>
                </c:pt>
                <c:pt idx="103">
                  <c:v>-7681</c:v>
                </c:pt>
                <c:pt idx="104">
                  <c:v>-7671</c:v>
                </c:pt>
                <c:pt idx="105">
                  <c:v>-7518</c:v>
                </c:pt>
                <c:pt idx="106">
                  <c:v>-7515</c:v>
                </c:pt>
                <c:pt idx="107">
                  <c:v>-7515</c:v>
                </c:pt>
                <c:pt idx="108">
                  <c:v>-7515</c:v>
                </c:pt>
                <c:pt idx="109">
                  <c:v>-7513</c:v>
                </c:pt>
                <c:pt idx="110">
                  <c:v>-7513</c:v>
                </c:pt>
                <c:pt idx="111">
                  <c:v>-7507</c:v>
                </c:pt>
                <c:pt idx="112">
                  <c:v>-7506</c:v>
                </c:pt>
                <c:pt idx="113">
                  <c:v>-7504</c:v>
                </c:pt>
                <c:pt idx="114">
                  <c:v>-7503</c:v>
                </c:pt>
                <c:pt idx="115">
                  <c:v>-7064</c:v>
                </c:pt>
                <c:pt idx="116">
                  <c:v>-6883</c:v>
                </c:pt>
                <c:pt idx="117">
                  <c:v>-6733</c:v>
                </c:pt>
                <c:pt idx="118">
                  <c:v>-6731</c:v>
                </c:pt>
                <c:pt idx="119">
                  <c:v>-6727</c:v>
                </c:pt>
                <c:pt idx="120">
                  <c:v>-6721</c:v>
                </c:pt>
                <c:pt idx="121">
                  <c:v>-6565</c:v>
                </c:pt>
                <c:pt idx="122">
                  <c:v>-6284</c:v>
                </c:pt>
                <c:pt idx="123">
                  <c:v>-6126</c:v>
                </c:pt>
                <c:pt idx="124">
                  <c:v>-6125</c:v>
                </c:pt>
                <c:pt idx="125">
                  <c:v>-6122</c:v>
                </c:pt>
                <c:pt idx="126">
                  <c:v>-6113</c:v>
                </c:pt>
                <c:pt idx="127">
                  <c:v>-6107</c:v>
                </c:pt>
                <c:pt idx="128">
                  <c:v>-5957</c:v>
                </c:pt>
                <c:pt idx="129">
                  <c:v>-5949</c:v>
                </c:pt>
                <c:pt idx="130">
                  <c:v>-5933</c:v>
                </c:pt>
                <c:pt idx="131">
                  <c:v>-5930</c:v>
                </c:pt>
                <c:pt idx="132">
                  <c:v>-5615</c:v>
                </c:pt>
                <c:pt idx="133">
                  <c:v>-5478</c:v>
                </c:pt>
                <c:pt idx="134">
                  <c:v>-5325</c:v>
                </c:pt>
                <c:pt idx="135">
                  <c:v>-4999</c:v>
                </c:pt>
                <c:pt idx="136">
                  <c:v>-4992</c:v>
                </c:pt>
                <c:pt idx="137">
                  <c:v>-4989</c:v>
                </c:pt>
                <c:pt idx="138">
                  <c:v>-4915</c:v>
                </c:pt>
                <c:pt idx="139">
                  <c:v>-4551</c:v>
                </c:pt>
                <c:pt idx="140">
                  <c:v>-4543</c:v>
                </c:pt>
                <c:pt idx="141">
                  <c:v>-4380</c:v>
                </c:pt>
                <c:pt idx="142">
                  <c:v>-4372</c:v>
                </c:pt>
                <c:pt idx="143">
                  <c:v>-3758</c:v>
                </c:pt>
                <c:pt idx="144">
                  <c:v>-3752</c:v>
                </c:pt>
                <c:pt idx="145">
                  <c:v>-3749</c:v>
                </c:pt>
                <c:pt idx="146">
                  <c:v>-3649</c:v>
                </c:pt>
                <c:pt idx="147">
                  <c:v>-3646</c:v>
                </c:pt>
                <c:pt idx="148">
                  <c:v>-3640</c:v>
                </c:pt>
                <c:pt idx="149">
                  <c:v>-3404</c:v>
                </c:pt>
                <c:pt idx="150">
                  <c:v>-3279</c:v>
                </c:pt>
                <c:pt idx="151">
                  <c:v>-3267</c:v>
                </c:pt>
                <c:pt idx="152">
                  <c:v>-3026</c:v>
                </c:pt>
                <c:pt idx="153">
                  <c:v>-2700</c:v>
                </c:pt>
                <c:pt idx="154">
                  <c:v>-2666</c:v>
                </c:pt>
                <c:pt idx="155">
                  <c:v>-2663</c:v>
                </c:pt>
                <c:pt idx="156">
                  <c:v>-2519</c:v>
                </c:pt>
                <c:pt idx="157">
                  <c:v>-2351</c:v>
                </c:pt>
                <c:pt idx="158">
                  <c:v>-2345</c:v>
                </c:pt>
                <c:pt idx="159">
                  <c:v>-2185</c:v>
                </c:pt>
                <c:pt idx="160">
                  <c:v>-1890</c:v>
                </c:pt>
                <c:pt idx="161">
                  <c:v>-1889</c:v>
                </c:pt>
                <c:pt idx="162">
                  <c:v>-1873.5</c:v>
                </c:pt>
                <c:pt idx="163">
                  <c:v>-1761</c:v>
                </c:pt>
                <c:pt idx="164">
                  <c:v>-1742</c:v>
                </c:pt>
                <c:pt idx="165">
                  <c:v>-1719</c:v>
                </c:pt>
                <c:pt idx="166">
                  <c:v>-1719</c:v>
                </c:pt>
                <c:pt idx="167">
                  <c:v>-1708</c:v>
                </c:pt>
                <c:pt idx="168">
                  <c:v>-1590</c:v>
                </c:pt>
                <c:pt idx="169">
                  <c:v>-1219</c:v>
                </c:pt>
                <c:pt idx="170">
                  <c:v>-973</c:v>
                </c:pt>
                <c:pt idx="171">
                  <c:v>-970</c:v>
                </c:pt>
                <c:pt idx="172">
                  <c:v>-964</c:v>
                </c:pt>
                <c:pt idx="173">
                  <c:v>0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A8-4FE2-BB78-6C30BB15CF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58">
                    <c:v>1E-3</c:v>
                  </c:pt>
                  <c:pt idx="114">
                    <c:v>0</c:v>
                  </c:pt>
                  <c:pt idx="151">
                    <c:v>0.01</c:v>
                  </c:pt>
                  <c:pt idx="153">
                    <c:v>5.9999999999999995E-4</c:v>
                  </c:pt>
                  <c:pt idx="159">
                    <c:v>8.0000000000000004E-4</c:v>
                  </c:pt>
                  <c:pt idx="161">
                    <c:v>3.6000000000000002E-4</c:v>
                  </c:pt>
                  <c:pt idx="162">
                    <c:v>3.4199999999999999E-3</c:v>
                  </c:pt>
                  <c:pt idx="164">
                    <c:v>4.0000000000000002E-4</c:v>
                  </c:pt>
                  <c:pt idx="167">
                    <c:v>4.0000000000000002E-4</c:v>
                  </c:pt>
                  <c:pt idx="169">
                    <c:v>5.9999999999999995E-4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8.0000000000000004E-4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58">
                    <c:v>1E-3</c:v>
                  </c:pt>
                  <c:pt idx="114">
                    <c:v>0</c:v>
                  </c:pt>
                  <c:pt idx="151">
                    <c:v>0.01</c:v>
                  </c:pt>
                  <c:pt idx="153">
                    <c:v>5.9999999999999995E-4</c:v>
                  </c:pt>
                  <c:pt idx="159">
                    <c:v>8.0000000000000004E-4</c:v>
                  </c:pt>
                  <c:pt idx="161">
                    <c:v>3.6000000000000002E-4</c:v>
                  </c:pt>
                  <c:pt idx="162">
                    <c:v>3.4199999999999999E-3</c:v>
                  </c:pt>
                  <c:pt idx="164">
                    <c:v>4.0000000000000002E-4</c:v>
                  </c:pt>
                  <c:pt idx="167">
                    <c:v>4.0000000000000002E-4</c:v>
                  </c:pt>
                  <c:pt idx="169">
                    <c:v>5.9999999999999995E-4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-19600</c:v>
                </c:pt>
                <c:pt idx="1">
                  <c:v>-18666</c:v>
                </c:pt>
                <c:pt idx="2">
                  <c:v>-18663</c:v>
                </c:pt>
                <c:pt idx="3">
                  <c:v>-18660</c:v>
                </c:pt>
                <c:pt idx="4">
                  <c:v>-18507</c:v>
                </c:pt>
                <c:pt idx="5">
                  <c:v>-18205</c:v>
                </c:pt>
                <c:pt idx="6">
                  <c:v>-18189</c:v>
                </c:pt>
                <c:pt idx="7">
                  <c:v>-18076</c:v>
                </c:pt>
                <c:pt idx="8">
                  <c:v>-18052</c:v>
                </c:pt>
                <c:pt idx="9">
                  <c:v>-18034</c:v>
                </c:pt>
                <c:pt idx="10">
                  <c:v>-17908</c:v>
                </c:pt>
                <c:pt idx="11">
                  <c:v>-17905</c:v>
                </c:pt>
                <c:pt idx="12">
                  <c:v>-17884</c:v>
                </c:pt>
                <c:pt idx="13">
                  <c:v>-17881</c:v>
                </c:pt>
                <c:pt idx="14">
                  <c:v>-17758</c:v>
                </c:pt>
                <c:pt idx="15">
                  <c:v>-17728</c:v>
                </c:pt>
                <c:pt idx="16">
                  <c:v>-17596</c:v>
                </c:pt>
                <c:pt idx="17">
                  <c:v>-17575</c:v>
                </c:pt>
                <c:pt idx="18">
                  <c:v>-17569</c:v>
                </c:pt>
                <c:pt idx="19">
                  <c:v>-17557</c:v>
                </c:pt>
                <c:pt idx="20">
                  <c:v>-17438</c:v>
                </c:pt>
                <c:pt idx="21">
                  <c:v>-17279</c:v>
                </c:pt>
                <c:pt idx="22">
                  <c:v>-17264</c:v>
                </c:pt>
                <c:pt idx="23">
                  <c:v>-17120</c:v>
                </c:pt>
                <c:pt idx="24">
                  <c:v>-17117</c:v>
                </c:pt>
                <c:pt idx="25">
                  <c:v>-17111</c:v>
                </c:pt>
                <c:pt idx="26">
                  <c:v>-17108</c:v>
                </c:pt>
                <c:pt idx="27">
                  <c:v>-17102</c:v>
                </c:pt>
                <c:pt idx="28">
                  <c:v>-17099</c:v>
                </c:pt>
                <c:pt idx="29">
                  <c:v>-17093</c:v>
                </c:pt>
                <c:pt idx="30">
                  <c:v>-16982</c:v>
                </c:pt>
                <c:pt idx="31">
                  <c:v>-16961</c:v>
                </c:pt>
                <c:pt idx="32">
                  <c:v>-16958</c:v>
                </c:pt>
                <c:pt idx="33">
                  <c:v>-16946</c:v>
                </c:pt>
                <c:pt idx="34">
                  <c:v>-16943</c:v>
                </c:pt>
                <c:pt idx="35">
                  <c:v>-16931</c:v>
                </c:pt>
                <c:pt idx="36">
                  <c:v>-16805</c:v>
                </c:pt>
                <c:pt idx="37">
                  <c:v>-16796</c:v>
                </c:pt>
                <c:pt idx="38">
                  <c:v>-16781</c:v>
                </c:pt>
                <c:pt idx="39">
                  <c:v>-16778</c:v>
                </c:pt>
                <c:pt idx="40">
                  <c:v>-16014</c:v>
                </c:pt>
                <c:pt idx="41">
                  <c:v>-14899</c:v>
                </c:pt>
                <c:pt idx="42">
                  <c:v>-14481</c:v>
                </c:pt>
                <c:pt idx="43">
                  <c:v>-14429</c:v>
                </c:pt>
                <c:pt idx="44">
                  <c:v>-14294</c:v>
                </c:pt>
                <c:pt idx="45">
                  <c:v>-14127</c:v>
                </c:pt>
                <c:pt idx="46">
                  <c:v>-14126</c:v>
                </c:pt>
                <c:pt idx="47">
                  <c:v>-14093</c:v>
                </c:pt>
                <c:pt idx="48">
                  <c:v>-14089</c:v>
                </c:pt>
                <c:pt idx="49">
                  <c:v>-14087</c:v>
                </c:pt>
                <c:pt idx="50">
                  <c:v>-14081</c:v>
                </c:pt>
                <c:pt idx="51">
                  <c:v>-13986</c:v>
                </c:pt>
                <c:pt idx="52">
                  <c:v>-13962</c:v>
                </c:pt>
                <c:pt idx="53">
                  <c:v>-13958</c:v>
                </c:pt>
                <c:pt idx="54">
                  <c:v>-13955</c:v>
                </c:pt>
                <c:pt idx="55">
                  <c:v>-13946</c:v>
                </c:pt>
                <c:pt idx="56">
                  <c:v>-13940</c:v>
                </c:pt>
                <c:pt idx="57">
                  <c:v>-13644</c:v>
                </c:pt>
                <c:pt idx="58">
                  <c:v>-11147</c:v>
                </c:pt>
                <c:pt idx="59">
                  <c:v>-10970</c:v>
                </c:pt>
                <c:pt idx="60">
                  <c:v>-10057</c:v>
                </c:pt>
                <c:pt idx="61">
                  <c:v>-10055</c:v>
                </c:pt>
                <c:pt idx="62">
                  <c:v>-9891</c:v>
                </c:pt>
                <c:pt idx="63">
                  <c:v>-9867</c:v>
                </c:pt>
                <c:pt idx="64">
                  <c:v>-9861</c:v>
                </c:pt>
                <c:pt idx="65">
                  <c:v>-9858</c:v>
                </c:pt>
                <c:pt idx="66">
                  <c:v>-9855</c:v>
                </c:pt>
                <c:pt idx="67">
                  <c:v>-9849</c:v>
                </c:pt>
                <c:pt idx="68">
                  <c:v>-9433</c:v>
                </c:pt>
                <c:pt idx="69">
                  <c:v>-9430</c:v>
                </c:pt>
                <c:pt idx="70">
                  <c:v>-9421</c:v>
                </c:pt>
                <c:pt idx="71">
                  <c:v>-9418</c:v>
                </c:pt>
                <c:pt idx="72">
                  <c:v>-9412</c:v>
                </c:pt>
                <c:pt idx="73">
                  <c:v>-9409</c:v>
                </c:pt>
                <c:pt idx="74">
                  <c:v>-9256</c:v>
                </c:pt>
                <c:pt idx="75">
                  <c:v>-9239</c:v>
                </c:pt>
                <c:pt idx="76">
                  <c:v>-9229</c:v>
                </c:pt>
                <c:pt idx="77">
                  <c:v>-9092</c:v>
                </c:pt>
                <c:pt idx="78">
                  <c:v>-9089</c:v>
                </c:pt>
                <c:pt idx="79">
                  <c:v>-9067</c:v>
                </c:pt>
                <c:pt idx="80">
                  <c:v>-8630</c:v>
                </c:pt>
                <c:pt idx="81">
                  <c:v>-8600</c:v>
                </c:pt>
                <c:pt idx="82">
                  <c:v>-8474</c:v>
                </c:pt>
                <c:pt idx="83">
                  <c:v>-8460</c:v>
                </c:pt>
                <c:pt idx="84">
                  <c:v>-8457</c:v>
                </c:pt>
                <c:pt idx="85">
                  <c:v>-8329</c:v>
                </c:pt>
                <c:pt idx="86">
                  <c:v>-8329</c:v>
                </c:pt>
                <c:pt idx="87">
                  <c:v>-8310</c:v>
                </c:pt>
                <c:pt idx="88">
                  <c:v>-8121</c:v>
                </c:pt>
                <c:pt idx="89">
                  <c:v>-8050</c:v>
                </c:pt>
                <c:pt idx="90">
                  <c:v>-8028</c:v>
                </c:pt>
                <c:pt idx="91">
                  <c:v>-8028</c:v>
                </c:pt>
                <c:pt idx="92">
                  <c:v>-8025</c:v>
                </c:pt>
                <c:pt idx="93">
                  <c:v>-8025</c:v>
                </c:pt>
                <c:pt idx="94">
                  <c:v>-8019</c:v>
                </c:pt>
                <c:pt idx="95">
                  <c:v>-7999</c:v>
                </c:pt>
                <c:pt idx="96">
                  <c:v>-7897</c:v>
                </c:pt>
                <c:pt idx="97">
                  <c:v>-7848</c:v>
                </c:pt>
                <c:pt idx="98">
                  <c:v>-7848</c:v>
                </c:pt>
                <c:pt idx="99">
                  <c:v>-7837</c:v>
                </c:pt>
                <c:pt idx="100">
                  <c:v>-7830</c:v>
                </c:pt>
                <c:pt idx="101">
                  <c:v>-7692</c:v>
                </c:pt>
                <c:pt idx="102">
                  <c:v>-7681</c:v>
                </c:pt>
                <c:pt idx="103">
                  <c:v>-7681</c:v>
                </c:pt>
                <c:pt idx="104">
                  <c:v>-7671</c:v>
                </c:pt>
                <c:pt idx="105">
                  <c:v>-7518</c:v>
                </c:pt>
                <c:pt idx="106">
                  <c:v>-7515</c:v>
                </c:pt>
                <c:pt idx="107">
                  <c:v>-7515</c:v>
                </c:pt>
                <c:pt idx="108">
                  <c:v>-7515</c:v>
                </c:pt>
                <c:pt idx="109">
                  <c:v>-7513</c:v>
                </c:pt>
                <c:pt idx="110">
                  <c:v>-7513</c:v>
                </c:pt>
                <c:pt idx="111">
                  <c:v>-7507</c:v>
                </c:pt>
                <c:pt idx="112">
                  <c:v>-7506</c:v>
                </c:pt>
                <c:pt idx="113">
                  <c:v>-7504</c:v>
                </c:pt>
                <c:pt idx="114">
                  <c:v>-7503</c:v>
                </c:pt>
                <c:pt idx="115">
                  <c:v>-7064</c:v>
                </c:pt>
                <c:pt idx="116">
                  <c:v>-6883</c:v>
                </c:pt>
                <c:pt idx="117">
                  <c:v>-6733</c:v>
                </c:pt>
                <c:pt idx="118">
                  <c:v>-6731</c:v>
                </c:pt>
                <c:pt idx="119">
                  <c:v>-6727</c:v>
                </c:pt>
                <c:pt idx="120">
                  <c:v>-6721</c:v>
                </c:pt>
                <c:pt idx="121">
                  <c:v>-6565</c:v>
                </c:pt>
                <c:pt idx="122">
                  <c:v>-6284</c:v>
                </c:pt>
                <c:pt idx="123">
                  <c:v>-6126</c:v>
                </c:pt>
                <c:pt idx="124">
                  <c:v>-6125</c:v>
                </c:pt>
                <c:pt idx="125">
                  <c:v>-6122</c:v>
                </c:pt>
                <c:pt idx="126">
                  <c:v>-6113</c:v>
                </c:pt>
                <c:pt idx="127">
                  <c:v>-6107</c:v>
                </c:pt>
                <c:pt idx="128">
                  <c:v>-5957</c:v>
                </c:pt>
                <c:pt idx="129">
                  <c:v>-5949</c:v>
                </c:pt>
                <c:pt idx="130">
                  <c:v>-5933</c:v>
                </c:pt>
                <c:pt idx="131">
                  <c:v>-5930</c:v>
                </c:pt>
                <c:pt idx="132">
                  <c:v>-5615</c:v>
                </c:pt>
                <c:pt idx="133">
                  <c:v>-5478</c:v>
                </c:pt>
                <c:pt idx="134">
                  <c:v>-5325</c:v>
                </c:pt>
                <c:pt idx="135">
                  <c:v>-4999</c:v>
                </c:pt>
                <c:pt idx="136">
                  <c:v>-4992</c:v>
                </c:pt>
                <c:pt idx="137">
                  <c:v>-4989</c:v>
                </c:pt>
                <c:pt idx="138">
                  <c:v>-4915</c:v>
                </c:pt>
                <c:pt idx="139">
                  <c:v>-4551</c:v>
                </c:pt>
                <c:pt idx="140">
                  <c:v>-4543</c:v>
                </c:pt>
                <c:pt idx="141">
                  <c:v>-4380</c:v>
                </c:pt>
                <c:pt idx="142">
                  <c:v>-4372</c:v>
                </c:pt>
                <c:pt idx="143">
                  <c:v>-3758</c:v>
                </c:pt>
                <c:pt idx="144">
                  <c:v>-3752</c:v>
                </c:pt>
                <c:pt idx="145">
                  <c:v>-3749</c:v>
                </c:pt>
                <c:pt idx="146">
                  <c:v>-3649</c:v>
                </c:pt>
                <c:pt idx="147">
                  <c:v>-3646</c:v>
                </c:pt>
                <c:pt idx="148">
                  <c:v>-3640</c:v>
                </c:pt>
                <c:pt idx="149">
                  <c:v>-3404</c:v>
                </c:pt>
                <c:pt idx="150">
                  <c:v>-3279</c:v>
                </c:pt>
                <c:pt idx="151">
                  <c:v>-3267</c:v>
                </c:pt>
                <c:pt idx="152">
                  <c:v>-3026</c:v>
                </c:pt>
                <c:pt idx="153">
                  <c:v>-2700</c:v>
                </c:pt>
                <c:pt idx="154">
                  <c:v>-2666</c:v>
                </c:pt>
                <c:pt idx="155">
                  <c:v>-2663</c:v>
                </c:pt>
                <c:pt idx="156">
                  <c:v>-2519</c:v>
                </c:pt>
                <c:pt idx="157">
                  <c:v>-2351</c:v>
                </c:pt>
                <c:pt idx="158">
                  <c:v>-2345</c:v>
                </c:pt>
                <c:pt idx="159">
                  <c:v>-2185</c:v>
                </c:pt>
                <c:pt idx="160">
                  <c:v>-1890</c:v>
                </c:pt>
                <c:pt idx="161">
                  <c:v>-1889</c:v>
                </c:pt>
                <c:pt idx="162">
                  <c:v>-1873.5</c:v>
                </c:pt>
                <c:pt idx="163">
                  <c:v>-1761</c:v>
                </c:pt>
                <c:pt idx="164">
                  <c:v>-1742</c:v>
                </c:pt>
                <c:pt idx="165">
                  <c:v>-1719</c:v>
                </c:pt>
                <c:pt idx="166">
                  <c:v>-1719</c:v>
                </c:pt>
                <c:pt idx="167">
                  <c:v>-1708</c:v>
                </c:pt>
                <c:pt idx="168">
                  <c:v>-1590</c:v>
                </c:pt>
                <c:pt idx="169">
                  <c:v>-1219</c:v>
                </c:pt>
                <c:pt idx="170">
                  <c:v>-973</c:v>
                </c:pt>
                <c:pt idx="171">
                  <c:v>-970</c:v>
                </c:pt>
                <c:pt idx="172">
                  <c:v>-964</c:v>
                </c:pt>
                <c:pt idx="173">
                  <c:v>0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  <c:pt idx="58">
                  <c:v>-0.20848999999725493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A8-4FE2-BB78-6C30BB15CF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-19600</c:v>
                </c:pt>
                <c:pt idx="1">
                  <c:v>-18666</c:v>
                </c:pt>
                <c:pt idx="2">
                  <c:v>-18663</c:v>
                </c:pt>
                <c:pt idx="3">
                  <c:v>-18660</c:v>
                </c:pt>
                <c:pt idx="4">
                  <c:v>-18507</c:v>
                </c:pt>
                <c:pt idx="5">
                  <c:v>-18205</c:v>
                </c:pt>
                <c:pt idx="6">
                  <c:v>-18189</c:v>
                </c:pt>
                <c:pt idx="7">
                  <c:v>-18076</c:v>
                </c:pt>
                <c:pt idx="8">
                  <c:v>-18052</c:v>
                </c:pt>
                <c:pt idx="9">
                  <c:v>-18034</c:v>
                </c:pt>
                <c:pt idx="10">
                  <c:v>-17908</c:v>
                </c:pt>
                <c:pt idx="11">
                  <c:v>-17905</c:v>
                </c:pt>
                <c:pt idx="12">
                  <c:v>-17884</c:v>
                </c:pt>
                <c:pt idx="13">
                  <c:v>-17881</c:v>
                </c:pt>
                <c:pt idx="14">
                  <c:v>-17758</c:v>
                </c:pt>
                <c:pt idx="15">
                  <c:v>-17728</c:v>
                </c:pt>
                <c:pt idx="16">
                  <c:v>-17596</c:v>
                </c:pt>
                <c:pt idx="17">
                  <c:v>-17575</c:v>
                </c:pt>
                <c:pt idx="18">
                  <c:v>-17569</c:v>
                </c:pt>
                <c:pt idx="19">
                  <c:v>-17557</c:v>
                </c:pt>
                <c:pt idx="20">
                  <c:v>-17438</c:v>
                </c:pt>
                <c:pt idx="21">
                  <c:v>-17279</c:v>
                </c:pt>
                <c:pt idx="22">
                  <c:v>-17264</c:v>
                </c:pt>
                <c:pt idx="23">
                  <c:v>-17120</c:v>
                </c:pt>
                <c:pt idx="24">
                  <c:v>-17117</c:v>
                </c:pt>
                <c:pt idx="25">
                  <c:v>-17111</c:v>
                </c:pt>
                <c:pt idx="26">
                  <c:v>-17108</c:v>
                </c:pt>
                <c:pt idx="27">
                  <c:v>-17102</c:v>
                </c:pt>
                <c:pt idx="28">
                  <c:v>-17099</c:v>
                </c:pt>
                <c:pt idx="29">
                  <c:v>-17093</c:v>
                </c:pt>
                <c:pt idx="30">
                  <c:v>-16982</c:v>
                </c:pt>
                <c:pt idx="31">
                  <c:v>-16961</c:v>
                </c:pt>
                <c:pt idx="32">
                  <c:v>-16958</c:v>
                </c:pt>
                <c:pt idx="33">
                  <c:v>-16946</c:v>
                </c:pt>
                <c:pt idx="34">
                  <c:v>-16943</c:v>
                </c:pt>
                <c:pt idx="35">
                  <c:v>-16931</c:v>
                </c:pt>
                <c:pt idx="36">
                  <c:v>-16805</c:v>
                </c:pt>
                <c:pt idx="37">
                  <c:v>-16796</c:v>
                </c:pt>
                <c:pt idx="38">
                  <c:v>-16781</c:v>
                </c:pt>
                <c:pt idx="39">
                  <c:v>-16778</c:v>
                </c:pt>
                <c:pt idx="40">
                  <c:v>-16014</c:v>
                </c:pt>
                <c:pt idx="41">
                  <c:v>-14899</c:v>
                </c:pt>
                <c:pt idx="42">
                  <c:v>-14481</c:v>
                </c:pt>
                <c:pt idx="43">
                  <c:v>-14429</c:v>
                </c:pt>
                <c:pt idx="44">
                  <c:v>-14294</c:v>
                </c:pt>
                <c:pt idx="45">
                  <c:v>-14127</c:v>
                </c:pt>
                <c:pt idx="46">
                  <c:v>-14126</c:v>
                </c:pt>
                <c:pt idx="47">
                  <c:v>-14093</c:v>
                </c:pt>
                <c:pt idx="48">
                  <c:v>-14089</c:v>
                </c:pt>
                <c:pt idx="49">
                  <c:v>-14087</c:v>
                </c:pt>
                <c:pt idx="50">
                  <c:v>-14081</c:v>
                </c:pt>
                <c:pt idx="51">
                  <c:v>-13986</c:v>
                </c:pt>
                <c:pt idx="52">
                  <c:v>-13962</c:v>
                </c:pt>
                <c:pt idx="53">
                  <c:v>-13958</c:v>
                </c:pt>
                <c:pt idx="54">
                  <c:v>-13955</c:v>
                </c:pt>
                <c:pt idx="55">
                  <c:v>-13946</c:v>
                </c:pt>
                <c:pt idx="56">
                  <c:v>-13940</c:v>
                </c:pt>
                <c:pt idx="57">
                  <c:v>-13644</c:v>
                </c:pt>
                <c:pt idx="58">
                  <c:v>-11147</c:v>
                </c:pt>
                <c:pt idx="59">
                  <c:v>-10970</c:v>
                </c:pt>
                <c:pt idx="60">
                  <c:v>-10057</c:v>
                </c:pt>
                <c:pt idx="61">
                  <c:v>-10055</c:v>
                </c:pt>
                <c:pt idx="62">
                  <c:v>-9891</c:v>
                </c:pt>
                <c:pt idx="63">
                  <c:v>-9867</c:v>
                </c:pt>
                <c:pt idx="64">
                  <c:v>-9861</c:v>
                </c:pt>
                <c:pt idx="65">
                  <c:v>-9858</c:v>
                </c:pt>
                <c:pt idx="66">
                  <c:v>-9855</c:v>
                </c:pt>
                <c:pt idx="67">
                  <c:v>-9849</c:v>
                </c:pt>
                <c:pt idx="68">
                  <c:v>-9433</c:v>
                </c:pt>
                <c:pt idx="69">
                  <c:v>-9430</c:v>
                </c:pt>
                <c:pt idx="70">
                  <c:v>-9421</c:v>
                </c:pt>
                <c:pt idx="71">
                  <c:v>-9418</c:v>
                </c:pt>
                <c:pt idx="72">
                  <c:v>-9412</c:v>
                </c:pt>
                <c:pt idx="73">
                  <c:v>-9409</c:v>
                </c:pt>
                <c:pt idx="74">
                  <c:v>-9256</c:v>
                </c:pt>
                <c:pt idx="75">
                  <c:v>-9239</c:v>
                </c:pt>
                <c:pt idx="76">
                  <c:v>-9229</c:v>
                </c:pt>
                <c:pt idx="77">
                  <c:v>-9092</c:v>
                </c:pt>
                <c:pt idx="78">
                  <c:v>-9089</c:v>
                </c:pt>
                <c:pt idx="79">
                  <c:v>-9067</c:v>
                </c:pt>
                <c:pt idx="80">
                  <c:v>-8630</c:v>
                </c:pt>
                <c:pt idx="81">
                  <c:v>-8600</c:v>
                </c:pt>
                <c:pt idx="82">
                  <c:v>-8474</c:v>
                </c:pt>
                <c:pt idx="83">
                  <c:v>-8460</c:v>
                </c:pt>
                <c:pt idx="84">
                  <c:v>-8457</c:v>
                </c:pt>
                <c:pt idx="85">
                  <c:v>-8329</c:v>
                </c:pt>
                <c:pt idx="86">
                  <c:v>-8329</c:v>
                </c:pt>
                <c:pt idx="87">
                  <c:v>-8310</c:v>
                </c:pt>
                <c:pt idx="88">
                  <c:v>-8121</c:v>
                </c:pt>
                <c:pt idx="89">
                  <c:v>-8050</c:v>
                </c:pt>
                <c:pt idx="90">
                  <c:v>-8028</c:v>
                </c:pt>
                <c:pt idx="91">
                  <c:v>-8028</c:v>
                </c:pt>
                <c:pt idx="92">
                  <c:v>-8025</c:v>
                </c:pt>
                <c:pt idx="93">
                  <c:v>-8025</c:v>
                </c:pt>
                <c:pt idx="94">
                  <c:v>-8019</c:v>
                </c:pt>
                <c:pt idx="95">
                  <c:v>-7999</c:v>
                </c:pt>
                <c:pt idx="96">
                  <c:v>-7897</c:v>
                </c:pt>
                <c:pt idx="97">
                  <c:v>-7848</c:v>
                </c:pt>
                <c:pt idx="98">
                  <c:v>-7848</c:v>
                </c:pt>
                <c:pt idx="99">
                  <c:v>-7837</c:v>
                </c:pt>
                <c:pt idx="100">
                  <c:v>-7830</c:v>
                </c:pt>
                <c:pt idx="101">
                  <c:v>-7692</c:v>
                </c:pt>
                <c:pt idx="102">
                  <c:v>-7681</c:v>
                </c:pt>
                <c:pt idx="103">
                  <c:v>-7681</c:v>
                </c:pt>
                <c:pt idx="104">
                  <c:v>-7671</c:v>
                </c:pt>
                <c:pt idx="105">
                  <c:v>-7518</c:v>
                </c:pt>
                <c:pt idx="106">
                  <c:v>-7515</c:v>
                </c:pt>
                <c:pt idx="107">
                  <c:v>-7515</c:v>
                </c:pt>
                <c:pt idx="108">
                  <c:v>-7515</c:v>
                </c:pt>
                <c:pt idx="109">
                  <c:v>-7513</c:v>
                </c:pt>
                <c:pt idx="110">
                  <c:v>-7513</c:v>
                </c:pt>
                <c:pt idx="111">
                  <c:v>-7507</c:v>
                </c:pt>
                <c:pt idx="112">
                  <c:v>-7506</c:v>
                </c:pt>
                <c:pt idx="113">
                  <c:v>-7504</c:v>
                </c:pt>
                <c:pt idx="114">
                  <c:v>-7503</c:v>
                </c:pt>
                <c:pt idx="115">
                  <c:v>-7064</c:v>
                </c:pt>
                <c:pt idx="116">
                  <c:v>-6883</c:v>
                </c:pt>
                <c:pt idx="117">
                  <c:v>-6733</c:v>
                </c:pt>
                <c:pt idx="118">
                  <c:v>-6731</c:v>
                </c:pt>
                <c:pt idx="119">
                  <c:v>-6727</c:v>
                </c:pt>
                <c:pt idx="120">
                  <c:v>-6721</c:v>
                </c:pt>
                <c:pt idx="121">
                  <c:v>-6565</c:v>
                </c:pt>
                <c:pt idx="122">
                  <c:v>-6284</c:v>
                </c:pt>
                <c:pt idx="123">
                  <c:v>-6126</c:v>
                </c:pt>
                <c:pt idx="124">
                  <c:v>-6125</c:v>
                </c:pt>
                <c:pt idx="125">
                  <c:v>-6122</c:v>
                </c:pt>
                <c:pt idx="126">
                  <c:v>-6113</c:v>
                </c:pt>
                <c:pt idx="127">
                  <c:v>-6107</c:v>
                </c:pt>
                <c:pt idx="128">
                  <c:v>-5957</c:v>
                </c:pt>
                <c:pt idx="129">
                  <c:v>-5949</c:v>
                </c:pt>
                <c:pt idx="130">
                  <c:v>-5933</c:v>
                </c:pt>
                <c:pt idx="131">
                  <c:v>-5930</c:v>
                </c:pt>
                <c:pt idx="132">
                  <c:v>-5615</c:v>
                </c:pt>
                <c:pt idx="133">
                  <c:v>-5478</c:v>
                </c:pt>
                <c:pt idx="134">
                  <c:v>-5325</c:v>
                </c:pt>
                <c:pt idx="135">
                  <c:v>-4999</c:v>
                </c:pt>
                <c:pt idx="136">
                  <c:v>-4992</c:v>
                </c:pt>
                <c:pt idx="137">
                  <c:v>-4989</c:v>
                </c:pt>
                <c:pt idx="138">
                  <c:v>-4915</c:v>
                </c:pt>
                <c:pt idx="139">
                  <c:v>-4551</c:v>
                </c:pt>
                <c:pt idx="140">
                  <c:v>-4543</c:v>
                </c:pt>
                <c:pt idx="141">
                  <c:v>-4380</c:v>
                </c:pt>
                <c:pt idx="142">
                  <c:v>-4372</c:v>
                </c:pt>
                <c:pt idx="143">
                  <c:v>-3758</c:v>
                </c:pt>
                <c:pt idx="144">
                  <c:v>-3752</c:v>
                </c:pt>
                <c:pt idx="145">
                  <c:v>-3749</c:v>
                </c:pt>
                <c:pt idx="146">
                  <c:v>-3649</c:v>
                </c:pt>
                <c:pt idx="147">
                  <c:v>-3646</c:v>
                </c:pt>
                <c:pt idx="148">
                  <c:v>-3640</c:v>
                </c:pt>
                <c:pt idx="149">
                  <c:v>-3404</c:v>
                </c:pt>
                <c:pt idx="150">
                  <c:v>-3279</c:v>
                </c:pt>
                <c:pt idx="151">
                  <c:v>-3267</c:v>
                </c:pt>
                <c:pt idx="152">
                  <c:v>-3026</c:v>
                </c:pt>
                <c:pt idx="153">
                  <c:v>-2700</c:v>
                </c:pt>
                <c:pt idx="154">
                  <c:v>-2666</c:v>
                </c:pt>
                <c:pt idx="155">
                  <c:v>-2663</c:v>
                </c:pt>
                <c:pt idx="156">
                  <c:v>-2519</c:v>
                </c:pt>
                <c:pt idx="157">
                  <c:v>-2351</c:v>
                </c:pt>
                <c:pt idx="158">
                  <c:v>-2345</c:v>
                </c:pt>
                <c:pt idx="159">
                  <c:v>-2185</c:v>
                </c:pt>
                <c:pt idx="160">
                  <c:v>-1890</c:v>
                </c:pt>
                <c:pt idx="161">
                  <c:v>-1889</c:v>
                </c:pt>
                <c:pt idx="162">
                  <c:v>-1873.5</c:v>
                </c:pt>
                <c:pt idx="163">
                  <c:v>-1761</c:v>
                </c:pt>
                <c:pt idx="164">
                  <c:v>-1742</c:v>
                </c:pt>
                <c:pt idx="165">
                  <c:v>-1719</c:v>
                </c:pt>
                <c:pt idx="166">
                  <c:v>-1719</c:v>
                </c:pt>
                <c:pt idx="167">
                  <c:v>-1708</c:v>
                </c:pt>
                <c:pt idx="168">
                  <c:v>-1590</c:v>
                </c:pt>
                <c:pt idx="169">
                  <c:v>-1219</c:v>
                </c:pt>
                <c:pt idx="170">
                  <c:v>-973</c:v>
                </c:pt>
                <c:pt idx="171">
                  <c:v>-970</c:v>
                </c:pt>
                <c:pt idx="172">
                  <c:v>-964</c:v>
                </c:pt>
                <c:pt idx="173">
                  <c:v>0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140">
                  <c:v>-1.7383399613438634E-2</c:v>
                </c:pt>
                <c:pt idx="141">
                  <c:v>-1.6944594680869847E-2</c:v>
                </c:pt>
                <c:pt idx="142">
                  <c:v>-1.6923058242461562E-2</c:v>
                </c:pt>
                <c:pt idx="143">
                  <c:v>-1.5270136594625752E-2</c:v>
                </c:pt>
                <c:pt idx="144">
                  <c:v>-1.5253984265819538E-2</c:v>
                </c:pt>
                <c:pt idx="145">
                  <c:v>-1.5245908101416432E-2</c:v>
                </c:pt>
                <c:pt idx="146">
                  <c:v>-1.4976702621312881E-2</c:v>
                </c:pt>
                <c:pt idx="147">
                  <c:v>-1.4968626456909774E-2</c:v>
                </c:pt>
                <c:pt idx="148">
                  <c:v>-1.4952474128103561E-2</c:v>
                </c:pt>
                <c:pt idx="149">
                  <c:v>-1.4317149195059178E-2</c:v>
                </c:pt>
                <c:pt idx="150">
                  <c:v>-1.3980642344929739E-2</c:v>
                </c:pt>
                <c:pt idx="151">
                  <c:v>-1.3948337687317312E-2</c:v>
                </c:pt>
                <c:pt idx="152">
                  <c:v>-1.3299552480267752E-2</c:v>
                </c:pt>
                <c:pt idx="153">
                  <c:v>-1.2421942615130173E-2</c:v>
                </c:pt>
                <c:pt idx="154">
                  <c:v>-1.2330412751894965E-2</c:v>
                </c:pt>
                <c:pt idx="155">
                  <c:v>-1.2322336587491859E-2</c:v>
                </c:pt>
                <c:pt idx="156">
                  <c:v>-1.1934680696142744E-2</c:v>
                </c:pt>
                <c:pt idx="157">
                  <c:v>-1.1482415489568777E-2</c:v>
                </c:pt>
                <c:pt idx="158">
                  <c:v>-1.1466263160762564E-2</c:v>
                </c:pt>
                <c:pt idx="159">
                  <c:v>-1.103553439259688E-2</c:v>
                </c:pt>
                <c:pt idx="160">
                  <c:v>-1.0241378226291401E-2</c:v>
                </c:pt>
                <c:pt idx="161">
                  <c:v>-1.0238686171490367E-2</c:v>
                </c:pt>
                <c:pt idx="162">
                  <c:v>-1.0196959322074315E-2</c:v>
                </c:pt>
                <c:pt idx="163">
                  <c:v>-9.8941031569578196E-3</c:v>
                </c:pt>
                <c:pt idx="164">
                  <c:v>-9.8429541157381457E-3</c:v>
                </c:pt>
                <c:pt idx="165">
                  <c:v>-9.7810368553143279E-3</c:v>
                </c:pt>
                <c:pt idx="166">
                  <c:v>-9.7810368553143279E-3</c:v>
                </c:pt>
                <c:pt idx="167">
                  <c:v>-9.7514242525029368E-3</c:v>
                </c:pt>
                <c:pt idx="168">
                  <c:v>-9.4337617859807463E-3</c:v>
                </c:pt>
                <c:pt idx="169">
                  <c:v>-8.4350094547965687E-3</c:v>
                </c:pt>
                <c:pt idx="170">
                  <c:v>-7.7727639737418305E-3</c:v>
                </c:pt>
                <c:pt idx="171">
                  <c:v>-7.7646878093387238E-3</c:v>
                </c:pt>
                <c:pt idx="172">
                  <c:v>-7.7485354805325105E-3</c:v>
                </c:pt>
                <c:pt idx="173">
                  <c:v>-5.1533946523342703E-3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A8-4FE2-BB78-6C30BB15CF6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-19600</c:v>
                </c:pt>
                <c:pt idx="1">
                  <c:v>-18666</c:v>
                </c:pt>
                <c:pt idx="2">
                  <c:v>-18663</c:v>
                </c:pt>
                <c:pt idx="3">
                  <c:v>-18660</c:v>
                </c:pt>
                <c:pt idx="4">
                  <c:v>-18507</c:v>
                </c:pt>
                <c:pt idx="5">
                  <c:v>-18205</c:v>
                </c:pt>
                <c:pt idx="6">
                  <c:v>-18189</c:v>
                </c:pt>
                <c:pt idx="7">
                  <c:v>-18076</c:v>
                </c:pt>
                <c:pt idx="8">
                  <c:v>-18052</c:v>
                </c:pt>
                <c:pt idx="9">
                  <c:v>-18034</c:v>
                </c:pt>
                <c:pt idx="10">
                  <c:v>-17908</c:v>
                </c:pt>
                <c:pt idx="11">
                  <c:v>-17905</c:v>
                </c:pt>
                <c:pt idx="12">
                  <c:v>-17884</c:v>
                </c:pt>
                <c:pt idx="13">
                  <c:v>-17881</c:v>
                </c:pt>
                <c:pt idx="14">
                  <c:v>-17758</c:v>
                </c:pt>
                <c:pt idx="15">
                  <c:v>-17728</c:v>
                </c:pt>
                <c:pt idx="16">
                  <c:v>-17596</c:v>
                </c:pt>
                <c:pt idx="17">
                  <c:v>-17575</c:v>
                </c:pt>
                <c:pt idx="18">
                  <c:v>-17569</c:v>
                </c:pt>
                <c:pt idx="19">
                  <c:v>-17557</c:v>
                </c:pt>
                <c:pt idx="20">
                  <c:v>-17438</c:v>
                </c:pt>
                <c:pt idx="21">
                  <c:v>-17279</c:v>
                </c:pt>
                <c:pt idx="22">
                  <c:v>-17264</c:v>
                </c:pt>
                <c:pt idx="23">
                  <c:v>-17120</c:v>
                </c:pt>
                <c:pt idx="24">
                  <c:v>-17117</c:v>
                </c:pt>
                <c:pt idx="25">
                  <c:v>-17111</c:v>
                </c:pt>
                <c:pt idx="26">
                  <c:v>-17108</c:v>
                </c:pt>
                <c:pt idx="27">
                  <c:v>-17102</c:v>
                </c:pt>
                <c:pt idx="28">
                  <c:v>-17099</c:v>
                </c:pt>
                <c:pt idx="29">
                  <c:v>-17093</c:v>
                </c:pt>
                <c:pt idx="30">
                  <c:v>-16982</c:v>
                </c:pt>
                <c:pt idx="31">
                  <c:v>-16961</c:v>
                </c:pt>
                <c:pt idx="32">
                  <c:v>-16958</c:v>
                </c:pt>
                <c:pt idx="33">
                  <c:v>-16946</c:v>
                </c:pt>
                <c:pt idx="34">
                  <c:v>-16943</c:v>
                </c:pt>
                <c:pt idx="35">
                  <c:v>-16931</c:v>
                </c:pt>
                <c:pt idx="36">
                  <c:v>-16805</c:v>
                </c:pt>
                <c:pt idx="37">
                  <c:v>-16796</c:v>
                </c:pt>
                <c:pt idx="38">
                  <c:v>-16781</c:v>
                </c:pt>
                <c:pt idx="39">
                  <c:v>-16778</c:v>
                </c:pt>
                <c:pt idx="40">
                  <c:v>-16014</c:v>
                </c:pt>
                <c:pt idx="41">
                  <c:v>-14899</c:v>
                </c:pt>
                <c:pt idx="42">
                  <c:v>-14481</c:v>
                </c:pt>
                <c:pt idx="43">
                  <c:v>-14429</c:v>
                </c:pt>
                <c:pt idx="44">
                  <c:v>-14294</c:v>
                </c:pt>
                <c:pt idx="45">
                  <c:v>-14127</c:v>
                </c:pt>
                <c:pt idx="46">
                  <c:v>-14126</c:v>
                </c:pt>
                <c:pt idx="47">
                  <c:v>-14093</c:v>
                </c:pt>
                <c:pt idx="48">
                  <c:v>-14089</c:v>
                </c:pt>
                <c:pt idx="49">
                  <c:v>-14087</c:v>
                </c:pt>
                <c:pt idx="50">
                  <c:v>-14081</c:v>
                </c:pt>
                <c:pt idx="51">
                  <c:v>-13986</c:v>
                </c:pt>
                <c:pt idx="52">
                  <c:v>-13962</c:v>
                </c:pt>
                <c:pt idx="53">
                  <c:v>-13958</c:v>
                </c:pt>
                <c:pt idx="54">
                  <c:v>-13955</c:v>
                </c:pt>
                <c:pt idx="55">
                  <c:v>-13946</c:v>
                </c:pt>
                <c:pt idx="56">
                  <c:v>-13940</c:v>
                </c:pt>
                <c:pt idx="57">
                  <c:v>-13644</c:v>
                </c:pt>
                <c:pt idx="58">
                  <c:v>-11147</c:v>
                </c:pt>
                <c:pt idx="59">
                  <c:v>-10970</c:v>
                </c:pt>
                <c:pt idx="60">
                  <c:v>-10057</c:v>
                </c:pt>
                <c:pt idx="61">
                  <c:v>-10055</c:v>
                </c:pt>
                <c:pt idx="62">
                  <c:v>-9891</c:v>
                </c:pt>
                <c:pt idx="63">
                  <c:v>-9867</c:v>
                </c:pt>
                <c:pt idx="64">
                  <c:v>-9861</c:v>
                </c:pt>
                <c:pt idx="65">
                  <c:v>-9858</c:v>
                </c:pt>
                <c:pt idx="66">
                  <c:v>-9855</c:v>
                </c:pt>
                <c:pt idx="67">
                  <c:v>-9849</c:v>
                </c:pt>
                <c:pt idx="68">
                  <c:v>-9433</c:v>
                </c:pt>
                <c:pt idx="69">
                  <c:v>-9430</c:v>
                </c:pt>
                <c:pt idx="70">
                  <c:v>-9421</c:v>
                </c:pt>
                <c:pt idx="71">
                  <c:v>-9418</c:v>
                </c:pt>
                <c:pt idx="72">
                  <c:v>-9412</c:v>
                </c:pt>
                <c:pt idx="73">
                  <c:v>-9409</c:v>
                </c:pt>
                <c:pt idx="74">
                  <c:v>-9256</c:v>
                </c:pt>
                <c:pt idx="75">
                  <c:v>-9239</c:v>
                </c:pt>
                <c:pt idx="76">
                  <c:v>-9229</c:v>
                </c:pt>
                <c:pt idx="77">
                  <c:v>-9092</c:v>
                </c:pt>
                <c:pt idx="78">
                  <c:v>-9089</c:v>
                </c:pt>
                <c:pt idx="79">
                  <c:v>-9067</c:v>
                </c:pt>
                <c:pt idx="80">
                  <c:v>-8630</c:v>
                </c:pt>
                <c:pt idx="81">
                  <c:v>-8600</c:v>
                </c:pt>
                <c:pt idx="82">
                  <c:v>-8474</c:v>
                </c:pt>
                <c:pt idx="83">
                  <c:v>-8460</c:v>
                </c:pt>
                <c:pt idx="84">
                  <c:v>-8457</c:v>
                </c:pt>
                <c:pt idx="85">
                  <c:v>-8329</c:v>
                </c:pt>
                <c:pt idx="86">
                  <c:v>-8329</c:v>
                </c:pt>
                <c:pt idx="87">
                  <c:v>-8310</c:v>
                </c:pt>
                <c:pt idx="88">
                  <c:v>-8121</c:v>
                </c:pt>
                <c:pt idx="89">
                  <c:v>-8050</c:v>
                </c:pt>
                <c:pt idx="90">
                  <c:v>-8028</c:v>
                </c:pt>
                <c:pt idx="91">
                  <c:v>-8028</c:v>
                </c:pt>
                <c:pt idx="92">
                  <c:v>-8025</c:v>
                </c:pt>
                <c:pt idx="93">
                  <c:v>-8025</c:v>
                </c:pt>
                <c:pt idx="94">
                  <c:v>-8019</c:v>
                </c:pt>
                <c:pt idx="95">
                  <c:v>-7999</c:v>
                </c:pt>
                <c:pt idx="96">
                  <c:v>-7897</c:v>
                </c:pt>
                <c:pt idx="97">
                  <c:v>-7848</c:v>
                </c:pt>
                <c:pt idx="98">
                  <c:v>-7848</c:v>
                </c:pt>
                <c:pt idx="99">
                  <c:v>-7837</c:v>
                </c:pt>
                <c:pt idx="100">
                  <c:v>-7830</c:v>
                </c:pt>
                <c:pt idx="101">
                  <c:v>-7692</c:v>
                </c:pt>
                <c:pt idx="102">
                  <c:v>-7681</c:v>
                </c:pt>
                <c:pt idx="103">
                  <c:v>-7681</c:v>
                </c:pt>
                <c:pt idx="104">
                  <c:v>-7671</c:v>
                </c:pt>
                <c:pt idx="105">
                  <c:v>-7518</c:v>
                </c:pt>
                <c:pt idx="106">
                  <c:v>-7515</c:v>
                </c:pt>
                <c:pt idx="107">
                  <c:v>-7515</c:v>
                </c:pt>
                <c:pt idx="108">
                  <c:v>-7515</c:v>
                </c:pt>
                <c:pt idx="109">
                  <c:v>-7513</c:v>
                </c:pt>
                <c:pt idx="110">
                  <c:v>-7513</c:v>
                </c:pt>
                <c:pt idx="111">
                  <c:v>-7507</c:v>
                </c:pt>
                <c:pt idx="112">
                  <c:v>-7506</c:v>
                </c:pt>
                <c:pt idx="113">
                  <c:v>-7504</c:v>
                </c:pt>
                <c:pt idx="114">
                  <c:v>-7503</c:v>
                </c:pt>
                <c:pt idx="115">
                  <c:v>-7064</c:v>
                </c:pt>
                <c:pt idx="116">
                  <c:v>-6883</c:v>
                </c:pt>
                <c:pt idx="117">
                  <c:v>-6733</c:v>
                </c:pt>
                <c:pt idx="118">
                  <c:v>-6731</c:v>
                </c:pt>
                <c:pt idx="119">
                  <c:v>-6727</c:v>
                </c:pt>
                <c:pt idx="120">
                  <c:v>-6721</c:v>
                </c:pt>
                <c:pt idx="121">
                  <c:v>-6565</c:v>
                </c:pt>
                <c:pt idx="122">
                  <c:v>-6284</c:v>
                </c:pt>
                <c:pt idx="123">
                  <c:v>-6126</c:v>
                </c:pt>
                <c:pt idx="124">
                  <c:v>-6125</c:v>
                </c:pt>
                <c:pt idx="125">
                  <c:v>-6122</c:v>
                </c:pt>
                <c:pt idx="126">
                  <c:v>-6113</c:v>
                </c:pt>
                <c:pt idx="127">
                  <c:v>-6107</c:v>
                </c:pt>
                <c:pt idx="128">
                  <c:v>-5957</c:v>
                </c:pt>
                <c:pt idx="129">
                  <c:v>-5949</c:v>
                </c:pt>
                <c:pt idx="130">
                  <c:v>-5933</c:v>
                </c:pt>
                <c:pt idx="131">
                  <c:v>-5930</c:v>
                </c:pt>
                <c:pt idx="132">
                  <c:v>-5615</c:v>
                </c:pt>
                <c:pt idx="133">
                  <c:v>-5478</c:v>
                </c:pt>
                <c:pt idx="134">
                  <c:v>-5325</c:v>
                </c:pt>
                <c:pt idx="135">
                  <c:v>-4999</c:v>
                </c:pt>
                <c:pt idx="136">
                  <c:v>-4992</c:v>
                </c:pt>
                <c:pt idx="137">
                  <c:v>-4989</c:v>
                </c:pt>
                <c:pt idx="138">
                  <c:v>-4915</c:v>
                </c:pt>
                <c:pt idx="139">
                  <c:v>-4551</c:v>
                </c:pt>
                <c:pt idx="140">
                  <c:v>-4543</c:v>
                </c:pt>
                <c:pt idx="141">
                  <c:v>-4380</c:v>
                </c:pt>
                <c:pt idx="142">
                  <c:v>-4372</c:v>
                </c:pt>
                <c:pt idx="143">
                  <c:v>-3758</c:v>
                </c:pt>
                <c:pt idx="144">
                  <c:v>-3752</c:v>
                </c:pt>
                <c:pt idx="145">
                  <c:v>-3749</c:v>
                </c:pt>
                <c:pt idx="146">
                  <c:v>-3649</c:v>
                </c:pt>
                <c:pt idx="147">
                  <c:v>-3646</c:v>
                </c:pt>
                <c:pt idx="148">
                  <c:v>-3640</c:v>
                </c:pt>
                <c:pt idx="149">
                  <c:v>-3404</c:v>
                </c:pt>
                <c:pt idx="150">
                  <c:v>-3279</c:v>
                </c:pt>
                <c:pt idx="151">
                  <c:v>-3267</c:v>
                </c:pt>
                <c:pt idx="152">
                  <c:v>-3026</c:v>
                </c:pt>
                <c:pt idx="153">
                  <c:v>-2700</c:v>
                </c:pt>
                <c:pt idx="154">
                  <c:v>-2666</c:v>
                </c:pt>
                <c:pt idx="155">
                  <c:v>-2663</c:v>
                </c:pt>
                <c:pt idx="156">
                  <c:v>-2519</c:v>
                </c:pt>
                <c:pt idx="157">
                  <c:v>-2351</c:v>
                </c:pt>
                <c:pt idx="158">
                  <c:v>-2345</c:v>
                </c:pt>
                <c:pt idx="159">
                  <c:v>-2185</c:v>
                </c:pt>
                <c:pt idx="160">
                  <c:v>-1890</c:v>
                </c:pt>
                <c:pt idx="161">
                  <c:v>-1889</c:v>
                </c:pt>
                <c:pt idx="162">
                  <c:v>-1873.5</c:v>
                </c:pt>
                <c:pt idx="163">
                  <c:v>-1761</c:v>
                </c:pt>
                <c:pt idx="164">
                  <c:v>-1742</c:v>
                </c:pt>
                <c:pt idx="165">
                  <c:v>-1719</c:v>
                </c:pt>
                <c:pt idx="166">
                  <c:v>-1719</c:v>
                </c:pt>
                <c:pt idx="167">
                  <c:v>-1708</c:v>
                </c:pt>
                <c:pt idx="168">
                  <c:v>-1590</c:v>
                </c:pt>
                <c:pt idx="169">
                  <c:v>-1219</c:v>
                </c:pt>
                <c:pt idx="170">
                  <c:v>-973</c:v>
                </c:pt>
                <c:pt idx="171">
                  <c:v>-970</c:v>
                </c:pt>
                <c:pt idx="172">
                  <c:v>-964</c:v>
                </c:pt>
                <c:pt idx="173">
                  <c:v>0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42">
                  <c:v>-0.20226999999795225</c:v>
                </c:pt>
                <c:pt idx="133">
                  <c:v>-0.17425999999977648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A8-4FE2-BB78-6C30BB15C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698624"/>
        <c:axId val="1"/>
      </c:scatterChart>
      <c:valAx>
        <c:axId val="539698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9698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233082706766917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419100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050C0A4-51C7-C08D-BE97-3E82793F3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7.pdf" TargetMode="External"/><Relationship Id="rId13" Type="http://schemas.openxmlformats.org/officeDocument/2006/relationships/hyperlink" Target="http://vsolj.cetus-net.org/no39.pdf" TargetMode="External"/><Relationship Id="rId18" Type="http://schemas.openxmlformats.org/officeDocument/2006/relationships/hyperlink" Target="http://vsolj.cetus-net.org/no46.pdf" TargetMode="External"/><Relationship Id="rId26" Type="http://schemas.openxmlformats.org/officeDocument/2006/relationships/hyperlink" Target="http://www.konkoly.hu/cgi-bin/IBVS?6114" TargetMode="External"/><Relationship Id="rId3" Type="http://schemas.openxmlformats.org/officeDocument/2006/relationships/hyperlink" Target="http://www.konkoly.hu/cgi-bin/IBVS?111" TargetMode="External"/><Relationship Id="rId21" Type="http://schemas.openxmlformats.org/officeDocument/2006/relationships/hyperlink" Target="http://vsolj.cetus-net.org/vsoljno50.pdf" TargetMode="External"/><Relationship Id="rId7" Type="http://schemas.openxmlformats.org/officeDocument/2006/relationships/hyperlink" Target="http://www.konkoly.hu/cgi-bin/IBVS?180" TargetMode="External"/><Relationship Id="rId12" Type="http://schemas.openxmlformats.org/officeDocument/2006/relationships/hyperlink" Target="http://vsolj.cetus-net.org/no39.pdf" TargetMode="External"/><Relationship Id="rId17" Type="http://schemas.openxmlformats.org/officeDocument/2006/relationships/hyperlink" Target="http://vsolj.cetus-net.org/no46.pdf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www.konkoly.hu/cgi-bin/IBVS?5806" TargetMode="External"/><Relationship Id="rId20" Type="http://schemas.openxmlformats.org/officeDocument/2006/relationships/hyperlink" Target="http://vsolj.cetus-net.org/vsoljno50.pdf" TargetMode="External"/><Relationship Id="rId29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konkoly.hu/cgi-bin/IBVS?154" TargetMode="External"/><Relationship Id="rId11" Type="http://schemas.openxmlformats.org/officeDocument/2006/relationships/hyperlink" Target="http://vsolj.cetus-net.org/no47.pdf" TargetMode="External"/><Relationship Id="rId24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konkoly.hu/cgi-bin/IBVS?111" TargetMode="External"/><Relationship Id="rId15" Type="http://schemas.openxmlformats.org/officeDocument/2006/relationships/hyperlink" Target="http://vsolj.cetus-net.org/no44.pdf" TargetMode="External"/><Relationship Id="rId23" Type="http://schemas.openxmlformats.org/officeDocument/2006/relationships/hyperlink" Target="http://www.konkoly.hu/cgi-bin/IBVS?6114" TargetMode="External"/><Relationship Id="rId28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vsolj.cetus-net.org/no47.pdf" TargetMode="External"/><Relationship Id="rId19" Type="http://schemas.openxmlformats.org/officeDocument/2006/relationships/hyperlink" Target="http://vsolj.cetus-net.org/no48.pdf" TargetMode="External"/><Relationship Id="rId4" Type="http://schemas.openxmlformats.org/officeDocument/2006/relationships/hyperlink" Target="http://www.konkoly.hu/cgi-bin/IBVS?111" TargetMode="External"/><Relationship Id="rId9" Type="http://schemas.openxmlformats.org/officeDocument/2006/relationships/hyperlink" Target="http://vsolj.cetus-net.org/no47.pdf" TargetMode="External"/><Relationship Id="rId14" Type="http://schemas.openxmlformats.org/officeDocument/2006/relationships/hyperlink" Target="http://vsolj.cetus-net.org/no39.pdf" TargetMode="External"/><Relationship Id="rId22" Type="http://schemas.openxmlformats.org/officeDocument/2006/relationships/hyperlink" Target="http://vsolj.cetus-net.org/vsoljno55.pdf" TargetMode="External"/><Relationship Id="rId27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7"/>
  <sheetViews>
    <sheetView tabSelected="1" workbookViewId="0">
      <pane xSplit="14" ySplit="22" topLeftCell="O18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35</v>
      </c>
      <c r="F1">
        <v>42960.699399999998</v>
      </c>
      <c r="G1">
        <v>2.3273543000000001</v>
      </c>
      <c r="H1" t="s">
        <v>36</v>
      </c>
      <c r="I1" t="s">
        <v>37</v>
      </c>
    </row>
    <row r="2" spans="1:9" s="22" customFormat="1" ht="12.95" customHeight="1" x14ac:dyDescent="0.2">
      <c r="A2" s="22" t="s">
        <v>25</v>
      </c>
      <c r="B2" s="22" t="s">
        <v>36</v>
      </c>
      <c r="C2" s="23"/>
      <c r="D2" s="23"/>
      <c r="E2" s="22" t="s">
        <v>37</v>
      </c>
    </row>
    <row r="3" spans="1:9" s="22" customFormat="1" ht="12.95" customHeight="1" thickBot="1" x14ac:dyDescent="0.25"/>
    <row r="4" spans="1:9" s="22" customFormat="1" ht="12.95" customHeight="1" thickTop="1" thickBot="1" x14ac:dyDescent="0.25">
      <c r="A4" s="24" t="s">
        <v>1</v>
      </c>
      <c r="C4" s="25">
        <v>42960.699399999998</v>
      </c>
      <c r="D4" s="26">
        <v>2.3273543000000001</v>
      </c>
    </row>
    <row r="5" spans="1:9" s="22" customFormat="1" ht="12.95" customHeight="1" thickTop="1" x14ac:dyDescent="0.2">
      <c r="A5" s="27" t="s">
        <v>30</v>
      </c>
      <c r="C5" s="28">
        <v>-9.5</v>
      </c>
      <c r="D5" s="22" t="s">
        <v>31</v>
      </c>
    </row>
    <row r="6" spans="1:9" s="22" customFormat="1" ht="12.95" customHeight="1" x14ac:dyDescent="0.2">
      <c r="A6" s="24" t="s">
        <v>2</v>
      </c>
    </row>
    <row r="7" spans="1:9" s="22" customFormat="1" ht="12.95" customHeight="1" x14ac:dyDescent="0.2">
      <c r="A7" s="22" t="s">
        <v>3</v>
      </c>
      <c r="C7" s="22">
        <v>60422.769</v>
      </c>
      <c r="D7" s="29" t="s">
        <v>53</v>
      </c>
    </row>
    <row r="8" spans="1:9" s="22" customFormat="1" ht="12.95" customHeight="1" x14ac:dyDescent="0.2">
      <c r="A8" s="22" t="s">
        <v>4</v>
      </c>
      <c r="C8" s="22">
        <v>2.3273299999999999</v>
      </c>
      <c r="D8" s="29" t="s">
        <v>53</v>
      </c>
    </row>
    <row r="9" spans="1:9" s="22" customFormat="1" ht="12.95" customHeight="1" x14ac:dyDescent="0.2">
      <c r="A9" s="30" t="s">
        <v>34</v>
      </c>
      <c r="B9" s="31">
        <v>170</v>
      </c>
      <c r="C9" s="32" t="str">
        <f>"F"&amp;B9</f>
        <v>F170</v>
      </c>
      <c r="D9" s="33" t="str">
        <f>"G"&amp;B9</f>
        <v>G170</v>
      </c>
    </row>
    <row r="10" spans="1:9" s="22" customFormat="1" ht="12.95" customHeight="1" thickBot="1" x14ac:dyDescent="0.25">
      <c r="C10" s="34" t="s">
        <v>21</v>
      </c>
      <c r="D10" s="34" t="s">
        <v>22</v>
      </c>
    </row>
    <row r="11" spans="1:9" s="22" customFormat="1" ht="12.95" customHeight="1" x14ac:dyDescent="0.2">
      <c r="A11" s="22" t="s">
        <v>17</v>
      </c>
      <c r="C11" s="33">
        <f ca="1">INTERCEPT(INDIRECT($D$9):G990,INDIRECT($C$9):F990)</f>
        <v>-5.1533946523342703E-3</v>
      </c>
      <c r="D11" s="23"/>
    </row>
    <row r="12" spans="1:9" s="22" customFormat="1" ht="12.95" customHeight="1" x14ac:dyDescent="0.2">
      <c r="A12" s="22" t="s">
        <v>18</v>
      </c>
      <c r="C12" s="33">
        <f ca="1">SLOPE(INDIRECT($D$9):G990,INDIRECT($C$9):F990)</f>
        <v>2.6920548010355193E-6</v>
      </c>
      <c r="D12" s="23"/>
      <c r="E12" s="63" t="s">
        <v>595</v>
      </c>
      <c r="F12" s="69" t="s">
        <v>598</v>
      </c>
    </row>
    <row r="13" spans="1:9" s="22" customFormat="1" ht="12.95" customHeight="1" x14ac:dyDescent="0.2">
      <c r="A13" s="22" t="s">
        <v>20</v>
      </c>
      <c r="C13" s="23" t="s">
        <v>15</v>
      </c>
      <c r="E13" s="61" t="s">
        <v>47</v>
      </c>
      <c r="F13" s="64">
        <v>1</v>
      </c>
    </row>
    <row r="14" spans="1:9" s="22" customFormat="1" ht="12.95" customHeight="1" x14ac:dyDescent="0.2">
      <c r="E14" s="61" t="s">
        <v>32</v>
      </c>
      <c r="F14" s="65">
        <f ca="1">NOW()+15018.5+$C$5/24</f>
        <v>60681.653043287035</v>
      </c>
    </row>
    <row r="15" spans="1:9" s="22" customFormat="1" ht="12.95" customHeight="1" x14ac:dyDescent="0.2">
      <c r="A15" s="35" t="s">
        <v>19</v>
      </c>
      <c r="C15" s="36">
        <f ca="1">(C7+C11)+(C8+C12)*INT(MAX(F21:F3531))</f>
        <v>60422.763846605347</v>
      </c>
      <c r="E15" s="61" t="s">
        <v>48</v>
      </c>
      <c r="F15" s="65">
        <f ca="1">ROUND(2*($F$14-$C$7)/$C$8,0)/2+$F$13</f>
        <v>112</v>
      </c>
    </row>
    <row r="16" spans="1:9" s="22" customFormat="1" ht="12.95" customHeight="1" x14ac:dyDescent="0.2">
      <c r="A16" s="24" t="s">
        <v>5</v>
      </c>
      <c r="C16" s="37">
        <f ca="1">+C8+C12</f>
        <v>2.3273326920548008</v>
      </c>
      <c r="E16" s="61" t="s">
        <v>33</v>
      </c>
      <c r="F16" s="65">
        <f ca="1">ROUND(2*($F$14-$C$15)/$C$16,0)/2+$F$13</f>
        <v>112</v>
      </c>
    </row>
    <row r="17" spans="1:21" s="22" customFormat="1" ht="12.95" customHeight="1" thickBot="1" x14ac:dyDescent="0.25">
      <c r="A17" s="29" t="s">
        <v>29</v>
      </c>
      <c r="C17" s="22">
        <f>COUNT(C21:C2189)</f>
        <v>174</v>
      </c>
      <c r="E17" s="61" t="s">
        <v>596</v>
      </c>
      <c r="F17" s="67">
        <f ca="1">+$C$15+$C$16*$F$16-15018.5-$C$5/24</f>
        <v>45665.320941448823</v>
      </c>
    </row>
    <row r="18" spans="1:21" s="22" customFormat="1" ht="12.95" customHeight="1" thickTop="1" thickBot="1" x14ac:dyDescent="0.25">
      <c r="A18" s="24" t="s">
        <v>6</v>
      </c>
      <c r="C18" s="38">
        <f ca="1">+C15</f>
        <v>60422.763846605347</v>
      </c>
      <c r="D18" s="60">
        <f ca="1">+C16</f>
        <v>2.3273326920548008</v>
      </c>
      <c r="E18" s="62" t="s">
        <v>597</v>
      </c>
      <c r="F18" s="68">
        <f ca="1">+($C$15+$C$16*$F$16)-($C$16/2)-15018.5-$C$5/24</f>
        <v>45664.157275102792</v>
      </c>
    </row>
    <row r="19" spans="1:21" s="22" customFormat="1" ht="12.95" customHeight="1" thickTop="1" x14ac:dyDescent="0.2">
      <c r="E19" s="29"/>
      <c r="F19" s="66"/>
    </row>
    <row r="20" spans="1:21" s="22" customFormat="1" ht="12.95" customHeight="1" thickBot="1" x14ac:dyDescent="0.25">
      <c r="A20" s="34" t="s">
        <v>7</v>
      </c>
      <c r="B20" s="34" t="s">
        <v>8</v>
      </c>
      <c r="C20" s="34" t="s">
        <v>9</v>
      </c>
      <c r="D20" s="34" t="s">
        <v>14</v>
      </c>
      <c r="E20" s="34" t="s">
        <v>10</v>
      </c>
      <c r="F20" s="34" t="s">
        <v>11</v>
      </c>
      <c r="G20" s="34" t="s">
        <v>12</v>
      </c>
      <c r="H20" s="39" t="s">
        <v>61</v>
      </c>
      <c r="I20" s="39" t="s">
        <v>64</v>
      </c>
      <c r="J20" s="39" t="s">
        <v>58</v>
      </c>
      <c r="K20" s="39" t="s">
        <v>56</v>
      </c>
      <c r="L20" s="39" t="s">
        <v>26</v>
      </c>
      <c r="M20" s="39" t="s">
        <v>27</v>
      </c>
      <c r="N20" s="39" t="s">
        <v>28</v>
      </c>
      <c r="O20" s="39" t="s">
        <v>24</v>
      </c>
      <c r="P20" s="40" t="s">
        <v>23</v>
      </c>
      <c r="Q20" s="34" t="s">
        <v>16</v>
      </c>
      <c r="U20" s="41" t="s">
        <v>591</v>
      </c>
    </row>
    <row r="21" spans="1:21" s="22" customFormat="1" ht="12.95" customHeight="1" x14ac:dyDescent="0.2">
      <c r="A21" s="42" t="s">
        <v>72</v>
      </c>
      <c r="B21" s="43" t="s">
        <v>39</v>
      </c>
      <c r="C21" s="44">
        <v>14806.68</v>
      </c>
      <c r="D21" s="45"/>
      <c r="E21" s="22">
        <f t="shared" ref="E21:E52" si="0">+(C21-C$7)/C$8</f>
        <v>-19600.180893985813</v>
      </c>
      <c r="F21" s="22">
        <f t="shared" ref="F21:F52" si="1">ROUND(2*E21,0)/2</f>
        <v>-19600</v>
      </c>
      <c r="G21" s="22">
        <f t="shared" ref="G21:G62" si="2">+C21-(C$7+F21*C$8)</f>
        <v>-0.42100000000209548</v>
      </c>
      <c r="I21" s="22">
        <f>+G21</f>
        <v>-0.42100000000209548</v>
      </c>
      <c r="Q21" s="46" t="s">
        <v>593</v>
      </c>
    </row>
    <row r="22" spans="1:21" s="22" customFormat="1" ht="12.95" customHeight="1" x14ac:dyDescent="0.2">
      <c r="A22" s="42" t="s">
        <v>77</v>
      </c>
      <c r="B22" s="43" t="s">
        <v>39</v>
      </c>
      <c r="C22" s="44">
        <v>16980.437000000002</v>
      </c>
      <c r="D22" s="45"/>
      <c r="E22" s="22">
        <f t="shared" si="0"/>
        <v>-18666.16766853003</v>
      </c>
      <c r="F22" s="22">
        <f t="shared" si="1"/>
        <v>-18666</v>
      </c>
      <c r="G22" s="22">
        <f t="shared" si="2"/>
        <v>-0.39021999999749823</v>
      </c>
      <c r="H22" s="22">
        <f t="shared" ref="H22:H60" si="3">+G22</f>
        <v>-0.39021999999749823</v>
      </c>
      <c r="Q22" s="47">
        <f t="shared" ref="Q22:Q52" si="4">+C22-15018.5</f>
        <v>1961.9370000000017</v>
      </c>
    </row>
    <row r="23" spans="1:21" s="22" customFormat="1" ht="12.95" customHeight="1" x14ac:dyDescent="0.2">
      <c r="A23" s="42" t="s">
        <v>77</v>
      </c>
      <c r="B23" s="43" t="s">
        <v>39</v>
      </c>
      <c r="C23" s="44">
        <v>16987.418000000001</v>
      </c>
      <c r="D23" s="45"/>
      <c r="E23" s="22">
        <f t="shared" si="0"/>
        <v>-18663.168093910186</v>
      </c>
      <c r="F23" s="22">
        <f t="shared" si="1"/>
        <v>-18663</v>
      </c>
      <c r="G23" s="22">
        <f t="shared" si="2"/>
        <v>-0.39120999999795458</v>
      </c>
      <c r="H23" s="22">
        <f t="shared" si="3"/>
        <v>-0.39120999999795458</v>
      </c>
      <c r="Q23" s="47">
        <f t="shared" si="4"/>
        <v>1968.9180000000015</v>
      </c>
    </row>
    <row r="24" spans="1:21" s="22" customFormat="1" ht="12.95" customHeight="1" x14ac:dyDescent="0.2">
      <c r="A24" s="42" t="s">
        <v>77</v>
      </c>
      <c r="B24" s="43" t="s">
        <v>39</v>
      </c>
      <c r="C24" s="44">
        <v>16994.398000000001</v>
      </c>
      <c r="D24" s="45"/>
      <c r="E24" s="22">
        <f t="shared" si="0"/>
        <v>-18660.168948967272</v>
      </c>
      <c r="F24" s="22">
        <f t="shared" si="1"/>
        <v>-18660</v>
      </c>
      <c r="G24" s="22">
        <f t="shared" si="2"/>
        <v>-0.39319999999861466</v>
      </c>
      <c r="H24" s="22">
        <f t="shared" si="3"/>
        <v>-0.39319999999861466</v>
      </c>
      <c r="Q24" s="47">
        <f t="shared" si="4"/>
        <v>1975.898000000001</v>
      </c>
    </row>
    <row r="25" spans="1:21" s="22" customFormat="1" ht="12.95" customHeight="1" x14ac:dyDescent="0.2">
      <c r="A25" s="42" t="s">
        <v>77</v>
      </c>
      <c r="B25" s="43" t="s">
        <v>39</v>
      </c>
      <c r="C25" s="44">
        <v>17350.474999999999</v>
      </c>
      <c r="D25" s="45"/>
      <c r="E25" s="22">
        <f t="shared" si="0"/>
        <v>-18507.170878216672</v>
      </c>
      <c r="F25" s="22">
        <f t="shared" si="1"/>
        <v>-18507</v>
      </c>
      <c r="G25" s="22">
        <f t="shared" si="2"/>
        <v>-0.39769000000524102</v>
      </c>
      <c r="H25" s="22">
        <f t="shared" si="3"/>
        <v>-0.39769000000524102</v>
      </c>
      <c r="Q25" s="47">
        <f t="shared" si="4"/>
        <v>2331.9749999999985</v>
      </c>
    </row>
    <row r="26" spans="1:21" s="22" customFormat="1" ht="12.95" customHeight="1" x14ac:dyDescent="0.2">
      <c r="A26" s="42" t="s">
        <v>77</v>
      </c>
      <c r="B26" s="43" t="s">
        <v>39</v>
      </c>
      <c r="C26" s="44">
        <v>18053.362000000001</v>
      </c>
      <c r="D26" s="45"/>
      <c r="E26" s="22">
        <f t="shared" si="0"/>
        <v>-18205.156552787957</v>
      </c>
      <c r="F26" s="22">
        <f t="shared" si="1"/>
        <v>-18205</v>
      </c>
      <c r="G26" s="22">
        <f t="shared" si="2"/>
        <v>-0.36435000000346918</v>
      </c>
      <c r="H26" s="22">
        <f t="shared" si="3"/>
        <v>-0.36435000000346918</v>
      </c>
      <c r="Q26" s="47">
        <f t="shared" si="4"/>
        <v>3034.862000000001</v>
      </c>
    </row>
    <row r="27" spans="1:21" s="22" customFormat="1" ht="12.95" customHeight="1" x14ac:dyDescent="0.2">
      <c r="A27" s="42" t="s">
        <v>77</v>
      </c>
      <c r="B27" s="43" t="s">
        <v>39</v>
      </c>
      <c r="C27" s="44">
        <v>18090.567999999999</v>
      </c>
      <c r="D27" s="45"/>
      <c r="E27" s="22">
        <f t="shared" si="0"/>
        <v>-18189.169993082203</v>
      </c>
      <c r="F27" s="22">
        <f t="shared" si="1"/>
        <v>-18189</v>
      </c>
      <c r="G27" s="22">
        <f t="shared" si="2"/>
        <v>-0.39563000000634929</v>
      </c>
      <c r="H27" s="22">
        <f t="shared" si="3"/>
        <v>-0.39563000000634929</v>
      </c>
      <c r="Q27" s="47">
        <f t="shared" si="4"/>
        <v>3072.0679999999993</v>
      </c>
    </row>
    <row r="28" spans="1:21" s="22" customFormat="1" ht="12.95" customHeight="1" x14ac:dyDescent="0.2">
      <c r="A28" s="42" t="s">
        <v>77</v>
      </c>
      <c r="B28" s="43" t="s">
        <v>39</v>
      </c>
      <c r="C28" s="44">
        <v>18353.576000000001</v>
      </c>
      <c r="D28" s="45"/>
      <c r="E28" s="22">
        <f t="shared" si="0"/>
        <v>-18076.161524149993</v>
      </c>
      <c r="F28" s="22">
        <f t="shared" si="1"/>
        <v>-18076</v>
      </c>
      <c r="G28" s="22">
        <f t="shared" si="2"/>
        <v>-0.37591999999858672</v>
      </c>
      <c r="H28" s="22">
        <f t="shared" si="3"/>
        <v>-0.37591999999858672</v>
      </c>
      <c r="Q28" s="47">
        <f t="shared" si="4"/>
        <v>3335.0760000000009</v>
      </c>
    </row>
    <row r="29" spans="1:21" s="22" customFormat="1" ht="12.95" customHeight="1" x14ac:dyDescent="0.2">
      <c r="A29" s="42" t="s">
        <v>77</v>
      </c>
      <c r="B29" s="43" t="s">
        <v>39</v>
      </c>
      <c r="C29" s="44">
        <v>18409.45</v>
      </c>
      <c r="D29" s="45"/>
      <c r="E29" s="22">
        <f t="shared" si="0"/>
        <v>-18052.153755591175</v>
      </c>
      <c r="F29" s="22">
        <f t="shared" si="1"/>
        <v>-18052</v>
      </c>
      <c r="G29" s="22">
        <f t="shared" si="2"/>
        <v>-0.35784000000057858</v>
      </c>
      <c r="H29" s="22">
        <f t="shared" si="3"/>
        <v>-0.35784000000057858</v>
      </c>
      <c r="Q29" s="47">
        <f t="shared" si="4"/>
        <v>3390.9500000000007</v>
      </c>
    </row>
    <row r="30" spans="1:21" s="22" customFormat="1" ht="12.95" customHeight="1" x14ac:dyDescent="0.2">
      <c r="A30" s="42" t="s">
        <v>77</v>
      </c>
      <c r="B30" s="43" t="s">
        <v>39</v>
      </c>
      <c r="C30" s="44">
        <v>18451.327000000001</v>
      </c>
      <c r="D30" s="45"/>
      <c r="E30" s="22">
        <f t="shared" si="0"/>
        <v>-18034.160174964443</v>
      </c>
      <c r="F30" s="22">
        <f t="shared" si="1"/>
        <v>-18034</v>
      </c>
      <c r="G30" s="22">
        <f t="shared" si="2"/>
        <v>-0.37278000000151224</v>
      </c>
      <c r="H30" s="22">
        <f t="shared" si="3"/>
        <v>-0.37278000000151224</v>
      </c>
      <c r="Q30" s="47">
        <f t="shared" si="4"/>
        <v>3432.8270000000011</v>
      </c>
    </row>
    <row r="31" spans="1:21" s="22" customFormat="1" ht="12.95" customHeight="1" x14ac:dyDescent="0.2">
      <c r="A31" s="42" t="s">
        <v>77</v>
      </c>
      <c r="B31" s="43" t="s">
        <v>39</v>
      </c>
      <c r="C31" s="44">
        <v>18744.584999999999</v>
      </c>
      <c r="D31" s="45"/>
      <c r="E31" s="22">
        <f t="shared" si="0"/>
        <v>-17908.153979023173</v>
      </c>
      <c r="F31" s="22">
        <f t="shared" si="1"/>
        <v>-17908</v>
      </c>
      <c r="G31" s="22">
        <f t="shared" si="2"/>
        <v>-0.35836000000563217</v>
      </c>
      <c r="H31" s="22">
        <f t="shared" si="3"/>
        <v>-0.35836000000563217</v>
      </c>
      <c r="Q31" s="47">
        <f t="shared" si="4"/>
        <v>3726.0849999999991</v>
      </c>
    </row>
    <row r="32" spans="1:21" s="22" customFormat="1" ht="12.95" customHeight="1" x14ac:dyDescent="0.2">
      <c r="A32" s="42" t="s">
        <v>77</v>
      </c>
      <c r="B32" s="43" t="s">
        <v>39</v>
      </c>
      <c r="C32" s="44">
        <v>18751.575000000001</v>
      </c>
      <c r="D32" s="45"/>
      <c r="E32" s="22">
        <f t="shared" si="0"/>
        <v>-17905.150537310998</v>
      </c>
      <c r="F32" s="22">
        <f t="shared" si="1"/>
        <v>-17905</v>
      </c>
      <c r="G32" s="22">
        <f t="shared" si="2"/>
        <v>-0.35035000000425498</v>
      </c>
      <c r="H32" s="22">
        <f t="shared" si="3"/>
        <v>-0.35035000000425498</v>
      </c>
      <c r="Q32" s="47">
        <f t="shared" si="4"/>
        <v>3733.0750000000007</v>
      </c>
    </row>
    <row r="33" spans="1:17" s="22" customFormat="1" ht="12.95" customHeight="1" x14ac:dyDescent="0.2">
      <c r="A33" s="42" t="s">
        <v>77</v>
      </c>
      <c r="B33" s="43" t="s">
        <v>39</v>
      </c>
      <c r="C33" s="44">
        <v>18800.440999999999</v>
      </c>
      <c r="D33" s="45"/>
      <c r="E33" s="22">
        <f t="shared" si="0"/>
        <v>-17884.153944649021</v>
      </c>
      <c r="F33" s="22">
        <f t="shared" si="1"/>
        <v>-17884</v>
      </c>
      <c r="G33" s="22">
        <f t="shared" si="2"/>
        <v>-0.35828000000037719</v>
      </c>
      <c r="H33" s="22">
        <f t="shared" si="3"/>
        <v>-0.35828000000037719</v>
      </c>
      <c r="Q33" s="47">
        <f t="shared" si="4"/>
        <v>3781.9409999999989</v>
      </c>
    </row>
    <row r="34" spans="1:17" s="22" customFormat="1" ht="12.95" customHeight="1" x14ac:dyDescent="0.2">
      <c r="A34" s="42" t="s">
        <v>77</v>
      </c>
      <c r="B34" s="43" t="s">
        <v>39</v>
      </c>
      <c r="C34" s="44">
        <v>18807.401999999998</v>
      </c>
      <c r="D34" s="45"/>
      <c r="E34" s="22">
        <f t="shared" si="0"/>
        <v>-17881.162963567695</v>
      </c>
      <c r="F34" s="22">
        <f t="shared" si="1"/>
        <v>-17881</v>
      </c>
      <c r="G34" s="22">
        <f t="shared" si="2"/>
        <v>-0.37927000000127009</v>
      </c>
      <c r="H34" s="22">
        <f t="shared" si="3"/>
        <v>-0.37927000000127009</v>
      </c>
      <c r="Q34" s="47">
        <f t="shared" si="4"/>
        <v>3788.9019999999982</v>
      </c>
    </row>
    <row r="35" spans="1:17" s="22" customFormat="1" ht="12.95" customHeight="1" x14ac:dyDescent="0.2">
      <c r="A35" s="42" t="s">
        <v>77</v>
      </c>
      <c r="B35" s="43" t="s">
        <v>39</v>
      </c>
      <c r="C35" s="44">
        <v>19093.681</v>
      </c>
      <c r="D35" s="45"/>
      <c r="E35" s="22">
        <f t="shared" si="0"/>
        <v>-17758.155482892416</v>
      </c>
      <c r="F35" s="22">
        <f t="shared" si="1"/>
        <v>-17758</v>
      </c>
      <c r="G35" s="22">
        <f t="shared" si="2"/>
        <v>-0.36186000000088825</v>
      </c>
      <c r="H35" s="22">
        <f t="shared" si="3"/>
        <v>-0.36186000000088825</v>
      </c>
      <c r="Q35" s="47">
        <f t="shared" si="4"/>
        <v>4075.1810000000005</v>
      </c>
    </row>
    <row r="36" spans="1:17" s="22" customFormat="1" ht="12.95" customHeight="1" x14ac:dyDescent="0.2">
      <c r="A36" s="42" t="s">
        <v>77</v>
      </c>
      <c r="B36" s="43" t="s">
        <v>39</v>
      </c>
      <c r="C36" s="44">
        <v>19163.491000000002</v>
      </c>
      <c r="D36" s="45"/>
      <c r="E36" s="22">
        <f t="shared" si="0"/>
        <v>-17728.159736693979</v>
      </c>
      <c r="F36" s="22">
        <f t="shared" si="1"/>
        <v>-17728</v>
      </c>
      <c r="G36" s="22">
        <f t="shared" si="2"/>
        <v>-0.37176000000181375</v>
      </c>
      <c r="H36" s="22">
        <f t="shared" si="3"/>
        <v>-0.37176000000181375</v>
      </c>
      <c r="Q36" s="47">
        <f t="shared" si="4"/>
        <v>4144.9910000000018</v>
      </c>
    </row>
    <row r="37" spans="1:17" s="22" customFormat="1" ht="12.95" customHeight="1" x14ac:dyDescent="0.2">
      <c r="A37" s="42" t="s">
        <v>77</v>
      </c>
      <c r="B37" s="43" t="s">
        <v>39</v>
      </c>
      <c r="C37" s="44">
        <v>19470.73</v>
      </c>
      <c r="D37" s="45"/>
      <c r="E37" s="22">
        <f t="shared" si="0"/>
        <v>-17596.146227651432</v>
      </c>
      <c r="F37" s="22">
        <f t="shared" si="1"/>
        <v>-17596</v>
      </c>
      <c r="G37" s="22">
        <f t="shared" si="2"/>
        <v>-0.3403199999993376</v>
      </c>
      <c r="H37" s="22">
        <f t="shared" si="3"/>
        <v>-0.3403199999993376</v>
      </c>
      <c r="Q37" s="47">
        <f t="shared" si="4"/>
        <v>4452.2299999999996</v>
      </c>
    </row>
    <row r="38" spans="1:17" s="22" customFormat="1" ht="12.95" customHeight="1" x14ac:dyDescent="0.2">
      <c r="A38" s="42" t="s">
        <v>77</v>
      </c>
      <c r="B38" s="43" t="s">
        <v>39</v>
      </c>
      <c r="C38" s="44">
        <v>19519.588</v>
      </c>
      <c r="D38" s="45"/>
      <c r="E38" s="22">
        <f t="shared" si="0"/>
        <v>-17575.153072404857</v>
      </c>
      <c r="F38" s="22">
        <f t="shared" si="1"/>
        <v>-17575</v>
      </c>
      <c r="G38" s="22">
        <f t="shared" si="2"/>
        <v>-0.3562500000007276</v>
      </c>
      <c r="H38" s="22">
        <f t="shared" si="3"/>
        <v>-0.3562500000007276</v>
      </c>
      <c r="Q38" s="47">
        <f t="shared" si="4"/>
        <v>4501.0879999999997</v>
      </c>
    </row>
    <row r="39" spans="1:17" s="22" customFormat="1" ht="12.95" customHeight="1" x14ac:dyDescent="0.2">
      <c r="A39" s="42" t="s">
        <v>77</v>
      </c>
      <c r="B39" s="43" t="s">
        <v>39</v>
      </c>
      <c r="C39" s="44">
        <v>19533.577000000001</v>
      </c>
      <c r="D39" s="45"/>
      <c r="E39" s="22">
        <f t="shared" si="0"/>
        <v>-17569.142321888172</v>
      </c>
      <c r="F39" s="22">
        <f t="shared" si="1"/>
        <v>-17569</v>
      </c>
      <c r="G39" s="22">
        <f t="shared" si="2"/>
        <v>-0.33122999999977765</v>
      </c>
      <c r="H39" s="22">
        <f t="shared" si="3"/>
        <v>-0.33122999999977765</v>
      </c>
      <c r="Q39" s="47">
        <f t="shared" si="4"/>
        <v>4515.0770000000011</v>
      </c>
    </row>
    <row r="40" spans="1:17" s="22" customFormat="1" ht="12.95" customHeight="1" x14ac:dyDescent="0.2">
      <c r="A40" s="42" t="s">
        <v>77</v>
      </c>
      <c r="B40" s="43" t="s">
        <v>39</v>
      </c>
      <c r="C40" s="44">
        <v>19561.488000000001</v>
      </c>
      <c r="D40" s="45"/>
      <c r="E40" s="22">
        <f t="shared" si="0"/>
        <v>-17557.149609208838</v>
      </c>
      <c r="F40" s="22">
        <f t="shared" si="1"/>
        <v>-17557</v>
      </c>
      <c r="G40" s="22">
        <f t="shared" si="2"/>
        <v>-0.34819000000061351</v>
      </c>
      <c r="H40" s="22">
        <f t="shared" si="3"/>
        <v>-0.34819000000061351</v>
      </c>
      <c r="Q40" s="47">
        <f t="shared" si="4"/>
        <v>4542.9880000000012</v>
      </c>
    </row>
    <row r="41" spans="1:17" s="22" customFormat="1" ht="12.95" customHeight="1" x14ac:dyDescent="0.2">
      <c r="A41" s="42" t="s">
        <v>77</v>
      </c>
      <c r="B41" s="43" t="s">
        <v>39</v>
      </c>
      <c r="C41" s="44">
        <v>19838.437999999998</v>
      </c>
      <c r="D41" s="45"/>
      <c r="E41" s="22">
        <f t="shared" si="0"/>
        <v>-17438.150584575462</v>
      </c>
      <c r="F41" s="22">
        <f t="shared" si="1"/>
        <v>-17438</v>
      </c>
      <c r="G41" s="22">
        <f t="shared" si="2"/>
        <v>-0.35046000000511413</v>
      </c>
      <c r="H41" s="22">
        <f t="shared" si="3"/>
        <v>-0.35046000000511413</v>
      </c>
      <c r="Q41" s="47">
        <f t="shared" si="4"/>
        <v>4819.9379999999983</v>
      </c>
    </row>
    <row r="42" spans="1:17" s="22" customFormat="1" ht="12.95" customHeight="1" x14ac:dyDescent="0.2">
      <c r="A42" s="42" t="s">
        <v>77</v>
      </c>
      <c r="B42" s="43" t="s">
        <v>39</v>
      </c>
      <c r="C42" s="44">
        <v>20208.502</v>
      </c>
      <c r="D42" s="45"/>
      <c r="E42" s="22">
        <f t="shared" si="0"/>
        <v>-17279.142622662021</v>
      </c>
      <c r="F42" s="22">
        <f t="shared" si="1"/>
        <v>-17279</v>
      </c>
      <c r="G42" s="22">
        <f t="shared" si="2"/>
        <v>-0.33193000000028405</v>
      </c>
      <c r="H42" s="22">
        <f t="shared" si="3"/>
        <v>-0.33193000000028405</v>
      </c>
      <c r="Q42" s="47">
        <f t="shared" si="4"/>
        <v>5190.0020000000004</v>
      </c>
    </row>
    <row r="43" spans="1:17" s="22" customFormat="1" ht="12.95" customHeight="1" x14ac:dyDescent="0.2">
      <c r="A43" s="42" t="s">
        <v>77</v>
      </c>
      <c r="B43" s="43" t="s">
        <v>39</v>
      </c>
      <c r="C43" s="44">
        <v>20243.394</v>
      </c>
      <c r="D43" s="45"/>
      <c r="E43" s="22">
        <f t="shared" si="0"/>
        <v>-17264.150335362843</v>
      </c>
      <c r="F43" s="22">
        <f t="shared" si="1"/>
        <v>-17264</v>
      </c>
      <c r="G43" s="22">
        <f t="shared" si="2"/>
        <v>-0.34988000000157626</v>
      </c>
      <c r="H43" s="22">
        <f t="shared" si="3"/>
        <v>-0.34988000000157626</v>
      </c>
      <c r="Q43" s="47">
        <f t="shared" si="4"/>
        <v>5224.8940000000002</v>
      </c>
    </row>
    <row r="44" spans="1:17" s="22" customFormat="1" ht="12.95" customHeight="1" x14ac:dyDescent="0.2">
      <c r="A44" s="42" t="s">
        <v>77</v>
      </c>
      <c r="B44" s="43" t="s">
        <v>39</v>
      </c>
      <c r="C44" s="44">
        <v>20578.548999999999</v>
      </c>
      <c r="D44" s="45"/>
      <c r="E44" s="22">
        <f t="shared" si="0"/>
        <v>-17120.141965256324</v>
      </c>
      <c r="F44" s="22">
        <f t="shared" si="1"/>
        <v>-17120</v>
      </c>
      <c r="G44" s="22">
        <f t="shared" si="2"/>
        <v>-0.3304000000061933</v>
      </c>
      <c r="H44" s="22">
        <f t="shared" si="3"/>
        <v>-0.3304000000061933</v>
      </c>
      <c r="Q44" s="47">
        <f t="shared" si="4"/>
        <v>5560.0489999999991</v>
      </c>
    </row>
    <row r="45" spans="1:17" s="22" customFormat="1" ht="12.95" customHeight="1" x14ac:dyDescent="0.2">
      <c r="A45" s="42" t="s">
        <v>77</v>
      </c>
      <c r="B45" s="43" t="s">
        <v>39</v>
      </c>
      <c r="C45" s="44">
        <v>20585.525000000001</v>
      </c>
      <c r="D45" s="45"/>
      <c r="E45" s="22">
        <f t="shared" si="0"/>
        <v>-17117.144539021112</v>
      </c>
      <c r="F45" s="22">
        <f t="shared" si="1"/>
        <v>-17117</v>
      </c>
      <c r="G45" s="22">
        <f t="shared" si="2"/>
        <v>-0.3363900000040303</v>
      </c>
      <c r="H45" s="22">
        <f t="shared" si="3"/>
        <v>-0.3363900000040303</v>
      </c>
      <c r="Q45" s="47">
        <f t="shared" si="4"/>
        <v>5567.0250000000015</v>
      </c>
    </row>
    <row r="46" spans="1:17" s="22" customFormat="1" ht="12.95" customHeight="1" x14ac:dyDescent="0.2">
      <c r="A46" s="42" t="s">
        <v>77</v>
      </c>
      <c r="B46" s="43" t="s">
        <v>39</v>
      </c>
      <c r="C46" s="44">
        <v>20599.485000000001</v>
      </c>
      <c r="D46" s="45"/>
      <c r="E46" s="22">
        <f t="shared" si="0"/>
        <v>-17111.146249135276</v>
      </c>
      <c r="F46" s="22">
        <f t="shared" si="1"/>
        <v>-17111</v>
      </c>
      <c r="G46" s="22">
        <f t="shared" si="2"/>
        <v>-0.34036999999807449</v>
      </c>
      <c r="H46" s="22">
        <f t="shared" si="3"/>
        <v>-0.34036999999807449</v>
      </c>
      <c r="Q46" s="47">
        <f t="shared" si="4"/>
        <v>5580.9850000000006</v>
      </c>
    </row>
    <row r="47" spans="1:17" s="22" customFormat="1" ht="12.95" customHeight="1" x14ac:dyDescent="0.2">
      <c r="A47" s="42" t="s">
        <v>77</v>
      </c>
      <c r="B47" s="43" t="s">
        <v>39</v>
      </c>
      <c r="C47" s="44">
        <v>20606.473000000002</v>
      </c>
      <c r="D47" s="45"/>
      <c r="E47" s="22">
        <f t="shared" si="0"/>
        <v>-17108.143666776952</v>
      </c>
      <c r="F47" s="22">
        <f t="shared" si="1"/>
        <v>-17108</v>
      </c>
      <c r="G47" s="22">
        <f t="shared" si="2"/>
        <v>-0.33435999999710475</v>
      </c>
      <c r="H47" s="22">
        <f t="shared" si="3"/>
        <v>-0.33435999999710475</v>
      </c>
      <c r="Q47" s="47">
        <f t="shared" si="4"/>
        <v>5587.9730000000018</v>
      </c>
    </row>
    <row r="48" spans="1:17" s="22" customFormat="1" ht="12.95" customHeight="1" x14ac:dyDescent="0.2">
      <c r="A48" s="42" t="s">
        <v>77</v>
      </c>
      <c r="B48" s="43" t="s">
        <v>39</v>
      </c>
      <c r="C48" s="44">
        <v>20620.437000000002</v>
      </c>
      <c r="D48" s="45"/>
      <c r="E48" s="22">
        <f t="shared" si="0"/>
        <v>-17102.14365818341</v>
      </c>
      <c r="F48" s="22">
        <f t="shared" si="1"/>
        <v>-17102</v>
      </c>
      <c r="G48" s="22">
        <f t="shared" si="2"/>
        <v>-0.33433999999760999</v>
      </c>
      <c r="H48" s="22">
        <f t="shared" si="3"/>
        <v>-0.33433999999760999</v>
      </c>
      <c r="Q48" s="47">
        <f t="shared" si="4"/>
        <v>5601.9370000000017</v>
      </c>
    </row>
    <row r="49" spans="1:21" s="22" customFormat="1" ht="12.95" customHeight="1" x14ac:dyDescent="0.2">
      <c r="A49" s="42" t="s">
        <v>77</v>
      </c>
      <c r="B49" s="43" t="s">
        <v>39</v>
      </c>
      <c r="C49" s="44">
        <v>20627.409</v>
      </c>
      <c r="D49" s="45"/>
      <c r="E49" s="22">
        <f t="shared" si="0"/>
        <v>-17099.147950655904</v>
      </c>
      <c r="F49" s="22">
        <f t="shared" si="1"/>
        <v>-17099</v>
      </c>
      <c r="G49" s="22">
        <f t="shared" si="2"/>
        <v>-0.34432999999989988</v>
      </c>
      <c r="H49" s="22">
        <f t="shared" si="3"/>
        <v>-0.34432999999989988</v>
      </c>
      <c r="Q49" s="47">
        <f t="shared" si="4"/>
        <v>5608.9089999999997</v>
      </c>
    </row>
    <row r="50" spans="1:21" s="22" customFormat="1" ht="12.95" customHeight="1" x14ac:dyDescent="0.2">
      <c r="A50" s="42" t="s">
        <v>77</v>
      </c>
      <c r="B50" s="43" t="s">
        <v>39</v>
      </c>
      <c r="C50" s="44">
        <v>20641.375</v>
      </c>
      <c r="D50" s="45"/>
      <c r="E50" s="22">
        <f t="shared" si="0"/>
        <v>-17093.147082708514</v>
      </c>
      <c r="F50" s="22">
        <f t="shared" si="1"/>
        <v>-17093</v>
      </c>
      <c r="G50" s="22">
        <f t="shared" si="2"/>
        <v>-0.34230999999999767</v>
      </c>
      <c r="H50" s="22">
        <f t="shared" si="3"/>
        <v>-0.34230999999999767</v>
      </c>
      <c r="Q50" s="47">
        <f t="shared" si="4"/>
        <v>5622.875</v>
      </c>
    </row>
    <row r="51" spans="1:21" s="22" customFormat="1" ht="12.95" customHeight="1" x14ac:dyDescent="0.2">
      <c r="A51" s="42" t="s">
        <v>77</v>
      </c>
      <c r="B51" s="43" t="s">
        <v>39</v>
      </c>
      <c r="C51" s="44">
        <v>20899.715</v>
      </c>
      <c r="D51" s="45"/>
      <c r="E51" s="22">
        <f t="shared" si="0"/>
        <v>-16982.144345666497</v>
      </c>
      <c r="F51" s="22">
        <f t="shared" si="1"/>
        <v>-16982</v>
      </c>
      <c r="G51" s="22">
        <f t="shared" si="2"/>
        <v>-0.33594000000084634</v>
      </c>
      <c r="H51" s="22">
        <f t="shared" si="3"/>
        <v>-0.33594000000084634</v>
      </c>
      <c r="Q51" s="47">
        <f t="shared" si="4"/>
        <v>5881.2150000000001</v>
      </c>
    </row>
    <row r="52" spans="1:21" s="22" customFormat="1" ht="12.95" customHeight="1" x14ac:dyDescent="0.2">
      <c r="A52" s="42" t="s">
        <v>77</v>
      </c>
      <c r="B52" s="43" t="s">
        <v>39</v>
      </c>
      <c r="C52" s="44">
        <v>20948.592000000001</v>
      </c>
      <c r="D52" s="45"/>
      <c r="E52" s="22">
        <f t="shared" si="0"/>
        <v>-16961.143026558329</v>
      </c>
      <c r="F52" s="22">
        <f t="shared" si="1"/>
        <v>-16961</v>
      </c>
      <c r="G52" s="22">
        <f t="shared" si="2"/>
        <v>-0.33287000000200351</v>
      </c>
      <c r="H52" s="22">
        <f t="shared" si="3"/>
        <v>-0.33287000000200351</v>
      </c>
      <c r="Q52" s="47">
        <f t="shared" si="4"/>
        <v>5930.0920000000006</v>
      </c>
    </row>
    <row r="53" spans="1:21" s="22" customFormat="1" ht="12.95" customHeight="1" x14ac:dyDescent="0.2">
      <c r="A53" s="42" t="s">
        <v>77</v>
      </c>
      <c r="B53" s="43" t="s">
        <v>39</v>
      </c>
      <c r="C53" s="44">
        <v>20955.566999999999</v>
      </c>
      <c r="D53" s="45"/>
      <c r="E53" s="22">
        <f t="shared" ref="E53:E84" si="5">+(C53-C$7)/C$8</f>
        <v>-16958.146030000047</v>
      </c>
      <c r="F53" s="22">
        <f t="shared" ref="F53:F84" si="6">ROUND(2*E53,0)/2</f>
        <v>-16958</v>
      </c>
      <c r="G53" s="22">
        <f t="shared" si="2"/>
        <v>-0.33986000000368222</v>
      </c>
      <c r="H53" s="22">
        <f t="shared" si="3"/>
        <v>-0.33986000000368222</v>
      </c>
      <c r="Q53" s="47">
        <f t="shared" ref="Q53:Q84" si="7">+C53-15018.5</f>
        <v>5937.0669999999991</v>
      </c>
    </row>
    <row r="54" spans="1:21" s="22" customFormat="1" ht="12.95" customHeight="1" x14ac:dyDescent="0.2">
      <c r="A54" s="42" t="s">
        <v>77</v>
      </c>
      <c r="B54" s="43" t="s">
        <v>39</v>
      </c>
      <c r="C54" s="44">
        <v>20983.5</v>
      </c>
      <c r="D54" s="45"/>
      <c r="E54" s="22">
        <f t="shared" si="5"/>
        <v>-16946.143864428337</v>
      </c>
      <c r="F54" s="22">
        <f t="shared" si="6"/>
        <v>-16946</v>
      </c>
      <c r="G54" s="22">
        <f t="shared" si="2"/>
        <v>-0.33482000000367407</v>
      </c>
      <c r="H54" s="22">
        <f t="shared" si="3"/>
        <v>-0.33482000000367407</v>
      </c>
      <c r="Q54" s="47">
        <f t="shared" si="7"/>
        <v>5965</v>
      </c>
    </row>
    <row r="55" spans="1:21" s="22" customFormat="1" ht="12.95" customHeight="1" x14ac:dyDescent="0.2">
      <c r="A55" s="42" t="s">
        <v>77</v>
      </c>
      <c r="B55" s="43" t="s">
        <v>39</v>
      </c>
      <c r="C55" s="44">
        <v>20990.488000000001</v>
      </c>
      <c r="D55" s="45"/>
      <c r="E55" s="22">
        <f t="shared" si="5"/>
        <v>-16943.141282070013</v>
      </c>
      <c r="F55" s="22">
        <f t="shared" si="6"/>
        <v>-16943</v>
      </c>
      <c r="G55" s="22">
        <f t="shared" si="2"/>
        <v>-0.32881000000270433</v>
      </c>
      <c r="H55" s="22">
        <f t="shared" si="3"/>
        <v>-0.32881000000270433</v>
      </c>
      <c r="Q55" s="47">
        <f t="shared" si="7"/>
        <v>5971.9880000000012</v>
      </c>
    </row>
    <row r="56" spans="1:21" s="22" customFormat="1" ht="12.95" customHeight="1" x14ac:dyDescent="0.2">
      <c r="A56" s="42" t="s">
        <v>77</v>
      </c>
      <c r="B56" s="43" t="s">
        <v>39</v>
      </c>
      <c r="C56" s="44">
        <v>21018.418000000001</v>
      </c>
      <c r="D56" s="45"/>
      <c r="E56" s="22">
        <f t="shared" si="5"/>
        <v>-16931.14040552908</v>
      </c>
      <c r="F56" s="22">
        <f t="shared" si="6"/>
        <v>-16931</v>
      </c>
      <c r="G56" s="22">
        <f t="shared" si="2"/>
        <v>-0.32677000000330736</v>
      </c>
      <c r="H56" s="22">
        <f t="shared" si="3"/>
        <v>-0.32677000000330736</v>
      </c>
      <c r="Q56" s="47">
        <f t="shared" si="7"/>
        <v>5999.9180000000015</v>
      </c>
    </row>
    <row r="57" spans="1:21" s="22" customFormat="1" ht="12.95" customHeight="1" x14ac:dyDescent="0.2">
      <c r="A57" s="42" t="s">
        <v>77</v>
      </c>
      <c r="B57" s="43" t="s">
        <v>39</v>
      </c>
      <c r="C57" s="44">
        <v>21311.65</v>
      </c>
      <c r="D57" s="45"/>
      <c r="E57" s="22">
        <f t="shared" si="5"/>
        <v>-16805.145381187886</v>
      </c>
      <c r="F57" s="22">
        <f t="shared" si="6"/>
        <v>-16805</v>
      </c>
      <c r="G57" s="22">
        <f t="shared" si="2"/>
        <v>-0.33834999999817228</v>
      </c>
      <c r="H57" s="22">
        <f t="shared" si="3"/>
        <v>-0.33834999999817228</v>
      </c>
      <c r="Q57" s="47">
        <f t="shared" si="7"/>
        <v>6293.1500000000015</v>
      </c>
    </row>
    <row r="58" spans="1:21" s="22" customFormat="1" ht="12.95" customHeight="1" x14ac:dyDescent="0.2">
      <c r="A58" s="42" t="s">
        <v>174</v>
      </c>
      <c r="B58" s="43" t="s">
        <v>39</v>
      </c>
      <c r="C58" s="44">
        <v>21332.598000000002</v>
      </c>
      <c r="D58" s="45"/>
      <c r="E58" s="22">
        <f t="shared" si="5"/>
        <v>-16796.144508943726</v>
      </c>
      <c r="F58" s="22">
        <f t="shared" si="6"/>
        <v>-16796</v>
      </c>
      <c r="G58" s="22">
        <f t="shared" si="2"/>
        <v>-0.33631999999852269</v>
      </c>
      <c r="H58" s="22">
        <f t="shared" si="3"/>
        <v>-0.33631999999852269</v>
      </c>
      <c r="Q58" s="47">
        <f t="shared" si="7"/>
        <v>6314.0980000000018</v>
      </c>
    </row>
    <row r="59" spans="1:21" s="22" customFormat="1" ht="12.95" customHeight="1" x14ac:dyDescent="0.2">
      <c r="A59" s="42" t="s">
        <v>174</v>
      </c>
      <c r="B59" s="43" t="s">
        <v>39</v>
      </c>
      <c r="C59" s="44">
        <v>21367.51</v>
      </c>
      <c r="D59" s="45"/>
      <c r="E59" s="22">
        <f t="shared" si="5"/>
        <v>-16781.143628106031</v>
      </c>
      <c r="F59" s="22">
        <f t="shared" si="6"/>
        <v>-16781</v>
      </c>
      <c r="G59" s="22">
        <f t="shared" si="2"/>
        <v>-0.33427000000301632</v>
      </c>
      <c r="H59" s="22">
        <f t="shared" si="3"/>
        <v>-0.33427000000301632</v>
      </c>
      <c r="Q59" s="47">
        <f t="shared" si="7"/>
        <v>6349.0099999999984</v>
      </c>
    </row>
    <row r="60" spans="1:21" s="22" customFormat="1" ht="12.95" customHeight="1" x14ac:dyDescent="0.2">
      <c r="A60" s="42" t="s">
        <v>174</v>
      </c>
      <c r="B60" s="43" t="s">
        <v>39</v>
      </c>
      <c r="C60" s="44">
        <v>21374.477999999999</v>
      </c>
      <c r="D60" s="45"/>
      <c r="E60" s="22">
        <f t="shared" si="5"/>
        <v>-16778.149639286221</v>
      </c>
      <c r="F60" s="22">
        <f t="shared" si="6"/>
        <v>-16778</v>
      </c>
      <c r="G60" s="22">
        <f t="shared" si="2"/>
        <v>-0.34826000000248314</v>
      </c>
      <c r="H60" s="22">
        <f t="shared" si="3"/>
        <v>-0.34826000000248314</v>
      </c>
      <c r="Q60" s="47">
        <f t="shared" si="7"/>
        <v>6355.9779999999992</v>
      </c>
    </row>
    <row r="61" spans="1:21" s="22" customFormat="1" ht="12.95" customHeight="1" x14ac:dyDescent="0.2">
      <c r="A61" s="42" t="s">
        <v>184</v>
      </c>
      <c r="B61" s="43" t="s">
        <v>39</v>
      </c>
      <c r="C61" s="44">
        <v>23152.579000000002</v>
      </c>
      <c r="D61" s="45"/>
      <c r="E61" s="22">
        <f t="shared" si="5"/>
        <v>-16014.140667632009</v>
      </c>
      <c r="F61" s="22">
        <f t="shared" si="6"/>
        <v>-16014</v>
      </c>
      <c r="G61" s="22">
        <f t="shared" si="2"/>
        <v>-0.3273799999988114</v>
      </c>
      <c r="I61" s="22">
        <f>+G61</f>
        <v>-0.3273799999988114</v>
      </c>
      <c r="Q61" s="47">
        <f t="shared" si="7"/>
        <v>8134.0790000000015</v>
      </c>
    </row>
    <row r="62" spans="1:21" s="22" customFormat="1" ht="12.95" customHeight="1" x14ac:dyDescent="0.2">
      <c r="A62" s="42" t="s">
        <v>188</v>
      </c>
      <c r="B62" s="43" t="s">
        <v>39</v>
      </c>
      <c r="C62" s="44">
        <v>25747.580999999998</v>
      </c>
      <c r="D62" s="45"/>
      <c r="E62" s="22">
        <f t="shared" si="5"/>
        <v>-14899.128185517311</v>
      </c>
      <c r="F62" s="22">
        <f t="shared" si="6"/>
        <v>-14899</v>
      </c>
      <c r="G62" s="22">
        <f t="shared" si="2"/>
        <v>-0.29833000000508036</v>
      </c>
      <c r="I62" s="22">
        <f>+G62</f>
        <v>-0.29833000000508036</v>
      </c>
      <c r="Q62" s="47">
        <f t="shared" si="7"/>
        <v>10729.080999999998</v>
      </c>
    </row>
    <row r="63" spans="1:21" s="22" customFormat="1" ht="12.95" customHeight="1" x14ac:dyDescent="0.2">
      <c r="A63" s="42" t="s">
        <v>193</v>
      </c>
      <c r="B63" s="43" t="s">
        <v>39</v>
      </c>
      <c r="C63" s="44">
        <v>26720.501</v>
      </c>
      <c r="D63" s="45"/>
      <c r="E63" s="22">
        <f t="shared" si="5"/>
        <v>-14481.086910751805</v>
      </c>
      <c r="F63" s="22">
        <f t="shared" si="6"/>
        <v>-14481</v>
      </c>
      <c r="Q63" s="47">
        <f t="shared" si="7"/>
        <v>11702.001</v>
      </c>
      <c r="U63" s="22">
        <f>+C63-(C$7+F63*C$8)</f>
        <v>-0.20226999999795225</v>
      </c>
    </row>
    <row r="64" spans="1:21" s="22" customFormat="1" ht="12.95" customHeight="1" x14ac:dyDescent="0.2">
      <c r="A64" s="42" t="s">
        <v>193</v>
      </c>
      <c r="B64" s="43" t="s">
        <v>39</v>
      </c>
      <c r="C64" s="44">
        <v>26841.440999999999</v>
      </c>
      <c r="D64" s="45"/>
      <c r="E64" s="22">
        <f t="shared" si="5"/>
        <v>-14429.121783331115</v>
      </c>
      <c r="F64" s="22">
        <f t="shared" si="6"/>
        <v>-14429</v>
      </c>
      <c r="G64" s="22">
        <f t="shared" ref="G64:G95" si="8">+C64-(C$7+F64*C$8)</f>
        <v>-0.28343000000313623</v>
      </c>
      <c r="H64" s="22">
        <f>+G64</f>
        <v>-0.28343000000313623</v>
      </c>
      <c r="Q64" s="47">
        <f t="shared" si="7"/>
        <v>11822.940999999999</v>
      </c>
    </row>
    <row r="65" spans="1:17" s="22" customFormat="1" ht="12.95" customHeight="1" x14ac:dyDescent="0.2">
      <c r="A65" s="42" t="s">
        <v>199</v>
      </c>
      <c r="B65" s="43" t="s">
        <v>39</v>
      </c>
      <c r="C65" s="44">
        <v>27155.621999999999</v>
      </c>
      <c r="D65" s="45"/>
      <c r="E65" s="22">
        <f t="shared" si="5"/>
        <v>-14294.125457068829</v>
      </c>
      <c r="F65" s="22">
        <f t="shared" si="6"/>
        <v>-14294</v>
      </c>
      <c r="G65" s="22">
        <f t="shared" si="8"/>
        <v>-0.29198000000542379</v>
      </c>
      <c r="I65" s="22">
        <f>+G65</f>
        <v>-0.29198000000542379</v>
      </c>
      <c r="Q65" s="47">
        <f t="shared" si="7"/>
        <v>12137.121999999999</v>
      </c>
    </row>
    <row r="66" spans="1:17" s="22" customFormat="1" ht="12.95" customHeight="1" x14ac:dyDescent="0.2">
      <c r="A66" s="42" t="s">
        <v>203</v>
      </c>
      <c r="B66" s="43" t="s">
        <v>39</v>
      </c>
      <c r="C66" s="44">
        <v>27544.309000000001</v>
      </c>
      <c r="D66" s="45"/>
      <c r="E66" s="22">
        <f t="shared" si="5"/>
        <v>-14127.115621763996</v>
      </c>
      <c r="F66" s="22">
        <f t="shared" si="6"/>
        <v>-14127</v>
      </c>
      <c r="G66" s="22">
        <f t="shared" si="8"/>
        <v>-0.26909000000159722</v>
      </c>
      <c r="H66" s="22">
        <f>+G66</f>
        <v>-0.26909000000159722</v>
      </c>
      <c r="Q66" s="47">
        <f t="shared" si="7"/>
        <v>12525.809000000001</v>
      </c>
    </row>
    <row r="67" spans="1:17" s="22" customFormat="1" ht="12.95" customHeight="1" x14ac:dyDescent="0.2">
      <c r="A67" s="42" t="s">
        <v>203</v>
      </c>
      <c r="B67" s="43" t="s">
        <v>39</v>
      </c>
      <c r="C67" s="44">
        <v>27546.627</v>
      </c>
      <c r="D67" s="45"/>
      <c r="E67" s="22">
        <f t="shared" si="5"/>
        <v>-14126.119630649715</v>
      </c>
      <c r="F67" s="22">
        <f t="shared" si="6"/>
        <v>-14126</v>
      </c>
      <c r="G67" s="22">
        <f t="shared" si="8"/>
        <v>-0.27842000000237022</v>
      </c>
      <c r="H67" s="22">
        <f>+G67</f>
        <v>-0.27842000000237022</v>
      </c>
      <c r="Q67" s="47">
        <f t="shared" si="7"/>
        <v>12528.127</v>
      </c>
    </row>
    <row r="68" spans="1:17" s="22" customFormat="1" ht="12.95" customHeight="1" x14ac:dyDescent="0.2">
      <c r="A68" s="42" t="s">
        <v>203</v>
      </c>
      <c r="B68" s="43" t="s">
        <v>39</v>
      </c>
      <c r="C68" s="44">
        <v>27623.446</v>
      </c>
      <c r="D68" s="45"/>
      <c r="E68" s="22">
        <f t="shared" si="5"/>
        <v>-14093.112278877514</v>
      </c>
      <c r="F68" s="22">
        <f t="shared" si="6"/>
        <v>-14093</v>
      </c>
      <c r="G68" s="22">
        <f t="shared" si="8"/>
        <v>-0.26131000000532367</v>
      </c>
      <c r="H68" s="22">
        <f>+G68</f>
        <v>-0.26131000000532367</v>
      </c>
      <c r="Q68" s="47">
        <f t="shared" si="7"/>
        <v>12604.946</v>
      </c>
    </row>
    <row r="69" spans="1:17" s="22" customFormat="1" ht="12.95" customHeight="1" x14ac:dyDescent="0.2">
      <c r="A69" s="42" t="s">
        <v>212</v>
      </c>
      <c r="B69" s="43" t="s">
        <v>39</v>
      </c>
      <c r="C69" s="44">
        <v>27632.75</v>
      </c>
      <c r="D69" s="45"/>
      <c r="E69" s="22">
        <f t="shared" si="5"/>
        <v>-14089.114564758758</v>
      </c>
      <c r="F69" s="22">
        <f t="shared" si="6"/>
        <v>-14089</v>
      </c>
      <c r="G69" s="22">
        <f t="shared" si="8"/>
        <v>-0.26662999999825843</v>
      </c>
      <c r="I69" s="22">
        <f>+G69</f>
        <v>-0.26662999999825843</v>
      </c>
      <c r="Q69" s="47">
        <f t="shared" si="7"/>
        <v>12614.25</v>
      </c>
    </row>
    <row r="70" spans="1:17" s="22" customFormat="1" ht="12.95" customHeight="1" x14ac:dyDescent="0.2">
      <c r="A70" s="42" t="s">
        <v>203</v>
      </c>
      <c r="B70" s="43" t="s">
        <v>39</v>
      </c>
      <c r="C70" s="44">
        <v>27637.394</v>
      </c>
      <c r="D70" s="45"/>
      <c r="E70" s="22">
        <f t="shared" si="5"/>
        <v>-14087.119145114788</v>
      </c>
      <c r="F70" s="22">
        <f t="shared" si="6"/>
        <v>-14087</v>
      </c>
      <c r="G70" s="22">
        <f t="shared" si="8"/>
        <v>-0.27728999999817461</v>
      </c>
      <c r="H70" s="22">
        <f t="shared" ref="H70:H77" si="9">+G70</f>
        <v>-0.27728999999817461</v>
      </c>
      <c r="Q70" s="47">
        <f t="shared" si="7"/>
        <v>12618.894</v>
      </c>
    </row>
    <row r="71" spans="1:17" s="22" customFormat="1" ht="12.95" customHeight="1" x14ac:dyDescent="0.2">
      <c r="A71" s="42" t="s">
        <v>203</v>
      </c>
      <c r="B71" s="43" t="s">
        <v>39</v>
      </c>
      <c r="C71" s="44">
        <v>27651.359</v>
      </c>
      <c r="D71" s="45"/>
      <c r="E71" s="22">
        <f t="shared" si="5"/>
        <v>-14081.118706844325</v>
      </c>
      <c r="F71" s="22">
        <f t="shared" si="6"/>
        <v>-14081</v>
      </c>
      <c r="G71" s="22">
        <f t="shared" si="8"/>
        <v>-0.27626999999847612</v>
      </c>
      <c r="H71" s="22">
        <f t="shared" si="9"/>
        <v>-0.27626999999847612</v>
      </c>
      <c r="Q71" s="47">
        <f t="shared" si="7"/>
        <v>12632.859</v>
      </c>
    </row>
    <row r="72" spans="1:17" s="22" customFormat="1" ht="12.95" customHeight="1" x14ac:dyDescent="0.2">
      <c r="A72" s="42" t="s">
        <v>203</v>
      </c>
      <c r="B72" s="43" t="s">
        <v>39</v>
      </c>
      <c r="C72" s="44">
        <v>27872.457999999999</v>
      </c>
      <c r="D72" s="45"/>
      <c r="E72" s="22">
        <f t="shared" si="5"/>
        <v>-13986.11756820047</v>
      </c>
      <c r="F72" s="22">
        <f t="shared" si="6"/>
        <v>-13986</v>
      </c>
      <c r="G72" s="22">
        <f t="shared" si="8"/>
        <v>-0.27362000000357511</v>
      </c>
      <c r="H72" s="22">
        <f t="shared" si="9"/>
        <v>-0.27362000000357511</v>
      </c>
      <c r="Q72" s="47">
        <f t="shared" si="7"/>
        <v>12853.957999999999</v>
      </c>
    </row>
    <row r="73" spans="1:17" s="22" customFormat="1" ht="12.95" customHeight="1" x14ac:dyDescent="0.2">
      <c r="A73" s="42" t="s">
        <v>203</v>
      </c>
      <c r="B73" s="43" t="s">
        <v>39</v>
      </c>
      <c r="C73" s="44">
        <v>27928.322</v>
      </c>
      <c r="D73" s="45"/>
      <c r="E73" s="22">
        <f t="shared" si="5"/>
        <v>-13962.114096410909</v>
      </c>
      <c r="F73" s="22">
        <f t="shared" si="6"/>
        <v>-13962</v>
      </c>
      <c r="G73" s="22">
        <f t="shared" si="8"/>
        <v>-0.26554000000032829</v>
      </c>
      <c r="H73" s="22">
        <f t="shared" si="9"/>
        <v>-0.26554000000032829</v>
      </c>
      <c r="Q73" s="47">
        <f t="shared" si="7"/>
        <v>12909.822</v>
      </c>
    </row>
    <row r="74" spans="1:17" s="22" customFormat="1" ht="12.95" customHeight="1" x14ac:dyDescent="0.2">
      <c r="A74" s="42" t="s">
        <v>203</v>
      </c>
      <c r="B74" s="43" t="s">
        <v>39</v>
      </c>
      <c r="C74" s="44">
        <v>27937.636999999999</v>
      </c>
      <c r="D74" s="45"/>
      <c r="E74" s="22">
        <f t="shared" si="5"/>
        <v>-13958.111655845971</v>
      </c>
      <c r="F74" s="22">
        <f t="shared" si="6"/>
        <v>-13958</v>
      </c>
      <c r="G74" s="22">
        <f t="shared" si="8"/>
        <v>-0.25986000000193599</v>
      </c>
      <c r="H74" s="22">
        <f t="shared" si="9"/>
        <v>-0.25986000000193599</v>
      </c>
      <c r="Q74" s="47">
        <f t="shared" si="7"/>
        <v>12919.136999999999</v>
      </c>
    </row>
    <row r="75" spans="1:17" s="22" customFormat="1" ht="12.95" customHeight="1" x14ac:dyDescent="0.2">
      <c r="A75" s="42" t="s">
        <v>203</v>
      </c>
      <c r="B75" s="43" t="s">
        <v>39</v>
      </c>
      <c r="C75" s="44">
        <v>27944.596000000001</v>
      </c>
      <c r="D75" s="45"/>
      <c r="E75" s="22">
        <f t="shared" si="5"/>
        <v>-13955.121534118496</v>
      </c>
      <c r="F75" s="22">
        <f t="shared" si="6"/>
        <v>-13955</v>
      </c>
      <c r="G75" s="22">
        <f t="shared" si="8"/>
        <v>-0.28284999999959837</v>
      </c>
      <c r="H75" s="22">
        <f t="shared" si="9"/>
        <v>-0.28284999999959837</v>
      </c>
      <c r="Q75" s="47">
        <f t="shared" si="7"/>
        <v>12926.096000000001</v>
      </c>
    </row>
    <row r="76" spans="1:17" s="22" customFormat="1" ht="12.95" customHeight="1" x14ac:dyDescent="0.2">
      <c r="A76" s="42" t="s">
        <v>203</v>
      </c>
      <c r="B76" s="43" t="s">
        <v>39</v>
      </c>
      <c r="C76" s="44">
        <v>27965.535</v>
      </c>
      <c r="D76" s="45"/>
      <c r="E76" s="22">
        <f t="shared" si="5"/>
        <v>-13946.124528966671</v>
      </c>
      <c r="F76" s="22">
        <f t="shared" si="6"/>
        <v>-13946</v>
      </c>
      <c r="G76" s="22">
        <f t="shared" si="8"/>
        <v>-0.28982000000178232</v>
      </c>
      <c r="H76" s="22">
        <f t="shared" si="9"/>
        <v>-0.28982000000178232</v>
      </c>
      <c r="Q76" s="47">
        <f t="shared" si="7"/>
        <v>12947.035</v>
      </c>
    </row>
    <row r="77" spans="1:17" s="22" customFormat="1" ht="12.95" customHeight="1" x14ac:dyDescent="0.2">
      <c r="A77" s="42" t="s">
        <v>203</v>
      </c>
      <c r="B77" s="43" t="s">
        <v>39</v>
      </c>
      <c r="C77" s="44">
        <v>27979.525000000001</v>
      </c>
      <c r="D77" s="45"/>
      <c r="E77" s="22">
        <f t="shared" si="5"/>
        <v>-13940.113348773057</v>
      </c>
      <c r="F77" s="22">
        <f t="shared" si="6"/>
        <v>-13940</v>
      </c>
      <c r="G77" s="22">
        <f t="shared" si="8"/>
        <v>-0.26380000000062864</v>
      </c>
      <c r="H77" s="22">
        <f t="shared" si="9"/>
        <v>-0.26380000000062864</v>
      </c>
      <c r="Q77" s="47">
        <f t="shared" si="7"/>
        <v>12961.025000000001</v>
      </c>
    </row>
    <row r="78" spans="1:17" s="22" customFormat="1" ht="12.95" customHeight="1" x14ac:dyDescent="0.2">
      <c r="A78" s="42" t="s">
        <v>236</v>
      </c>
      <c r="B78" s="43" t="s">
        <v>39</v>
      </c>
      <c r="C78" s="44">
        <v>28668.415000000001</v>
      </c>
      <c r="D78" s="45"/>
      <c r="E78" s="22">
        <f t="shared" si="5"/>
        <v>-13644.113211276441</v>
      </c>
      <c r="F78" s="22">
        <f t="shared" si="6"/>
        <v>-13644</v>
      </c>
      <c r="G78" s="22">
        <f t="shared" si="8"/>
        <v>-0.26348000000143657</v>
      </c>
      <c r="I78" s="22">
        <f>+G78</f>
        <v>-0.26348000000143657</v>
      </c>
      <c r="Q78" s="47">
        <f t="shared" si="7"/>
        <v>13649.915000000001</v>
      </c>
    </row>
    <row r="79" spans="1:17" s="22" customFormat="1" ht="12.95" customHeight="1" x14ac:dyDescent="0.2">
      <c r="A79" s="7" t="s">
        <v>45</v>
      </c>
      <c r="B79" s="8" t="s">
        <v>46</v>
      </c>
      <c r="C79" s="7">
        <v>34479.813000000002</v>
      </c>
      <c r="D79" s="7">
        <v>1E-3</v>
      </c>
      <c r="E79" s="22">
        <f t="shared" si="5"/>
        <v>-11147.089583342286</v>
      </c>
      <c r="F79" s="22">
        <f t="shared" si="6"/>
        <v>-11147</v>
      </c>
      <c r="G79" s="22">
        <f t="shared" si="8"/>
        <v>-0.20848999999725493</v>
      </c>
      <c r="N79" s="22">
        <f>+G79</f>
        <v>-0.20848999999725493</v>
      </c>
      <c r="Q79" s="47">
        <f t="shared" si="7"/>
        <v>19461.313000000002</v>
      </c>
    </row>
    <row r="80" spans="1:17" s="22" customFormat="1" ht="12.95" customHeight="1" x14ac:dyDescent="0.2">
      <c r="A80" s="42" t="s">
        <v>245</v>
      </c>
      <c r="B80" s="43" t="s">
        <v>39</v>
      </c>
      <c r="C80" s="44">
        <v>34891.756999999998</v>
      </c>
      <c r="D80" s="45"/>
      <c r="E80" s="22">
        <f t="shared" si="5"/>
        <v>-10970.086751771345</v>
      </c>
      <c r="F80" s="22">
        <f t="shared" si="6"/>
        <v>-10970</v>
      </c>
      <c r="G80" s="22">
        <f t="shared" si="8"/>
        <v>-0.20190000000002328</v>
      </c>
      <c r="H80" s="22">
        <f>+G80</f>
        <v>-0.20190000000002328</v>
      </c>
      <c r="Q80" s="47">
        <f t="shared" si="7"/>
        <v>19873.256999999998</v>
      </c>
    </row>
    <row r="81" spans="1:17" s="22" customFormat="1" ht="12.95" customHeight="1" x14ac:dyDescent="0.2">
      <c r="A81" s="42" t="s">
        <v>249</v>
      </c>
      <c r="B81" s="43" t="s">
        <v>39</v>
      </c>
      <c r="C81" s="44">
        <v>37016.618999999999</v>
      </c>
      <c r="D81" s="45"/>
      <c r="E81" s="22">
        <f t="shared" si="5"/>
        <v>-10057.082579608394</v>
      </c>
      <c r="F81" s="22">
        <f t="shared" si="6"/>
        <v>-10057</v>
      </c>
      <c r="G81" s="22">
        <f t="shared" si="8"/>
        <v>-0.19219000000157394</v>
      </c>
      <c r="I81" s="22">
        <f>+G81</f>
        <v>-0.19219000000157394</v>
      </c>
      <c r="Q81" s="47">
        <f t="shared" si="7"/>
        <v>21998.118999999999</v>
      </c>
    </row>
    <row r="82" spans="1:17" s="22" customFormat="1" ht="12.95" customHeight="1" x14ac:dyDescent="0.2">
      <c r="A82" s="42" t="s">
        <v>253</v>
      </c>
      <c r="B82" s="43" t="s">
        <v>39</v>
      </c>
      <c r="C82" s="44">
        <v>37021.286</v>
      </c>
      <c r="D82" s="45"/>
      <c r="E82" s="22">
        <f t="shared" si="5"/>
        <v>-10055.077277395127</v>
      </c>
      <c r="F82" s="22">
        <f t="shared" si="6"/>
        <v>-10055</v>
      </c>
      <c r="G82" s="22">
        <f t="shared" si="8"/>
        <v>-0.17985000000044238</v>
      </c>
      <c r="I82" s="22">
        <f>+G82</f>
        <v>-0.17985000000044238</v>
      </c>
      <c r="Q82" s="47">
        <f t="shared" si="7"/>
        <v>22002.786</v>
      </c>
    </row>
    <row r="83" spans="1:17" s="22" customFormat="1" ht="12.95" customHeight="1" x14ac:dyDescent="0.2">
      <c r="A83" s="42" t="s">
        <v>245</v>
      </c>
      <c r="B83" s="43" t="s">
        <v>39</v>
      </c>
      <c r="C83" s="44">
        <v>37402.974000000002</v>
      </c>
      <c r="D83" s="45"/>
      <c r="E83" s="22">
        <f t="shared" si="5"/>
        <v>-9891.0747508948025</v>
      </c>
      <c r="F83" s="22">
        <f t="shared" si="6"/>
        <v>-9891</v>
      </c>
      <c r="G83" s="22">
        <f t="shared" si="8"/>
        <v>-0.17397000000346452</v>
      </c>
      <c r="H83" s="22">
        <f>+G83</f>
        <v>-0.17397000000346452</v>
      </c>
      <c r="Q83" s="47">
        <f t="shared" si="7"/>
        <v>22384.474000000002</v>
      </c>
    </row>
    <row r="84" spans="1:17" s="22" customFormat="1" ht="12.95" customHeight="1" x14ac:dyDescent="0.2">
      <c r="A84" s="42" t="s">
        <v>259</v>
      </c>
      <c r="B84" s="43" t="s">
        <v>39</v>
      </c>
      <c r="C84" s="44">
        <v>37458.837</v>
      </c>
      <c r="D84" s="45"/>
      <c r="E84" s="22">
        <f t="shared" si="5"/>
        <v>-9867.0717087821668</v>
      </c>
      <c r="F84" s="22">
        <f t="shared" si="6"/>
        <v>-9867</v>
      </c>
      <c r="G84" s="22">
        <f t="shared" si="8"/>
        <v>-0.16689000000042142</v>
      </c>
      <c r="I84" s="22">
        <f t="shared" ref="I84:I115" si="10">+G84</f>
        <v>-0.16689000000042142</v>
      </c>
      <c r="Q84" s="47">
        <f t="shared" si="7"/>
        <v>22440.337</v>
      </c>
    </row>
    <row r="85" spans="1:17" s="22" customFormat="1" ht="12.95" customHeight="1" x14ac:dyDescent="0.2">
      <c r="A85" s="42" t="s">
        <v>259</v>
      </c>
      <c r="B85" s="43" t="s">
        <v>39</v>
      </c>
      <c r="C85" s="44">
        <v>37472.794999999998</v>
      </c>
      <c r="D85" s="45"/>
      <c r="E85" s="22">
        <f t="shared" ref="E85:E116" si="11">+(C85-C$7)/C$8</f>
        <v>-9861.0742782501857</v>
      </c>
      <c r="F85" s="22">
        <f t="shared" ref="F85:F116" si="12">ROUND(2*E85,0)/2</f>
        <v>-9861</v>
      </c>
      <c r="G85" s="22">
        <f t="shared" si="8"/>
        <v>-0.17287000000214903</v>
      </c>
      <c r="I85" s="22">
        <f t="shared" si="10"/>
        <v>-0.17287000000214903</v>
      </c>
      <c r="Q85" s="47">
        <f t="shared" ref="Q85:Q116" si="13">+C85-15018.5</f>
        <v>22454.294999999998</v>
      </c>
    </row>
    <row r="86" spans="1:17" s="22" customFormat="1" ht="12.95" customHeight="1" x14ac:dyDescent="0.2">
      <c r="A86" s="42" t="s">
        <v>259</v>
      </c>
      <c r="B86" s="43" t="s">
        <v>39</v>
      </c>
      <c r="C86" s="44">
        <v>37479.775999999998</v>
      </c>
      <c r="D86" s="45"/>
      <c r="E86" s="22">
        <f t="shared" si="11"/>
        <v>-9858.0747036303419</v>
      </c>
      <c r="F86" s="22">
        <f t="shared" si="12"/>
        <v>-9858</v>
      </c>
      <c r="G86" s="22">
        <f t="shared" si="8"/>
        <v>-0.17386000000260537</v>
      </c>
      <c r="I86" s="22">
        <f t="shared" si="10"/>
        <v>-0.17386000000260537</v>
      </c>
      <c r="Q86" s="47">
        <f t="shared" si="13"/>
        <v>22461.275999999998</v>
      </c>
    </row>
    <row r="87" spans="1:17" s="22" customFormat="1" ht="12.95" customHeight="1" x14ac:dyDescent="0.2">
      <c r="A87" s="42" t="s">
        <v>259</v>
      </c>
      <c r="B87" s="43" t="s">
        <v>39</v>
      </c>
      <c r="C87" s="44">
        <v>37486.747000000003</v>
      </c>
      <c r="D87" s="45"/>
      <c r="E87" s="22">
        <f t="shared" si="11"/>
        <v>-9855.0794257797552</v>
      </c>
      <c r="F87" s="22">
        <f t="shared" si="12"/>
        <v>-9855</v>
      </c>
      <c r="G87" s="22">
        <f t="shared" si="8"/>
        <v>-0.18484999999782303</v>
      </c>
      <c r="I87" s="22">
        <f t="shared" si="10"/>
        <v>-0.18484999999782303</v>
      </c>
      <c r="Q87" s="47">
        <f t="shared" si="13"/>
        <v>22468.247000000003</v>
      </c>
    </row>
    <row r="88" spans="1:17" s="22" customFormat="1" ht="12.95" customHeight="1" x14ac:dyDescent="0.2">
      <c r="A88" s="42" t="s">
        <v>259</v>
      </c>
      <c r="B88" s="43" t="s">
        <v>39</v>
      </c>
      <c r="C88" s="44">
        <v>37500.724999999999</v>
      </c>
      <c r="D88" s="45"/>
      <c r="E88" s="22">
        <f t="shared" si="11"/>
        <v>-9849.0734017092564</v>
      </c>
      <c r="F88" s="22">
        <f t="shared" si="12"/>
        <v>-9849</v>
      </c>
      <c r="G88" s="22">
        <f t="shared" si="8"/>
        <v>-0.17083000000275206</v>
      </c>
      <c r="I88" s="22">
        <f t="shared" si="10"/>
        <v>-0.17083000000275206</v>
      </c>
      <c r="Q88" s="47">
        <f t="shared" si="13"/>
        <v>22482.224999999999</v>
      </c>
    </row>
    <row r="89" spans="1:17" s="22" customFormat="1" ht="12.95" customHeight="1" x14ac:dyDescent="0.2">
      <c r="A89" s="42" t="s">
        <v>259</v>
      </c>
      <c r="B89" s="43" t="s">
        <v>39</v>
      </c>
      <c r="C89" s="44">
        <v>38468.904000000002</v>
      </c>
      <c r="D89" s="45"/>
      <c r="E89" s="22">
        <f t="shared" si="11"/>
        <v>-9433.0692252495337</v>
      </c>
      <c r="F89" s="22">
        <f t="shared" si="12"/>
        <v>-9433</v>
      </c>
      <c r="G89" s="22">
        <f t="shared" si="8"/>
        <v>-0.1611099999936414</v>
      </c>
      <c r="I89" s="22">
        <f t="shared" si="10"/>
        <v>-0.1611099999936414</v>
      </c>
      <c r="Q89" s="47">
        <f t="shared" si="13"/>
        <v>23450.404000000002</v>
      </c>
    </row>
    <row r="90" spans="1:17" s="22" customFormat="1" ht="12.95" customHeight="1" x14ac:dyDescent="0.2">
      <c r="A90" s="42" t="s">
        <v>259</v>
      </c>
      <c r="B90" s="43" t="s">
        <v>39</v>
      </c>
      <c r="C90" s="44">
        <v>38475.891000000003</v>
      </c>
      <c r="D90" s="45"/>
      <c r="E90" s="22">
        <f t="shared" si="11"/>
        <v>-9430.0670725681357</v>
      </c>
      <c r="F90" s="22">
        <f t="shared" si="12"/>
        <v>-9430</v>
      </c>
      <c r="G90" s="22">
        <f t="shared" si="8"/>
        <v>-0.15609999999287538</v>
      </c>
      <c r="I90" s="22">
        <f t="shared" si="10"/>
        <v>-0.15609999999287538</v>
      </c>
      <c r="Q90" s="47">
        <f t="shared" si="13"/>
        <v>23457.391000000003</v>
      </c>
    </row>
    <row r="91" spans="1:17" s="22" customFormat="1" ht="12.95" customHeight="1" x14ac:dyDescent="0.2">
      <c r="A91" s="42" t="s">
        <v>259</v>
      </c>
      <c r="B91" s="43" t="s">
        <v>39</v>
      </c>
      <c r="C91" s="44">
        <v>38496.832999999999</v>
      </c>
      <c r="D91" s="45"/>
      <c r="E91" s="22">
        <f t="shared" si="11"/>
        <v>-9421.0687783855337</v>
      </c>
      <c r="F91" s="22">
        <f t="shared" si="12"/>
        <v>-9421</v>
      </c>
      <c r="G91" s="22">
        <f t="shared" si="8"/>
        <v>-0.16006999999808613</v>
      </c>
      <c r="I91" s="22">
        <f t="shared" si="10"/>
        <v>-0.16006999999808613</v>
      </c>
      <c r="Q91" s="47">
        <f t="shared" si="13"/>
        <v>23478.332999999999</v>
      </c>
    </row>
    <row r="92" spans="1:17" s="22" customFormat="1" ht="12.95" customHeight="1" x14ac:dyDescent="0.2">
      <c r="A92" s="42" t="s">
        <v>259</v>
      </c>
      <c r="B92" s="43" t="s">
        <v>39</v>
      </c>
      <c r="C92" s="44">
        <v>38503.815000000002</v>
      </c>
      <c r="D92" s="45"/>
      <c r="E92" s="22">
        <f t="shared" si="11"/>
        <v>-9418.0687740887624</v>
      </c>
      <c r="F92" s="22">
        <f t="shared" si="12"/>
        <v>-9418</v>
      </c>
      <c r="G92" s="22">
        <f t="shared" si="8"/>
        <v>-0.16005999999470077</v>
      </c>
      <c r="I92" s="22">
        <f t="shared" si="10"/>
        <v>-0.16005999999470077</v>
      </c>
      <c r="Q92" s="47">
        <f t="shared" si="13"/>
        <v>23485.315000000002</v>
      </c>
    </row>
    <row r="93" spans="1:17" s="22" customFormat="1" ht="12.95" customHeight="1" x14ac:dyDescent="0.2">
      <c r="A93" s="42" t="s">
        <v>259</v>
      </c>
      <c r="B93" s="43" t="s">
        <v>39</v>
      </c>
      <c r="C93" s="44">
        <v>38517.773999999998</v>
      </c>
      <c r="D93" s="45"/>
      <c r="E93" s="22">
        <f t="shared" si="11"/>
        <v>-9412.0709138798557</v>
      </c>
      <c r="F93" s="22">
        <f t="shared" si="12"/>
        <v>-9412</v>
      </c>
      <c r="G93" s="22">
        <f t="shared" si="8"/>
        <v>-0.16503999999986263</v>
      </c>
      <c r="I93" s="22">
        <f t="shared" si="10"/>
        <v>-0.16503999999986263</v>
      </c>
      <c r="Q93" s="47">
        <f t="shared" si="13"/>
        <v>23499.273999999998</v>
      </c>
    </row>
    <row r="94" spans="1:17" s="22" customFormat="1" ht="12.95" customHeight="1" x14ac:dyDescent="0.2">
      <c r="A94" s="42" t="s">
        <v>259</v>
      </c>
      <c r="B94" s="43" t="s">
        <v>39</v>
      </c>
      <c r="C94" s="44">
        <v>38524.76</v>
      </c>
      <c r="D94" s="45"/>
      <c r="E94" s="22">
        <f t="shared" si="11"/>
        <v>-9409.0691908753797</v>
      </c>
      <c r="F94" s="22">
        <f t="shared" si="12"/>
        <v>-9409</v>
      </c>
      <c r="G94" s="22">
        <f t="shared" si="8"/>
        <v>-0.16102999999566237</v>
      </c>
      <c r="I94" s="22">
        <f t="shared" si="10"/>
        <v>-0.16102999999566237</v>
      </c>
      <c r="Q94" s="47">
        <f t="shared" si="13"/>
        <v>23506.260000000002</v>
      </c>
    </row>
    <row r="95" spans="1:17" s="22" customFormat="1" ht="12.95" customHeight="1" x14ac:dyDescent="0.2">
      <c r="A95" s="5" t="s">
        <v>41</v>
      </c>
      <c r="B95" s="6"/>
      <c r="C95" s="5">
        <v>38880.841999999997</v>
      </c>
      <c r="D95" s="45"/>
      <c r="E95" s="22">
        <f t="shared" si="11"/>
        <v>-9256.068971740151</v>
      </c>
      <c r="F95" s="22">
        <f t="shared" si="12"/>
        <v>-9256</v>
      </c>
      <c r="G95" s="22">
        <f t="shared" si="8"/>
        <v>-0.16052000000490807</v>
      </c>
      <c r="I95" s="22">
        <f t="shared" si="10"/>
        <v>-0.16052000000490807</v>
      </c>
      <c r="Q95" s="47">
        <f t="shared" si="13"/>
        <v>23862.341999999997</v>
      </c>
    </row>
    <row r="96" spans="1:17" s="22" customFormat="1" ht="12.95" customHeight="1" x14ac:dyDescent="0.2">
      <c r="A96" s="5" t="s">
        <v>41</v>
      </c>
      <c r="B96" s="6"/>
      <c r="C96" s="5">
        <v>38920.404999999999</v>
      </c>
      <c r="D96" s="45"/>
      <c r="E96" s="22">
        <f t="shared" si="11"/>
        <v>-9239.0696635200002</v>
      </c>
      <c r="F96" s="22">
        <f t="shared" si="12"/>
        <v>-9239</v>
      </c>
      <c r="G96" s="22">
        <f t="shared" ref="G96:G127" si="14">+C96-(C$7+F96*C$8)</f>
        <v>-0.16212999999697786</v>
      </c>
      <c r="I96" s="22">
        <f t="shared" si="10"/>
        <v>-0.16212999999697786</v>
      </c>
      <c r="Q96" s="47">
        <f t="shared" si="13"/>
        <v>23901.904999999999</v>
      </c>
    </row>
    <row r="97" spans="1:17" s="22" customFormat="1" ht="12.95" customHeight="1" x14ac:dyDescent="0.2">
      <c r="A97" s="5" t="s">
        <v>41</v>
      </c>
      <c r="B97" s="6"/>
      <c r="C97" s="5">
        <v>38943.67</v>
      </c>
      <c r="D97" s="45"/>
      <c r="E97" s="22">
        <f t="shared" si="11"/>
        <v>-9229.0732298384864</v>
      </c>
      <c r="F97" s="22">
        <f t="shared" si="12"/>
        <v>-9229</v>
      </c>
      <c r="G97" s="22">
        <f t="shared" si="14"/>
        <v>-0.17042999999830499</v>
      </c>
      <c r="I97" s="22">
        <f t="shared" si="10"/>
        <v>-0.17042999999830499</v>
      </c>
      <c r="Q97" s="47">
        <f t="shared" si="13"/>
        <v>23925.17</v>
      </c>
    </row>
    <row r="98" spans="1:17" s="22" customFormat="1" ht="12.95" customHeight="1" x14ac:dyDescent="0.2">
      <c r="A98" s="42" t="s">
        <v>296</v>
      </c>
      <c r="B98" s="43" t="s">
        <v>39</v>
      </c>
      <c r="C98" s="44">
        <v>39262.525000000001</v>
      </c>
      <c r="D98" s="45"/>
      <c r="E98" s="22">
        <f t="shared" si="11"/>
        <v>-9092.0685936244536</v>
      </c>
      <c r="F98" s="22">
        <f t="shared" si="12"/>
        <v>-9092</v>
      </c>
      <c r="G98" s="22">
        <f t="shared" si="14"/>
        <v>-0.15963999999803491</v>
      </c>
      <c r="I98" s="22">
        <f t="shared" si="10"/>
        <v>-0.15963999999803491</v>
      </c>
      <c r="Q98" s="47">
        <f t="shared" si="13"/>
        <v>24244.025000000001</v>
      </c>
    </row>
    <row r="99" spans="1:17" s="22" customFormat="1" ht="12.95" customHeight="1" x14ac:dyDescent="0.2">
      <c r="A99" s="5" t="s">
        <v>42</v>
      </c>
      <c r="B99" s="6"/>
      <c r="C99" s="5">
        <v>39269.493999999999</v>
      </c>
      <c r="D99" s="45"/>
      <c r="E99" s="22">
        <f t="shared" si="11"/>
        <v>-9089.0741751277219</v>
      </c>
      <c r="F99" s="22">
        <f t="shared" si="12"/>
        <v>-9089</v>
      </c>
      <c r="G99" s="22">
        <f t="shared" si="14"/>
        <v>-0.17263000000093598</v>
      </c>
      <c r="I99" s="22">
        <f t="shared" si="10"/>
        <v>-0.17263000000093598</v>
      </c>
      <c r="Q99" s="47">
        <f t="shared" si="13"/>
        <v>24250.993999999999</v>
      </c>
    </row>
    <row r="100" spans="1:17" s="22" customFormat="1" ht="12.95" customHeight="1" x14ac:dyDescent="0.2">
      <c r="A100" s="5" t="s">
        <v>43</v>
      </c>
      <c r="B100" s="6" t="s">
        <v>39</v>
      </c>
      <c r="C100" s="5">
        <v>39320.701000000001</v>
      </c>
      <c r="D100" s="45"/>
      <c r="E100" s="22">
        <f t="shared" si="11"/>
        <v>-9067.0717087821668</v>
      </c>
      <c r="F100" s="22">
        <f t="shared" si="12"/>
        <v>-9067</v>
      </c>
      <c r="G100" s="22">
        <f t="shared" si="14"/>
        <v>-0.16689000000042142</v>
      </c>
      <c r="I100" s="22">
        <f t="shared" si="10"/>
        <v>-0.16689000000042142</v>
      </c>
      <c r="Q100" s="47">
        <f t="shared" si="13"/>
        <v>24302.201000000001</v>
      </c>
    </row>
    <row r="101" spans="1:17" s="22" customFormat="1" ht="12.95" customHeight="1" x14ac:dyDescent="0.2">
      <c r="A101" s="42" t="s">
        <v>307</v>
      </c>
      <c r="B101" s="43" t="s">
        <v>39</v>
      </c>
      <c r="C101" s="44">
        <v>40337.781000000003</v>
      </c>
      <c r="D101" s="45"/>
      <c r="E101" s="22">
        <f t="shared" si="11"/>
        <v>-8630.0559009680619</v>
      </c>
      <c r="F101" s="22">
        <f t="shared" si="12"/>
        <v>-8630</v>
      </c>
      <c r="G101" s="22">
        <f t="shared" si="14"/>
        <v>-0.13009999999485444</v>
      </c>
      <c r="I101" s="22">
        <f t="shared" si="10"/>
        <v>-0.13009999999485444</v>
      </c>
      <c r="Q101" s="47">
        <f t="shared" si="13"/>
        <v>25319.281000000003</v>
      </c>
    </row>
    <row r="102" spans="1:17" s="22" customFormat="1" ht="12.95" customHeight="1" x14ac:dyDescent="0.2">
      <c r="A102" s="42" t="s">
        <v>307</v>
      </c>
      <c r="B102" s="43" t="s">
        <v>39</v>
      </c>
      <c r="C102" s="44">
        <v>40407.591999999997</v>
      </c>
      <c r="D102" s="45"/>
      <c r="E102" s="22">
        <f t="shared" si="11"/>
        <v>-8600.059725092704</v>
      </c>
      <c r="F102" s="22">
        <f t="shared" si="12"/>
        <v>-8600</v>
      </c>
      <c r="G102" s="22">
        <f t="shared" si="14"/>
        <v>-0.13900000000285218</v>
      </c>
      <c r="I102" s="22">
        <f t="shared" si="10"/>
        <v>-0.13900000000285218</v>
      </c>
      <c r="Q102" s="47">
        <f t="shared" si="13"/>
        <v>25389.091999999997</v>
      </c>
    </row>
    <row r="103" spans="1:17" s="22" customFormat="1" ht="12.95" customHeight="1" x14ac:dyDescent="0.2">
      <c r="A103" s="42" t="s">
        <v>314</v>
      </c>
      <c r="B103" s="43" t="s">
        <v>39</v>
      </c>
      <c r="C103" s="44">
        <v>40700.841999999997</v>
      </c>
      <c r="D103" s="45"/>
      <c r="E103" s="22">
        <f t="shared" si="11"/>
        <v>-8474.0569665668409</v>
      </c>
      <c r="F103" s="22">
        <f t="shared" si="12"/>
        <v>-8474</v>
      </c>
      <c r="G103" s="22">
        <f t="shared" si="14"/>
        <v>-0.13258000000496395</v>
      </c>
      <c r="I103" s="22">
        <f t="shared" si="10"/>
        <v>-0.13258000000496395</v>
      </c>
      <c r="Q103" s="47">
        <f t="shared" si="13"/>
        <v>25682.341999999997</v>
      </c>
    </row>
    <row r="104" spans="1:17" s="22" customFormat="1" ht="12.95" customHeight="1" x14ac:dyDescent="0.2">
      <c r="A104" s="42" t="s">
        <v>318</v>
      </c>
      <c r="B104" s="43" t="s">
        <v>39</v>
      </c>
      <c r="C104" s="44">
        <v>40733.425999999999</v>
      </c>
      <c r="D104" s="45"/>
      <c r="E104" s="22">
        <f t="shared" si="11"/>
        <v>-8460.0563736126805</v>
      </c>
      <c r="F104" s="22">
        <f t="shared" si="12"/>
        <v>-8460</v>
      </c>
      <c r="G104" s="22">
        <f t="shared" si="14"/>
        <v>-0.13119999999616994</v>
      </c>
      <c r="I104" s="22">
        <f t="shared" si="10"/>
        <v>-0.13119999999616994</v>
      </c>
      <c r="Q104" s="47">
        <f t="shared" si="13"/>
        <v>25714.925999999999</v>
      </c>
    </row>
    <row r="105" spans="1:17" s="22" customFormat="1" ht="12.95" customHeight="1" x14ac:dyDescent="0.2">
      <c r="A105" s="42" t="s">
        <v>318</v>
      </c>
      <c r="B105" s="43" t="s">
        <v>39</v>
      </c>
      <c r="C105" s="44">
        <v>40740.408000000003</v>
      </c>
      <c r="D105" s="45"/>
      <c r="E105" s="22">
        <f t="shared" si="11"/>
        <v>-8457.0563693159111</v>
      </c>
      <c r="F105" s="22">
        <f t="shared" si="12"/>
        <v>-8457</v>
      </c>
      <c r="G105" s="22">
        <f t="shared" si="14"/>
        <v>-0.13118999999278458</v>
      </c>
      <c r="I105" s="22">
        <f t="shared" si="10"/>
        <v>-0.13118999999278458</v>
      </c>
      <c r="Q105" s="47">
        <f t="shared" si="13"/>
        <v>25721.908000000003</v>
      </c>
    </row>
    <row r="106" spans="1:17" s="22" customFormat="1" ht="12.95" customHeight="1" x14ac:dyDescent="0.2">
      <c r="A106" s="42" t="s">
        <v>253</v>
      </c>
      <c r="B106" s="43" t="s">
        <v>39</v>
      </c>
      <c r="C106" s="44">
        <v>41038.248</v>
      </c>
      <c r="D106" s="45"/>
      <c r="E106" s="22">
        <f t="shared" si="11"/>
        <v>-8329.0813937000767</v>
      </c>
      <c r="F106" s="22">
        <f t="shared" si="12"/>
        <v>-8329</v>
      </c>
      <c r="G106" s="22">
        <f t="shared" si="14"/>
        <v>-0.18943000000581378</v>
      </c>
      <c r="I106" s="22">
        <f t="shared" si="10"/>
        <v>-0.18943000000581378</v>
      </c>
      <c r="Q106" s="47">
        <f t="shared" si="13"/>
        <v>26019.748</v>
      </c>
    </row>
    <row r="107" spans="1:17" s="22" customFormat="1" ht="12.95" customHeight="1" x14ac:dyDescent="0.2">
      <c r="A107" s="42" t="s">
        <v>253</v>
      </c>
      <c r="B107" s="43" t="s">
        <v>39</v>
      </c>
      <c r="C107" s="44">
        <v>41038.28</v>
      </c>
      <c r="D107" s="45"/>
      <c r="E107" s="22">
        <f t="shared" si="11"/>
        <v>-8329.0676440384486</v>
      </c>
      <c r="F107" s="22">
        <f t="shared" si="12"/>
        <v>-8329</v>
      </c>
      <c r="G107" s="22">
        <f t="shared" si="14"/>
        <v>-0.15743000000657048</v>
      </c>
      <c r="I107" s="22">
        <f t="shared" si="10"/>
        <v>-0.15743000000657048</v>
      </c>
      <c r="Q107" s="47">
        <f t="shared" si="13"/>
        <v>26019.78</v>
      </c>
    </row>
    <row r="108" spans="1:17" s="22" customFormat="1" ht="12.95" customHeight="1" x14ac:dyDescent="0.2">
      <c r="A108" s="42" t="s">
        <v>332</v>
      </c>
      <c r="B108" s="43" t="s">
        <v>39</v>
      </c>
      <c r="C108" s="44">
        <v>41082.553999999996</v>
      </c>
      <c r="D108" s="45"/>
      <c r="E108" s="22">
        <f t="shared" si="11"/>
        <v>-8310.0441278202943</v>
      </c>
      <c r="F108" s="22">
        <f t="shared" si="12"/>
        <v>-8310</v>
      </c>
      <c r="G108" s="22">
        <f t="shared" si="14"/>
        <v>-0.10270000000309665</v>
      </c>
      <c r="I108" s="22">
        <f t="shared" si="10"/>
        <v>-0.10270000000309665</v>
      </c>
      <c r="Q108" s="47">
        <f t="shared" si="13"/>
        <v>26064.053999999996</v>
      </c>
    </row>
    <row r="109" spans="1:17" s="22" customFormat="1" ht="12.95" customHeight="1" x14ac:dyDescent="0.2">
      <c r="A109" s="42" t="s">
        <v>336</v>
      </c>
      <c r="B109" s="43" t="s">
        <v>39</v>
      </c>
      <c r="C109" s="44">
        <v>41522.425999999999</v>
      </c>
      <c r="D109" s="45"/>
      <c r="E109" s="22">
        <f t="shared" si="11"/>
        <v>-8121.041279062274</v>
      </c>
      <c r="F109" s="22">
        <f t="shared" si="12"/>
        <v>-8121</v>
      </c>
      <c r="G109" s="22">
        <f t="shared" si="14"/>
        <v>-9.6070000006875489E-2</v>
      </c>
      <c r="I109" s="22">
        <f t="shared" si="10"/>
        <v>-9.6070000006875489E-2</v>
      </c>
      <c r="Q109" s="47">
        <f t="shared" si="13"/>
        <v>26503.925999999999</v>
      </c>
    </row>
    <row r="110" spans="1:17" s="22" customFormat="1" ht="12.95" customHeight="1" x14ac:dyDescent="0.2">
      <c r="A110" s="42" t="s">
        <v>339</v>
      </c>
      <c r="B110" s="43" t="s">
        <v>39</v>
      </c>
      <c r="C110" s="44">
        <v>41687.644</v>
      </c>
      <c r="D110" s="45"/>
      <c r="E110" s="22">
        <f t="shared" si="11"/>
        <v>-8050.0509167157215</v>
      </c>
      <c r="F110" s="22">
        <f t="shared" si="12"/>
        <v>-8050</v>
      </c>
      <c r="G110" s="22">
        <f t="shared" si="14"/>
        <v>-0.11849999999685679</v>
      </c>
      <c r="I110" s="22">
        <f t="shared" si="10"/>
        <v>-0.11849999999685679</v>
      </c>
      <c r="Q110" s="47">
        <f t="shared" si="13"/>
        <v>26669.144</v>
      </c>
    </row>
    <row r="111" spans="1:17" s="22" customFormat="1" ht="12.95" customHeight="1" x14ac:dyDescent="0.2">
      <c r="A111" s="42" t="s">
        <v>343</v>
      </c>
      <c r="B111" s="43" t="s">
        <v>39</v>
      </c>
      <c r="C111" s="44">
        <v>41738.843000000001</v>
      </c>
      <c r="D111" s="45"/>
      <c r="E111" s="22">
        <f t="shared" si="11"/>
        <v>-8028.0518877855739</v>
      </c>
      <c r="F111" s="22">
        <f t="shared" si="12"/>
        <v>-8028</v>
      </c>
      <c r="G111" s="22">
        <f t="shared" si="14"/>
        <v>-0.12075999999797205</v>
      </c>
      <c r="I111" s="22">
        <f t="shared" si="10"/>
        <v>-0.12075999999797205</v>
      </c>
      <c r="Q111" s="47">
        <f t="shared" si="13"/>
        <v>26720.343000000001</v>
      </c>
    </row>
    <row r="112" spans="1:17" s="22" customFormat="1" ht="12.95" customHeight="1" x14ac:dyDescent="0.2">
      <c r="A112" s="42" t="s">
        <v>343</v>
      </c>
      <c r="B112" s="43" t="s">
        <v>39</v>
      </c>
      <c r="C112" s="44">
        <v>41738.849000000002</v>
      </c>
      <c r="D112" s="45"/>
      <c r="E112" s="22">
        <f t="shared" si="11"/>
        <v>-8028.0493097240178</v>
      </c>
      <c r="F112" s="22">
        <f t="shared" si="12"/>
        <v>-8028</v>
      </c>
      <c r="G112" s="22">
        <f t="shared" si="14"/>
        <v>-0.11475999999674968</v>
      </c>
      <c r="I112" s="22">
        <f t="shared" si="10"/>
        <v>-0.11475999999674968</v>
      </c>
      <c r="Q112" s="47">
        <f t="shared" si="13"/>
        <v>26720.349000000002</v>
      </c>
    </row>
    <row r="113" spans="1:17" s="22" customFormat="1" ht="12.95" customHeight="1" x14ac:dyDescent="0.2">
      <c r="A113" s="42" t="s">
        <v>343</v>
      </c>
      <c r="B113" s="43" t="s">
        <v>39</v>
      </c>
      <c r="C113" s="44">
        <v>41745.811999999998</v>
      </c>
      <c r="D113" s="45"/>
      <c r="E113" s="22">
        <f t="shared" si="11"/>
        <v>-8025.0574692888431</v>
      </c>
      <c r="F113" s="22">
        <f t="shared" si="12"/>
        <v>-8025</v>
      </c>
      <c r="G113" s="22">
        <f t="shared" si="14"/>
        <v>-0.13375000000087311</v>
      </c>
      <c r="I113" s="22">
        <f t="shared" si="10"/>
        <v>-0.13375000000087311</v>
      </c>
      <c r="Q113" s="47">
        <f t="shared" si="13"/>
        <v>26727.311999999998</v>
      </c>
    </row>
    <row r="114" spans="1:17" s="22" customFormat="1" ht="12.95" customHeight="1" x14ac:dyDescent="0.2">
      <c r="A114" s="42" t="s">
        <v>343</v>
      </c>
      <c r="B114" s="43" t="s">
        <v>39</v>
      </c>
      <c r="C114" s="44">
        <v>41745.819000000003</v>
      </c>
      <c r="D114" s="45"/>
      <c r="E114" s="22">
        <f t="shared" si="11"/>
        <v>-8025.0544615503595</v>
      </c>
      <c r="F114" s="22">
        <f t="shared" si="12"/>
        <v>-8025</v>
      </c>
      <c r="G114" s="22">
        <f t="shared" si="14"/>
        <v>-0.12674999999580905</v>
      </c>
      <c r="I114" s="22">
        <f t="shared" si="10"/>
        <v>-0.12674999999580905</v>
      </c>
      <c r="Q114" s="47">
        <f t="shared" si="13"/>
        <v>26727.319000000003</v>
      </c>
    </row>
    <row r="115" spans="1:17" s="22" customFormat="1" ht="12.95" customHeight="1" x14ac:dyDescent="0.2">
      <c r="A115" s="42" t="s">
        <v>343</v>
      </c>
      <c r="B115" s="43" t="s">
        <v>39</v>
      </c>
      <c r="C115" s="44">
        <v>41759.794000000002</v>
      </c>
      <c r="D115" s="45"/>
      <c r="E115" s="22">
        <f t="shared" si="11"/>
        <v>-8019.049726510636</v>
      </c>
      <c r="F115" s="22">
        <f t="shared" si="12"/>
        <v>-8019</v>
      </c>
      <c r="G115" s="22">
        <f t="shared" si="14"/>
        <v>-0.11572999999771127</v>
      </c>
      <c r="I115" s="22">
        <f t="shared" si="10"/>
        <v>-0.11572999999771127</v>
      </c>
      <c r="Q115" s="47">
        <f t="shared" si="13"/>
        <v>26741.294000000002</v>
      </c>
    </row>
    <row r="116" spans="1:17" s="22" customFormat="1" ht="12.95" customHeight="1" x14ac:dyDescent="0.2">
      <c r="A116" s="42" t="s">
        <v>356</v>
      </c>
      <c r="B116" s="43" t="s">
        <v>39</v>
      </c>
      <c r="C116" s="44">
        <v>41806.368000000002</v>
      </c>
      <c r="D116" s="45"/>
      <c r="E116" s="22">
        <f t="shared" si="11"/>
        <v>-7999.0379533628657</v>
      </c>
      <c r="F116" s="22">
        <f t="shared" si="12"/>
        <v>-7999</v>
      </c>
      <c r="G116" s="22">
        <f t="shared" si="14"/>
        <v>-8.8329999998677522E-2</v>
      </c>
      <c r="I116" s="22">
        <f t="shared" ref="I116:I134" si="15">+G116</f>
        <v>-8.8329999998677522E-2</v>
      </c>
      <c r="Q116" s="47">
        <f t="shared" si="13"/>
        <v>26787.868000000002</v>
      </c>
    </row>
    <row r="117" spans="1:17" s="22" customFormat="1" ht="12.95" customHeight="1" x14ac:dyDescent="0.2">
      <c r="A117" s="42" t="s">
        <v>360</v>
      </c>
      <c r="B117" s="43" t="s">
        <v>39</v>
      </c>
      <c r="C117" s="44">
        <v>42043.701999999997</v>
      </c>
      <c r="D117" s="45"/>
      <c r="E117" s="22">
        <f t="shared" ref="E117:E148" si="16">+(C117-C$7)/C$8</f>
        <v>-7897.0610098267125</v>
      </c>
      <c r="F117" s="22">
        <f t="shared" ref="F117:F148" si="17">ROUND(2*E117,0)/2</f>
        <v>-7897</v>
      </c>
      <c r="G117" s="22">
        <f t="shared" si="14"/>
        <v>-0.14199000000371598</v>
      </c>
      <c r="I117" s="22">
        <f t="shared" si="15"/>
        <v>-0.14199000000371598</v>
      </c>
      <c r="Q117" s="47">
        <f t="shared" ref="Q117:Q148" si="18">+C117-15018.5</f>
        <v>27025.201999999997</v>
      </c>
    </row>
    <row r="118" spans="1:17" s="22" customFormat="1" ht="12.95" customHeight="1" x14ac:dyDescent="0.2">
      <c r="A118" s="42" t="s">
        <v>364</v>
      </c>
      <c r="B118" s="43" t="s">
        <v>39</v>
      </c>
      <c r="C118" s="44">
        <v>42157.754000000001</v>
      </c>
      <c r="D118" s="45"/>
      <c r="E118" s="22">
        <f t="shared" si="16"/>
        <v>-7848.0554970717521</v>
      </c>
      <c r="F118" s="22">
        <f t="shared" si="17"/>
        <v>-7848</v>
      </c>
      <c r="G118" s="22">
        <f t="shared" si="14"/>
        <v>-0.12915999999677297</v>
      </c>
      <c r="I118" s="22">
        <f t="shared" si="15"/>
        <v>-0.12915999999677297</v>
      </c>
      <c r="Q118" s="47">
        <f t="shared" si="18"/>
        <v>27139.254000000001</v>
      </c>
    </row>
    <row r="119" spans="1:17" s="22" customFormat="1" ht="12.95" customHeight="1" x14ac:dyDescent="0.2">
      <c r="A119" s="42" t="s">
        <v>364</v>
      </c>
      <c r="B119" s="43" t="s">
        <v>39</v>
      </c>
      <c r="C119" s="44">
        <v>42157.767999999996</v>
      </c>
      <c r="D119" s="45"/>
      <c r="E119" s="22">
        <f t="shared" si="16"/>
        <v>-7848.0494815947904</v>
      </c>
      <c r="F119" s="22">
        <f t="shared" si="17"/>
        <v>-7848</v>
      </c>
      <c r="G119" s="22">
        <f t="shared" si="14"/>
        <v>-0.11516000000119675</v>
      </c>
      <c r="I119" s="22">
        <f t="shared" si="15"/>
        <v>-0.11516000000119675</v>
      </c>
      <c r="Q119" s="47">
        <f t="shared" si="18"/>
        <v>27139.267999999996</v>
      </c>
    </row>
    <row r="120" spans="1:17" s="22" customFormat="1" ht="12.95" customHeight="1" x14ac:dyDescent="0.2">
      <c r="A120" s="42" t="s">
        <v>370</v>
      </c>
      <c r="B120" s="43" t="s">
        <v>39</v>
      </c>
      <c r="C120" s="44">
        <v>42183.38</v>
      </c>
      <c r="D120" s="45"/>
      <c r="E120" s="22">
        <f t="shared" si="16"/>
        <v>-7837.0445961681426</v>
      </c>
      <c r="F120" s="22">
        <f t="shared" si="17"/>
        <v>-7837</v>
      </c>
      <c r="G120" s="22">
        <f t="shared" si="14"/>
        <v>-0.10379000000102678</v>
      </c>
      <c r="I120" s="22">
        <f t="shared" si="15"/>
        <v>-0.10379000000102678</v>
      </c>
      <c r="Q120" s="47">
        <f t="shared" si="18"/>
        <v>27164.879999999997</v>
      </c>
    </row>
    <row r="121" spans="1:17" s="22" customFormat="1" ht="12.95" customHeight="1" x14ac:dyDescent="0.2">
      <c r="A121" s="42" t="s">
        <v>364</v>
      </c>
      <c r="B121" s="43" t="s">
        <v>39</v>
      </c>
      <c r="C121" s="44">
        <v>42199.663</v>
      </c>
      <c r="D121" s="45"/>
      <c r="E121" s="22">
        <f t="shared" si="16"/>
        <v>-7830.0481667833956</v>
      </c>
      <c r="F121" s="22">
        <f t="shared" si="17"/>
        <v>-7830</v>
      </c>
      <c r="G121" s="22">
        <f t="shared" si="14"/>
        <v>-0.11209999999846332</v>
      </c>
      <c r="I121" s="22">
        <f t="shared" si="15"/>
        <v>-0.11209999999846332</v>
      </c>
      <c r="Q121" s="47">
        <f t="shared" si="18"/>
        <v>27181.163</v>
      </c>
    </row>
    <row r="122" spans="1:17" s="22" customFormat="1" ht="12.95" customHeight="1" x14ac:dyDescent="0.2">
      <c r="A122" s="42" t="s">
        <v>375</v>
      </c>
      <c r="B122" s="43" t="s">
        <v>39</v>
      </c>
      <c r="C122" s="44">
        <v>42520.83</v>
      </c>
      <c r="D122" s="45"/>
      <c r="E122" s="22">
        <f t="shared" si="16"/>
        <v>-7692.0501175166391</v>
      </c>
      <c r="F122" s="22">
        <f t="shared" si="17"/>
        <v>-7692</v>
      </c>
      <c r="G122" s="22">
        <f t="shared" si="14"/>
        <v>-0.11664000000018859</v>
      </c>
      <c r="I122" s="22">
        <f t="shared" si="15"/>
        <v>-0.11664000000018859</v>
      </c>
      <c r="Q122" s="47">
        <f t="shared" si="18"/>
        <v>27502.33</v>
      </c>
    </row>
    <row r="123" spans="1:17" s="22" customFormat="1" ht="12.95" customHeight="1" x14ac:dyDescent="0.2">
      <c r="A123" s="42" t="s">
        <v>380</v>
      </c>
      <c r="B123" s="43" t="s">
        <v>39</v>
      </c>
      <c r="C123" s="44">
        <v>42546.408000000003</v>
      </c>
      <c r="D123" s="45"/>
      <c r="E123" s="22">
        <f t="shared" si="16"/>
        <v>-7681.0598411054716</v>
      </c>
      <c r="F123" s="22">
        <f t="shared" si="17"/>
        <v>-7681</v>
      </c>
      <c r="G123" s="22">
        <f t="shared" si="14"/>
        <v>-0.13926999999966938</v>
      </c>
      <c r="I123" s="22">
        <f t="shared" si="15"/>
        <v>-0.13926999999966938</v>
      </c>
      <c r="Q123" s="47">
        <f t="shared" si="18"/>
        <v>27527.908000000003</v>
      </c>
    </row>
    <row r="124" spans="1:17" s="22" customFormat="1" ht="12.95" customHeight="1" x14ac:dyDescent="0.2">
      <c r="A124" s="42" t="s">
        <v>380</v>
      </c>
      <c r="B124" s="43" t="s">
        <v>39</v>
      </c>
      <c r="C124" s="44">
        <v>42546.440999999999</v>
      </c>
      <c r="D124" s="45"/>
      <c r="E124" s="22">
        <f t="shared" si="16"/>
        <v>-7681.0456617669188</v>
      </c>
      <c r="F124" s="22">
        <f t="shared" si="17"/>
        <v>-7681</v>
      </c>
      <c r="G124" s="22">
        <f t="shared" si="14"/>
        <v>-0.10627000000386033</v>
      </c>
      <c r="I124" s="22">
        <f t="shared" si="15"/>
        <v>-0.10627000000386033</v>
      </c>
      <c r="Q124" s="47">
        <f t="shared" si="18"/>
        <v>27527.940999999999</v>
      </c>
    </row>
    <row r="125" spans="1:17" s="22" customFormat="1" ht="12.95" customHeight="1" x14ac:dyDescent="0.2">
      <c r="A125" s="42" t="s">
        <v>375</v>
      </c>
      <c r="B125" s="43" t="s">
        <v>39</v>
      </c>
      <c r="C125" s="44">
        <v>42569.726999999999</v>
      </c>
      <c r="D125" s="45"/>
      <c r="E125" s="22">
        <f t="shared" si="16"/>
        <v>-7671.0402048699589</v>
      </c>
      <c r="F125" s="22">
        <f t="shared" si="17"/>
        <v>-7671</v>
      </c>
      <c r="G125" s="22">
        <f t="shared" si="14"/>
        <v>-9.3569999997271225E-2</v>
      </c>
      <c r="I125" s="22">
        <f t="shared" si="15"/>
        <v>-9.3569999997271225E-2</v>
      </c>
      <c r="Q125" s="47">
        <f t="shared" si="18"/>
        <v>27551.226999999999</v>
      </c>
    </row>
    <row r="126" spans="1:17" s="22" customFormat="1" ht="12.95" customHeight="1" x14ac:dyDescent="0.2">
      <c r="A126" s="42" t="s">
        <v>390</v>
      </c>
      <c r="B126" s="43" t="s">
        <v>39</v>
      </c>
      <c r="C126" s="44">
        <v>42925.775000000001</v>
      </c>
      <c r="D126" s="45"/>
      <c r="E126" s="22">
        <f t="shared" si="16"/>
        <v>-7518.0545947502069</v>
      </c>
      <c r="F126" s="22">
        <f t="shared" si="17"/>
        <v>-7518</v>
      </c>
      <c r="G126" s="22">
        <f t="shared" si="14"/>
        <v>-0.12705999999889173</v>
      </c>
      <c r="I126" s="22">
        <f t="shared" si="15"/>
        <v>-0.12705999999889173</v>
      </c>
      <c r="Q126" s="47">
        <f t="shared" si="18"/>
        <v>27907.275000000001</v>
      </c>
    </row>
    <row r="127" spans="1:17" s="22" customFormat="1" ht="12.95" customHeight="1" x14ac:dyDescent="0.2">
      <c r="A127" s="42" t="s">
        <v>390</v>
      </c>
      <c r="B127" s="43" t="s">
        <v>39</v>
      </c>
      <c r="C127" s="44">
        <v>42932.756000000001</v>
      </c>
      <c r="D127" s="45"/>
      <c r="E127" s="22">
        <f t="shared" si="16"/>
        <v>-7515.055020130364</v>
      </c>
      <c r="F127" s="22">
        <f t="shared" si="17"/>
        <v>-7515</v>
      </c>
      <c r="G127" s="22">
        <f t="shared" si="14"/>
        <v>-0.12804999999934807</v>
      </c>
      <c r="I127" s="22">
        <f t="shared" si="15"/>
        <v>-0.12804999999934807</v>
      </c>
      <c r="Q127" s="47">
        <f t="shared" si="18"/>
        <v>27914.256000000001</v>
      </c>
    </row>
    <row r="128" spans="1:17" s="22" customFormat="1" ht="12.95" customHeight="1" x14ac:dyDescent="0.2">
      <c r="A128" s="42" t="s">
        <v>390</v>
      </c>
      <c r="B128" s="43" t="s">
        <v>39</v>
      </c>
      <c r="C128" s="44">
        <v>42932.760999999999</v>
      </c>
      <c r="D128" s="45"/>
      <c r="E128" s="22">
        <f t="shared" si="16"/>
        <v>-7515.0528717457355</v>
      </c>
      <c r="F128" s="22">
        <f t="shared" si="17"/>
        <v>-7515</v>
      </c>
      <c r="G128" s="22">
        <f t="shared" ref="G128:G153" si="19">+C128-(C$7+F128*C$8)</f>
        <v>-0.12305000000196742</v>
      </c>
      <c r="I128" s="22">
        <f t="shared" si="15"/>
        <v>-0.12305000000196742</v>
      </c>
      <c r="Q128" s="47">
        <f t="shared" si="18"/>
        <v>27914.260999999999</v>
      </c>
    </row>
    <row r="129" spans="1:17" s="22" customFormat="1" ht="12.95" customHeight="1" x14ac:dyDescent="0.2">
      <c r="A129" s="42" t="s">
        <v>390</v>
      </c>
      <c r="B129" s="43" t="s">
        <v>39</v>
      </c>
      <c r="C129" s="44">
        <v>42932.766000000003</v>
      </c>
      <c r="D129" s="45"/>
      <c r="E129" s="22">
        <f t="shared" si="16"/>
        <v>-7515.0507233611042</v>
      </c>
      <c r="F129" s="22">
        <f t="shared" si="17"/>
        <v>-7515</v>
      </c>
      <c r="G129" s="22">
        <f t="shared" si="19"/>
        <v>-0.11804999999731081</v>
      </c>
      <c r="I129" s="22">
        <f t="shared" si="15"/>
        <v>-0.11804999999731081</v>
      </c>
      <c r="Q129" s="47">
        <f t="shared" si="18"/>
        <v>27914.266000000003</v>
      </c>
    </row>
    <row r="130" spans="1:17" s="22" customFormat="1" ht="12.95" customHeight="1" x14ac:dyDescent="0.2">
      <c r="A130" s="42" t="s">
        <v>401</v>
      </c>
      <c r="B130" s="43" t="s">
        <v>39</v>
      </c>
      <c r="C130" s="44">
        <v>42937.423999999999</v>
      </c>
      <c r="D130" s="45"/>
      <c r="E130" s="22">
        <f t="shared" si="16"/>
        <v>-7513.0492882401732</v>
      </c>
      <c r="F130" s="22">
        <f t="shared" si="17"/>
        <v>-7513</v>
      </c>
      <c r="G130" s="22">
        <f t="shared" si="19"/>
        <v>-0.11471000000165077</v>
      </c>
      <c r="I130" s="22">
        <f t="shared" si="15"/>
        <v>-0.11471000000165077</v>
      </c>
      <c r="Q130" s="47">
        <f t="shared" si="18"/>
        <v>27918.923999999999</v>
      </c>
    </row>
    <row r="131" spans="1:17" s="22" customFormat="1" ht="12.95" customHeight="1" x14ac:dyDescent="0.2">
      <c r="A131" s="42" t="s">
        <v>401</v>
      </c>
      <c r="B131" s="43" t="s">
        <v>39</v>
      </c>
      <c r="C131" s="44">
        <v>42937.425000000003</v>
      </c>
      <c r="D131" s="45"/>
      <c r="E131" s="22">
        <f t="shared" si="16"/>
        <v>-7513.0488585632456</v>
      </c>
      <c r="F131" s="22">
        <f t="shared" si="17"/>
        <v>-7513</v>
      </c>
      <c r="G131" s="22">
        <f t="shared" si="19"/>
        <v>-0.11370999999780906</v>
      </c>
      <c r="I131" s="22">
        <f t="shared" si="15"/>
        <v>-0.11370999999780906</v>
      </c>
      <c r="Q131" s="47">
        <f t="shared" si="18"/>
        <v>27918.925000000003</v>
      </c>
    </row>
    <row r="132" spans="1:17" s="22" customFormat="1" ht="12.95" customHeight="1" x14ac:dyDescent="0.2">
      <c r="A132" s="42" t="s">
        <v>401</v>
      </c>
      <c r="B132" s="43" t="s">
        <v>39</v>
      </c>
      <c r="C132" s="44">
        <v>42951.385000000002</v>
      </c>
      <c r="D132" s="45"/>
      <c r="E132" s="22">
        <f t="shared" si="16"/>
        <v>-7507.0505686774113</v>
      </c>
      <c r="F132" s="22">
        <f t="shared" si="17"/>
        <v>-7507</v>
      </c>
      <c r="G132" s="22">
        <f t="shared" si="19"/>
        <v>-0.11768999999912921</v>
      </c>
      <c r="I132" s="22">
        <f t="shared" si="15"/>
        <v>-0.11768999999912921</v>
      </c>
      <c r="Q132" s="47">
        <f t="shared" si="18"/>
        <v>27932.885000000002</v>
      </c>
    </row>
    <row r="133" spans="1:17" s="22" customFormat="1" ht="12.95" customHeight="1" x14ac:dyDescent="0.2">
      <c r="A133" s="42" t="s">
        <v>390</v>
      </c>
      <c r="B133" s="43" t="s">
        <v>39</v>
      </c>
      <c r="C133" s="44">
        <v>42953.724000000002</v>
      </c>
      <c r="D133" s="45"/>
      <c r="E133" s="22">
        <f t="shared" si="16"/>
        <v>-7506.0455543476855</v>
      </c>
      <c r="F133" s="22">
        <f t="shared" si="17"/>
        <v>-7506</v>
      </c>
      <c r="G133" s="22">
        <f t="shared" si="19"/>
        <v>-0.10601999999926193</v>
      </c>
      <c r="I133" s="22">
        <f t="shared" si="15"/>
        <v>-0.10601999999926193</v>
      </c>
      <c r="Q133" s="47">
        <f t="shared" si="18"/>
        <v>27935.224000000002</v>
      </c>
    </row>
    <row r="134" spans="1:17" s="22" customFormat="1" ht="12.95" customHeight="1" x14ac:dyDescent="0.2">
      <c r="A134" s="42" t="s">
        <v>401</v>
      </c>
      <c r="B134" s="43" t="s">
        <v>39</v>
      </c>
      <c r="C134" s="44">
        <v>42958.381000000001</v>
      </c>
      <c r="D134" s="45"/>
      <c r="E134" s="22">
        <f t="shared" si="16"/>
        <v>-7504.0445489036792</v>
      </c>
      <c r="F134" s="22">
        <f t="shared" si="17"/>
        <v>-7504</v>
      </c>
      <c r="G134" s="22">
        <f t="shared" si="19"/>
        <v>-0.10368000000016764</v>
      </c>
      <c r="I134" s="22">
        <f t="shared" si="15"/>
        <v>-0.10368000000016764</v>
      </c>
      <c r="Q134" s="47">
        <f t="shared" si="18"/>
        <v>27939.881000000001</v>
      </c>
    </row>
    <row r="135" spans="1:17" s="22" customFormat="1" ht="12.95" customHeight="1" x14ac:dyDescent="0.2">
      <c r="A135" s="48" t="s">
        <v>13</v>
      </c>
      <c r="B135" s="6"/>
      <c r="C135" s="5">
        <v>42960.699399999998</v>
      </c>
      <c r="D135" s="5" t="s">
        <v>15</v>
      </c>
      <c r="E135" s="22">
        <f t="shared" si="16"/>
        <v>-7503.0483859186288</v>
      </c>
      <c r="F135" s="22">
        <f t="shared" si="17"/>
        <v>-7503</v>
      </c>
      <c r="G135" s="22">
        <f t="shared" si="19"/>
        <v>-0.11261000000376953</v>
      </c>
      <c r="J135" s="22">
        <f>+G135</f>
        <v>-0.11261000000376953</v>
      </c>
      <c r="Q135" s="47">
        <f t="shared" si="18"/>
        <v>27942.199399999998</v>
      </c>
    </row>
    <row r="136" spans="1:17" s="22" customFormat="1" ht="12.95" customHeight="1" x14ac:dyDescent="0.2">
      <c r="A136" s="42" t="s">
        <v>413</v>
      </c>
      <c r="B136" s="43" t="s">
        <v>39</v>
      </c>
      <c r="C136" s="44">
        <v>43982.392</v>
      </c>
      <c r="D136" s="45"/>
      <c r="E136" s="22">
        <f t="shared" si="16"/>
        <v>-7064.0506503160277</v>
      </c>
      <c r="F136" s="22">
        <f t="shared" si="17"/>
        <v>-7064</v>
      </c>
      <c r="G136" s="22">
        <f t="shared" si="19"/>
        <v>-0.11787999999796739</v>
      </c>
      <c r="I136" s="22">
        <f>+G136</f>
        <v>-0.11787999999796739</v>
      </c>
      <c r="Q136" s="47">
        <f t="shared" si="18"/>
        <v>28963.892</v>
      </c>
    </row>
    <row r="137" spans="1:17" s="22" customFormat="1" ht="12.95" customHeight="1" x14ac:dyDescent="0.2">
      <c r="A137" s="42" t="s">
        <v>418</v>
      </c>
      <c r="B137" s="43" t="s">
        <v>39</v>
      </c>
      <c r="C137" s="44">
        <v>44403.675799999997</v>
      </c>
      <c r="D137" s="45"/>
      <c r="E137" s="22">
        <f t="shared" si="16"/>
        <v>-6883.0347221923848</v>
      </c>
      <c r="F137" s="22">
        <f t="shared" si="17"/>
        <v>-6883</v>
      </c>
      <c r="G137" s="22">
        <f t="shared" si="19"/>
        <v>-8.0809999999473803E-2</v>
      </c>
      <c r="J137" s="22">
        <f>+G137</f>
        <v>-8.0809999999473803E-2</v>
      </c>
      <c r="Q137" s="47">
        <f t="shared" si="18"/>
        <v>29385.175799999997</v>
      </c>
    </row>
    <row r="138" spans="1:17" s="22" customFormat="1" ht="12.95" customHeight="1" x14ac:dyDescent="0.2">
      <c r="A138" s="42" t="s">
        <v>390</v>
      </c>
      <c r="B138" s="43" t="s">
        <v>39</v>
      </c>
      <c r="C138" s="44">
        <v>44752.76</v>
      </c>
      <c r="D138" s="45"/>
      <c r="E138" s="22">
        <f t="shared" si="16"/>
        <v>-6733.0412962493492</v>
      </c>
      <c r="F138" s="22">
        <f t="shared" si="17"/>
        <v>-6733</v>
      </c>
      <c r="G138" s="22">
        <f t="shared" si="19"/>
        <v>-9.6109999998589046E-2</v>
      </c>
      <c r="I138" s="22">
        <f>+G138</f>
        <v>-9.6109999998589046E-2</v>
      </c>
      <c r="Q138" s="47">
        <f t="shared" si="18"/>
        <v>29734.260000000002</v>
      </c>
    </row>
    <row r="139" spans="1:17" s="22" customFormat="1" ht="12.95" customHeight="1" x14ac:dyDescent="0.2">
      <c r="A139" s="42" t="s">
        <v>423</v>
      </c>
      <c r="B139" s="43" t="s">
        <v>39</v>
      </c>
      <c r="C139" s="44">
        <v>44757.442999999999</v>
      </c>
      <c r="D139" s="45"/>
      <c r="E139" s="22">
        <f t="shared" si="16"/>
        <v>-6731.02911920527</v>
      </c>
      <c r="F139" s="22">
        <f t="shared" si="17"/>
        <v>-6731</v>
      </c>
      <c r="G139" s="22">
        <f t="shared" si="19"/>
        <v>-6.7770000001473818E-2</v>
      </c>
      <c r="I139" s="22">
        <f>+G139</f>
        <v>-6.7770000001473818E-2</v>
      </c>
      <c r="Q139" s="47">
        <f t="shared" si="18"/>
        <v>29738.942999999999</v>
      </c>
    </row>
    <row r="140" spans="1:17" s="22" customFormat="1" ht="12.95" customHeight="1" x14ac:dyDescent="0.2">
      <c r="A140" s="42" t="s">
        <v>390</v>
      </c>
      <c r="B140" s="43" t="s">
        <v>39</v>
      </c>
      <c r="C140" s="44">
        <v>44766.743000000002</v>
      </c>
      <c r="D140" s="45"/>
      <c r="E140" s="22">
        <f t="shared" si="16"/>
        <v>-6727.0331237942182</v>
      </c>
      <c r="F140" s="22">
        <f t="shared" si="17"/>
        <v>-6727</v>
      </c>
      <c r="G140" s="22">
        <f t="shared" si="19"/>
        <v>-7.7089999998861458E-2</v>
      </c>
      <c r="I140" s="22">
        <f>+G140</f>
        <v>-7.7089999998861458E-2</v>
      </c>
      <c r="Q140" s="47">
        <f t="shared" si="18"/>
        <v>29748.243000000002</v>
      </c>
    </row>
    <row r="141" spans="1:17" s="22" customFormat="1" ht="12.95" customHeight="1" x14ac:dyDescent="0.2">
      <c r="A141" s="42" t="s">
        <v>390</v>
      </c>
      <c r="B141" s="43" t="s">
        <v>39</v>
      </c>
      <c r="C141" s="44">
        <v>44780.703999999998</v>
      </c>
      <c r="D141" s="45"/>
      <c r="E141" s="22">
        <f t="shared" si="16"/>
        <v>-6721.03440423146</v>
      </c>
      <c r="F141" s="22">
        <f t="shared" si="17"/>
        <v>-6721</v>
      </c>
      <c r="G141" s="22">
        <f t="shared" si="19"/>
        <v>-8.007000000361586E-2</v>
      </c>
      <c r="I141" s="22">
        <f>+G141</f>
        <v>-8.007000000361586E-2</v>
      </c>
      <c r="Q141" s="47">
        <f t="shared" si="18"/>
        <v>29762.203999999998</v>
      </c>
    </row>
    <row r="142" spans="1:17" s="22" customFormat="1" ht="12.95" customHeight="1" x14ac:dyDescent="0.2">
      <c r="A142" s="42" t="s">
        <v>418</v>
      </c>
      <c r="B142" s="43" t="s">
        <v>39</v>
      </c>
      <c r="C142" s="44">
        <v>45143.775900000001</v>
      </c>
      <c r="D142" s="45"/>
      <c r="E142" s="22">
        <f t="shared" si="16"/>
        <v>-6565.0307863517419</v>
      </c>
      <c r="F142" s="22">
        <f t="shared" si="17"/>
        <v>-6565</v>
      </c>
      <c r="G142" s="22">
        <f t="shared" si="19"/>
        <v>-7.1649999998044223E-2</v>
      </c>
      <c r="J142" s="22">
        <f>+G142</f>
        <v>-7.1649999998044223E-2</v>
      </c>
      <c r="Q142" s="47">
        <f t="shared" si="18"/>
        <v>30125.275900000001</v>
      </c>
    </row>
    <row r="143" spans="1:17" s="22" customFormat="1" ht="12.95" customHeight="1" x14ac:dyDescent="0.2">
      <c r="A143" s="42" t="s">
        <v>390</v>
      </c>
      <c r="B143" s="43" t="s">
        <v>39</v>
      </c>
      <c r="C143" s="44">
        <v>45797.786999999997</v>
      </c>
      <c r="D143" s="45"/>
      <c r="E143" s="22">
        <f t="shared" si="16"/>
        <v>-6284.0173073865781</v>
      </c>
      <c r="F143" s="22">
        <f t="shared" si="17"/>
        <v>-6284</v>
      </c>
      <c r="G143" s="22">
        <f t="shared" si="19"/>
        <v>-4.0280000001075678E-2</v>
      </c>
      <c r="I143" s="22">
        <f t="shared" ref="I143:I153" si="20">+G143</f>
        <v>-4.0280000001075678E-2</v>
      </c>
      <c r="Q143" s="47">
        <f t="shared" si="18"/>
        <v>30779.286999999997</v>
      </c>
    </row>
    <row r="144" spans="1:17" s="22" customFormat="1" ht="12.95" customHeight="1" x14ac:dyDescent="0.2">
      <c r="A144" s="42" t="s">
        <v>439</v>
      </c>
      <c r="B144" s="43" t="s">
        <v>39</v>
      </c>
      <c r="C144" s="44">
        <v>46165.466999999997</v>
      </c>
      <c r="D144" s="45"/>
      <c r="E144" s="22">
        <f t="shared" si="16"/>
        <v>-6126.0336952645321</v>
      </c>
      <c r="F144" s="22">
        <f t="shared" si="17"/>
        <v>-6126</v>
      </c>
      <c r="G144" s="22">
        <f t="shared" si="19"/>
        <v>-7.8420000005280599E-2</v>
      </c>
      <c r="I144" s="22">
        <f t="shared" si="20"/>
        <v>-7.8420000005280599E-2</v>
      </c>
      <c r="Q144" s="47">
        <f t="shared" si="18"/>
        <v>31146.966999999997</v>
      </c>
    </row>
    <row r="145" spans="1:21" s="22" customFormat="1" ht="12.95" customHeight="1" x14ac:dyDescent="0.2">
      <c r="A145" s="42" t="s">
        <v>390</v>
      </c>
      <c r="B145" s="43" t="s">
        <v>39</v>
      </c>
      <c r="C145" s="44">
        <v>46167.817000000003</v>
      </c>
      <c r="D145" s="45"/>
      <c r="E145" s="22">
        <f t="shared" si="16"/>
        <v>-6125.023954488619</v>
      </c>
      <c r="F145" s="22">
        <f t="shared" si="17"/>
        <v>-6125</v>
      </c>
      <c r="G145" s="22">
        <f t="shared" si="19"/>
        <v>-5.5749999999534339E-2</v>
      </c>
      <c r="I145" s="22">
        <f t="shared" si="20"/>
        <v>-5.5749999999534339E-2</v>
      </c>
      <c r="Q145" s="47">
        <f t="shared" si="18"/>
        <v>31149.317000000003</v>
      </c>
    </row>
    <row r="146" spans="1:21" s="22" customFormat="1" ht="12.95" customHeight="1" x14ac:dyDescent="0.2">
      <c r="A146" s="42" t="s">
        <v>390</v>
      </c>
      <c r="B146" s="43" t="s">
        <v>39</v>
      </c>
      <c r="C146" s="44">
        <v>46174.794999999998</v>
      </c>
      <c r="D146" s="45"/>
      <c r="E146" s="22">
        <f t="shared" si="16"/>
        <v>-6122.025668899556</v>
      </c>
      <c r="F146" s="22">
        <f t="shared" si="17"/>
        <v>-6122</v>
      </c>
      <c r="G146" s="22">
        <f t="shared" si="19"/>
        <v>-5.9740000004239846E-2</v>
      </c>
      <c r="I146" s="22">
        <f t="shared" si="20"/>
        <v>-5.9740000004239846E-2</v>
      </c>
      <c r="Q146" s="47">
        <f t="shared" si="18"/>
        <v>31156.294999999998</v>
      </c>
    </row>
    <row r="147" spans="1:21" s="22" customFormat="1" ht="12.95" customHeight="1" x14ac:dyDescent="0.2">
      <c r="A147" s="42" t="s">
        <v>390</v>
      </c>
      <c r="B147" s="43" t="s">
        <v>39</v>
      </c>
      <c r="C147" s="44">
        <v>46195.756000000001</v>
      </c>
      <c r="D147" s="45"/>
      <c r="E147" s="22">
        <f t="shared" si="16"/>
        <v>-6113.0192108553574</v>
      </c>
      <c r="F147" s="22">
        <f t="shared" si="17"/>
        <v>-6113</v>
      </c>
      <c r="G147" s="22">
        <f t="shared" si="19"/>
        <v>-4.4710000001941808E-2</v>
      </c>
      <c r="I147" s="22">
        <f t="shared" si="20"/>
        <v>-4.4710000001941808E-2</v>
      </c>
      <c r="Q147" s="47">
        <f t="shared" si="18"/>
        <v>31177.256000000001</v>
      </c>
    </row>
    <row r="148" spans="1:21" s="22" customFormat="1" ht="12.95" customHeight="1" x14ac:dyDescent="0.2">
      <c r="A148" s="42" t="s">
        <v>390</v>
      </c>
      <c r="B148" s="43" t="s">
        <v>39</v>
      </c>
      <c r="C148" s="44">
        <v>46209.718999999997</v>
      </c>
      <c r="D148" s="45"/>
      <c r="E148" s="22">
        <f t="shared" si="16"/>
        <v>-6107.0196319387469</v>
      </c>
      <c r="F148" s="22">
        <f t="shared" si="17"/>
        <v>-6107</v>
      </c>
      <c r="G148" s="22">
        <f t="shared" si="19"/>
        <v>-4.5689999999012798E-2</v>
      </c>
      <c r="I148" s="22">
        <f t="shared" si="20"/>
        <v>-4.5689999999012798E-2</v>
      </c>
      <c r="Q148" s="47">
        <f t="shared" si="18"/>
        <v>31191.218999999997</v>
      </c>
    </row>
    <row r="149" spans="1:21" s="22" customFormat="1" ht="12.95" customHeight="1" x14ac:dyDescent="0.2">
      <c r="A149" s="42" t="s">
        <v>390</v>
      </c>
      <c r="B149" s="43" t="s">
        <v>39</v>
      </c>
      <c r="C149" s="44">
        <v>46558.800999999999</v>
      </c>
      <c r="D149" s="45"/>
      <c r="E149" s="22">
        <f t="shared" ref="E149:E180" si="21">+(C149-C$7)/C$8</f>
        <v>-5957.0271512849495</v>
      </c>
      <c r="F149" s="22">
        <f t="shared" ref="F149:F180" si="22">ROUND(2*E149,0)/2</f>
        <v>-5957</v>
      </c>
      <c r="G149" s="22">
        <f t="shared" si="19"/>
        <v>-6.3190000000759028E-2</v>
      </c>
      <c r="I149" s="22">
        <f t="shared" si="20"/>
        <v>-6.3190000000759028E-2</v>
      </c>
      <c r="Q149" s="47">
        <f t="shared" ref="Q149:Q180" si="23">+C149-15018.5</f>
        <v>31540.300999999999</v>
      </c>
    </row>
    <row r="150" spans="1:21" s="22" customFormat="1" ht="12.95" customHeight="1" x14ac:dyDescent="0.2">
      <c r="A150" s="42" t="s">
        <v>458</v>
      </c>
      <c r="B150" s="43" t="s">
        <v>39</v>
      </c>
      <c r="C150" s="44">
        <v>46577.383000000002</v>
      </c>
      <c r="D150" s="45"/>
      <c r="E150" s="22">
        <f t="shared" si="21"/>
        <v>-5949.042894647514</v>
      </c>
      <c r="F150" s="22">
        <f t="shared" si="22"/>
        <v>-5949</v>
      </c>
      <c r="G150" s="22">
        <f t="shared" si="19"/>
        <v>-9.9829999999201391E-2</v>
      </c>
      <c r="I150" s="22">
        <f t="shared" si="20"/>
        <v>-9.9829999999201391E-2</v>
      </c>
      <c r="Q150" s="47">
        <f t="shared" si="23"/>
        <v>31558.883000000002</v>
      </c>
    </row>
    <row r="151" spans="1:21" s="22" customFormat="1" ht="12.95" customHeight="1" x14ac:dyDescent="0.2">
      <c r="A151" s="42" t="s">
        <v>390</v>
      </c>
      <c r="B151" s="43" t="s">
        <v>39</v>
      </c>
      <c r="C151" s="44">
        <v>46614.670599999998</v>
      </c>
      <c r="D151" s="45"/>
      <c r="E151" s="22">
        <f t="shared" si="21"/>
        <v>-5933.0212733046037</v>
      </c>
      <c r="F151" s="22">
        <f t="shared" si="22"/>
        <v>-5933</v>
      </c>
      <c r="G151" s="22">
        <f t="shared" si="19"/>
        <v>-4.9510000004374888E-2</v>
      </c>
      <c r="I151" s="22">
        <f t="shared" si="20"/>
        <v>-4.9510000004374888E-2</v>
      </c>
      <c r="Q151" s="47">
        <f t="shared" si="23"/>
        <v>31596.170599999998</v>
      </c>
    </row>
    <row r="152" spans="1:21" s="22" customFormat="1" ht="12.95" customHeight="1" x14ac:dyDescent="0.2">
      <c r="A152" s="42" t="s">
        <v>390</v>
      </c>
      <c r="B152" s="43" t="s">
        <v>39</v>
      </c>
      <c r="C152" s="44">
        <v>46621.677000000003</v>
      </c>
      <c r="D152" s="45"/>
      <c r="E152" s="22">
        <f t="shared" si="21"/>
        <v>-5930.0107848908392</v>
      </c>
      <c r="F152" s="22">
        <f t="shared" si="22"/>
        <v>-5930</v>
      </c>
      <c r="G152" s="22">
        <f t="shared" si="19"/>
        <v>-2.5099999998928979E-2</v>
      </c>
      <c r="I152" s="22">
        <f t="shared" si="20"/>
        <v>-2.5099999998928979E-2</v>
      </c>
      <c r="Q152" s="47">
        <f t="shared" si="23"/>
        <v>31603.177000000003</v>
      </c>
    </row>
    <row r="153" spans="1:21" s="22" customFormat="1" ht="12.95" customHeight="1" x14ac:dyDescent="0.2">
      <c r="A153" s="42" t="s">
        <v>390</v>
      </c>
      <c r="B153" s="43" t="s">
        <v>39</v>
      </c>
      <c r="C153" s="44">
        <v>47354.792999999998</v>
      </c>
      <c r="D153" s="45"/>
      <c r="E153" s="22">
        <f t="shared" si="21"/>
        <v>-5615.0077556685137</v>
      </c>
      <c r="F153" s="22">
        <f t="shared" si="22"/>
        <v>-5615</v>
      </c>
      <c r="G153" s="22">
        <f t="shared" si="19"/>
        <v>-1.8050000006041955E-2</v>
      </c>
      <c r="I153" s="22">
        <f t="shared" si="20"/>
        <v>-1.8050000006041955E-2</v>
      </c>
      <c r="Q153" s="47">
        <f t="shared" si="23"/>
        <v>32336.292999999998</v>
      </c>
    </row>
    <row r="154" spans="1:21" s="22" customFormat="1" ht="12.95" customHeight="1" x14ac:dyDescent="0.2">
      <c r="A154" s="42" t="s">
        <v>458</v>
      </c>
      <c r="B154" s="43" t="s">
        <v>39</v>
      </c>
      <c r="C154" s="44">
        <v>47673.481</v>
      </c>
      <c r="D154" s="45"/>
      <c r="E154" s="22">
        <f t="shared" si="21"/>
        <v>-5478.0748755011109</v>
      </c>
      <c r="F154" s="22">
        <f t="shared" si="22"/>
        <v>-5478</v>
      </c>
      <c r="Q154" s="47">
        <f t="shared" si="23"/>
        <v>32654.981</v>
      </c>
      <c r="U154" s="22">
        <f>+C154-(C$7+F154*C$8)</f>
        <v>-0.17425999999977648</v>
      </c>
    </row>
    <row r="155" spans="1:21" s="22" customFormat="1" ht="12.95" customHeight="1" x14ac:dyDescent="0.2">
      <c r="A155" s="42" t="s">
        <v>390</v>
      </c>
      <c r="B155" s="43" t="s">
        <v>39</v>
      </c>
      <c r="C155" s="44">
        <v>48029.697999999997</v>
      </c>
      <c r="D155" s="45"/>
      <c r="E155" s="22">
        <f t="shared" si="21"/>
        <v>-5325.0166499808811</v>
      </c>
      <c r="F155" s="22">
        <f t="shared" si="22"/>
        <v>-5325</v>
      </c>
      <c r="G155" s="22">
        <f t="shared" ref="G155:G189" si="24">+C155-(C$7+F155*C$8)</f>
        <v>-3.8749999999708962E-2</v>
      </c>
      <c r="I155" s="22">
        <f>+G155</f>
        <v>-3.8749999999708962E-2</v>
      </c>
      <c r="Q155" s="47">
        <f t="shared" si="23"/>
        <v>33011.197999999997</v>
      </c>
    </row>
    <row r="156" spans="1:21" s="22" customFormat="1" ht="12.95" customHeight="1" x14ac:dyDescent="0.2">
      <c r="A156" s="42" t="s">
        <v>480</v>
      </c>
      <c r="B156" s="43" t="s">
        <v>39</v>
      </c>
      <c r="C156" s="44">
        <v>48788.416499999999</v>
      </c>
      <c r="D156" s="45"/>
      <c r="E156" s="22">
        <f t="shared" si="21"/>
        <v>-4999.012817262701</v>
      </c>
      <c r="F156" s="22">
        <f t="shared" si="22"/>
        <v>-4999</v>
      </c>
      <c r="G156" s="22">
        <f t="shared" si="24"/>
        <v>-2.9829999999492429E-2</v>
      </c>
      <c r="J156" s="22">
        <f>+G156</f>
        <v>-2.9829999999492429E-2</v>
      </c>
      <c r="Q156" s="47">
        <f t="shared" si="23"/>
        <v>33769.916499999999</v>
      </c>
    </row>
    <row r="157" spans="1:21" s="22" customFormat="1" ht="12.95" customHeight="1" x14ac:dyDescent="0.2">
      <c r="A157" s="42" t="s">
        <v>390</v>
      </c>
      <c r="B157" s="43" t="s">
        <v>39</v>
      </c>
      <c r="C157" s="44">
        <v>48804.711000000003</v>
      </c>
      <c r="D157" s="45"/>
      <c r="E157" s="22">
        <f t="shared" si="21"/>
        <v>-4992.0114465933057</v>
      </c>
      <c r="F157" s="22">
        <f t="shared" si="22"/>
        <v>-4992</v>
      </c>
      <c r="G157" s="22">
        <f t="shared" si="24"/>
        <v>-2.6639999996405095E-2</v>
      </c>
      <c r="I157" s="22">
        <f t="shared" ref="I157:I169" si="25">+G157</f>
        <v>-2.6639999996405095E-2</v>
      </c>
      <c r="Q157" s="47">
        <f t="shared" si="23"/>
        <v>33786.211000000003</v>
      </c>
    </row>
    <row r="158" spans="1:21" s="22" customFormat="1" ht="12.95" customHeight="1" x14ac:dyDescent="0.2">
      <c r="A158" s="42" t="s">
        <v>390</v>
      </c>
      <c r="B158" s="43" t="s">
        <v>39</v>
      </c>
      <c r="C158" s="44">
        <v>48811.696000000004</v>
      </c>
      <c r="D158" s="45"/>
      <c r="E158" s="22">
        <f t="shared" si="21"/>
        <v>-4989.0101532657582</v>
      </c>
      <c r="F158" s="22">
        <f t="shared" si="22"/>
        <v>-4989</v>
      </c>
      <c r="G158" s="22">
        <f t="shared" si="24"/>
        <v>-2.3629999996046536E-2</v>
      </c>
      <c r="I158" s="22">
        <f t="shared" si="25"/>
        <v>-2.3629999996046536E-2</v>
      </c>
      <c r="Q158" s="47">
        <f t="shared" si="23"/>
        <v>33793.196000000004</v>
      </c>
    </row>
    <row r="159" spans="1:21" s="22" customFormat="1" ht="12.95" customHeight="1" x14ac:dyDescent="0.2">
      <c r="A159" s="42" t="s">
        <v>390</v>
      </c>
      <c r="B159" s="43" t="s">
        <v>39</v>
      </c>
      <c r="C159" s="44">
        <v>48983.936999999998</v>
      </c>
      <c r="D159" s="45"/>
      <c r="E159" s="22">
        <f t="shared" si="21"/>
        <v>-4915.0021698684768</v>
      </c>
      <c r="F159" s="22">
        <f t="shared" si="22"/>
        <v>-4915</v>
      </c>
      <c r="G159" s="22">
        <f t="shared" si="24"/>
        <v>-5.0499999997555278E-3</v>
      </c>
      <c r="I159" s="22">
        <f t="shared" si="25"/>
        <v>-5.0499999997555278E-3</v>
      </c>
      <c r="Q159" s="47">
        <f t="shared" si="23"/>
        <v>33965.436999999998</v>
      </c>
    </row>
    <row r="160" spans="1:21" s="22" customFormat="1" ht="12.95" customHeight="1" x14ac:dyDescent="0.2">
      <c r="A160" s="42" t="s">
        <v>253</v>
      </c>
      <c r="B160" s="43" t="s">
        <v>39</v>
      </c>
      <c r="C160" s="44">
        <v>49831.084999999999</v>
      </c>
      <c r="D160" s="45"/>
      <c r="E160" s="22">
        <f t="shared" si="21"/>
        <v>-4551.0022214297078</v>
      </c>
      <c r="F160" s="22">
        <f t="shared" si="22"/>
        <v>-4551</v>
      </c>
      <c r="G160" s="22">
        <f t="shared" si="24"/>
        <v>-5.1700000040000305E-3</v>
      </c>
      <c r="I160" s="22">
        <f t="shared" si="25"/>
        <v>-5.1700000040000305E-3</v>
      </c>
      <c r="Q160" s="47">
        <f t="shared" si="23"/>
        <v>34812.584999999999</v>
      </c>
    </row>
    <row r="161" spans="1:17" s="22" customFormat="1" ht="12.95" customHeight="1" x14ac:dyDescent="0.2">
      <c r="A161" s="42" t="s">
        <v>390</v>
      </c>
      <c r="B161" s="43" t="s">
        <v>39</v>
      </c>
      <c r="C161" s="44">
        <v>49849.692999999999</v>
      </c>
      <c r="D161" s="45"/>
      <c r="E161" s="22">
        <f t="shared" si="21"/>
        <v>-4543.0067931921994</v>
      </c>
      <c r="F161" s="22">
        <f t="shared" si="22"/>
        <v>-4543</v>
      </c>
      <c r="G161" s="22">
        <f t="shared" si="24"/>
        <v>-1.5809999997145496E-2</v>
      </c>
      <c r="I161" s="22">
        <f t="shared" si="25"/>
        <v>-1.5809999997145496E-2</v>
      </c>
      <c r="O161" s="22">
        <f t="shared" ref="O161:O167" ca="1" si="26">+C$11+C$12*$F161</f>
        <v>-1.7383399613438634E-2</v>
      </c>
      <c r="Q161" s="47">
        <f t="shared" si="23"/>
        <v>34831.192999999999</v>
      </c>
    </row>
    <row r="162" spans="1:17" s="22" customFormat="1" ht="12.95" customHeight="1" x14ac:dyDescent="0.2">
      <c r="A162" s="42" t="s">
        <v>253</v>
      </c>
      <c r="B162" s="43" t="s">
        <v>39</v>
      </c>
      <c r="C162" s="44">
        <v>50229.017</v>
      </c>
      <c r="D162" s="45"/>
      <c r="E162" s="22">
        <f t="shared" si="21"/>
        <v>-4380.0200229447482</v>
      </c>
      <c r="F162" s="22">
        <f t="shared" si="22"/>
        <v>-4380</v>
      </c>
      <c r="G162" s="22">
        <f t="shared" si="24"/>
        <v>-4.6600000001490116E-2</v>
      </c>
      <c r="I162" s="22">
        <f t="shared" si="25"/>
        <v>-4.6600000001490116E-2</v>
      </c>
      <c r="O162" s="22">
        <f t="shared" ca="1" si="26"/>
        <v>-1.6944594680869847E-2</v>
      </c>
      <c r="Q162" s="47">
        <f t="shared" si="23"/>
        <v>35210.517</v>
      </c>
    </row>
    <row r="163" spans="1:17" s="22" customFormat="1" ht="12.95" customHeight="1" x14ac:dyDescent="0.2">
      <c r="A163" s="42" t="s">
        <v>504</v>
      </c>
      <c r="B163" s="43" t="s">
        <v>39</v>
      </c>
      <c r="C163" s="44">
        <v>50247.663</v>
      </c>
      <c r="D163" s="45"/>
      <c r="E163" s="22">
        <f t="shared" si="21"/>
        <v>-4372.0082669840549</v>
      </c>
      <c r="F163" s="22">
        <f t="shared" si="22"/>
        <v>-4372</v>
      </c>
      <c r="G163" s="22">
        <f t="shared" si="24"/>
        <v>-1.9240000001445878E-2</v>
      </c>
      <c r="I163" s="22">
        <f t="shared" si="25"/>
        <v>-1.9240000001445878E-2</v>
      </c>
      <c r="O163" s="22">
        <f t="shared" ca="1" si="26"/>
        <v>-1.6923058242461562E-2</v>
      </c>
      <c r="Q163" s="47">
        <f t="shared" si="23"/>
        <v>35229.163</v>
      </c>
    </row>
    <row r="164" spans="1:17" s="22" customFormat="1" ht="12.95" customHeight="1" x14ac:dyDescent="0.2">
      <c r="A164" s="42" t="s">
        <v>504</v>
      </c>
      <c r="B164" s="43" t="s">
        <v>39</v>
      </c>
      <c r="C164" s="44">
        <v>51676.642999999996</v>
      </c>
      <c r="D164" s="45"/>
      <c r="E164" s="22">
        <f t="shared" si="21"/>
        <v>-3758.0085333837505</v>
      </c>
      <c r="F164" s="22">
        <f t="shared" si="22"/>
        <v>-3758</v>
      </c>
      <c r="G164" s="22">
        <f t="shared" si="24"/>
        <v>-1.9860000000335276E-2</v>
      </c>
      <c r="I164" s="22">
        <f t="shared" si="25"/>
        <v>-1.9860000000335276E-2</v>
      </c>
      <c r="O164" s="22">
        <f t="shared" ca="1" si="26"/>
        <v>-1.5270136594625752E-2</v>
      </c>
      <c r="Q164" s="47">
        <f t="shared" si="23"/>
        <v>36658.142999999996</v>
      </c>
    </row>
    <row r="165" spans="1:17" s="22" customFormat="1" ht="12.95" customHeight="1" x14ac:dyDescent="0.2">
      <c r="A165" s="42" t="s">
        <v>504</v>
      </c>
      <c r="B165" s="43" t="s">
        <v>39</v>
      </c>
      <c r="C165" s="44">
        <v>51690.631000000001</v>
      </c>
      <c r="D165" s="45"/>
      <c r="E165" s="22">
        <f t="shared" si="21"/>
        <v>-3751.9982125439878</v>
      </c>
      <c r="F165" s="22">
        <f t="shared" si="22"/>
        <v>-3752</v>
      </c>
      <c r="G165" s="22">
        <f t="shared" si="24"/>
        <v>4.1600000040489249E-3</v>
      </c>
      <c r="I165" s="22">
        <f t="shared" si="25"/>
        <v>4.1600000040489249E-3</v>
      </c>
      <c r="O165" s="22">
        <f t="shared" ca="1" si="26"/>
        <v>-1.5253984265819538E-2</v>
      </c>
      <c r="Q165" s="47">
        <f t="shared" si="23"/>
        <v>36672.131000000001</v>
      </c>
    </row>
    <row r="166" spans="1:17" s="22" customFormat="1" ht="12.95" customHeight="1" x14ac:dyDescent="0.2">
      <c r="A166" s="42" t="s">
        <v>504</v>
      </c>
      <c r="B166" s="43" t="s">
        <v>39</v>
      </c>
      <c r="C166" s="44">
        <v>51697.612000000001</v>
      </c>
      <c r="D166" s="45"/>
      <c r="E166" s="22">
        <f t="shared" si="21"/>
        <v>-3748.9986379241445</v>
      </c>
      <c r="F166" s="22">
        <f t="shared" si="22"/>
        <v>-3749</v>
      </c>
      <c r="G166" s="22">
        <f t="shared" si="24"/>
        <v>3.1700000035925768E-3</v>
      </c>
      <c r="I166" s="22">
        <f t="shared" si="25"/>
        <v>3.1700000035925768E-3</v>
      </c>
      <c r="O166" s="22">
        <f t="shared" ca="1" si="26"/>
        <v>-1.5245908101416432E-2</v>
      </c>
      <c r="Q166" s="47">
        <f t="shared" si="23"/>
        <v>36679.112000000001</v>
      </c>
    </row>
    <row r="167" spans="1:17" s="22" customFormat="1" ht="12.95" customHeight="1" x14ac:dyDescent="0.2">
      <c r="A167" s="42" t="s">
        <v>515</v>
      </c>
      <c r="B167" s="43" t="s">
        <v>39</v>
      </c>
      <c r="C167" s="44">
        <v>51930.345000000001</v>
      </c>
      <c r="D167" s="45"/>
      <c r="E167" s="22">
        <f t="shared" si="21"/>
        <v>-3648.9986379241445</v>
      </c>
      <c r="F167" s="22">
        <f t="shared" si="22"/>
        <v>-3649</v>
      </c>
      <c r="G167" s="22">
        <f t="shared" si="24"/>
        <v>3.1699999963166192E-3</v>
      </c>
      <c r="I167" s="22">
        <f t="shared" si="25"/>
        <v>3.1699999963166192E-3</v>
      </c>
      <c r="O167" s="22">
        <f t="shared" ca="1" si="26"/>
        <v>-1.4976702621312881E-2</v>
      </c>
      <c r="Q167" s="47">
        <f t="shared" si="23"/>
        <v>36911.845000000001</v>
      </c>
    </row>
    <row r="168" spans="1:17" s="22" customFormat="1" ht="12.95" customHeight="1" x14ac:dyDescent="0.2">
      <c r="A168" s="42" t="s">
        <v>515</v>
      </c>
      <c r="B168" s="43" t="s">
        <v>39</v>
      </c>
      <c r="C168" s="44">
        <v>51937.315000000002</v>
      </c>
      <c r="D168" s="45"/>
      <c r="E168" s="22">
        <f t="shared" si="21"/>
        <v>-3646.0037897504858</v>
      </c>
      <c r="F168" s="22">
        <f t="shared" si="22"/>
        <v>-3646</v>
      </c>
      <c r="G168" s="22">
        <f t="shared" si="24"/>
        <v>-8.820000002742745E-3</v>
      </c>
      <c r="I168" s="22">
        <f t="shared" si="25"/>
        <v>-8.820000002742745E-3</v>
      </c>
      <c r="O168" s="22">
        <f t="shared" ref="O168:O189" ca="1" si="27">+C$11+C$12*$F168</f>
        <v>-1.4968626456909774E-2</v>
      </c>
      <c r="Q168" s="47">
        <f t="shared" si="23"/>
        <v>36918.815000000002</v>
      </c>
    </row>
    <row r="169" spans="1:17" s="22" customFormat="1" ht="12.95" customHeight="1" x14ac:dyDescent="0.2">
      <c r="A169" s="42" t="s">
        <v>515</v>
      </c>
      <c r="B169" s="43" t="s">
        <v>39</v>
      </c>
      <c r="C169" s="44">
        <v>51951.279000000002</v>
      </c>
      <c r="D169" s="45"/>
      <c r="E169" s="22">
        <f t="shared" si="21"/>
        <v>-3640.0037811569473</v>
      </c>
      <c r="F169" s="22">
        <f t="shared" si="22"/>
        <v>-3640</v>
      </c>
      <c r="G169" s="22">
        <f t="shared" si="24"/>
        <v>-8.7999999959720299E-3</v>
      </c>
      <c r="I169" s="22">
        <f t="shared" si="25"/>
        <v>-8.7999999959720299E-3</v>
      </c>
      <c r="O169" s="22">
        <f t="shared" ca="1" si="27"/>
        <v>-1.4952474128103561E-2</v>
      </c>
      <c r="Q169" s="47">
        <f t="shared" si="23"/>
        <v>36932.779000000002</v>
      </c>
    </row>
    <row r="170" spans="1:17" s="22" customFormat="1" ht="12.95" customHeight="1" x14ac:dyDescent="0.2">
      <c r="A170" s="5" t="s">
        <v>44</v>
      </c>
      <c r="B170" s="6" t="s">
        <v>39</v>
      </c>
      <c r="C170" s="5">
        <v>52500.525999999998</v>
      </c>
      <c r="D170" s="49"/>
      <c r="E170" s="22">
        <f t="shared" si="21"/>
        <v>-3404.0050186264957</v>
      </c>
      <c r="F170" s="22">
        <f t="shared" si="22"/>
        <v>-3404</v>
      </c>
      <c r="G170" s="22">
        <f t="shared" si="24"/>
        <v>-1.1680000003252644E-2</v>
      </c>
      <c r="K170" s="22">
        <f>+G170</f>
        <v>-1.1680000003252644E-2</v>
      </c>
      <c r="O170" s="22">
        <f t="shared" ca="1" si="27"/>
        <v>-1.4317149195059178E-2</v>
      </c>
      <c r="Q170" s="47">
        <f t="shared" si="23"/>
        <v>37482.025999999998</v>
      </c>
    </row>
    <row r="171" spans="1:17" s="22" customFormat="1" ht="12.95" customHeight="1" x14ac:dyDescent="0.2">
      <c r="A171" s="42" t="s">
        <v>504</v>
      </c>
      <c r="B171" s="43" t="s">
        <v>39</v>
      </c>
      <c r="C171" s="44">
        <v>52791.432000000001</v>
      </c>
      <c r="D171" s="45"/>
      <c r="E171" s="22">
        <f t="shared" si="21"/>
        <v>-3279.0094228149856</v>
      </c>
      <c r="F171" s="22">
        <f t="shared" si="22"/>
        <v>-3279</v>
      </c>
      <c r="G171" s="22">
        <f t="shared" si="24"/>
        <v>-2.193000000261236E-2</v>
      </c>
      <c r="I171" s="22">
        <f>+G171</f>
        <v>-2.193000000261236E-2</v>
      </c>
      <c r="O171" s="22">
        <f t="shared" ca="1" si="27"/>
        <v>-1.3980642344929739E-2</v>
      </c>
      <c r="Q171" s="47">
        <f t="shared" si="23"/>
        <v>37772.932000000001</v>
      </c>
    </row>
    <row r="172" spans="1:17" s="22" customFormat="1" ht="12.95" customHeight="1" x14ac:dyDescent="0.2">
      <c r="A172" s="5" t="s">
        <v>38</v>
      </c>
      <c r="B172" s="6" t="s">
        <v>39</v>
      </c>
      <c r="C172" s="5">
        <v>52819.364000000001</v>
      </c>
      <c r="D172" s="5">
        <v>0.01</v>
      </c>
      <c r="E172" s="22">
        <f t="shared" si="21"/>
        <v>-3267.0076869202044</v>
      </c>
      <c r="F172" s="22">
        <f t="shared" si="22"/>
        <v>-3267</v>
      </c>
      <c r="G172" s="22">
        <f t="shared" si="24"/>
        <v>-1.7890000002807938E-2</v>
      </c>
      <c r="K172" s="22">
        <f>+G172</f>
        <v>-1.7890000002807938E-2</v>
      </c>
      <c r="O172" s="22">
        <f t="shared" ca="1" si="27"/>
        <v>-1.3948337687317312E-2</v>
      </c>
      <c r="Q172" s="47">
        <f t="shared" si="23"/>
        <v>37800.864000000001</v>
      </c>
    </row>
    <row r="173" spans="1:17" s="22" customFormat="1" ht="12.95" customHeight="1" x14ac:dyDescent="0.2">
      <c r="A173" s="42" t="s">
        <v>530</v>
      </c>
      <c r="B173" s="43" t="s">
        <v>39</v>
      </c>
      <c r="C173" s="44">
        <v>53380.279000000002</v>
      </c>
      <c r="D173" s="45"/>
      <c r="E173" s="22">
        <f t="shared" si="21"/>
        <v>-3025.9954540181229</v>
      </c>
      <c r="F173" s="22">
        <f t="shared" si="22"/>
        <v>-3026</v>
      </c>
      <c r="G173" s="22">
        <f t="shared" si="24"/>
        <v>1.0580000001937151E-2</v>
      </c>
      <c r="I173" s="22">
        <f>+G173</f>
        <v>1.0580000001937151E-2</v>
      </c>
      <c r="O173" s="22">
        <f t="shared" ca="1" si="27"/>
        <v>-1.3299552480267752E-2</v>
      </c>
      <c r="Q173" s="47">
        <f t="shared" si="23"/>
        <v>38361.779000000002</v>
      </c>
    </row>
    <row r="174" spans="1:17" s="22" customFormat="1" ht="12.95" customHeight="1" x14ac:dyDescent="0.2">
      <c r="A174" s="22" t="s">
        <v>40</v>
      </c>
      <c r="B174" s="50" t="s">
        <v>39</v>
      </c>
      <c r="C174" s="51">
        <v>54138.968399999998</v>
      </c>
      <c r="D174" s="51">
        <v>5.9999999999999995E-4</v>
      </c>
      <c r="E174" s="22">
        <f t="shared" si="21"/>
        <v>-2700.0041248984899</v>
      </c>
      <c r="F174" s="22">
        <f t="shared" si="22"/>
        <v>-2700</v>
      </c>
      <c r="G174" s="22">
        <f t="shared" si="24"/>
        <v>-9.6000000048661605E-3</v>
      </c>
      <c r="K174" s="22">
        <f>+G174</f>
        <v>-9.6000000048661605E-3</v>
      </c>
      <c r="O174" s="22">
        <f t="shared" ca="1" si="27"/>
        <v>-1.2421942615130173E-2</v>
      </c>
      <c r="Q174" s="47">
        <f t="shared" si="23"/>
        <v>39120.468399999998</v>
      </c>
    </row>
    <row r="175" spans="1:17" s="22" customFormat="1" ht="12.95" customHeight="1" x14ac:dyDescent="0.2">
      <c r="A175" s="42" t="s">
        <v>539</v>
      </c>
      <c r="B175" s="43" t="s">
        <v>39</v>
      </c>
      <c r="C175" s="44">
        <v>54218.099000000002</v>
      </c>
      <c r="D175" s="45"/>
      <c r="E175" s="22">
        <f t="shared" si="21"/>
        <v>-2666.0035319443305</v>
      </c>
      <c r="F175" s="22">
        <f t="shared" si="22"/>
        <v>-2666</v>
      </c>
      <c r="G175" s="22">
        <f t="shared" si="24"/>
        <v>-8.219999996072147E-3</v>
      </c>
      <c r="I175" s="22">
        <f>+G175</f>
        <v>-8.219999996072147E-3</v>
      </c>
      <c r="O175" s="22">
        <f t="shared" ca="1" si="27"/>
        <v>-1.2330412751894965E-2</v>
      </c>
      <c r="Q175" s="47">
        <f t="shared" si="23"/>
        <v>39199.599000000002</v>
      </c>
    </row>
    <row r="176" spans="1:17" s="22" customFormat="1" ht="12.95" customHeight="1" x14ac:dyDescent="0.2">
      <c r="A176" s="42" t="s">
        <v>539</v>
      </c>
      <c r="B176" s="43" t="s">
        <v>39</v>
      </c>
      <c r="C176" s="44">
        <v>54225.078000000001</v>
      </c>
      <c r="D176" s="45"/>
      <c r="E176" s="22">
        <f t="shared" si="21"/>
        <v>-2663.004816678339</v>
      </c>
      <c r="F176" s="22">
        <f t="shared" si="22"/>
        <v>-2663</v>
      </c>
      <c r="G176" s="22">
        <f t="shared" si="24"/>
        <v>-1.1209999996935949E-2</v>
      </c>
      <c r="I176" s="22">
        <f>+G176</f>
        <v>-1.1209999996935949E-2</v>
      </c>
      <c r="O176" s="22">
        <f t="shared" ca="1" si="27"/>
        <v>-1.2322336587491859E-2</v>
      </c>
      <c r="Q176" s="47">
        <f t="shared" si="23"/>
        <v>39206.578000000001</v>
      </c>
    </row>
    <row r="177" spans="1:17" s="22" customFormat="1" ht="12.95" customHeight="1" x14ac:dyDescent="0.2">
      <c r="A177" s="42" t="s">
        <v>544</v>
      </c>
      <c r="B177" s="43" t="s">
        <v>39</v>
      </c>
      <c r="C177" s="44">
        <v>54560.212</v>
      </c>
      <c r="D177" s="45"/>
      <c r="E177" s="22">
        <f t="shared" si="21"/>
        <v>-2519.0054697872674</v>
      </c>
      <c r="F177" s="22">
        <f t="shared" si="22"/>
        <v>-2519</v>
      </c>
      <c r="G177" s="22">
        <f t="shared" si="24"/>
        <v>-1.2730000002193265E-2</v>
      </c>
      <c r="I177" s="22">
        <f>+G177</f>
        <v>-1.2730000002193265E-2</v>
      </c>
      <c r="O177" s="22">
        <f t="shared" ca="1" si="27"/>
        <v>-1.1934680696142744E-2</v>
      </c>
      <c r="Q177" s="47">
        <f t="shared" si="23"/>
        <v>39541.712</v>
      </c>
    </row>
    <row r="178" spans="1:17" s="22" customFormat="1" ht="12.95" customHeight="1" x14ac:dyDescent="0.2">
      <c r="A178" s="42" t="s">
        <v>548</v>
      </c>
      <c r="B178" s="43" t="s">
        <v>39</v>
      </c>
      <c r="C178" s="44">
        <v>54951.182000000001</v>
      </c>
      <c r="D178" s="45"/>
      <c r="E178" s="22">
        <f t="shared" si="21"/>
        <v>-2351.0146820605587</v>
      </c>
      <c r="F178" s="22">
        <f t="shared" si="22"/>
        <v>-2351</v>
      </c>
      <c r="G178" s="22">
        <f t="shared" si="24"/>
        <v>-3.4169999998994172E-2</v>
      </c>
      <c r="I178" s="22">
        <f>+G178</f>
        <v>-3.4169999998994172E-2</v>
      </c>
      <c r="O178" s="22">
        <f t="shared" ca="1" si="27"/>
        <v>-1.1482415489568777E-2</v>
      </c>
      <c r="Q178" s="47">
        <f t="shared" si="23"/>
        <v>39932.682000000001</v>
      </c>
    </row>
    <row r="179" spans="1:17" s="22" customFormat="1" ht="12.95" customHeight="1" x14ac:dyDescent="0.2">
      <c r="A179" s="42" t="s">
        <v>548</v>
      </c>
      <c r="B179" s="43" t="s">
        <v>39</v>
      </c>
      <c r="C179" s="44">
        <v>54965.156999999999</v>
      </c>
      <c r="D179" s="45"/>
      <c r="E179" s="22">
        <f t="shared" si="21"/>
        <v>-2345.0099470208356</v>
      </c>
      <c r="F179" s="22">
        <f t="shared" si="22"/>
        <v>-2345</v>
      </c>
      <c r="G179" s="22">
        <f t="shared" si="24"/>
        <v>-2.3150000000896398E-2</v>
      </c>
      <c r="I179" s="22">
        <f>+G179</f>
        <v>-2.3150000000896398E-2</v>
      </c>
      <c r="O179" s="22">
        <f t="shared" ca="1" si="27"/>
        <v>-1.1466263160762564E-2</v>
      </c>
      <c r="Q179" s="47">
        <f t="shared" si="23"/>
        <v>39946.656999999999</v>
      </c>
    </row>
    <row r="180" spans="1:17" s="22" customFormat="1" ht="12.95" customHeight="1" x14ac:dyDescent="0.2">
      <c r="A180" s="52" t="s">
        <v>49</v>
      </c>
      <c r="B180" s="53" t="s">
        <v>39</v>
      </c>
      <c r="C180" s="54">
        <v>55337.556400000001</v>
      </c>
      <c r="D180" s="54">
        <v>8.0000000000000004E-4</v>
      </c>
      <c r="E180" s="22">
        <f t="shared" si="21"/>
        <v>-2184.9985176146051</v>
      </c>
      <c r="F180" s="22">
        <f t="shared" si="22"/>
        <v>-2185</v>
      </c>
      <c r="G180" s="22">
        <f t="shared" si="24"/>
        <v>3.4500000037951395E-3</v>
      </c>
      <c r="K180" s="22">
        <f>+G180</f>
        <v>3.4500000037951395E-3</v>
      </c>
      <c r="O180" s="22">
        <f t="shared" ca="1" si="27"/>
        <v>-1.103553439259688E-2</v>
      </c>
      <c r="Q180" s="47">
        <f t="shared" si="23"/>
        <v>40319.056400000001</v>
      </c>
    </row>
    <row r="181" spans="1:17" s="22" customFormat="1" ht="12.95" customHeight="1" x14ac:dyDescent="0.2">
      <c r="A181" s="42" t="s">
        <v>559</v>
      </c>
      <c r="B181" s="43" t="s">
        <v>39</v>
      </c>
      <c r="C181" s="44">
        <v>56024.101000000002</v>
      </c>
      <c r="D181" s="45"/>
      <c r="E181" s="22">
        <f t="shared" ref="E181:E189" si="28">+(C181-C$7)/C$8</f>
        <v>-1890.0061443800398</v>
      </c>
      <c r="F181" s="22">
        <f t="shared" ref="F181:F193" si="29">ROUND(2*E181,0)/2</f>
        <v>-1890</v>
      </c>
      <c r="G181" s="22">
        <f t="shared" si="24"/>
        <v>-1.4299999995273538E-2</v>
      </c>
      <c r="I181" s="22">
        <f>+G181</f>
        <v>-1.4299999995273538E-2</v>
      </c>
      <c r="O181" s="22">
        <f t="shared" ca="1" si="27"/>
        <v>-1.0241378226291401E-2</v>
      </c>
      <c r="Q181" s="47">
        <f t="shared" ref="Q181:Q189" si="30">+C181-15018.5</f>
        <v>41005.601000000002</v>
      </c>
    </row>
    <row r="182" spans="1:17" s="22" customFormat="1" ht="12.95" customHeight="1" x14ac:dyDescent="0.2">
      <c r="A182" s="5" t="s">
        <v>50</v>
      </c>
      <c r="B182" s="6" t="s">
        <v>39</v>
      </c>
      <c r="C182" s="5">
        <v>56026.429279999997</v>
      </c>
      <c r="D182" s="5">
        <v>3.6000000000000002E-4</v>
      </c>
      <c r="E182" s="22">
        <f t="shared" si="28"/>
        <v>-1889.0057361869626</v>
      </c>
      <c r="F182" s="22">
        <f t="shared" si="29"/>
        <v>-1889</v>
      </c>
      <c r="G182" s="22">
        <f t="shared" si="24"/>
        <v>-1.3350000001082662E-2</v>
      </c>
      <c r="K182" s="22">
        <f t="shared" ref="K182:K189" si="31">+G182</f>
        <v>-1.3350000001082662E-2</v>
      </c>
      <c r="O182" s="22">
        <f t="shared" ca="1" si="27"/>
        <v>-1.0238686171490367E-2</v>
      </c>
      <c r="Q182" s="47">
        <f t="shared" si="30"/>
        <v>41007.929279999997</v>
      </c>
    </row>
    <row r="183" spans="1:17" s="22" customFormat="1" ht="12.95" customHeight="1" x14ac:dyDescent="0.2">
      <c r="A183" s="5" t="s">
        <v>50</v>
      </c>
      <c r="B183" s="6" t="s">
        <v>51</v>
      </c>
      <c r="C183" s="5">
        <v>56062.506970000002</v>
      </c>
      <c r="D183" s="5">
        <v>3.4199999999999999E-3</v>
      </c>
      <c r="E183" s="22">
        <f t="shared" si="28"/>
        <v>-1873.5039852534871</v>
      </c>
      <c r="F183" s="22">
        <f t="shared" si="29"/>
        <v>-1873.5</v>
      </c>
      <c r="G183" s="22">
        <f t="shared" si="24"/>
        <v>-9.2749999967054464E-3</v>
      </c>
      <c r="K183" s="22">
        <f t="shared" si="31"/>
        <v>-9.2749999967054464E-3</v>
      </c>
      <c r="O183" s="22">
        <f t="shared" ca="1" si="27"/>
        <v>-1.0196959322074315E-2</v>
      </c>
      <c r="Q183" s="47">
        <f t="shared" si="30"/>
        <v>41044.006970000002</v>
      </c>
    </row>
    <row r="184" spans="1:17" s="22" customFormat="1" ht="12.95" customHeight="1" x14ac:dyDescent="0.2">
      <c r="A184" s="42" t="s">
        <v>573</v>
      </c>
      <c r="B184" s="43" t="s">
        <v>39</v>
      </c>
      <c r="C184" s="44">
        <v>56324.331599999998</v>
      </c>
      <c r="D184" s="45"/>
      <c r="E184" s="22">
        <f t="shared" si="28"/>
        <v>-1761.0039831051045</v>
      </c>
      <c r="F184" s="22">
        <f t="shared" si="29"/>
        <v>-1761</v>
      </c>
      <c r="G184" s="22">
        <f t="shared" si="24"/>
        <v>-9.2700000022887252E-3</v>
      </c>
      <c r="K184" s="22">
        <f t="shared" si="31"/>
        <v>-9.2700000022887252E-3</v>
      </c>
      <c r="O184" s="22">
        <f t="shared" ca="1" si="27"/>
        <v>-9.8941031569578196E-3</v>
      </c>
      <c r="Q184" s="47">
        <f t="shared" si="30"/>
        <v>41305.831599999998</v>
      </c>
    </row>
    <row r="185" spans="1:17" s="22" customFormat="1" ht="12.95" customHeight="1" x14ac:dyDescent="0.2">
      <c r="A185" s="5" t="s">
        <v>50</v>
      </c>
      <c r="B185" s="6" t="s">
        <v>39</v>
      </c>
      <c r="C185" s="5">
        <v>56368.550949999997</v>
      </c>
      <c r="D185" s="5">
        <v>4.0000000000000002E-4</v>
      </c>
      <c r="E185" s="22">
        <f t="shared" si="28"/>
        <v>-1742.0039487309507</v>
      </c>
      <c r="F185" s="22">
        <f t="shared" si="29"/>
        <v>-1742</v>
      </c>
      <c r="G185" s="22">
        <f t="shared" si="24"/>
        <v>-9.1900000043096952E-3</v>
      </c>
      <c r="K185" s="22">
        <f t="shared" si="31"/>
        <v>-9.1900000043096952E-3</v>
      </c>
      <c r="O185" s="22">
        <f t="shared" ca="1" si="27"/>
        <v>-9.8429541157381457E-3</v>
      </c>
      <c r="Q185" s="47">
        <f t="shared" si="30"/>
        <v>41350.050949999997</v>
      </c>
    </row>
    <row r="186" spans="1:17" s="22" customFormat="1" ht="12.95" customHeight="1" x14ac:dyDescent="0.2">
      <c r="A186" s="42" t="s">
        <v>573</v>
      </c>
      <c r="B186" s="43" t="s">
        <v>39</v>
      </c>
      <c r="C186" s="44">
        <v>56422.071199999998</v>
      </c>
      <c r="D186" s="45"/>
      <c r="E186" s="22">
        <f t="shared" si="28"/>
        <v>-1719.0075322365121</v>
      </c>
      <c r="F186" s="22">
        <f t="shared" si="29"/>
        <v>-1719</v>
      </c>
      <c r="G186" s="22">
        <f t="shared" si="24"/>
        <v>-1.7530000004626345E-2</v>
      </c>
      <c r="K186" s="22">
        <f t="shared" si="31"/>
        <v>-1.7530000004626345E-2</v>
      </c>
      <c r="O186" s="22">
        <f t="shared" ca="1" si="27"/>
        <v>-9.7810368553143279E-3</v>
      </c>
      <c r="Q186" s="47">
        <f t="shared" si="30"/>
        <v>41403.571199999998</v>
      </c>
    </row>
    <row r="187" spans="1:17" s="22" customFormat="1" ht="12.95" customHeight="1" x14ac:dyDescent="0.2">
      <c r="A187" s="42" t="s">
        <v>573</v>
      </c>
      <c r="B187" s="43" t="s">
        <v>39</v>
      </c>
      <c r="C187" s="44">
        <v>56422.076699999998</v>
      </c>
      <c r="D187" s="45"/>
      <c r="E187" s="22">
        <f t="shared" si="28"/>
        <v>-1719.0051690134198</v>
      </c>
      <c r="F187" s="22">
        <f t="shared" si="29"/>
        <v>-1719</v>
      </c>
      <c r="G187" s="22">
        <f t="shared" si="24"/>
        <v>-1.2030000005324837E-2</v>
      </c>
      <c r="K187" s="22">
        <f t="shared" si="31"/>
        <v>-1.2030000005324837E-2</v>
      </c>
      <c r="O187" s="22">
        <f t="shared" ca="1" si="27"/>
        <v>-9.7810368553143279E-3</v>
      </c>
      <c r="Q187" s="47">
        <f t="shared" si="30"/>
        <v>41403.576699999998</v>
      </c>
    </row>
    <row r="188" spans="1:17" s="22" customFormat="1" ht="12.95" customHeight="1" x14ac:dyDescent="0.2">
      <c r="A188" s="48" t="s">
        <v>52</v>
      </c>
      <c r="B188" s="6" t="s">
        <v>39</v>
      </c>
      <c r="C188" s="5">
        <v>56447.682000000001</v>
      </c>
      <c r="D188" s="5">
        <v>4.0000000000000002E-4</v>
      </c>
      <c r="E188" s="22">
        <f t="shared" si="28"/>
        <v>-1708.0031624221747</v>
      </c>
      <c r="F188" s="22">
        <f t="shared" si="29"/>
        <v>-1708</v>
      </c>
      <c r="G188" s="22">
        <f t="shared" si="24"/>
        <v>-7.3600000032456592E-3</v>
      </c>
      <c r="K188" s="22">
        <f t="shared" si="31"/>
        <v>-7.3600000032456592E-3</v>
      </c>
      <c r="O188" s="22">
        <f t="shared" ca="1" si="27"/>
        <v>-9.7514242525029368E-3</v>
      </c>
      <c r="Q188" s="47">
        <f t="shared" si="30"/>
        <v>41429.182000000001</v>
      </c>
    </row>
    <row r="189" spans="1:17" s="22" customFormat="1" ht="12.95" customHeight="1" x14ac:dyDescent="0.2">
      <c r="A189" s="42" t="s">
        <v>590</v>
      </c>
      <c r="B189" s="43" t="s">
        <v>39</v>
      </c>
      <c r="C189" s="44">
        <v>56722.305</v>
      </c>
      <c r="D189" s="45"/>
      <c r="E189" s="22">
        <f t="shared" si="28"/>
        <v>-1590.0039959954111</v>
      </c>
      <c r="F189" s="22">
        <f t="shared" si="29"/>
        <v>-1590</v>
      </c>
      <c r="G189" s="22">
        <f t="shared" si="24"/>
        <v>-9.2999999978928827E-3</v>
      </c>
      <c r="K189" s="22">
        <f t="shared" si="31"/>
        <v>-9.2999999978928827E-3</v>
      </c>
      <c r="O189" s="22">
        <f t="shared" ca="1" si="27"/>
        <v>-9.4337617859807463E-3</v>
      </c>
      <c r="Q189" s="47">
        <f t="shared" si="30"/>
        <v>41703.805</v>
      </c>
    </row>
    <row r="190" spans="1:17" s="22" customFormat="1" ht="12.95" customHeight="1" x14ac:dyDescent="0.2">
      <c r="A190" s="5" t="s">
        <v>592</v>
      </c>
      <c r="B190" s="6" t="s">
        <v>39</v>
      </c>
      <c r="C190" s="5">
        <v>57585.752800000002</v>
      </c>
      <c r="D190" s="5">
        <v>5.9999999999999995E-4</v>
      </c>
      <c r="E190" s="22">
        <f>+(C190-C$7)/C$8</f>
        <v>-1219.0003995995403</v>
      </c>
      <c r="F190" s="22">
        <f t="shared" si="29"/>
        <v>-1219</v>
      </c>
      <c r="G190" s="22">
        <f>+C190-(C$7+F190*C$8)</f>
        <v>-9.2999999469611794E-4</v>
      </c>
      <c r="K190" s="22">
        <f>+G190</f>
        <v>-9.2999999469611794E-4</v>
      </c>
      <c r="O190" s="22">
        <f ca="1">+C$11+C$12*$F190</f>
        <v>-8.4350094547965687E-3</v>
      </c>
      <c r="Q190" s="47">
        <f>+C190-15018.5</f>
        <v>42567.252800000002</v>
      </c>
    </row>
    <row r="191" spans="1:17" s="22" customFormat="1" ht="12.95" customHeight="1" x14ac:dyDescent="0.2">
      <c r="A191" s="55" t="s">
        <v>0</v>
      </c>
      <c r="B191" s="56" t="s">
        <v>39</v>
      </c>
      <c r="C191" s="55">
        <v>58158.268000000156</v>
      </c>
      <c r="D191" s="55" t="s">
        <v>15</v>
      </c>
      <c r="E191" s="22">
        <f>+(C191-C$7)/C$8</f>
        <v>-973.00382842134286</v>
      </c>
      <c r="F191" s="22">
        <f t="shared" si="29"/>
        <v>-973</v>
      </c>
      <c r="G191" s="22">
        <f>+C191-(C$7+F191*C$8)</f>
        <v>-8.909999844036065E-3</v>
      </c>
      <c r="K191" s="22">
        <f>+G191</f>
        <v>-8.909999844036065E-3</v>
      </c>
      <c r="O191" s="22">
        <f ca="1">+C$11+C$12*$F191</f>
        <v>-7.7727639737418305E-3</v>
      </c>
      <c r="Q191" s="47">
        <f>+C191-15018.5</f>
        <v>43139.768000000156</v>
      </c>
    </row>
    <row r="192" spans="1:17" s="22" customFormat="1" ht="12.95" customHeight="1" x14ac:dyDescent="0.2">
      <c r="A192" s="55" t="s">
        <v>0</v>
      </c>
      <c r="B192" s="56" t="s">
        <v>39</v>
      </c>
      <c r="C192" s="55">
        <v>58165.25400000019</v>
      </c>
      <c r="D192" s="55" t="s">
        <v>15</v>
      </c>
      <c r="E192" s="22">
        <f>+(C192-C$7)/C$8</f>
        <v>-970.00210541685556</v>
      </c>
      <c r="F192" s="22">
        <f t="shared" si="29"/>
        <v>-970</v>
      </c>
      <c r="G192" s="22">
        <f>+C192-(C$7+F192*C$8)</f>
        <v>-4.8999998107319698E-3</v>
      </c>
      <c r="K192" s="22">
        <f>+G192</f>
        <v>-4.8999998107319698E-3</v>
      </c>
      <c r="O192" s="22">
        <f ca="1">+C$11+C$12*$F192</f>
        <v>-7.7646878093387238E-3</v>
      </c>
      <c r="Q192" s="47">
        <f>+C192-15018.5</f>
        <v>43146.75400000019</v>
      </c>
    </row>
    <row r="193" spans="1:17" s="22" customFormat="1" ht="12.95" customHeight="1" x14ac:dyDescent="0.2">
      <c r="A193" s="55" t="s">
        <v>0</v>
      </c>
      <c r="B193" s="56" t="s">
        <v>39</v>
      </c>
      <c r="C193" s="55">
        <v>58179.214000000153</v>
      </c>
      <c r="D193" s="55" t="s">
        <v>15</v>
      </c>
      <c r="E193" s="22">
        <f>+(C193-C$7)/C$8</f>
        <v>-964.00381553103671</v>
      </c>
      <c r="F193" s="22">
        <f t="shared" si="29"/>
        <v>-964</v>
      </c>
      <c r="G193" s="22">
        <f>+C193-(C$7+F193*C$8)</f>
        <v>-8.8799998484319076E-3</v>
      </c>
      <c r="K193" s="22">
        <f>+G193</f>
        <v>-8.8799998484319076E-3</v>
      </c>
      <c r="O193" s="22">
        <f ca="1">+C$11+C$12*$F193</f>
        <v>-7.7485354805325105E-3</v>
      </c>
      <c r="Q193" s="47">
        <f>+C193-15018.5</f>
        <v>43160.714000000153</v>
      </c>
    </row>
    <row r="194" spans="1:17" s="22" customFormat="1" ht="12.95" customHeight="1" x14ac:dyDescent="0.2">
      <c r="A194" s="57" t="s">
        <v>594</v>
      </c>
      <c r="B194" s="58" t="s">
        <v>39</v>
      </c>
      <c r="C194" s="70">
        <v>60422.766199999998</v>
      </c>
      <c r="D194" s="59">
        <v>8.0000000000000004E-4</v>
      </c>
      <c r="E194" s="22">
        <f>+(C194-C$7)/C$8</f>
        <v>-1.2030953934446885E-3</v>
      </c>
      <c r="F194" s="22">
        <f t="shared" ref="F194" si="32">ROUND(2*E194,0)/2</f>
        <v>0</v>
      </c>
      <c r="G194" s="22">
        <f>+C194-(C$7+F194*C$8)</f>
        <v>-2.8000000020256266E-3</v>
      </c>
      <c r="K194" s="22">
        <f>+G194</f>
        <v>-2.8000000020256266E-3</v>
      </c>
      <c r="O194" s="22">
        <f ca="1">+C$11+C$12*$F194</f>
        <v>-5.1533946523342703E-3</v>
      </c>
      <c r="Q194" s="47">
        <f>+C194-15018.5</f>
        <v>45404.266199999998</v>
      </c>
    </row>
    <row r="195" spans="1:17" s="22" customFormat="1" ht="12.95" customHeight="1" x14ac:dyDescent="0.2">
      <c r="B195" s="23"/>
      <c r="C195" s="45"/>
      <c r="D195" s="45"/>
    </row>
    <row r="196" spans="1:17" s="22" customFormat="1" ht="12.95" customHeight="1" x14ac:dyDescent="0.2">
      <c r="B196" s="23"/>
      <c r="C196" s="45"/>
      <c r="D196" s="45"/>
    </row>
    <row r="197" spans="1:17" s="22" customFormat="1" ht="12.95" customHeight="1" x14ac:dyDescent="0.2">
      <c r="B197" s="23"/>
      <c r="C197" s="45"/>
      <c r="D197" s="45"/>
    </row>
    <row r="198" spans="1:17" s="22" customFormat="1" ht="12.95" customHeight="1" x14ac:dyDescent="0.2">
      <c r="B198" s="23"/>
      <c r="C198" s="45"/>
      <c r="D198" s="45"/>
    </row>
    <row r="199" spans="1:17" s="22" customFormat="1" ht="12.95" customHeight="1" x14ac:dyDescent="0.2">
      <c r="B199" s="23"/>
      <c r="C199" s="45"/>
      <c r="D199" s="45"/>
    </row>
    <row r="200" spans="1:17" s="22" customFormat="1" ht="12.95" customHeight="1" x14ac:dyDescent="0.2">
      <c r="B200" s="23"/>
      <c r="C200" s="45"/>
      <c r="D200" s="45"/>
    </row>
    <row r="201" spans="1:17" s="22" customFormat="1" ht="12.95" customHeight="1" x14ac:dyDescent="0.2">
      <c r="B201" s="23"/>
      <c r="C201" s="45"/>
      <c r="D201" s="45"/>
    </row>
    <row r="202" spans="1:17" s="22" customFormat="1" ht="12.95" customHeight="1" x14ac:dyDescent="0.2">
      <c r="B202" s="23"/>
      <c r="C202" s="45"/>
      <c r="D202" s="45"/>
    </row>
    <row r="203" spans="1:17" s="22" customFormat="1" ht="12.95" customHeight="1" x14ac:dyDescent="0.2">
      <c r="B203" s="23"/>
      <c r="C203" s="45"/>
      <c r="D203" s="45"/>
    </row>
    <row r="204" spans="1:17" s="22" customFormat="1" ht="12.95" customHeight="1" x14ac:dyDescent="0.2">
      <c r="B204" s="23"/>
      <c r="C204" s="45"/>
      <c r="D204" s="45"/>
    </row>
    <row r="205" spans="1:17" s="22" customFormat="1" ht="12.95" customHeight="1" x14ac:dyDescent="0.2">
      <c r="B205" s="23"/>
      <c r="C205" s="45"/>
      <c r="D205" s="45"/>
    </row>
    <row r="206" spans="1:17" s="22" customFormat="1" ht="12.95" customHeight="1" x14ac:dyDescent="0.2">
      <c r="B206" s="23"/>
      <c r="C206" s="45"/>
      <c r="D206" s="45"/>
    </row>
    <row r="207" spans="1:17" s="22" customFormat="1" ht="12.95" customHeight="1" x14ac:dyDescent="0.2">
      <c r="B207" s="23"/>
      <c r="C207" s="45"/>
      <c r="D207" s="45"/>
    </row>
    <row r="208" spans="1:17" s="22" customFormat="1" ht="12.95" customHeight="1" x14ac:dyDescent="0.2">
      <c r="B208" s="23"/>
      <c r="C208" s="45"/>
      <c r="D208" s="45"/>
    </row>
    <row r="209" spans="2:4" s="22" customFormat="1" ht="12.95" customHeight="1" x14ac:dyDescent="0.2">
      <c r="B209" s="23"/>
      <c r="C209" s="45"/>
      <c r="D209" s="45"/>
    </row>
    <row r="210" spans="2:4" s="22" customFormat="1" ht="12.95" customHeight="1" x14ac:dyDescent="0.2">
      <c r="B210" s="23"/>
      <c r="C210" s="45"/>
      <c r="D210" s="45"/>
    </row>
    <row r="211" spans="2:4" s="22" customFormat="1" ht="12.95" customHeight="1" x14ac:dyDescent="0.2">
      <c r="B211" s="23"/>
      <c r="C211" s="45"/>
      <c r="D211" s="45"/>
    </row>
    <row r="212" spans="2:4" s="22" customFormat="1" ht="12.95" customHeight="1" x14ac:dyDescent="0.2">
      <c r="B212" s="23"/>
      <c r="C212" s="45"/>
      <c r="D212" s="45"/>
    </row>
    <row r="213" spans="2:4" s="22" customFormat="1" ht="12.95" customHeight="1" x14ac:dyDescent="0.2">
      <c r="B213" s="23"/>
      <c r="C213" s="45"/>
      <c r="D213" s="45"/>
    </row>
    <row r="214" spans="2:4" s="22" customFormat="1" ht="12.95" customHeight="1" x14ac:dyDescent="0.2">
      <c r="B214" s="23"/>
      <c r="C214" s="45"/>
      <c r="D214" s="45"/>
    </row>
    <row r="215" spans="2:4" s="22" customFormat="1" ht="12.95" customHeight="1" x14ac:dyDescent="0.2">
      <c r="B215" s="23"/>
      <c r="C215" s="45"/>
      <c r="D215" s="45"/>
    </row>
    <row r="216" spans="2:4" s="22" customFormat="1" ht="12.95" customHeight="1" x14ac:dyDescent="0.2">
      <c r="B216" s="23"/>
      <c r="C216" s="45"/>
      <c r="D216" s="45"/>
    </row>
    <row r="217" spans="2:4" s="22" customFormat="1" ht="12.95" customHeight="1" x14ac:dyDescent="0.2">
      <c r="B217" s="23"/>
      <c r="C217" s="45"/>
      <c r="D217" s="45"/>
    </row>
    <row r="218" spans="2:4" s="22" customFormat="1" ht="12.95" customHeight="1" x14ac:dyDescent="0.2">
      <c r="B218" s="23"/>
      <c r="C218" s="45"/>
      <c r="D218" s="45"/>
    </row>
    <row r="219" spans="2:4" s="22" customFormat="1" ht="12.95" customHeight="1" x14ac:dyDescent="0.2">
      <c r="B219" s="23"/>
      <c r="C219" s="45"/>
      <c r="D219" s="45"/>
    </row>
    <row r="220" spans="2:4" s="22" customFormat="1" ht="12.95" customHeight="1" x14ac:dyDescent="0.2">
      <c r="B220" s="23"/>
      <c r="C220" s="45"/>
      <c r="D220" s="45"/>
    </row>
    <row r="221" spans="2:4" s="22" customFormat="1" ht="12.95" customHeight="1" x14ac:dyDescent="0.2">
      <c r="B221" s="23"/>
      <c r="C221" s="45"/>
      <c r="D221" s="45"/>
    </row>
    <row r="222" spans="2:4" s="22" customFormat="1" ht="12.95" customHeight="1" x14ac:dyDescent="0.2">
      <c r="B222" s="23"/>
      <c r="C222" s="45"/>
      <c r="D222" s="45"/>
    </row>
    <row r="223" spans="2:4" s="22" customFormat="1" ht="12.95" customHeight="1" x14ac:dyDescent="0.2">
      <c r="B223" s="23"/>
      <c r="C223" s="45"/>
      <c r="D223" s="45"/>
    </row>
    <row r="224" spans="2:4" s="22" customFormat="1" ht="12.95" customHeight="1" x14ac:dyDescent="0.2">
      <c r="B224" s="23"/>
      <c r="C224" s="45"/>
      <c r="D224" s="45"/>
    </row>
    <row r="225" spans="2:4" s="22" customFormat="1" ht="12.95" customHeight="1" x14ac:dyDescent="0.2">
      <c r="B225" s="23"/>
      <c r="C225" s="45"/>
      <c r="D225" s="45"/>
    </row>
    <row r="226" spans="2:4" s="22" customFormat="1" ht="12.95" customHeight="1" x14ac:dyDescent="0.2">
      <c r="B226" s="23"/>
      <c r="C226" s="45"/>
      <c r="D226" s="45"/>
    </row>
    <row r="227" spans="2:4" s="22" customFormat="1" ht="12.95" customHeight="1" x14ac:dyDescent="0.2">
      <c r="B227" s="23"/>
      <c r="C227" s="45"/>
      <c r="D227" s="45"/>
    </row>
    <row r="228" spans="2:4" s="22" customFormat="1" ht="12.95" customHeight="1" x14ac:dyDescent="0.2">
      <c r="B228" s="23"/>
      <c r="C228" s="45"/>
      <c r="D228" s="45"/>
    </row>
    <row r="229" spans="2:4" s="22" customFormat="1" ht="12.95" customHeight="1" x14ac:dyDescent="0.2">
      <c r="B229" s="23"/>
      <c r="C229" s="45"/>
      <c r="D229" s="45"/>
    </row>
    <row r="230" spans="2:4" s="22" customFormat="1" ht="12.95" customHeight="1" x14ac:dyDescent="0.2">
      <c r="B230" s="23"/>
      <c r="C230" s="45"/>
      <c r="D230" s="45"/>
    </row>
    <row r="231" spans="2:4" s="22" customFormat="1" ht="12.95" customHeight="1" x14ac:dyDescent="0.2">
      <c r="B231" s="23"/>
      <c r="C231" s="45"/>
      <c r="D231" s="45"/>
    </row>
    <row r="232" spans="2:4" s="22" customFormat="1" ht="12.95" customHeight="1" x14ac:dyDescent="0.2">
      <c r="B232" s="23"/>
      <c r="C232" s="45"/>
      <c r="D232" s="45"/>
    </row>
    <row r="233" spans="2:4" s="22" customFormat="1" ht="12.95" customHeight="1" x14ac:dyDescent="0.2">
      <c r="B233" s="23"/>
      <c r="C233" s="45"/>
      <c r="D233" s="45"/>
    </row>
    <row r="234" spans="2:4" s="22" customFormat="1" ht="12.95" customHeight="1" x14ac:dyDescent="0.2">
      <c r="B234" s="23"/>
      <c r="C234" s="45"/>
      <c r="D234" s="45"/>
    </row>
    <row r="235" spans="2:4" s="22" customFormat="1" ht="12.95" customHeight="1" x14ac:dyDescent="0.2">
      <c r="B235" s="23"/>
      <c r="C235" s="45"/>
      <c r="D235" s="45"/>
    </row>
    <row r="236" spans="2:4" s="22" customFormat="1" ht="12.95" customHeight="1" x14ac:dyDescent="0.2">
      <c r="B236" s="23"/>
      <c r="C236" s="45"/>
      <c r="D236" s="45"/>
    </row>
    <row r="237" spans="2:4" s="22" customFormat="1" ht="12.95" customHeight="1" x14ac:dyDescent="0.2">
      <c r="B237" s="23"/>
      <c r="C237" s="45"/>
      <c r="D237" s="45"/>
    </row>
    <row r="238" spans="2:4" s="22" customFormat="1" ht="12.95" customHeight="1" x14ac:dyDescent="0.2">
      <c r="B238" s="23"/>
      <c r="C238" s="45"/>
      <c r="D238" s="45"/>
    </row>
    <row r="239" spans="2:4" s="22" customFormat="1" ht="12.95" customHeight="1" x14ac:dyDescent="0.2">
      <c r="B239" s="23"/>
      <c r="C239" s="45"/>
      <c r="D239" s="45"/>
    </row>
    <row r="240" spans="2:4" s="22" customFormat="1" ht="12.95" customHeight="1" x14ac:dyDescent="0.2">
      <c r="B240" s="23"/>
      <c r="C240" s="45"/>
      <c r="D240" s="45"/>
    </row>
    <row r="241" spans="2:4" s="22" customFormat="1" ht="12.95" customHeight="1" x14ac:dyDescent="0.2">
      <c r="B241" s="23"/>
      <c r="C241" s="45"/>
      <c r="D241" s="45"/>
    </row>
    <row r="242" spans="2:4" s="22" customFormat="1" ht="12.95" customHeight="1" x14ac:dyDescent="0.2">
      <c r="B242" s="23"/>
      <c r="C242" s="45"/>
      <c r="D242" s="45"/>
    </row>
    <row r="243" spans="2:4" s="22" customFormat="1" ht="12.95" customHeight="1" x14ac:dyDescent="0.2">
      <c r="B243" s="23"/>
      <c r="C243" s="45"/>
      <c r="D243" s="45"/>
    </row>
    <row r="244" spans="2:4" s="22" customFormat="1" ht="12.95" customHeight="1" x14ac:dyDescent="0.2">
      <c r="B244" s="23"/>
      <c r="C244" s="45"/>
      <c r="D244" s="45"/>
    </row>
    <row r="245" spans="2:4" s="22" customFormat="1" ht="12.95" customHeight="1" x14ac:dyDescent="0.2">
      <c r="B245" s="23"/>
      <c r="C245" s="45"/>
      <c r="D245" s="45"/>
    </row>
    <row r="246" spans="2:4" s="22" customFormat="1" ht="12.95" customHeight="1" x14ac:dyDescent="0.2">
      <c r="B246" s="23"/>
      <c r="C246" s="45"/>
      <c r="D246" s="45"/>
    </row>
    <row r="247" spans="2:4" s="22" customFormat="1" ht="12.95" customHeight="1" x14ac:dyDescent="0.2">
      <c r="B247" s="23"/>
      <c r="C247" s="45"/>
      <c r="D247" s="45"/>
    </row>
    <row r="248" spans="2:4" s="22" customFormat="1" ht="12.95" customHeight="1" x14ac:dyDescent="0.2">
      <c r="B248" s="23"/>
      <c r="C248" s="45"/>
      <c r="D248" s="45"/>
    </row>
    <row r="249" spans="2:4" s="22" customFormat="1" ht="12.95" customHeight="1" x14ac:dyDescent="0.2">
      <c r="B249" s="23"/>
      <c r="C249" s="45"/>
      <c r="D249" s="45"/>
    </row>
    <row r="250" spans="2:4" s="22" customFormat="1" ht="12.95" customHeight="1" x14ac:dyDescent="0.2">
      <c r="B250" s="23"/>
      <c r="C250" s="45"/>
      <c r="D250" s="45"/>
    </row>
    <row r="251" spans="2:4" s="22" customFormat="1" ht="12.95" customHeight="1" x14ac:dyDescent="0.2">
      <c r="B251" s="23"/>
      <c r="C251" s="45"/>
      <c r="D251" s="45"/>
    </row>
    <row r="252" spans="2:4" s="22" customFormat="1" ht="12.95" customHeight="1" x14ac:dyDescent="0.2">
      <c r="B252" s="23"/>
      <c r="C252" s="45"/>
      <c r="D252" s="45"/>
    </row>
    <row r="253" spans="2:4" s="22" customFormat="1" ht="12.95" customHeight="1" x14ac:dyDescent="0.2">
      <c r="B253" s="23"/>
      <c r="C253" s="45"/>
      <c r="D253" s="45"/>
    </row>
    <row r="254" spans="2:4" s="22" customFormat="1" ht="12.95" customHeight="1" x14ac:dyDescent="0.2">
      <c r="B254" s="23"/>
      <c r="C254" s="45"/>
      <c r="D254" s="45"/>
    </row>
    <row r="255" spans="2:4" s="22" customFormat="1" ht="12.95" customHeight="1" x14ac:dyDescent="0.2">
      <c r="B255" s="23"/>
      <c r="C255" s="45"/>
      <c r="D255" s="45"/>
    </row>
    <row r="256" spans="2:4" s="22" customFormat="1" ht="12.95" customHeight="1" x14ac:dyDescent="0.2">
      <c r="B256" s="23"/>
      <c r="C256" s="45"/>
      <c r="D256" s="45"/>
    </row>
    <row r="257" spans="2:4" s="22" customFormat="1" ht="12.95" customHeight="1" x14ac:dyDescent="0.2">
      <c r="B257" s="23"/>
      <c r="C257" s="45"/>
      <c r="D257" s="45"/>
    </row>
    <row r="258" spans="2:4" s="22" customFormat="1" ht="12.95" customHeight="1" x14ac:dyDescent="0.2">
      <c r="B258" s="23"/>
      <c r="C258" s="45"/>
      <c r="D258" s="45"/>
    </row>
    <row r="259" spans="2:4" s="22" customFormat="1" ht="12.95" customHeight="1" x14ac:dyDescent="0.2">
      <c r="B259" s="23"/>
      <c r="C259" s="45"/>
      <c r="D259" s="45"/>
    </row>
    <row r="260" spans="2:4" s="22" customFormat="1" ht="12.95" customHeight="1" x14ac:dyDescent="0.2">
      <c r="B260" s="23"/>
      <c r="C260" s="45"/>
      <c r="D260" s="45"/>
    </row>
    <row r="261" spans="2:4" s="22" customFormat="1" ht="12.95" customHeight="1" x14ac:dyDescent="0.2">
      <c r="B261" s="23"/>
      <c r="C261" s="45"/>
      <c r="D261" s="45"/>
    </row>
    <row r="262" spans="2:4" s="22" customFormat="1" ht="12.95" customHeight="1" x14ac:dyDescent="0.2">
      <c r="B262" s="23"/>
      <c r="C262" s="45"/>
      <c r="D262" s="45"/>
    </row>
    <row r="263" spans="2:4" s="22" customFormat="1" ht="12.95" customHeight="1" x14ac:dyDescent="0.2">
      <c r="B263" s="23"/>
      <c r="C263" s="45"/>
      <c r="D263" s="45"/>
    </row>
    <row r="264" spans="2:4" s="22" customFormat="1" ht="12.95" customHeight="1" x14ac:dyDescent="0.2">
      <c r="B264" s="23"/>
      <c r="C264" s="45"/>
      <c r="D264" s="45"/>
    </row>
    <row r="265" spans="2:4" s="22" customFormat="1" ht="12.95" customHeight="1" x14ac:dyDescent="0.2">
      <c r="B265" s="23"/>
      <c r="C265" s="45"/>
      <c r="D265" s="45"/>
    </row>
    <row r="266" spans="2:4" s="22" customFormat="1" ht="12.95" customHeight="1" x14ac:dyDescent="0.2">
      <c r="B266" s="23"/>
      <c r="C266" s="45"/>
      <c r="D266" s="45"/>
    </row>
    <row r="267" spans="2:4" s="22" customFormat="1" ht="12.95" customHeight="1" x14ac:dyDescent="0.2">
      <c r="B267" s="23"/>
      <c r="C267" s="45"/>
      <c r="D267" s="45"/>
    </row>
    <row r="268" spans="2:4" s="22" customFormat="1" ht="12.95" customHeight="1" x14ac:dyDescent="0.2">
      <c r="B268" s="23"/>
      <c r="C268" s="45"/>
      <c r="D268" s="45"/>
    </row>
    <row r="269" spans="2:4" s="22" customFormat="1" ht="12.95" customHeight="1" x14ac:dyDescent="0.2">
      <c r="B269" s="23"/>
      <c r="C269" s="45"/>
      <c r="D269" s="45"/>
    </row>
    <row r="270" spans="2:4" s="22" customFormat="1" ht="12.95" customHeight="1" x14ac:dyDescent="0.2">
      <c r="B270" s="23"/>
      <c r="C270" s="45"/>
      <c r="D270" s="45"/>
    </row>
    <row r="271" spans="2:4" s="22" customFormat="1" ht="12.95" customHeight="1" x14ac:dyDescent="0.2">
      <c r="B271" s="23"/>
      <c r="C271" s="45"/>
      <c r="D271" s="45"/>
    </row>
    <row r="272" spans="2:4" s="22" customFormat="1" ht="12.95" customHeight="1" x14ac:dyDescent="0.2">
      <c r="B272" s="23"/>
      <c r="C272" s="45"/>
      <c r="D272" s="45"/>
    </row>
    <row r="273" spans="2:4" s="22" customFormat="1" ht="12.95" customHeight="1" x14ac:dyDescent="0.2">
      <c r="B273" s="23"/>
      <c r="C273" s="45"/>
      <c r="D273" s="45"/>
    </row>
    <row r="274" spans="2:4" s="22" customFormat="1" ht="12.95" customHeight="1" x14ac:dyDescent="0.2">
      <c r="B274" s="23"/>
      <c r="C274" s="45"/>
      <c r="D274" s="45"/>
    </row>
    <row r="275" spans="2:4" s="22" customFormat="1" ht="12.95" customHeight="1" x14ac:dyDescent="0.2">
      <c r="B275" s="23"/>
      <c r="C275" s="45"/>
      <c r="D275" s="45"/>
    </row>
    <row r="276" spans="2:4" s="22" customFormat="1" ht="12.95" customHeight="1" x14ac:dyDescent="0.2">
      <c r="B276" s="23"/>
      <c r="C276" s="45"/>
      <c r="D276" s="45"/>
    </row>
    <row r="277" spans="2:4" s="22" customFormat="1" ht="12.95" customHeight="1" x14ac:dyDescent="0.2">
      <c r="B277" s="23"/>
      <c r="C277" s="45"/>
      <c r="D277" s="45"/>
    </row>
    <row r="278" spans="2:4" s="22" customFormat="1" ht="12.95" customHeight="1" x14ac:dyDescent="0.2">
      <c r="B278" s="23"/>
      <c r="C278" s="45"/>
      <c r="D278" s="45"/>
    </row>
    <row r="279" spans="2:4" s="22" customFormat="1" ht="12.95" customHeight="1" x14ac:dyDescent="0.2">
      <c r="B279" s="23"/>
      <c r="C279" s="45"/>
      <c r="D279" s="45"/>
    </row>
    <row r="280" spans="2:4" s="22" customFormat="1" ht="12.95" customHeight="1" x14ac:dyDescent="0.2">
      <c r="B280" s="23"/>
      <c r="C280" s="45"/>
      <c r="D280" s="45"/>
    </row>
    <row r="281" spans="2:4" s="22" customFormat="1" ht="12.95" customHeight="1" x14ac:dyDescent="0.2">
      <c r="B281" s="23"/>
      <c r="C281" s="45"/>
      <c r="D281" s="45"/>
    </row>
    <row r="282" spans="2:4" s="22" customFormat="1" ht="12.95" customHeight="1" x14ac:dyDescent="0.2">
      <c r="B282" s="23"/>
      <c r="C282" s="45"/>
      <c r="D282" s="45"/>
    </row>
    <row r="283" spans="2:4" s="22" customFormat="1" ht="12.95" customHeight="1" x14ac:dyDescent="0.2">
      <c r="B283" s="23"/>
      <c r="C283" s="45"/>
      <c r="D283" s="45"/>
    </row>
    <row r="284" spans="2:4" s="22" customFormat="1" ht="12.95" customHeight="1" x14ac:dyDescent="0.2">
      <c r="B284" s="23"/>
      <c r="C284" s="45"/>
      <c r="D284" s="45"/>
    </row>
    <row r="285" spans="2:4" s="22" customFormat="1" ht="12.95" customHeight="1" x14ac:dyDescent="0.2">
      <c r="B285" s="23"/>
      <c r="C285" s="45"/>
      <c r="D285" s="45"/>
    </row>
    <row r="286" spans="2:4" s="22" customFormat="1" ht="12.95" customHeight="1" x14ac:dyDescent="0.2">
      <c r="B286" s="23"/>
      <c r="C286" s="45"/>
      <c r="D286" s="45"/>
    </row>
    <row r="287" spans="2:4" s="22" customFormat="1" ht="12.95" customHeight="1" x14ac:dyDescent="0.2">
      <c r="B287" s="23"/>
      <c r="C287" s="45"/>
      <c r="D287" s="45"/>
    </row>
    <row r="288" spans="2:4" s="22" customFormat="1" ht="12.95" customHeight="1" x14ac:dyDescent="0.2">
      <c r="B288" s="23"/>
      <c r="C288" s="45"/>
      <c r="D288" s="45"/>
    </row>
    <row r="289" spans="2:4" s="22" customFormat="1" ht="12.95" customHeight="1" x14ac:dyDescent="0.2">
      <c r="B289" s="23"/>
      <c r="C289" s="45"/>
      <c r="D289" s="45"/>
    </row>
    <row r="290" spans="2:4" s="22" customFormat="1" ht="12.95" customHeight="1" x14ac:dyDescent="0.2">
      <c r="B290" s="23"/>
      <c r="C290" s="45"/>
      <c r="D290" s="45"/>
    </row>
    <row r="291" spans="2:4" s="22" customFormat="1" ht="12.95" customHeight="1" x14ac:dyDescent="0.2">
      <c r="B291" s="23"/>
      <c r="C291" s="45"/>
      <c r="D291" s="45"/>
    </row>
    <row r="292" spans="2:4" s="22" customFormat="1" ht="12.95" customHeight="1" x14ac:dyDescent="0.2">
      <c r="B292" s="23"/>
      <c r="C292" s="45"/>
      <c r="D292" s="45"/>
    </row>
    <row r="293" spans="2:4" s="22" customFormat="1" ht="12.95" customHeight="1" x14ac:dyDescent="0.2">
      <c r="B293" s="23"/>
      <c r="C293" s="45"/>
      <c r="D293" s="45"/>
    </row>
    <row r="294" spans="2:4" s="22" customFormat="1" ht="12.95" customHeight="1" x14ac:dyDescent="0.2">
      <c r="B294" s="23"/>
      <c r="C294" s="45"/>
      <c r="D294" s="45"/>
    </row>
    <row r="295" spans="2:4" s="22" customFormat="1" ht="12.95" customHeight="1" x14ac:dyDescent="0.2">
      <c r="B295" s="23"/>
      <c r="C295" s="45"/>
      <c r="D295" s="45"/>
    </row>
    <row r="296" spans="2:4" s="22" customFormat="1" ht="12.95" customHeight="1" x14ac:dyDescent="0.2">
      <c r="B296" s="23"/>
      <c r="C296" s="45"/>
      <c r="D296" s="45"/>
    </row>
    <row r="297" spans="2:4" s="22" customFormat="1" ht="12.95" customHeight="1" x14ac:dyDescent="0.2">
      <c r="B297" s="23"/>
      <c r="C297" s="45"/>
      <c r="D297" s="45"/>
    </row>
    <row r="298" spans="2:4" s="22" customFormat="1" ht="12.95" customHeight="1" x14ac:dyDescent="0.2">
      <c r="B298" s="23"/>
      <c r="C298" s="45"/>
      <c r="D298" s="45"/>
    </row>
    <row r="299" spans="2:4" s="22" customFormat="1" ht="12.95" customHeight="1" x14ac:dyDescent="0.2">
      <c r="B299" s="23"/>
      <c r="C299" s="45"/>
      <c r="D299" s="45"/>
    </row>
    <row r="300" spans="2:4" s="22" customFormat="1" ht="12.95" customHeight="1" x14ac:dyDescent="0.2">
      <c r="B300" s="23"/>
      <c r="C300" s="45"/>
      <c r="D300" s="45"/>
    </row>
    <row r="301" spans="2:4" s="22" customFormat="1" ht="12.95" customHeight="1" x14ac:dyDescent="0.2">
      <c r="B301" s="23"/>
      <c r="C301" s="45"/>
      <c r="D301" s="45"/>
    </row>
    <row r="302" spans="2:4" s="22" customFormat="1" ht="12.95" customHeight="1" x14ac:dyDescent="0.2">
      <c r="B302" s="23"/>
      <c r="C302" s="45"/>
      <c r="D302" s="45"/>
    </row>
    <row r="303" spans="2:4" s="22" customFormat="1" ht="12.95" customHeight="1" x14ac:dyDescent="0.2">
      <c r="B303" s="23"/>
      <c r="C303" s="45"/>
      <c r="D303" s="45"/>
    </row>
    <row r="304" spans="2:4" s="22" customFormat="1" ht="12.95" customHeight="1" x14ac:dyDescent="0.2">
      <c r="B304" s="23"/>
      <c r="C304" s="45"/>
      <c r="D304" s="45"/>
    </row>
    <row r="305" spans="2:4" s="22" customFormat="1" ht="12.95" customHeight="1" x14ac:dyDescent="0.2">
      <c r="B305" s="23"/>
      <c r="C305" s="45"/>
      <c r="D305" s="45"/>
    </row>
    <row r="306" spans="2:4" s="22" customFormat="1" ht="12.95" customHeight="1" x14ac:dyDescent="0.2">
      <c r="B306" s="23"/>
      <c r="C306" s="45"/>
      <c r="D306" s="45"/>
    </row>
    <row r="307" spans="2:4" x14ac:dyDescent="0.2">
      <c r="B307" s="2"/>
      <c r="C307" s="3"/>
      <c r="D307" s="3"/>
    </row>
    <row r="308" spans="2:4" x14ac:dyDescent="0.2">
      <c r="B308" s="2"/>
      <c r="C308" s="3"/>
      <c r="D308" s="3"/>
    </row>
    <row r="309" spans="2:4" x14ac:dyDescent="0.2">
      <c r="B309" s="2"/>
      <c r="C309" s="3"/>
      <c r="D309" s="3"/>
    </row>
    <row r="310" spans="2:4" x14ac:dyDescent="0.2">
      <c r="B310" s="2"/>
      <c r="C310" s="3"/>
      <c r="D310" s="3"/>
    </row>
    <row r="311" spans="2:4" x14ac:dyDescent="0.2">
      <c r="B311" s="2"/>
      <c r="C311" s="3"/>
      <c r="D311" s="3"/>
    </row>
    <row r="312" spans="2:4" x14ac:dyDescent="0.2">
      <c r="B312" s="2"/>
      <c r="C312" s="3"/>
      <c r="D312" s="3"/>
    </row>
    <row r="313" spans="2:4" x14ac:dyDescent="0.2">
      <c r="B313" s="2"/>
      <c r="C313" s="3"/>
      <c r="D313" s="3"/>
    </row>
    <row r="314" spans="2:4" x14ac:dyDescent="0.2">
      <c r="B314" s="2"/>
      <c r="C314" s="3"/>
      <c r="D314" s="3"/>
    </row>
    <row r="315" spans="2:4" x14ac:dyDescent="0.2">
      <c r="B315" s="2"/>
      <c r="C315" s="3"/>
      <c r="D315" s="3"/>
    </row>
    <row r="316" spans="2:4" x14ac:dyDescent="0.2">
      <c r="B316" s="2"/>
      <c r="C316" s="3"/>
      <c r="D316" s="3"/>
    </row>
    <row r="317" spans="2:4" x14ac:dyDescent="0.2">
      <c r="B317" s="2"/>
      <c r="C317" s="3"/>
      <c r="D317" s="3"/>
    </row>
    <row r="318" spans="2:4" x14ac:dyDescent="0.2">
      <c r="B318" s="2"/>
      <c r="C318" s="3"/>
      <c r="D318" s="3"/>
    </row>
    <row r="319" spans="2:4" x14ac:dyDescent="0.2">
      <c r="B319" s="2"/>
      <c r="C319" s="3"/>
      <c r="D319" s="3"/>
    </row>
    <row r="320" spans="2:4" x14ac:dyDescent="0.2">
      <c r="B320" s="2"/>
      <c r="C320" s="3"/>
      <c r="D320" s="3"/>
    </row>
    <row r="321" spans="2:4" x14ac:dyDescent="0.2">
      <c r="B321" s="2"/>
      <c r="C321" s="3"/>
      <c r="D321" s="3"/>
    </row>
    <row r="322" spans="2:4" x14ac:dyDescent="0.2">
      <c r="B322" s="2"/>
      <c r="C322" s="3"/>
      <c r="D322" s="3"/>
    </row>
    <row r="323" spans="2:4" x14ac:dyDescent="0.2">
      <c r="B323" s="2"/>
      <c r="C323" s="3"/>
      <c r="D323" s="3"/>
    </row>
    <row r="324" spans="2:4" x14ac:dyDescent="0.2">
      <c r="B324" s="2"/>
      <c r="C324" s="3"/>
      <c r="D324" s="3"/>
    </row>
    <row r="325" spans="2:4" x14ac:dyDescent="0.2">
      <c r="B325" s="2"/>
      <c r="C325" s="3"/>
      <c r="D325" s="3"/>
    </row>
    <row r="326" spans="2:4" x14ac:dyDescent="0.2">
      <c r="B326" s="2"/>
      <c r="C326" s="3"/>
      <c r="D326" s="3"/>
    </row>
    <row r="327" spans="2:4" x14ac:dyDescent="0.2">
      <c r="B327" s="2"/>
      <c r="C327" s="3"/>
      <c r="D327" s="3"/>
    </row>
    <row r="328" spans="2:4" x14ac:dyDescent="0.2">
      <c r="B328" s="2"/>
      <c r="C328" s="3"/>
      <c r="D328" s="3"/>
    </row>
    <row r="329" spans="2:4" x14ac:dyDescent="0.2">
      <c r="B329" s="2"/>
      <c r="C329" s="3"/>
      <c r="D329" s="3"/>
    </row>
    <row r="330" spans="2:4" x14ac:dyDescent="0.2">
      <c r="B330" s="2"/>
      <c r="C330" s="3"/>
      <c r="D330" s="3"/>
    </row>
    <row r="331" spans="2:4" x14ac:dyDescent="0.2">
      <c r="B331" s="2"/>
      <c r="C331" s="3"/>
      <c r="D331" s="3"/>
    </row>
    <row r="332" spans="2:4" x14ac:dyDescent="0.2">
      <c r="B332" s="2"/>
      <c r="C332" s="3"/>
      <c r="D332" s="3"/>
    </row>
    <row r="333" spans="2:4" x14ac:dyDescent="0.2">
      <c r="B333" s="2"/>
      <c r="C333" s="3"/>
      <c r="D333" s="3"/>
    </row>
    <row r="334" spans="2:4" x14ac:dyDescent="0.2">
      <c r="C334" s="3"/>
      <c r="D334" s="3"/>
    </row>
    <row r="335" spans="2:4" x14ac:dyDescent="0.2">
      <c r="C335" s="3"/>
      <c r="D335" s="3"/>
    </row>
    <row r="336" spans="2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</sheetData>
  <phoneticPr fontId="7" type="noConversion"/>
  <hyperlinks>
    <hyperlink ref="H64055" r:id="rId1" display="http://vsolj.cetus-net.org/bulletin.html" xr:uid="{00000000-0004-0000-0000-000000000000}"/>
    <hyperlink ref="H64048" r:id="rId2" display="https://www.aavso.org/ejaavso" xr:uid="{00000000-0004-0000-0000-000001000000}"/>
    <hyperlink ref="I64055" r:id="rId3" display="http://vsolj.cetus-net.org/bulletin.html" xr:uid="{00000000-0004-0000-0000-000002000000}"/>
    <hyperlink ref="AQ57706" r:id="rId4" display="http://cdsbib.u-strasbg.fr/cgi-bin/cdsbib?1990RMxAA..21..381G" xr:uid="{00000000-0004-0000-0000-000003000000}"/>
    <hyperlink ref="H64052" r:id="rId5" display="https://www.aavso.org/ejaavso" xr:uid="{00000000-0004-0000-0000-000004000000}"/>
    <hyperlink ref="AP5070" r:id="rId6" display="http://cdsbib.u-strasbg.fr/cgi-bin/cdsbib?1990RMxAA..21..381G" xr:uid="{00000000-0004-0000-0000-000005000000}"/>
    <hyperlink ref="AP5073" r:id="rId7" display="http://cdsbib.u-strasbg.fr/cgi-bin/cdsbib?1990RMxAA..21..381G" xr:uid="{00000000-0004-0000-0000-000006000000}"/>
    <hyperlink ref="AP5071" r:id="rId8" display="http://cdsbib.u-strasbg.fr/cgi-bin/cdsbib?1990RMxAA..21..381G" xr:uid="{00000000-0004-0000-0000-000007000000}"/>
    <hyperlink ref="AP5055" r:id="rId9" display="http://cdsbib.u-strasbg.fr/cgi-bin/cdsbib?1990RMxAA..21..381G" xr:uid="{00000000-0004-0000-0000-000008000000}"/>
    <hyperlink ref="AQ5284" r:id="rId10" display="http://cdsbib.u-strasbg.fr/cgi-bin/cdsbib?1990RMxAA..21..381G" xr:uid="{00000000-0004-0000-0000-000009000000}"/>
    <hyperlink ref="AQ5288" r:id="rId11" display="http://cdsbib.u-strasbg.fr/cgi-bin/cdsbib?1990RMxAA..21..381G" xr:uid="{00000000-0004-0000-0000-00000A000000}"/>
    <hyperlink ref="AQ64968" r:id="rId12" display="http://cdsbib.u-strasbg.fr/cgi-bin/cdsbib?1990RMxAA..21..381G" xr:uid="{00000000-0004-0000-0000-00000B000000}"/>
    <hyperlink ref="I2176" r:id="rId13" display="http://vsolj.cetus-net.org/bulletin.html" xr:uid="{00000000-0004-0000-0000-00000C000000}"/>
    <hyperlink ref="H2176" r:id="rId14" display="http://vsolj.cetus-net.org/bulletin.html" xr:uid="{00000000-0004-0000-0000-00000D000000}"/>
    <hyperlink ref="AQ94" r:id="rId15" display="http://cdsbib.u-strasbg.fr/cgi-bin/cdsbib?1990RMxAA..21..381G" xr:uid="{00000000-0004-0000-0000-00000E000000}"/>
    <hyperlink ref="AQ93" r:id="rId16" display="http://cdsbib.u-strasbg.fr/cgi-bin/cdsbib?1990RMxAA..21..381G" xr:uid="{00000000-0004-0000-0000-00000F000000}"/>
    <hyperlink ref="AP3346" r:id="rId17" display="http://cdsbib.u-strasbg.fr/cgi-bin/cdsbib?1990RMxAA..21..381G" xr:uid="{00000000-0004-0000-0000-000010000000}"/>
    <hyperlink ref="AP3364" r:id="rId18" display="http://cdsbib.u-strasbg.fr/cgi-bin/cdsbib?1990RMxAA..21..381G" xr:uid="{00000000-0004-0000-0000-000011000000}"/>
    <hyperlink ref="AP3365" r:id="rId19" display="http://cdsbib.u-strasbg.fr/cgi-bin/cdsbib?1990RMxAA..21..381G" xr:uid="{00000000-0004-0000-0000-000012000000}"/>
    <hyperlink ref="AP336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22"/>
  <sheetViews>
    <sheetView topLeftCell="A130" workbookViewId="0">
      <selection activeCell="A24" sqref="A24:C177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9" t="s">
        <v>54</v>
      </c>
      <c r="I1" s="10" t="s">
        <v>55</v>
      </c>
      <c r="J1" s="11" t="s">
        <v>56</v>
      </c>
    </row>
    <row r="2" spans="1:16" x14ac:dyDescent="0.2">
      <c r="I2" s="12" t="s">
        <v>57</v>
      </c>
      <c r="J2" s="13" t="s">
        <v>58</v>
      </c>
    </row>
    <row r="3" spans="1:16" x14ac:dyDescent="0.2">
      <c r="A3" s="14" t="s">
        <v>59</v>
      </c>
      <c r="I3" s="12" t="s">
        <v>60</v>
      </c>
      <c r="J3" s="13" t="s">
        <v>61</v>
      </c>
    </row>
    <row r="4" spans="1:16" x14ac:dyDescent="0.2">
      <c r="I4" s="12" t="s">
        <v>62</v>
      </c>
      <c r="J4" s="13" t="s">
        <v>61</v>
      </c>
    </row>
    <row r="5" spans="1:16" ht="13.5" thickBot="1" x14ac:dyDescent="0.25">
      <c r="I5" s="15" t="s">
        <v>63</v>
      </c>
      <c r="J5" s="16" t="s">
        <v>64</v>
      </c>
    </row>
    <row r="10" spans="1:16" ht="13.5" thickBot="1" x14ac:dyDescent="0.25"/>
    <row r="11" spans="1:16" ht="12.75" customHeight="1" thickBot="1" x14ac:dyDescent="0.25">
      <c r="A11" s="3" t="str">
        <f t="shared" ref="A11:A42" si="0">P11</f>
        <v> AJ 69.316 </v>
      </c>
      <c r="B11" s="2" t="str">
        <f t="shared" ref="B11:B42" si="1">IF(H11=INT(H11),"I","II")</f>
        <v>I</v>
      </c>
      <c r="C11" s="3">
        <f t="shared" ref="C11:C42" si="2">1*G11</f>
        <v>34479.813000000002</v>
      </c>
      <c r="D11" s="4" t="str">
        <f t="shared" ref="D11:D42" si="3">VLOOKUP(F11,I$1:J$5,2,FALSE)</f>
        <v>vis</v>
      </c>
      <c r="E11" s="17">
        <f>VLOOKUP(C11,Active!C$21:E$972,3,FALSE)</f>
        <v>-11147.089583342286</v>
      </c>
      <c r="F11" s="2" t="s">
        <v>63</v>
      </c>
      <c r="G11" s="4" t="str">
        <f t="shared" ref="G11:G42" si="4">MID(I11,3,LEN(I11)-3)</f>
        <v>34479.813</v>
      </c>
      <c r="H11" s="3">
        <f t="shared" ref="H11:H42" si="5">1*K11</f>
        <v>-3644</v>
      </c>
      <c r="I11" s="18" t="s">
        <v>237</v>
      </c>
      <c r="J11" s="19" t="s">
        <v>238</v>
      </c>
      <c r="K11" s="18">
        <v>-3644</v>
      </c>
      <c r="L11" s="18" t="s">
        <v>80</v>
      </c>
      <c r="M11" s="19" t="s">
        <v>239</v>
      </c>
      <c r="N11" s="19" t="s">
        <v>46</v>
      </c>
      <c r="O11" s="20" t="s">
        <v>240</v>
      </c>
      <c r="P11" s="20" t="s">
        <v>241</v>
      </c>
    </row>
    <row r="12" spans="1:16" ht="12.75" customHeight="1" thickBot="1" x14ac:dyDescent="0.25">
      <c r="A12" s="3" t="str">
        <f t="shared" si="0"/>
        <v>IBVS 111 </v>
      </c>
      <c r="B12" s="2" t="str">
        <f t="shared" si="1"/>
        <v>I</v>
      </c>
      <c r="C12" s="3">
        <f t="shared" si="2"/>
        <v>38880.841999999997</v>
      </c>
      <c r="D12" s="4" t="str">
        <f t="shared" si="3"/>
        <v>vis</v>
      </c>
      <c r="E12" s="17">
        <f>VLOOKUP(C12,Active!C$21:E$972,3,FALSE)</f>
        <v>-9256.068971740151</v>
      </c>
      <c r="F12" s="2" t="s">
        <v>63</v>
      </c>
      <c r="G12" s="4" t="str">
        <f t="shared" si="4"/>
        <v>38880.842</v>
      </c>
      <c r="H12" s="3">
        <f t="shared" si="5"/>
        <v>-1753</v>
      </c>
      <c r="I12" s="18" t="s">
        <v>282</v>
      </c>
      <c r="J12" s="19" t="s">
        <v>283</v>
      </c>
      <c r="K12" s="18">
        <v>-1753</v>
      </c>
      <c r="L12" s="18" t="s">
        <v>206</v>
      </c>
      <c r="M12" s="19" t="s">
        <v>70</v>
      </c>
      <c r="N12" s="19"/>
      <c r="O12" s="20" t="s">
        <v>258</v>
      </c>
      <c r="P12" s="21" t="s">
        <v>284</v>
      </c>
    </row>
    <row r="13" spans="1:16" ht="12.75" customHeight="1" thickBot="1" x14ac:dyDescent="0.25">
      <c r="A13" s="3" t="str">
        <f t="shared" si="0"/>
        <v>IBVS 111 </v>
      </c>
      <c r="B13" s="2" t="str">
        <f t="shared" si="1"/>
        <v>I</v>
      </c>
      <c r="C13" s="3">
        <f t="shared" si="2"/>
        <v>38920.404999999999</v>
      </c>
      <c r="D13" s="4" t="str">
        <f t="shared" si="3"/>
        <v>vis</v>
      </c>
      <c r="E13" s="17">
        <f>VLOOKUP(C13,Active!C$21:E$972,3,FALSE)</f>
        <v>-9239.0696635200002</v>
      </c>
      <c r="F13" s="2" t="s">
        <v>63</v>
      </c>
      <c r="G13" s="4" t="str">
        <f t="shared" si="4"/>
        <v>38920.4050</v>
      </c>
      <c r="H13" s="3">
        <f t="shared" si="5"/>
        <v>-1736</v>
      </c>
      <c r="I13" s="18" t="s">
        <v>285</v>
      </c>
      <c r="J13" s="19" t="s">
        <v>286</v>
      </c>
      <c r="K13" s="18">
        <v>-1736</v>
      </c>
      <c r="L13" s="18" t="s">
        <v>287</v>
      </c>
      <c r="M13" s="19" t="s">
        <v>239</v>
      </c>
      <c r="N13" s="19" t="s">
        <v>46</v>
      </c>
      <c r="O13" s="20" t="s">
        <v>288</v>
      </c>
      <c r="P13" s="21" t="s">
        <v>284</v>
      </c>
    </row>
    <row r="14" spans="1:16" ht="12.75" customHeight="1" thickBot="1" x14ac:dyDescent="0.25">
      <c r="A14" s="3" t="str">
        <f t="shared" si="0"/>
        <v>IBVS 111 </v>
      </c>
      <c r="B14" s="2" t="str">
        <f t="shared" si="1"/>
        <v>I</v>
      </c>
      <c r="C14" s="3">
        <f t="shared" si="2"/>
        <v>38943.67</v>
      </c>
      <c r="D14" s="4" t="str">
        <f t="shared" si="3"/>
        <v>vis</v>
      </c>
      <c r="E14" s="17">
        <f>VLOOKUP(C14,Active!C$21:E$972,3,FALSE)</f>
        <v>-9229.0732298384864</v>
      </c>
      <c r="F14" s="2" t="s">
        <v>63</v>
      </c>
      <c r="G14" s="4" t="str">
        <f t="shared" si="4"/>
        <v>38943.670</v>
      </c>
      <c r="H14" s="3">
        <f t="shared" si="5"/>
        <v>-1726</v>
      </c>
      <c r="I14" s="18" t="s">
        <v>289</v>
      </c>
      <c r="J14" s="19" t="s">
        <v>290</v>
      </c>
      <c r="K14" s="18">
        <v>-1726</v>
      </c>
      <c r="L14" s="18" t="s">
        <v>291</v>
      </c>
      <c r="M14" s="19" t="s">
        <v>70</v>
      </c>
      <c r="N14" s="19"/>
      <c r="O14" s="20" t="s">
        <v>292</v>
      </c>
      <c r="P14" s="21" t="s">
        <v>284</v>
      </c>
    </row>
    <row r="15" spans="1:16" ht="12.75" customHeight="1" thickBot="1" x14ac:dyDescent="0.25">
      <c r="A15" s="3" t="str">
        <f t="shared" si="0"/>
        <v>IBVS 154 </v>
      </c>
      <c r="B15" s="2" t="str">
        <f t="shared" si="1"/>
        <v>I</v>
      </c>
      <c r="C15" s="3">
        <f t="shared" si="2"/>
        <v>39269.493999999999</v>
      </c>
      <c r="D15" s="4" t="str">
        <f t="shared" si="3"/>
        <v>vis</v>
      </c>
      <c r="E15" s="17">
        <f>VLOOKUP(C15,Active!C$21:E$972,3,FALSE)</f>
        <v>-9089.0741751277219</v>
      </c>
      <c r="F15" s="2" t="s">
        <v>63</v>
      </c>
      <c r="G15" s="4" t="str">
        <f t="shared" si="4"/>
        <v>39269.494</v>
      </c>
      <c r="H15" s="3">
        <f t="shared" si="5"/>
        <v>-1586</v>
      </c>
      <c r="I15" s="18" t="s">
        <v>297</v>
      </c>
      <c r="J15" s="19" t="s">
        <v>298</v>
      </c>
      <c r="K15" s="18">
        <v>-1586</v>
      </c>
      <c r="L15" s="18" t="s">
        <v>228</v>
      </c>
      <c r="M15" s="19" t="s">
        <v>70</v>
      </c>
      <c r="N15" s="19"/>
      <c r="O15" s="20" t="s">
        <v>299</v>
      </c>
      <c r="P15" s="21" t="s">
        <v>300</v>
      </c>
    </row>
    <row r="16" spans="1:16" ht="12.75" customHeight="1" thickBot="1" x14ac:dyDescent="0.25">
      <c r="A16" s="3" t="str">
        <f t="shared" si="0"/>
        <v>IBVS 180 </v>
      </c>
      <c r="B16" s="2" t="str">
        <f t="shared" si="1"/>
        <v>I</v>
      </c>
      <c r="C16" s="3">
        <f t="shared" si="2"/>
        <v>39320.701000000001</v>
      </c>
      <c r="D16" s="4" t="str">
        <f t="shared" si="3"/>
        <v>vis</v>
      </c>
      <c r="E16" s="17">
        <f>VLOOKUP(C16,Active!C$21:E$972,3,FALSE)</f>
        <v>-9067.0717087821668</v>
      </c>
      <c r="F16" s="2" t="s">
        <v>63</v>
      </c>
      <c r="G16" s="4" t="str">
        <f t="shared" si="4"/>
        <v>39320.701</v>
      </c>
      <c r="H16" s="3">
        <f t="shared" si="5"/>
        <v>-1564</v>
      </c>
      <c r="I16" s="18" t="s">
        <v>301</v>
      </c>
      <c r="J16" s="19" t="s">
        <v>302</v>
      </c>
      <c r="K16" s="18">
        <v>-1564</v>
      </c>
      <c r="L16" s="18" t="s">
        <v>291</v>
      </c>
      <c r="M16" s="19" t="s">
        <v>70</v>
      </c>
      <c r="N16" s="19"/>
      <c r="O16" s="20" t="s">
        <v>258</v>
      </c>
      <c r="P16" s="21" t="s">
        <v>303</v>
      </c>
    </row>
    <row r="17" spans="1:16" ht="12.75" customHeight="1" thickBot="1" x14ac:dyDescent="0.25">
      <c r="A17" s="3" t="str">
        <f t="shared" si="0"/>
        <v> BBS 130 </v>
      </c>
      <c r="B17" s="2" t="str">
        <f t="shared" si="1"/>
        <v>I</v>
      </c>
      <c r="C17" s="3">
        <f t="shared" si="2"/>
        <v>52819.364000000001</v>
      </c>
      <c r="D17" s="4" t="str">
        <f t="shared" si="3"/>
        <v>vis</v>
      </c>
      <c r="E17" s="17">
        <f>VLOOKUP(C17,Active!C$21:E$972,3,FALSE)</f>
        <v>-3267.0076869202044</v>
      </c>
      <c r="F17" s="2" t="s">
        <v>63</v>
      </c>
      <c r="G17" s="4" t="str">
        <f t="shared" si="4"/>
        <v>52819.364</v>
      </c>
      <c r="H17" s="3">
        <f t="shared" si="5"/>
        <v>4236</v>
      </c>
      <c r="I17" s="18" t="s">
        <v>524</v>
      </c>
      <c r="J17" s="19" t="s">
        <v>525</v>
      </c>
      <c r="K17" s="18">
        <v>4236</v>
      </c>
      <c r="L17" s="18" t="s">
        <v>182</v>
      </c>
      <c r="M17" s="19" t="s">
        <v>239</v>
      </c>
      <c r="N17" s="19" t="s">
        <v>46</v>
      </c>
      <c r="O17" s="20" t="s">
        <v>526</v>
      </c>
      <c r="P17" s="20" t="s">
        <v>527</v>
      </c>
    </row>
    <row r="18" spans="1:16" ht="12.75" customHeight="1" thickBot="1" x14ac:dyDescent="0.25">
      <c r="A18" s="3" t="str">
        <f t="shared" si="0"/>
        <v>IBVS 5806 </v>
      </c>
      <c r="B18" s="2" t="str">
        <f t="shared" si="1"/>
        <v>I</v>
      </c>
      <c r="C18" s="3">
        <f t="shared" si="2"/>
        <v>54138.968399999998</v>
      </c>
      <c r="D18" s="4" t="str">
        <f t="shared" si="3"/>
        <v>vis</v>
      </c>
      <c r="E18" s="17">
        <f>VLOOKUP(C18,Active!C$21:E$972,3,FALSE)</f>
        <v>-2700.0041248984899</v>
      </c>
      <c r="F18" s="2" t="s">
        <v>63</v>
      </c>
      <c r="G18" s="4" t="str">
        <f t="shared" si="4"/>
        <v>54138.9684</v>
      </c>
      <c r="H18" s="3">
        <f t="shared" si="5"/>
        <v>4803</v>
      </c>
      <c r="I18" s="18" t="s">
        <v>531</v>
      </c>
      <c r="J18" s="19" t="s">
        <v>532</v>
      </c>
      <c r="K18" s="18">
        <v>4803</v>
      </c>
      <c r="L18" s="18" t="s">
        <v>533</v>
      </c>
      <c r="M18" s="19" t="s">
        <v>496</v>
      </c>
      <c r="N18" s="19" t="s">
        <v>534</v>
      </c>
      <c r="O18" s="20" t="s">
        <v>535</v>
      </c>
      <c r="P18" s="21" t="s">
        <v>536</v>
      </c>
    </row>
    <row r="19" spans="1:16" ht="12.75" customHeight="1" thickBot="1" x14ac:dyDescent="0.25">
      <c r="A19" s="3" t="str">
        <f t="shared" si="0"/>
        <v> JAAVSO 39;94 </v>
      </c>
      <c r="B19" s="2" t="str">
        <f t="shared" si="1"/>
        <v>I</v>
      </c>
      <c r="C19" s="3">
        <f t="shared" si="2"/>
        <v>55337.556400000001</v>
      </c>
      <c r="D19" s="4" t="str">
        <f t="shared" si="3"/>
        <v>vis</v>
      </c>
      <c r="E19" s="17">
        <f>VLOOKUP(C19,Active!C$21:E$972,3,FALSE)</f>
        <v>-2184.9985176146051</v>
      </c>
      <c r="F19" s="2" t="s">
        <v>63</v>
      </c>
      <c r="G19" s="4" t="str">
        <f t="shared" si="4"/>
        <v>55337.5564</v>
      </c>
      <c r="H19" s="3">
        <f t="shared" si="5"/>
        <v>5318</v>
      </c>
      <c r="I19" s="18" t="s">
        <v>552</v>
      </c>
      <c r="J19" s="19" t="s">
        <v>553</v>
      </c>
      <c r="K19" s="18">
        <v>5318</v>
      </c>
      <c r="L19" s="18" t="s">
        <v>554</v>
      </c>
      <c r="M19" s="19" t="s">
        <v>496</v>
      </c>
      <c r="N19" s="19" t="s">
        <v>497</v>
      </c>
      <c r="O19" s="20" t="s">
        <v>389</v>
      </c>
      <c r="P19" s="20" t="s">
        <v>555</v>
      </c>
    </row>
    <row r="20" spans="1:16" ht="12.75" customHeight="1" thickBot="1" x14ac:dyDescent="0.25">
      <c r="A20" s="3" t="str">
        <f t="shared" si="0"/>
        <v>IBVS 6114 </v>
      </c>
      <c r="B20" s="2" t="str">
        <f t="shared" si="1"/>
        <v>I</v>
      </c>
      <c r="C20" s="3">
        <f t="shared" si="2"/>
        <v>56026.429279999997</v>
      </c>
      <c r="D20" s="4" t="str">
        <f t="shared" si="3"/>
        <v>vis</v>
      </c>
      <c r="E20" s="17">
        <f>VLOOKUP(C20,Active!C$21:E$972,3,FALSE)</f>
        <v>-1889.0057361869626</v>
      </c>
      <c r="F20" s="2" t="s">
        <v>63</v>
      </c>
      <c r="G20" s="4" t="str">
        <f t="shared" si="4"/>
        <v>56026.42928</v>
      </c>
      <c r="H20" s="3">
        <f t="shared" si="5"/>
        <v>5614</v>
      </c>
      <c r="I20" s="18" t="s">
        <v>560</v>
      </c>
      <c r="J20" s="19" t="s">
        <v>561</v>
      </c>
      <c r="K20" s="18">
        <v>5614</v>
      </c>
      <c r="L20" s="18" t="s">
        <v>562</v>
      </c>
      <c r="M20" s="19" t="s">
        <v>496</v>
      </c>
      <c r="N20" s="19" t="s">
        <v>55</v>
      </c>
      <c r="O20" s="20" t="s">
        <v>563</v>
      </c>
      <c r="P20" s="21" t="s">
        <v>564</v>
      </c>
    </row>
    <row r="21" spans="1:16" ht="12.75" customHeight="1" thickBot="1" x14ac:dyDescent="0.25">
      <c r="A21" s="3" t="str">
        <f t="shared" si="0"/>
        <v>IBVS 6114 </v>
      </c>
      <c r="B21" s="2" t="str">
        <f t="shared" si="1"/>
        <v>II</v>
      </c>
      <c r="C21" s="3">
        <f t="shared" si="2"/>
        <v>56062.506970000002</v>
      </c>
      <c r="D21" s="4" t="str">
        <f t="shared" si="3"/>
        <v>vis</v>
      </c>
      <c r="E21" s="17">
        <f>VLOOKUP(C21,Active!C$21:E$972,3,FALSE)</f>
        <v>-1873.5039852534871</v>
      </c>
      <c r="F21" s="2" t="s">
        <v>63</v>
      </c>
      <c r="G21" s="4" t="str">
        <f t="shared" si="4"/>
        <v>56062.50697</v>
      </c>
      <c r="H21" s="3">
        <f t="shared" si="5"/>
        <v>5629.5</v>
      </c>
      <c r="I21" s="18" t="s">
        <v>565</v>
      </c>
      <c r="J21" s="19" t="s">
        <v>566</v>
      </c>
      <c r="K21" s="18">
        <v>5629.5</v>
      </c>
      <c r="L21" s="18" t="s">
        <v>567</v>
      </c>
      <c r="M21" s="19" t="s">
        <v>496</v>
      </c>
      <c r="N21" s="19" t="s">
        <v>55</v>
      </c>
      <c r="O21" s="20" t="s">
        <v>563</v>
      </c>
      <c r="P21" s="21" t="s">
        <v>564</v>
      </c>
    </row>
    <row r="22" spans="1:16" ht="12.75" customHeight="1" thickBot="1" x14ac:dyDescent="0.25">
      <c r="A22" s="3" t="str">
        <f t="shared" si="0"/>
        <v>IBVS 6114 </v>
      </c>
      <c r="B22" s="2" t="str">
        <f t="shared" si="1"/>
        <v>I</v>
      </c>
      <c r="C22" s="3">
        <f t="shared" si="2"/>
        <v>56368.550949999997</v>
      </c>
      <c r="D22" s="4" t="str">
        <f t="shared" si="3"/>
        <v>vis</v>
      </c>
      <c r="E22" s="17">
        <f>VLOOKUP(C22,Active!C$21:E$972,3,FALSE)</f>
        <v>-1742.0039487309507</v>
      </c>
      <c r="F22" s="2" t="s">
        <v>63</v>
      </c>
      <c r="G22" s="4" t="str">
        <f t="shared" si="4"/>
        <v>56368.55095</v>
      </c>
      <c r="H22" s="3">
        <f t="shared" si="5"/>
        <v>5761</v>
      </c>
      <c r="I22" s="18" t="s">
        <v>574</v>
      </c>
      <c r="J22" s="19" t="s">
        <v>575</v>
      </c>
      <c r="K22" s="18">
        <v>5761</v>
      </c>
      <c r="L22" s="18" t="s">
        <v>576</v>
      </c>
      <c r="M22" s="19" t="s">
        <v>496</v>
      </c>
      <c r="N22" s="19" t="s">
        <v>39</v>
      </c>
      <c r="O22" s="20" t="s">
        <v>563</v>
      </c>
      <c r="P22" s="21" t="s">
        <v>564</v>
      </c>
    </row>
    <row r="23" spans="1:16" ht="12.75" customHeight="1" thickBot="1" x14ac:dyDescent="0.25">
      <c r="A23" s="3" t="str">
        <f t="shared" si="0"/>
        <v> JAAVSO 41;328 </v>
      </c>
      <c r="B23" s="2" t="str">
        <f t="shared" si="1"/>
        <v>I</v>
      </c>
      <c r="C23" s="3">
        <f t="shared" si="2"/>
        <v>56447.682000000001</v>
      </c>
      <c r="D23" s="4" t="str">
        <f t="shared" si="3"/>
        <v>vis</v>
      </c>
      <c r="E23" s="17">
        <f>VLOOKUP(C23,Active!C$21:E$972,3,FALSE)</f>
        <v>-1708.0031624221747</v>
      </c>
      <c r="F23" s="2" t="s">
        <v>63</v>
      </c>
      <c r="G23" s="4" t="str">
        <f t="shared" si="4"/>
        <v>56447.6820</v>
      </c>
      <c r="H23" s="3">
        <f t="shared" si="5"/>
        <v>5795</v>
      </c>
      <c r="I23" s="18" t="s">
        <v>583</v>
      </c>
      <c r="J23" s="19" t="s">
        <v>584</v>
      </c>
      <c r="K23" s="18">
        <v>5795</v>
      </c>
      <c r="L23" s="18" t="s">
        <v>585</v>
      </c>
      <c r="M23" s="19" t="s">
        <v>496</v>
      </c>
      <c r="N23" s="19" t="s">
        <v>63</v>
      </c>
      <c r="O23" s="20" t="s">
        <v>389</v>
      </c>
      <c r="P23" s="20" t="s">
        <v>586</v>
      </c>
    </row>
    <row r="24" spans="1:16" ht="12.75" customHeight="1" thickBot="1" x14ac:dyDescent="0.25">
      <c r="A24" s="3" t="str">
        <f t="shared" si="0"/>
        <v> HA 69.74 </v>
      </c>
      <c r="B24" s="2" t="str">
        <f t="shared" si="1"/>
        <v>I</v>
      </c>
      <c r="C24" s="3">
        <f t="shared" si="2"/>
        <v>14806.68</v>
      </c>
      <c r="D24" s="4" t="str">
        <f t="shared" si="3"/>
        <v>vis</v>
      </c>
      <c r="E24" s="17">
        <f>VLOOKUP(C24,Active!C$21:E$972,3,FALSE)</f>
        <v>-19600.180893985813</v>
      </c>
      <c r="F24" s="2" t="s">
        <v>63</v>
      </c>
      <c r="G24" s="4" t="str">
        <f t="shared" si="4"/>
        <v>14806.680</v>
      </c>
      <c r="H24" s="3">
        <f t="shared" si="5"/>
        <v>-12097</v>
      </c>
      <c r="I24" s="18" t="s">
        <v>67</v>
      </c>
      <c r="J24" s="19" t="s">
        <v>68</v>
      </c>
      <c r="K24" s="18">
        <v>-12097</v>
      </c>
      <c r="L24" s="18" t="s">
        <v>69</v>
      </c>
      <c r="M24" s="19" t="s">
        <v>70</v>
      </c>
      <c r="N24" s="19"/>
      <c r="O24" s="20" t="s">
        <v>71</v>
      </c>
      <c r="P24" s="20" t="s">
        <v>72</v>
      </c>
    </row>
    <row r="25" spans="1:16" ht="12.75" customHeight="1" thickBot="1" x14ac:dyDescent="0.25">
      <c r="A25" s="3" t="str">
        <f t="shared" si="0"/>
        <v> AN 246.142 </v>
      </c>
      <c r="B25" s="2" t="str">
        <f t="shared" si="1"/>
        <v>I</v>
      </c>
      <c r="C25" s="3">
        <f t="shared" si="2"/>
        <v>16980.437000000002</v>
      </c>
      <c r="D25" s="4" t="str">
        <f t="shared" si="3"/>
        <v>vis</v>
      </c>
      <c r="E25" s="17">
        <f>VLOOKUP(C25,Active!C$21:E$972,3,FALSE)</f>
        <v>-18666.16766853003</v>
      </c>
      <c r="F25" s="2" t="s">
        <v>63</v>
      </c>
      <c r="G25" s="4" t="str">
        <f t="shared" si="4"/>
        <v>16980.437</v>
      </c>
      <c r="H25" s="3">
        <f t="shared" si="5"/>
        <v>-11163</v>
      </c>
      <c r="I25" s="18" t="s">
        <v>73</v>
      </c>
      <c r="J25" s="19" t="s">
        <v>74</v>
      </c>
      <c r="K25" s="18">
        <v>-11163</v>
      </c>
      <c r="L25" s="18" t="s">
        <v>75</v>
      </c>
      <c r="M25" s="19" t="s">
        <v>70</v>
      </c>
      <c r="N25" s="19"/>
      <c r="O25" s="20" t="s">
        <v>76</v>
      </c>
      <c r="P25" s="20" t="s">
        <v>77</v>
      </c>
    </row>
    <row r="26" spans="1:16" ht="12.75" customHeight="1" thickBot="1" x14ac:dyDescent="0.25">
      <c r="A26" s="3" t="str">
        <f t="shared" si="0"/>
        <v> AN 246.142 </v>
      </c>
      <c r="B26" s="2" t="str">
        <f t="shared" si="1"/>
        <v>I</v>
      </c>
      <c r="C26" s="3">
        <f t="shared" si="2"/>
        <v>16987.418000000001</v>
      </c>
      <c r="D26" s="4" t="str">
        <f t="shared" si="3"/>
        <v>vis</v>
      </c>
      <c r="E26" s="17">
        <f>VLOOKUP(C26,Active!C$21:E$972,3,FALSE)</f>
        <v>-18663.168093910186</v>
      </c>
      <c r="F26" s="2" t="s">
        <v>63</v>
      </c>
      <c r="G26" s="4" t="str">
        <f t="shared" si="4"/>
        <v>16987.418</v>
      </c>
      <c r="H26" s="3">
        <f t="shared" si="5"/>
        <v>-11160</v>
      </c>
      <c r="I26" s="18" t="s">
        <v>78</v>
      </c>
      <c r="J26" s="19" t="s">
        <v>79</v>
      </c>
      <c r="K26" s="18">
        <v>-11160</v>
      </c>
      <c r="L26" s="18" t="s">
        <v>80</v>
      </c>
      <c r="M26" s="19" t="s">
        <v>70</v>
      </c>
      <c r="N26" s="19"/>
      <c r="O26" s="20" t="s">
        <v>76</v>
      </c>
      <c r="P26" s="20" t="s">
        <v>77</v>
      </c>
    </row>
    <row r="27" spans="1:16" ht="12.75" customHeight="1" thickBot="1" x14ac:dyDescent="0.25">
      <c r="A27" s="3" t="str">
        <f t="shared" si="0"/>
        <v> AN 246.142 </v>
      </c>
      <c r="B27" s="2" t="str">
        <f t="shared" si="1"/>
        <v>I</v>
      </c>
      <c r="C27" s="3">
        <f t="shared" si="2"/>
        <v>16994.398000000001</v>
      </c>
      <c r="D27" s="4" t="str">
        <f t="shared" si="3"/>
        <v>vis</v>
      </c>
      <c r="E27" s="17">
        <f>VLOOKUP(C27,Active!C$21:E$972,3,FALSE)</f>
        <v>-18660.168948967272</v>
      </c>
      <c r="F27" s="2" t="s">
        <v>63</v>
      </c>
      <c r="G27" s="4" t="str">
        <f t="shared" si="4"/>
        <v>16994.398</v>
      </c>
      <c r="H27" s="3">
        <f t="shared" si="5"/>
        <v>-11157</v>
      </c>
      <c r="I27" s="18" t="s">
        <v>81</v>
      </c>
      <c r="J27" s="19" t="s">
        <v>82</v>
      </c>
      <c r="K27" s="18">
        <v>-11157</v>
      </c>
      <c r="L27" s="18" t="s">
        <v>83</v>
      </c>
      <c r="M27" s="19" t="s">
        <v>70</v>
      </c>
      <c r="N27" s="19"/>
      <c r="O27" s="20" t="s">
        <v>76</v>
      </c>
      <c r="P27" s="20" t="s">
        <v>77</v>
      </c>
    </row>
    <row r="28" spans="1:16" ht="12.75" customHeight="1" thickBot="1" x14ac:dyDescent="0.25">
      <c r="A28" s="3" t="str">
        <f t="shared" si="0"/>
        <v> AN 246.142 </v>
      </c>
      <c r="B28" s="2" t="str">
        <f t="shared" si="1"/>
        <v>I</v>
      </c>
      <c r="C28" s="3">
        <f t="shared" si="2"/>
        <v>17350.474999999999</v>
      </c>
      <c r="D28" s="4" t="str">
        <f t="shared" si="3"/>
        <v>vis</v>
      </c>
      <c r="E28" s="17">
        <f>VLOOKUP(C28,Active!C$21:E$972,3,FALSE)</f>
        <v>-18507.170878216672</v>
      </c>
      <c r="F28" s="2" t="s">
        <v>63</v>
      </c>
      <c r="G28" s="4" t="str">
        <f t="shared" si="4"/>
        <v>17350.475</v>
      </c>
      <c r="H28" s="3">
        <f t="shared" si="5"/>
        <v>-11004</v>
      </c>
      <c r="I28" s="18" t="s">
        <v>84</v>
      </c>
      <c r="J28" s="19" t="s">
        <v>85</v>
      </c>
      <c r="K28" s="18">
        <v>-11004</v>
      </c>
      <c r="L28" s="18" t="s">
        <v>86</v>
      </c>
      <c r="M28" s="19" t="s">
        <v>70</v>
      </c>
      <c r="N28" s="19"/>
      <c r="O28" s="20" t="s">
        <v>76</v>
      </c>
      <c r="P28" s="20" t="s">
        <v>77</v>
      </c>
    </row>
    <row r="29" spans="1:16" ht="12.75" customHeight="1" thickBot="1" x14ac:dyDescent="0.25">
      <c r="A29" s="3" t="str">
        <f t="shared" si="0"/>
        <v> AN 246.142 </v>
      </c>
      <c r="B29" s="2" t="str">
        <f t="shared" si="1"/>
        <v>I</v>
      </c>
      <c r="C29" s="3">
        <f t="shared" si="2"/>
        <v>18053.362000000001</v>
      </c>
      <c r="D29" s="4" t="str">
        <f t="shared" si="3"/>
        <v>vis</v>
      </c>
      <c r="E29" s="17">
        <f>VLOOKUP(C29,Active!C$21:E$972,3,FALSE)</f>
        <v>-18205.156552787957</v>
      </c>
      <c r="F29" s="2" t="s">
        <v>63</v>
      </c>
      <c r="G29" s="4" t="str">
        <f t="shared" si="4"/>
        <v>18053.362</v>
      </c>
      <c r="H29" s="3">
        <f t="shared" si="5"/>
        <v>-10702</v>
      </c>
      <c r="I29" s="18" t="s">
        <v>87</v>
      </c>
      <c r="J29" s="19" t="s">
        <v>88</v>
      </c>
      <c r="K29" s="18">
        <v>-10702</v>
      </c>
      <c r="L29" s="18" t="s">
        <v>89</v>
      </c>
      <c r="M29" s="19" t="s">
        <v>70</v>
      </c>
      <c r="N29" s="19"/>
      <c r="O29" s="20" t="s">
        <v>76</v>
      </c>
      <c r="P29" s="20" t="s">
        <v>77</v>
      </c>
    </row>
    <row r="30" spans="1:16" ht="12.75" customHeight="1" thickBot="1" x14ac:dyDescent="0.25">
      <c r="A30" s="3" t="str">
        <f t="shared" si="0"/>
        <v> AN 246.142 </v>
      </c>
      <c r="B30" s="2" t="str">
        <f t="shared" si="1"/>
        <v>I</v>
      </c>
      <c r="C30" s="3">
        <f t="shared" si="2"/>
        <v>18090.567999999999</v>
      </c>
      <c r="D30" s="4" t="str">
        <f t="shared" si="3"/>
        <v>vis</v>
      </c>
      <c r="E30" s="17">
        <f>VLOOKUP(C30,Active!C$21:E$972,3,FALSE)</f>
        <v>-18189.169993082203</v>
      </c>
      <c r="F30" s="2" t="s">
        <v>63</v>
      </c>
      <c r="G30" s="4" t="str">
        <f t="shared" si="4"/>
        <v>18090.568</v>
      </c>
      <c r="H30" s="3">
        <f t="shared" si="5"/>
        <v>-10686</v>
      </c>
      <c r="I30" s="18" t="s">
        <v>90</v>
      </c>
      <c r="J30" s="19" t="s">
        <v>91</v>
      </c>
      <c r="K30" s="18">
        <v>-10686</v>
      </c>
      <c r="L30" s="18" t="s">
        <v>92</v>
      </c>
      <c r="M30" s="19" t="s">
        <v>70</v>
      </c>
      <c r="N30" s="19"/>
      <c r="O30" s="20" t="s">
        <v>76</v>
      </c>
      <c r="P30" s="20" t="s">
        <v>77</v>
      </c>
    </row>
    <row r="31" spans="1:16" ht="12.75" customHeight="1" thickBot="1" x14ac:dyDescent="0.25">
      <c r="A31" s="3" t="str">
        <f t="shared" si="0"/>
        <v> AN 246.142 </v>
      </c>
      <c r="B31" s="2" t="str">
        <f t="shared" si="1"/>
        <v>I</v>
      </c>
      <c r="C31" s="3">
        <f t="shared" si="2"/>
        <v>18353.576000000001</v>
      </c>
      <c r="D31" s="4" t="str">
        <f t="shared" si="3"/>
        <v>vis</v>
      </c>
      <c r="E31" s="17">
        <f>VLOOKUP(C31,Active!C$21:E$972,3,FALSE)</f>
        <v>-18076.161524149993</v>
      </c>
      <c r="F31" s="2" t="s">
        <v>63</v>
      </c>
      <c r="G31" s="4" t="str">
        <f t="shared" si="4"/>
        <v>18353.576</v>
      </c>
      <c r="H31" s="3">
        <f t="shared" si="5"/>
        <v>-10573</v>
      </c>
      <c r="I31" s="18" t="s">
        <v>93</v>
      </c>
      <c r="J31" s="19" t="s">
        <v>94</v>
      </c>
      <c r="K31" s="18">
        <v>-10573</v>
      </c>
      <c r="L31" s="18" t="s">
        <v>75</v>
      </c>
      <c r="M31" s="19" t="s">
        <v>70</v>
      </c>
      <c r="N31" s="19"/>
      <c r="O31" s="20" t="s">
        <v>76</v>
      </c>
      <c r="P31" s="20" t="s">
        <v>77</v>
      </c>
    </row>
    <row r="32" spans="1:16" ht="12.75" customHeight="1" thickBot="1" x14ac:dyDescent="0.25">
      <c r="A32" s="3" t="str">
        <f t="shared" si="0"/>
        <v> AN 246.142 </v>
      </c>
      <c r="B32" s="2" t="str">
        <f t="shared" si="1"/>
        <v>I</v>
      </c>
      <c r="C32" s="3">
        <f t="shared" si="2"/>
        <v>18409.45</v>
      </c>
      <c r="D32" s="4" t="str">
        <f t="shared" si="3"/>
        <v>vis</v>
      </c>
      <c r="E32" s="17">
        <f>VLOOKUP(C32,Active!C$21:E$972,3,FALSE)</f>
        <v>-18052.153755591175</v>
      </c>
      <c r="F32" s="2" t="s">
        <v>63</v>
      </c>
      <c r="G32" s="4" t="str">
        <f t="shared" si="4"/>
        <v>18409.450</v>
      </c>
      <c r="H32" s="3">
        <f t="shared" si="5"/>
        <v>-10549</v>
      </c>
      <c r="I32" s="18" t="s">
        <v>95</v>
      </c>
      <c r="J32" s="19" t="s">
        <v>96</v>
      </c>
      <c r="K32" s="18">
        <v>-10549</v>
      </c>
      <c r="L32" s="18" t="s">
        <v>97</v>
      </c>
      <c r="M32" s="19" t="s">
        <v>70</v>
      </c>
      <c r="N32" s="19"/>
      <c r="O32" s="20" t="s">
        <v>76</v>
      </c>
      <c r="P32" s="20" t="s">
        <v>77</v>
      </c>
    </row>
    <row r="33" spans="1:16" ht="12.75" customHeight="1" thickBot="1" x14ac:dyDescent="0.25">
      <c r="A33" s="3" t="str">
        <f t="shared" si="0"/>
        <v> AN 246.142 </v>
      </c>
      <c r="B33" s="2" t="str">
        <f t="shared" si="1"/>
        <v>I</v>
      </c>
      <c r="C33" s="3">
        <f t="shared" si="2"/>
        <v>18451.327000000001</v>
      </c>
      <c r="D33" s="4" t="str">
        <f t="shared" si="3"/>
        <v>vis</v>
      </c>
      <c r="E33" s="17">
        <f>VLOOKUP(C33,Active!C$21:E$972,3,FALSE)</f>
        <v>-18034.160174964443</v>
      </c>
      <c r="F33" s="2" t="s">
        <v>63</v>
      </c>
      <c r="G33" s="4" t="str">
        <f t="shared" si="4"/>
        <v>18451.327</v>
      </c>
      <c r="H33" s="3">
        <f t="shared" si="5"/>
        <v>-10531</v>
      </c>
      <c r="I33" s="18" t="s">
        <v>98</v>
      </c>
      <c r="J33" s="19" t="s">
        <v>99</v>
      </c>
      <c r="K33" s="18">
        <v>-10531</v>
      </c>
      <c r="L33" s="18" t="s">
        <v>100</v>
      </c>
      <c r="M33" s="19" t="s">
        <v>70</v>
      </c>
      <c r="N33" s="19"/>
      <c r="O33" s="20" t="s">
        <v>76</v>
      </c>
      <c r="P33" s="20" t="s">
        <v>77</v>
      </c>
    </row>
    <row r="34" spans="1:16" ht="12.75" customHeight="1" thickBot="1" x14ac:dyDescent="0.25">
      <c r="A34" s="3" t="str">
        <f t="shared" si="0"/>
        <v> AN 246.142 </v>
      </c>
      <c r="B34" s="2" t="str">
        <f t="shared" si="1"/>
        <v>I</v>
      </c>
      <c r="C34" s="3">
        <f t="shared" si="2"/>
        <v>18744.584999999999</v>
      </c>
      <c r="D34" s="4" t="str">
        <f t="shared" si="3"/>
        <v>vis</v>
      </c>
      <c r="E34" s="17">
        <f>VLOOKUP(C34,Active!C$21:E$972,3,FALSE)</f>
        <v>-17908.153979023173</v>
      </c>
      <c r="F34" s="2" t="s">
        <v>63</v>
      </c>
      <c r="G34" s="4" t="str">
        <f t="shared" si="4"/>
        <v>18744.585</v>
      </c>
      <c r="H34" s="3">
        <f t="shared" si="5"/>
        <v>-10405</v>
      </c>
      <c r="I34" s="18" t="s">
        <v>101</v>
      </c>
      <c r="J34" s="19" t="s">
        <v>102</v>
      </c>
      <c r="K34" s="18">
        <v>-10405</v>
      </c>
      <c r="L34" s="18" t="s">
        <v>103</v>
      </c>
      <c r="M34" s="19" t="s">
        <v>70</v>
      </c>
      <c r="N34" s="19"/>
      <c r="O34" s="20" t="s">
        <v>76</v>
      </c>
      <c r="P34" s="20" t="s">
        <v>77</v>
      </c>
    </row>
    <row r="35" spans="1:16" ht="12.75" customHeight="1" thickBot="1" x14ac:dyDescent="0.25">
      <c r="A35" s="3" t="str">
        <f t="shared" si="0"/>
        <v> AN 246.142 </v>
      </c>
      <c r="B35" s="2" t="str">
        <f t="shared" si="1"/>
        <v>I</v>
      </c>
      <c r="C35" s="3">
        <f t="shared" si="2"/>
        <v>18751.575000000001</v>
      </c>
      <c r="D35" s="4" t="str">
        <f t="shared" si="3"/>
        <v>vis</v>
      </c>
      <c r="E35" s="17">
        <f>VLOOKUP(C35,Active!C$21:E$972,3,FALSE)</f>
        <v>-17905.150537310998</v>
      </c>
      <c r="F35" s="2" t="s">
        <v>63</v>
      </c>
      <c r="G35" s="4" t="str">
        <f t="shared" si="4"/>
        <v>18751.575</v>
      </c>
      <c r="H35" s="3">
        <f t="shared" si="5"/>
        <v>-10402</v>
      </c>
      <c r="I35" s="18" t="s">
        <v>104</v>
      </c>
      <c r="J35" s="19" t="s">
        <v>105</v>
      </c>
      <c r="K35" s="18">
        <v>-10402</v>
      </c>
      <c r="L35" s="18" t="s">
        <v>106</v>
      </c>
      <c r="M35" s="19" t="s">
        <v>70</v>
      </c>
      <c r="N35" s="19"/>
      <c r="O35" s="20" t="s">
        <v>76</v>
      </c>
      <c r="P35" s="20" t="s">
        <v>77</v>
      </c>
    </row>
    <row r="36" spans="1:16" ht="12.75" customHeight="1" thickBot="1" x14ac:dyDescent="0.25">
      <c r="A36" s="3" t="str">
        <f t="shared" si="0"/>
        <v> AN 246.142 </v>
      </c>
      <c r="B36" s="2" t="str">
        <f t="shared" si="1"/>
        <v>I</v>
      </c>
      <c r="C36" s="3">
        <f t="shared" si="2"/>
        <v>18800.440999999999</v>
      </c>
      <c r="D36" s="4" t="str">
        <f t="shared" si="3"/>
        <v>vis</v>
      </c>
      <c r="E36" s="17">
        <f>VLOOKUP(C36,Active!C$21:E$972,3,FALSE)</f>
        <v>-17884.153944649021</v>
      </c>
      <c r="F36" s="2" t="s">
        <v>63</v>
      </c>
      <c r="G36" s="4" t="str">
        <f t="shared" si="4"/>
        <v>18800.441</v>
      </c>
      <c r="H36" s="3">
        <f t="shared" si="5"/>
        <v>-10381</v>
      </c>
      <c r="I36" s="18" t="s">
        <v>107</v>
      </c>
      <c r="J36" s="19" t="s">
        <v>108</v>
      </c>
      <c r="K36" s="18">
        <v>-10381</v>
      </c>
      <c r="L36" s="18" t="s">
        <v>103</v>
      </c>
      <c r="M36" s="19" t="s">
        <v>70</v>
      </c>
      <c r="N36" s="19"/>
      <c r="O36" s="20" t="s">
        <v>76</v>
      </c>
      <c r="P36" s="20" t="s">
        <v>77</v>
      </c>
    </row>
    <row r="37" spans="1:16" ht="12.75" customHeight="1" thickBot="1" x14ac:dyDescent="0.25">
      <c r="A37" s="3" t="str">
        <f t="shared" si="0"/>
        <v> AN 246.142 </v>
      </c>
      <c r="B37" s="2" t="str">
        <f t="shared" si="1"/>
        <v>I</v>
      </c>
      <c r="C37" s="3">
        <f t="shared" si="2"/>
        <v>18807.401999999998</v>
      </c>
      <c r="D37" s="4" t="str">
        <f t="shared" si="3"/>
        <v>vis</v>
      </c>
      <c r="E37" s="17">
        <f>VLOOKUP(C37,Active!C$21:E$972,3,FALSE)</f>
        <v>-17881.162963567695</v>
      </c>
      <c r="F37" s="2" t="s">
        <v>63</v>
      </c>
      <c r="G37" s="4" t="str">
        <f t="shared" si="4"/>
        <v>18807.402</v>
      </c>
      <c r="H37" s="3">
        <f t="shared" si="5"/>
        <v>-10378</v>
      </c>
      <c r="I37" s="18" t="s">
        <v>109</v>
      </c>
      <c r="J37" s="19" t="s">
        <v>110</v>
      </c>
      <c r="K37" s="18">
        <v>-10378</v>
      </c>
      <c r="L37" s="18" t="s">
        <v>69</v>
      </c>
      <c r="M37" s="19" t="s">
        <v>70</v>
      </c>
      <c r="N37" s="19"/>
      <c r="O37" s="20" t="s">
        <v>76</v>
      </c>
      <c r="P37" s="20" t="s">
        <v>77</v>
      </c>
    </row>
    <row r="38" spans="1:16" ht="12.75" customHeight="1" thickBot="1" x14ac:dyDescent="0.25">
      <c r="A38" s="3" t="str">
        <f t="shared" si="0"/>
        <v> AN 246.142 </v>
      </c>
      <c r="B38" s="2" t="str">
        <f t="shared" si="1"/>
        <v>I</v>
      </c>
      <c r="C38" s="3">
        <f t="shared" si="2"/>
        <v>19093.681</v>
      </c>
      <c r="D38" s="4" t="str">
        <f t="shared" si="3"/>
        <v>vis</v>
      </c>
      <c r="E38" s="17">
        <f>VLOOKUP(C38,Active!C$21:E$972,3,FALSE)</f>
        <v>-17758.155482892416</v>
      </c>
      <c r="F38" s="2" t="s">
        <v>63</v>
      </c>
      <c r="G38" s="4" t="str">
        <f t="shared" si="4"/>
        <v>19093.681</v>
      </c>
      <c r="H38" s="3">
        <f t="shared" si="5"/>
        <v>-10255</v>
      </c>
      <c r="I38" s="18" t="s">
        <v>111</v>
      </c>
      <c r="J38" s="19" t="s">
        <v>112</v>
      </c>
      <c r="K38" s="18">
        <v>-10255</v>
      </c>
      <c r="L38" s="18" t="s">
        <v>113</v>
      </c>
      <c r="M38" s="19" t="s">
        <v>70</v>
      </c>
      <c r="N38" s="19"/>
      <c r="O38" s="20" t="s">
        <v>76</v>
      </c>
      <c r="P38" s="20" t="s">
        <v>77</v>
      </c>
    </row>
    <row r="39" spans="1:16" ht="12.75" customHeight="1" thickBot="1" x14ac:dyDescent="0.25">
      <c r="A39" s="3" t="str">
        <f t="shared" si="0"/>
        <v> AN 246.142 </v>
      </c>
      <c r="B39" s="2" t="str">
        <f t="shared" si="1"/>
        <v>I</v>
      </c>
      <c r="C39" s="3">
        <f t="shared" si="2"/>
        <v>19163.491000000002</v>
      </c>
      <c r="D39" s="4" t="str">
        <f t="shared" si="3"/>
        <v>vis</v>
      </c>
      <c r="E39" s="17">
        <f>VLOOKUP(C39,Active!C$21:E$972,3,FALSE)</f>
        <v>-17728.159736693979</v>
      </c>
      <c r="F39" s="2" t="s">
        <v>63</v>
      </c>
      <c r="G39" s="4" t="str">
        <f t="shared" si="4"/>
        <v>19163.491</v>
      </c>
      <c r="H39" s="3">
        <f t="shared" si="5"/>
        <v>-10225</v>
      </c>
      <c r="I39" s="18" t="s">
        <v>114</v>
      </c>
      <c r="J39" s="19" t="s">
        <v>115</v>
      </c>
      <c r="K39" s="18">
        <v>-10225</v>
      </c>
      <c r="L39" s="18" t="s">
        <v>116</v>
      </c>
      <c r="M39" s="19" t="s">
        <v>70</v>
      </c>
      <c r="N39" s="19"/>
      <c r="O39" s="20" t="s">
        <v>76</v>
      </c>
      <c r="P39" s="20" t="s">
        <v>77</v>
      </c>
    </row>
    <row r="40" spans="1:16" ht="12.75" customHeight="1" thickBot="1" x14ac:dyDescent="0.25">
      <c r="A40" s="3" t="str">
        <f t="shared" si="0"/>
        <v> AN 246.142 </v>
      </c>
      <c r="B40" s="2" t="str">
        <f t="shared" si="1"/>
        <v>I</v>
      </c>
      <c r="C40" s="3">
        <f t="shared" si="2"/>
        <v>19470.73</v>
      </c>
      <c r="D40" s="4" t="str">
        <f t="shared" si="3"/>
        <v>vis</v>
      </c>
      <c r="E40" s="17">
        <f>VLOOKUP(C40,Active!C$21:E$972,3,FALSE)</f>
        <v>-17596.146227651432</v>
      </c>
      <c r="F40" s="2" t="s">
        <v>63</v>
      </c>
      <c r="G40" s="4" t="str">
        <f t="shared" si="4"/>
        <v>19470.730</v>
      </c>
      <c r="H40" s="3">
        <f t="shared" si="5"/>
        <v>-10093</v>
      </c>
      <c r="I40" s="18" t="s">
        <v>117</v>
      </c>
      <c r="J40" s="19" t="s">
        <v>118</v>
      </c>
      <c r="K40" s="18">
        <v>-10093</v>
      </c>
      <c r="L40" s="18" t="s">
        <v>119</v>
      </c>
      <c r="M40" s="19" t="s">
        <v>70</v>
      </c>
      <c r="N40" s="19"/>
      <c r="O40" s="20" t="s">
        <v>76</v>
      </c>
      <c r="P40" s="20" t="s">
        <v>77</v>
      </c>
    </row>
    <row r="41" spans="1:16" ht="12.75" customHeight="1" thickBot="1" x14ac:dyDescent="0.25">
      <c r="A41" s="3" t="str">
        <f t="shared" si="0"/>
        <v> AN 246.142 </v>
      </c>
      <c r="B41" s="2" t="str">
        <f t="shared" si="1"/>
        <v>I</v>
      </c>
      <c r="C41" s="3">
        <f t="shared" si="2"/>
        <v>19519.588</v>
      </c>
      <c r="D41" s="4" t="str">
        <f t="shared" si="3"/>
        <v>vis</v>
      </c>
      <c r="E41" s="17">
        <f>VLOOKUP(C41,Active!C$21:E$972,3,FALSE)</f>
        <v>-17575.153072404857</v>
      </c>
      <c r="F41" s="2" t="s">
        <v>63</v>
      </c>
      <c r="G41" s="4" t="str">
        <f t="shared" si="4"/>
        <v>19519.588</v>
      </c>
      <c r="H41" s="3">
        <f t="shared" si="5"/>
        <v>-10072</v>
      </c>
      <c r="I41" s="18" t="s">
        <v>120</v>
      </c>
      <c r="J41" s="19" t="s">
        <v>121</v>
      </c>
      <c r="K41" s="18">
        <v>-10072</v>
      </c>
      <c r="L41" s="18" t="s">
        <v>122</v>
      </c>
      <c r="M41" s="19" t="s">
        <v>70</v>
      </c>
      <c r="N41" s="19"/>
      <c r="O41" s="20" t="s">
        <v>76</v>
      </c>
      <c r="P41" s="20" t="s">
        <v>77</v>
      </c>
    </row>
    <row r="42" spans="1:16" ht="12.75" customHeight="1" thickBot="1" x14ac:dyDescent="0.25">
      <c r="A42" s="3" t="str">
        <f t="shared" si="0"/>
        <v> AN 246.142 </v>
      </c>
      <c r="B42" s="2" t="str">
        <f t="shared" si="1"/>
        <v>I</v>
      </c>
      <c r="C42" s="3">
        <f t="shared" si="2"/>
        <v>19533.577000000001</v>
      </c>
      <c r="D42" s="4" t="str">
        <f t="shared" si="3"/>
        <v>vis</v>
      </c>
      <c r="E42" s="17">
        <f>VLOOKUP(C42,Active!C$21:E$972,3,FALSE)</f>
        <v>-17569.142321888172</v>
      </c>
      <c r="F42" s="2" t="s">
        <v>63</v>
      </c>
      <c r="G42" s="4" t="str">
        <f t="shared" si="4"/>
        <v>19533.577</v>
      </c>
      <c r="H42" s="3">
        <f t="shared" si="5"/>
        <v>-10066</v>
      </c>
      <c r="I42" s="18" t="s">
        <v>123</v>
      </c>
      <c r="J42" s="19" t="s">
        <v>124</v>
      </c>
      <c r="K42" s="18">
        <v>-10066</v>
      </c>
      <c r="L42" s="18" t="s">
        <v>125</v>
      </c>
      <c r="M42" s="19" t="s">
        <v>70</v>
      </c>
      <c r="N42" s="19"/>
      <c r="O42" s="20" t="s">
        <v>76</v>
      </c>
      <c r="P42" s="20" t="s">
        <v>77</v>
      </c>
    </row>
    <row r="43" spans="1:16" ht="12.75" customHeight="1" thickBot="1" x14ac:dyDescent="0.25">
      <c r="A43" s="3" t="str">
        <f t="shared" ref="A43:A74" si="6">P43</f>
        <v> AN 246.142 </v>
      </c>
      <c r="B43" s="2" t="str">
        <f t="shared" ref="B43:B74" si="7">IF(H43=INT(H43),"I","II")</f>
        <v>I</v>
      </c>
      <c r="C43" s="3">
        <f t="shared" ref="C43:C74" si="8">1*G43</f>
        <v>19561.488000000001</v>
      </c>
      <c r="D43" s="4" t="str">
        <f t="shared" ref="D43:D74" si="9">VLOOKUP(F43,I$1:J$5,2,FALSE)</f>
        <v>vis</v>
      </c>
      <c r="E43" s="17">
        <f>VLOOKUP(C43,Active!C$21:E$972,3,FALSE)</f>
        <v>-17557.149609208838</v>
      </c>
      <c r="F43" s="2" t="s">
        <v>63</v>
      </c>
      <c r="G43" s="4" t="str">
        <f t="shared" ref="G43:G74" si="10">MID(I43,3,LEN(I43)-3)</f>
        <v>19561.488</v>
      </c>
      <c r="H43" s="3">
        <f t="shared" ref="H43:H74" si="11">1*K43</f>
        <v>-10054</v>
      </c>
      <c r="I43" s="18" t="s">
        <v>126</v>
      </c>
      <c r="J43" s="19" t="s">
        <v>127</v>
      </c>
      <c r="K43" s="18">
        <v>-10054</v>
      </c>
      <c r="L43" s="18" t="s">
        <v>128</v>
      </c>
      <c r="M43" s="19" t="s">
        <v>70</v>
      </c>
      <c r="N43" s="19"/>
      <c r="O43" s="20" t="s">
        <v>76</v>
      </c>
      <c r="P43" s="20" t="s">
        <v>77</v>
      </c>
    </row>
    <row r="44" spans="1:16" ht="12.75" customHeight="1" thickBot="1" x14ac:dyDescent="0.25">
      <c r="A44" s="3" t="str">
        <f t="shared" si="6"/>
        <v> AN 246.142 </v>
      </c>
      <c r="B44" s="2" t="str">
        <f t="shared" si="7"/>
        <v>I</v>
      </c>
      <c r="C44" s="3">
        <f t="shared" si="8"/>
        <v>19838.437999999998</v>
      </c>
      <c r="D44" s="4" t="str">
        <f t="shared" si="9"/>
        <v>vis</v>
      </c>
      <c r="E44" s="17">
        <f>VLOOKUP(C44,Active!C$21:E$972,3,FALSE)</f>
        <v>-17438.150584575462</v>
      </c>
      <c r="F44" s="2" t="s">
        <v>63</v>
      </c>
      <c r="G44" s="4" t="str">
        <f t="shared" si="10"/>
        <v>19838.438</v>
      </c>
      <c r="H44" s="3">
        <f t="shared" si="11"/>
        <v>-9935</v>
      </c>
      <c r="I44" s="18" t="s">
        <v>129</v>
      </c>
      <c r="J44" s="19" t="s">
        <v>130</v>
      </c>
      <c r="K44" s="18">
        <v>-9935</v>
      </c>
      <c r="L44" s="18" t="s">
        <v>131</v>
      </c>
      <c r="M44" s="19" t="s">
        <v>70</v>
      </c>
      <c r="N44" s="19"/>
      <c r="O44" s="20" t="s">
        <v>76</v>
      </c>
      <c r="P44" s="20" t="s">
        <v>77</v>
      </c>
    </row>
    <row r="45" spans="1:16" ht="12.75" customHeight="1" thickBot="1" x14ac:dyDescent="0.25">
      <c r="A45" s="3" t="str">
        <f t="shared" si="6"/>
        <v> AN 246.142 </v>
      </c>
      <c r="B45" s="2" t="str">
        <f t="shared" si="7"/>
        <v>I</v>
      </c>
      <c r="C45" s="3">
        <f t="shared" si="8"/>
        <v>20208.502</v>
      </c>
      <c r="D45" s="4" t="str">
        <f t="shared" si="9"/>
        <v>vis</v>
      </c>
      <c r="E45" s="17">
        <f>VLOOKUP(C45,Active!C$21:E$972,3,FALSE)</f>
        <v>-17279.142622662021</v>
      </c>
      <c r="F45" s="2" t="s">
        <v>63</v>
      </c>
      <c r="G45" s="4" t="str">
        <f t="shared" si="10"/>
        <v>20208.502</v>
      </c>
      <c r="H45" s="3">
        <f t="shared" si="11"/>
        <v>-9776</v>
      </c>
      <c r="I45" s="18" t="s">
        <v>132</v>
      </c>
      <c r="J45" s="19" t="s">
        <v>133</v>
      </c>
      <c r="K45" s="18">
        <v>-9776</v>
      </c>
      <c r="L45" s="18" t="s">
        <v>119</v>
      </c>
      <c r="M45" s="19" t="s">
        <v>70</v>
      </c>
      <c r="N45" s="19"/>
      <c r="O45" s="20" t="s">
        <v>76</v>
      </c>
      <c r="P45" s="20" t="s">
        <v>77</v>
      </c>
    </row>
    <row r="46" spans="1:16" ht="12.75" customHeight="1" thickBot="1" x14ac:dyDescent="0.25">
      <c r="A46" s="3" t="str">
        <f t="shared" si="6"/>
        <v> AN 246.142 </v>
      </c>
      <c r="B46" s="2" t="str">
        <f t="shared" si="7"/>
        <v>I</v>
      </c>
      <c r="C46" s="3">
        <f t="shared" si="8"/>
        <v>20243.394</v>
      </c>
      <c r="D46" s="4" t="str">
        <f t="shared" si="9"/>
        <v>vis</v>
      </c>
      <c r="E46" s="17">
        <f>VLOOKUP(C46,Active!C$21:E$972,3,FALSE)</f>
        <v>-17264.150335362843</v>
      </c>
      <c r="F46" s="2" t="s">
        <v>63</v>
      </c>
      <c r="G46" s="4" t="str">
        <f t="shared" si="10"/>
        <v>20243.394</v>
      </c>
      <c r="H46" s="3">
        <f t="shared" si="11"/>
        <v>-9761</v>
      </c>
      <c r="I46" s="18" t="s">
        <v>134</v>
      </c>
      <c r="J46" s="19" t="s">
        <v>135</v>
      </c>
      <c r="K46" s="18">
        <v>-9761</v>
      </c>
      <c r="L46" s="18" t="s">
        <v>113</v>
      </c>
      <c r="M46" s="19" t="s">
        <v>70</v>
      </c>
      <c r="N46" s="19"/>
      <c r="O46" s="20" t="s">
        <v>76</v>
      </c>
      <c r="P46" s="20" t="s">
        <v>77</v>
      </c>
    </row>
    <row r="47" spans="1:16" ht="12.75" customHeight="1" thickBot="1" x14ac:dyDescent="0.25">
      <c r="A47" s="3" t="str">
        <f t="shared" si="6"/>
        <v> AN 246.142 </v>
      </c>
      <c r="B47" s="2" t="str">
        <f t="shared" si="7"/>
        <v>I</v>
      </c>
      <c r="C47" s="3">
        <f t="shared" si="8"/>
        <v>20578.548999999999</v>
      </c>
      <c r="D47" s="4" t="str">
        <f t="shared" si="9"/>
        <v>vis</v>
      </c>
      <c r="E47" s="17">
        <f>VLOOKUP(C47,Active!C$21:E$972,3,FALSE)</f>
        <v>-17120.141965256324</v>
      </c>
      <c r="F47" s="2" t="s">
        <v>63</v>
      </c>
      <c r="G47" s="4" t="str">
        <f t="shared" si="10"/>
        <v>20578.549</v>
      </c>
      <c r="H47" s="3">
        <f t="shared" si="11"/>
        <v>-9617</v>
      </c>
      <c r="I47" s="18" t="s">
        <v>136</v>
      </c>
      <c r="J47" s="19" t="s">
        <v>137</v>
      </c>
      <c r="K47" s="18">
        <v>-9617</v>
      </c>
      <c r="L47" s="18" t="s">
        <v>138</v>
      </c>
      <c r="M47" s="19" t="s">
        <v>70</v>
      </c>
      <c r="N47" s="19"/>
      <c r="O47" s="20" t="s">
        <v>76</v>
      </c>
      <c r="P47" s="20" t="s">
        <v>77</v>
      </c>
    </row>
    <row r="48" spans="1:16" ht="12.75" customHeight="1" thickBot="1" x14ac:dyDescent="0.25">
      <c r="A48" s="3" t="str">
        <f t="shared" si="6"/>
        <v> AN 246.142 </v>
      </c>
      <c r="B48" s="2" t="str">
        <f t="shared" si="7"/>
        <v>I</v>
      </c>
      <c r="C48" s="3">
        <f t="shared" si="8"/>
        <v>20585.525000000001</v>
      </c>
      <c r="D48" s="4" t="str">
        <f t="shared" si="9"/>
        <v>vis</v>
      </c>
      <c r="E48" s="17">
        <f>VLOOKUP(C48,Active!C$21:E$972,3,FALSE)</f>
        <v>-17117.144539021112</v>
      </c>
      <c r="F48" s="2" t="s">
        <v>63</v>
      </c>
      <c r="G48" s="4" t="str">
        <f t="shared" si="10"/>
        <v>20585.525</v>
      </c>
      <c r="H48" s="3">
        <f t="shared" si="11"/>
        <v>-9614</v>
      </c>
      <c r="I48" s="18" t="s">
        <v>139</v>
      </c>
      <c r="J48" s="19" t="s">
        <v>140</v>
      </c>
      <c r="K48" s="18">
        <v>-9614</v>
      </c>
      <c r="L48" s="18" t="s">
        <v>141</v>
      </c>
      <c r="M48" s="19" t="s">
        <v>70</v>
      </c>
      <c r="N48" s="19"/>
      <c r="O48" s="20" t="s">
        <v>76</v>
      </c>
      <c r="P48" s="20" t="s">
        <v>77</v>
      </c>
    </row>
    <row r="49" spans="1:16" ht="12.75" customHeight="1" thickBot="1" x14ac:dyDescent="0.25">
      <c r="A49" s="3" t="str">
        <f t="shared" si="6"/>
        <v> AN 246.142 </v>
      </c>
      <c r="B49" s="2" t="str">
        <f t="shared" si="7"/>
        <v>I</v>
      </c>
      <c r="C49" s="3">
        <f t="shared" si="8"/>
        <v>20599.485000000001</v>
      </c>
      <c r="D49" s="4" t="str">
        <f t="shared" si="9"/>
        <v>vis</v>
      </c>
      <c r="E49" s="17">
        <f>VLOOKUP(C49,Active!C$21:E$972,3,FALSE)</f>
        <v>-17111.146249135276</v>
      </c>
      <c r="F49" s="2" t="s">
        <v>63</v>
      </c>
      <c r="G49" s="4" t="str">
        <f t="shared" si="10"/>
        <v>20599.485</v>
      </c>
      <c r="H49" s="3">
        <f t="shared" si="11"/>
        <v>-9608</v>
      </c>
      <c r="I49" s="18" t="s">
        <v>142</v>
      </c>
      <c r="J49" s="19" t="s">
        <v>143</v>
      </c>
      <c r="K49" s="18">
        <v>-9608</v>
      </c>
      <c r="L49" s="18" t="s">
        <v>144</v>
      </c>
      <c r="M49" s="19" t="s">
        <v>70</v>
      </c>
      <c r="N49" s="19"/>
      <c r="O49" s="20" t="s">
        <v>76</v>
      </c>
      <c r="P49" s="20" t="s">
        <v>77</v>
      </c>
    </row>
    <row r="50" spans="1:16" ht="12.75" customHeight="1" thickBot="1" x14ac:dyDescent="0.25">
      <c r="A50" s="3" t="str">
        <f t="shared" si="6"/>
        <v> AN 246.142 </v>
      </c>
      <c r="B50" s="2" t="str">
        <f t="shared" si="7"/>
        <v>I</v>
      </c>
      <c r="C50" s="3">
        <f t="shared" si="8"/>
        <v>20606.473000000002</v>
      </c>
      <c r="D50" s="4" t="str">
        <f t="shared" si="9"/>
        <v>vis</v>
      </c>
      <c r="E50" s="17">
        <f>VLOOKUP(C50,Active!C$21:E$972,3,FALSE)</f>
        <v>-17108.143666776952</v>
      </c>
      <c r="F50" s="2" t="s">
        <v>63</v>
      </c>
      <c r="G50" s="4" t="str">
        <f t="shared" si="10"/>
        <v>20606.473</v>
      </c>
      <c r="H50" s="3">
        <f t="shared" si="11"/>
        <v>-9605</v>
      </c>
      <c r="I50" s="18" t="s">
        <v>145</v>
      </c>
      <c r="J50" s="19" t="s">
        <v>146</v>
      </c>
      <c r="K50" s="18">
        <v>-9605</v>
      </c>
      <c r="L50" s="18" t="s">
        <v>147</v>
      </c>
      <c r="M50" s="19" t="s">
        <v>70</v>
      </c>
      <c r="N50" s="19"/>
      <c r="O50" s="20" t="s">
        <v>76</v>
      </c>
      <c r="P50" s="20" t="s">
        <v>77</v>
      </c>
    </row>
    <row r="51" spans="1:16" ht="12.75" customHeight="1" thickBot="1" x14ac:dyDescent="0.25">
      <c r="A51" s="3" t="str">
        <f t="shared" si="6"/>
        <v> AN 246.142 </v>
      </c>
      <c r="B51" s="2" t="str">
        <f t="shared" si="7"/>
        <v>I</v>
      </c>
      <c r="C51" s="3">
        <f t="shared" si="8"/>
        <v>20620.437000000002</v>
      </c>
      <c r="D51" s="4" t="str">
        <f t="shared" si="9"/>
        <v>vis</v>
      </c>
      <c r="E51" s="17">
        <f>VLOOKUP(C51,Active!C$21:E$972,3,FALSE)</f>
        <v>-17102.14365818341</v>
      </c>
      <c r="F51" s="2" t="s">
        <v>63</v>
      </c>
      <c r="G51" s="4" t="str">
        <f t="shared" si="10"/>
        <v>20620.437</v>
      </c>
      <c r="H51" s="3">
        <f t="shared" si="11"/>
        <v>-9599</v>
      </c>
      <c r="I51" s="18" t="s">
        <v>148</v>
      </c>
      <c r="J51" s="19" t="s">
        <v>149</v>
      </c>
      <c r="K51" s="18">
        <v>-9599</v>
      </c>
      <c r="L51" s="18" t="s">
        <v>147</v>
      </c>
      <c r="M51" s="19" t="s">
        <v>70</v>
      </c>
      <c r="N51" s="19"/>
      <c r="O51" s="20" t="s">
        <v>76</v>
      </c>
      <c r="P51" s="20" t="s">
        <v>77</v>
      </c>
    </row>
    <row r="52" spans="1:16" ht="12.75" customHeight="1" thickBot="1" x14ac:dyDescent="0.25">
      <c r="A52" s="3" t="str">
        <f t="shared" si="6"/>
        <v> AN 246.142 </v>
      </c>
      <c r="B52" s="2" t="str">
        <f t="shared" si="7"/>
        <v>I</v>
      </c>
      <c r="C52" s="3">
        <f t="shared" si="8"/>
        <v>20627.409</v>
      </c>
      <c r="D52" s="4" t="str">
        <f t="shared" si="9"/>
        <v>vis</v>
      </c>
      <c r="E52" s="17">
        <f>VLOOKUP(C52,Active!C$21:E$972,3,FALSE)</f>
        <v>-17099.147950655904</v>
      </c>
      <c r="F52" s="2" t="s">
        <v>63</v>
      </c>
      <c r="G52" s="4" t="str">
        <f t="shared" si="10"/>
        <v>20627.409</v>
      </c>
      <c r="H52" s="3">
        <f t="shared" si="11"/>
        <v>-9596</v>
      </c>
      <c r="I52" s="18" t="s">
        <v>150</v>
      </c>
      <c r="J52" s="19" t="s">
        <v>151</v>
      </c>
      <c r="K52" s="18">
        <v>-9596</v>
      </c>
      <c r="L52" s="18" t="s">
        <v>122</v>
      </c>
      <c r="M52" s="19" t="s">
        <v>70</v>
      </c>
      <c r="N52" s="19"/>
      <c r="O52" s="20" t="s">
        <v>76</v>
      </c>
      <c r="P52" s="20" t="s">
        <v>77</v>
      </c>
    </row>
    <row r="53" spans="1:16" ht="12.75" customHeight="1" thickBot="1" x14ac:dyDescent="0.25">
      <c r="A53" s="3" t="str">
        <f t="shared" si="6"/>
        <v> AN 246.142 </v>
      </c>
      <c r="B53" s="2" t="str">
        <f t="shared" si="7"/>
        <v>I</v>
      </c>
      <c r="C53" s="3">
        <f t="shared" si="8"/>
        <v>20641.375</v>
      </c>
      <c r="D53" s="4" t="str">
        <f t="shared" si="9"/>
        <v>vis</v>
      </c>
      <c r="E53" s="17">
        <f>VLOOKUP(C53,Active!C$21:E$972,3,FALSE)</f>
        <v>-17093.147082708514</v>
      </c>
      <c r="F53" s="2" t="s">
        <v>63</v>
      </c>
      <c r="G53" s="4" t="str">
        <f t="shared" si="10"/>
        <v>20641.375</v>
      </c>
      <c r="H53" s="3">
        <f t="shared" si="11"/>
        <v>-9590</v>
      </c>
      <c r="I53" s="18" t="s">
        <v>152</v>
      </c>
      <c r="J53" s="19" t="s">
        <v>153</v>
      </c>
      <c r="K53" s="18">
        <v>-9590</v>
      </c>
      <c r="L53" s="18" t="s">
        <v>154</v>
      </c>
      <c r="M53" s="19" t="s">
        <v>70</v>
      </c>
      <c r="N53" s="19"/>
      <c r="O53" s="20" t="s">
        <v>76</v>
      </c>
      <c r="P53" s="20" t="s">
        <v>77</v>
      </c>
    </row>
    <row r="54" spans="1:16" ht="12.75" customHeight="1" thickBot="1" x14ac:dyDescent="0.25">
      <c r="A54" s="3" t="str">
        <f t="shared" si="6"/>
        <v> AN 246.142 </v>
      </c>
      <c r="B54" s="2" t="str">
        <f t="shared" si="7"/>
        <v>I</v>
      </c>
      <c r="C54" s="3">
        <f t="shared" si="8"/>
        <v>20899.715</v>
      </c>
      <c r="D54" s="4" t="str">
        <f t="shared" si="9"/>
        <v>vis</v>
      </c>
      <c r="E54" s="17">
        <f>VLOOKUP(C54,Active!C$21:E$972,3,FALSE)</f>
        <v>-16982.144345666497</v>
      </c>
      <c r="F54" s="2" t="s">
        <v>63</v>
      </c>
      <c r="G54" s="4" t="str">
        <f t="shared" si="10"/>
        <v>20899.715</v>
      </c>
      <c r="H54" s="3">
        <f t="shared" si="11"/>
        <v>-9479</v>
      </c>
      <c r="I54" s="18" t="s">
        <v>155</v>
      </c>
      <c r="J54" s="19" t="s">
        <v>156</v>
      </c>
      <c r="K54" s="18">
        <v>-9479</v>
      </c>
      <c r="L54" s="18" t="s">
        <v>103</v>
      </c>
      <c r="M54" s="19" t="s">
        <v>70</v>
      </c>
      <c r="N54" s="19"/>
      <c r="O54" s="20" t="s">
        <v>76</v>
      </c>
      <c r="P54" s="20" t="s">
        <v>77</v>
      </c>
    </row>
    <row r="55" spans="1:16" ht="12.75" customHeight="1" thickBot="1" x14ac:dyDescent="0.25">
      <c r="A55" s="3" t="str">
        <f t="shared" si="6"/>
        <v> AN 246.142 </v>
      </c>
      <c r="B55" s="2" t="str">
        <f t="shared" si="7"/>
        <v>I</v>
      </c>
      <c r="C55" s="3">
        <f t="shared" si="8"/>
        <v>20948.592000000001</v>
      </c>
      <c r="D55" s="4" t="str">
        <f t="shared" si="9"/>
        <v>vis</v>
      </c>
      <c r="E55" s="17">
        <f>VLOOKUP(C55,Active!C$21:E$972,3,FALSE)</f>
        <v>-16961.143026558329</v>
      </c>
      <c r="F55" s="2" t="s">
        <v>63</v>
      </c>
      <c r="G55" s="4" t="str">
        <f t="shared" si="10"/>
        <v>20948.592</v>
      </c>
      <c r="H55" s="3">
        <f t="shared" si="11"/>
        <v>-9458</v>
      </c>
      <c r="I55" s="18" t="s">
        <v>157</v>
      </c>
      <c r="J55" s="19" t="s">
        <v>158</v>
      </c>
      <c r="K55" s="18">
        <v>-9458</v>
      </c>
      <c r="L55" s="18" t="s">
        <v>141</v>
      </c>
      <c r="M55" s="19" t="s">
        <v>70</v>
      </c>
      <c r="N55" s="19"/>
      <c r="O55" s="20" t="s">
        <v>76</v>
      </c>
      <c r="P55" s="20" t="s">
        <v>77</v>
      </c>
    </row>
    <row r="56" spans="1:16" ht="12.75" customHeight="1" thickBot="1" x14ac:dyDescent="0.25">
      <c r="A56" s="3" t="str">
        <f t="shared" si="6"/>
        <v> AN 246.142 </v>
      </c>
      <c r="B56" s="2" t="str">
        <f t="shared" si="7"/>
        <v>I</v>
      </c>
      <c r="C56" s="3">
        <f t="shared" si="8"/>
        <v>20955.566999999999</v>
      </c>
      <c r="D56" s="4" t="str">
        <f t="shared" si="9"/>
        <v>vis</v>
      </c>
      <c r="E56" s="17">
        <f>VLOOKUP(C56,Active!C$21:E$972,3,FALSE)</f>
        <v>-16958.146030000047</v>
      </c>
      <c r="F56" s="2" t="s">
        <v>63</v>
      </c>
      <c r="G56" s="4" t="str">
        <f t="shared" si="10"/>
        <v>20955.567</v>
      </c>
      <c r="H56" s="3">
        <f t="shared" si="11"/>
        <v>-9455</v>
      </c>
      <c r="I56" s="18" t="s">
        <v>159</v>
      </c>
      <c r="J56" s="19" t="s">
        <v>160</v>
      </c>
      <c r="K56" s="18">
        <v>-9455</v>
      </c>
      <c r="L56" s="18" t="s">
        <v>154</v>
      </c>
      <c r="M56" s="19" t="s">
        <v>70</v>
      </c>
      <c r="N56" s="19"/>
      <c r="O56" s="20" t="s">
        <v>76</v>
      </c>
      <c r="P56" s="20" t="s">
        <v>77</v>
      </c>
    </row>
    <row r="57" spans="1:16" ht="12.75" customHeight="1" thickBot="1" x14ac:dyDescent="0.25">
      <c r="A57" s="3" t="str">
        <f t="shared" si="6"/>
        <v> AN 246.142 </v>
      </c>
      <c r="B57" s="2" t="str">
        <f t="shared" si="7"/>
        <v>I</v>
      </c>
      <c r="C57" s="3">
        <f t="shared" si="8"/>
        <v>20983.5</v>
      </c>
      <c r="D57" s="4" t="str">
        <f t="shared" si="9"/>
        <v>vis</v>
      </c>
      <c r="E57" s="17">
        <f>VLOOKUP(C57,Active!C$21:E$972,3,FALSE)</f>
        <v>-16946.143864428337</v>
      </c>
      <c r="F57" s="2" t="s">
        <v>63</v>
      </c>
      <c r="G57" s="4" t="str">
        <f t="shared" si="10"/>
        <v>20983.500</v>
      </c>
      <c r="H57" s="3">
        <f t="shared" si="11"/>
        <v>-9443</v>
      </c>
      <c r="I57" s="18" t="s">
        <v>161</v>
      </c>
      <c r="J57" s="19" t="s">
        <v>162</v>
      </c>
      <c r="K57" s="18">
        <v>-9443</v>
      </c>
      <c r="L57" s="18" t="s">
        <v>103</v>
      </c>
      <c r="M57" s="19" t="s">
        <v>70</v>
      </c>
      <c r="N57" s="19"/>
      <c r="O57" s="20" t="s">
        <v>76</v>
      </c>
      <c r="P57" s="20" t="s">
        <v>77</v>
      </c>
    </row>
    <row r="58" spans="1:16" ht="12.75" customHeight="1" thickBot="1" x14ac:dyDescent="0.25">
      <c r="A58" s="3" t="str">
        <f t="shared" si="6"/>
        <v> AN 246.142 </v>
      </c>
      <c r="B58" s="2" t="str">
        <f t="shared" si="7"/>
        <v>I</v>
      </c>
      <c r="C58" s="3">
        <f t="shared" si="8"/>
        <v>20990.488000000001</v>
      </c>
      <c r="D58" s="4" t="str">
        <f t="shared" si="9"/>
        <v>vis</v>
      </c>
      <c r="E58" s="17">
        <f>VLOOKUP(C58,Active!C$21:E$972,3,FALSE)</f>
        <v>-16943.141282070013</v>
      </c>
      <c r="F58" s="2" t="s">
        <v>63</v>
      </c>
      <c r="G58" s="4" t="str">
        <f t="shared" si="10"/>
        <v>20990.488</v>
      </c>
      <c r="H58" s="3">
        <f t="shared" si="11"/>
        <v>-9440</v>
      </c>
      <c r="I58" s="18" t="s">
        <v>163</v>
      </c>
      <c r="J58" s="19" t="s">
        <v>164</v>
      </c>
      <c r="K58" s="18">
        <v>-9440</v>
      </c>
      <c r="L58" s="18" t="s">
        <v>165</v>
      </c>
      <c r="M58" s="19" t="s">
        <v>70</v>
      </c>
      <c r="N58" s="19"/>
      <c r="O58" s="20" t="s">
        <v>76</v>
      </c>
      <c r="P58" s="20" t="s">
        <v>77</v>
      </c>
    </row>
    <row r="59" spans="1:16" ht="12.75" customHeight="1" thickBot="1" x14ac:dyDescent="0.25">
      <c r="A59" s="3" t="str">
        <f t="shared" si="6"/>
        <v> AN 246.142 </v>
      </c>
      <c r="B59" s="2" t="str">
        <f t="shared" si="7"/>
        <v>I</v>
      </c>
      <c r="C59" s="3">
        <f t="shared" si="8"/>
        <v>21018.418000000001</v>
      </c>
      <c r="D59" s="4" t="str">
        <f t="shared" si="9"/>
        <v>vis</v>
      </c>
      <c r="E59" s="17">
        <f>VLOOKUP(C59,Active!C$21:E$972,3,FALSE)</f>
        <v>-16931.14040552908</v>
      </c>
      <c r="F59" s="2" t="s">
        <v>63</v>
      </c>
      <c r="G59" s="4" t="str">
        <f t="shared" si="10"/>
        <v>21018.418</v>
      </c>
      <c r="H59" s="3">
        <f t="shared" si="11"/>
        <v>-9428</v>
      </c>
      <c r="I59" s="18" t="s">
        <v>166</v>
      </c>
      <c r="J59" s="19" t="s">
        <v>167</v>
      </c>
      <c r="K59" s="18">
        <v>-9428</v>
      </c>
      <c r="L59" s="18" t="s">
        <v>106</v>
      </c>
      <c r="M59" s="19" t="s">
        <v>70</v>
      </c>
      <c r="N59" s="19"/>
      <c r="O59" s="20" t="s">
        <v>76</v>
      </c>
      <c r="P59" s="20" t="s">
        <v>77</v>
      </c>
    </row>
    <row r="60" spans="1:16" ht="12.75" customHeight="1" thickBot="1" x14ac:dyDescent="0.25">
      <c r="A60" s="3" t="str">
        <f t="shared" si="6"/>
        <v> AN 246.142 </v>
      </c>
      <c r="B60" s="2" t="str">
        <f t="shared" si="7"/>
        <v>I</v>
      </c>
      <c r="C60" s="3">
        <f t="shared" si="8"/>
        <v>21311.65</v>
      </c>
      <c r="D60" s="4" t="str">
        <f t="shared" si="9"/>
        <v>vis</v>
      </c>
      <c r="E60" s="17">
        <f>VLOOKUP(C60,Active!C$21:E$972,3,FALSE)</f>
        <v>-16805.145381187886</v>
      </c>
      <c r="F60" s="2" t="s">
        <v>63</v>
      </c>
      <c r="G60" s="4" t="str">
        <f t="shared" si="10"/>
        <v>21311.650</v>
      </c>
      <c r="H60" s="3">
        <f t="shared" si="11"/>
        <v>-9302</v>
      </c>
      <c r="I60" s="18" t="s">
        <v>168</v>
      </c>
      <c r="J60" s="19" t="s">
        <v>169</v>
      </c>
      <c r="K60" s="18">
        <v>-9302</v>
      </c>
      <c r="L60" s="18" t="s">
        <v>170</v>
      </c>
      <c r="M60" s="19" t="s">
        <v>70</v>
      </c>
      <c r="N60" s="19"/>
      <c r="O60" s="20" t="s">
        <v>76</v>
      </c>
      <c r="P60" s="20" t="s">
        <v>77</v>
      </c>
    </row>
    <row r="61" spans="1:16" ht="12.75" customHeight="1" thickBot="1" x14ac:dyDescent="0.25">
      <c r="A61" s="3" t="str">
        <f t="shared" si="6"/>
        <v> AN 246.143 </v>
      </c>
      <c r="B61" s="2" t="str">
        <f t="shared" si="7"/>
        <v>I</v>
      </c>
      <c r="C61" s="3">
        <f t="shared" si="8"/>
        <v>21332.598000000002</v>
      </c>
      <c r="D61" s="4" t="str">
        <f t="shared" si="9"/>
        <v>vis</v>
      </c>
      <c r="E61" s="17">
        <f>VLOOKUP(C61,Active!C$21:E$972,3,FALSE)</f>
        <v>-16796.144508943726</v>
      </c>
      <c r="F61" s="2" t="s">
        <v>63</v>
      </c>
      <c r="G61" s="4" t="str">
        <f t="shared" si="10"/>
        <v>21332.598</v>
      </c>
      <c r="H61" s="3">
        <f t="shared" si="11"/>
        <v>-9293</v>
      </c>
      <c r="I61" s="18" t="s">
        <v>171</v>
      </c>
      <c r="J61" s="19" t="s">
        <v>172</v>
      </c>
      <c r="K61" s="18">
        <v>-9293</v>
      </c>
      <c r="L61" s="18" t="s">
        <v>173</v>
      </c>
      <c r="M61" s="19" t="s">
        <v>70</v>
      </c>
      <c r="N61" s="19"/>
      <c r="O61" s="20" t="s">
        <v>76</v>
      </c>
      <c r="P61" s="20" t="s">
        <v>174</v>
      </c>
    </row>
    <row r="62" spans="1:16" ht="12.75" customHeight="1" thickBot="1" x14ac:dyDescent="0.25">
      <c r="A62" s="3" t="str">
        <f t="shared" si="6"/>
        <v> AN 246.143 </v>
      </c>
      <c r="B62" s="2" t="str">
        <f t="shared" si="7"/>
        <v>I</v>
      </c>
      <c r="C62" s="3">
        <f t="shared" si="8"/>
        <v>21367.51</v>
      </c>
      <c r="D62" s="4" t="str">
        <f t="shared" si="9"/>
        <v>vis</v>
      </c>
      <c r="E62" s="17">
        <f>VLOOKUP(C62,Active!C$21:E$972,3,FALSE)</f>
        <v>-16781.143628106031</v>
      </c>
      <c r="F62" s="2" t="s">
        <v>63</v>
      </c>
      <c r="G62" s="4" t="str">
        <f t="shared" si="10"/>
        <v>21367.510</v>
      </c>
      <c r="H62" s="3">
        <f t="shared" si="11"/>
        <v>-9278</v>
      </c>
      <c r="I62" s="18" t="s">
        <v>175</v>
      </c>
      <c r="J62" s="19" t="s">
        <v>176</v>
      </c>
      <c r="K62" s="18">
        <v>-9278</v>
      </c>
      <c r="L62" s="18" t="s">
        <v>131</v>
      </c>
      <c r="M62" s="19" t="s">
        <v>70</v>
      </c>
      <c r="N62" s="19"/>
      <c r="O62" s="20" t="s">
        <v>76</v>
      </c>
      <c r="P62" s="20" t="s">
        <v>174</v>
      </c>
    </row>
    <row r="63" spans="1:16" ht="12.75" customHeight="1" thickBot="1" x14ac:dyDescent="0.25">
      <c r="A63" s="3" t="str">
        <f t="shared" si="6"/>
        <v> AN 246.143 </v>
      </c>
      <c r="B63" s="2" t="str">
        <f t="shared" si="7"/>
        <v>I</v>
      </c>
      <c r="C63" s="3">
        <f t="shared" si="8"/>
        <v>21374.477999999999</v>
      </c>
      <c r="D63" s="4" t="str">
        <f t="shared" si="9"/>
        <v>vis</v>
      </c>
      <c r="E63" s="17">
        <f>VLOOKUP(C63,Active!C$21:E$972,3,FALSE)</f>
        <v>-16778.149639286221</v>
      </c>
      <c r="F63" s="2" t="s">
        <v>63</v>
      </c>
      <c r="G63" s="4" t="str">
        <f t="shared" si="10"/>
        <v>21374.478</v>
      </c>
      <c r="H63" s="3">
        <f t="shared" si="11"/>
        <v>-9275</v>
      </c>
      <c r="I63" s="18" t="s">
        <v>177</v>
      </c>
      <c r="J63" s="19" t="s">
        <v>178</v>
      </c>
      <c r="K63" s="18">
        <v>-9275</v>
      </c>
      <c r="L63" s="18" t="s">
        <v>179</v>
      </c>
      <c r="M63" s="19" t="s">
        <v>70</v>
      </c>
      <c r="N63" s="19"/>
      <c r="O63" s="20" t="s">
        <v>76</v>
      </c>
      <c r="P63" s="20" t="s">
        <v>174</v>
      </c>
    </row>
    <row r="64" spans="1:16" ht="12.75" customHeight="1" thickBot="1" x14ac:dyDescent="0.25">
      <c r="A64" s="3" t="str">
        <f t="shared" si="6"/>
        <v> CRAC 22 </v>
      </c>
      <c r="B64" s="2" t="str">
        <f t="shared" si="7"/>
        <v>I</v>
      </c>
      <c r="C64" s="3">
        <f t="shared" si="8"/>
        <v>23152.579000000002</v>
      </c>
      <c r="D64" s="4" t="str">
        <f t="shared" si="9"/>
        <v>vis</v>
      </c>
      <c r="E64" s="17">
        <f>VLOOKUP(C64,Active!C$21:E$972,3,FALSE)</f>
        <v>-16014.140667632009</v>
      </c>
      <c r="F64" s="2" t="s">
        <v>63</v>
      </c>
      <c r="G64" s="4" t="str">
        <f t="shared" si="10"/>
        <v>23152.579</v>
      </c>
      <c r="H64" s="3">
        <f t="shared" si="11"/>
        <v>-8511</v>
      </c>
      <c r="I64" s="18" t="s">
        <v>180</v>
      </c>
      <c r="J64" s="19" t="s">
        <v>181</v>
      </c>
      <c r="K64" s="18">
        <v>-8511</v>
      </c>
      <c r="L64" s="18" t="s">
        <v>182</v>
      </c>
      <c r="M64" s="19" t="s">
        <v>70</v>
      </c>
      <c r="N64" s="19"/>
      <c r="O64" s="20" t="s">
        <v>183</v>
      </c>
      <c r="P64" s="20" t="s">
        <v>184</v>
      </c>
    </row>
    <row r="65" spans="1:16" ht="12.75" customHeight="1" thickBot="1" x14ac:dyDescent="0.25">
      <c r="A65" s="3" t="str">
        <f t="shared" si="6"/>
        <v> PSMO 8.1.43 </v>
      </c>
      <c r="B65" s="2" t="str">
        <f t="shared" si="7"/>
        <v>I</v>
      </c>
      <c r="C65" s="3">
        <f t="shared" si="8"/>
        <v>25747.580999999998</v>
      </c>
      <c r="D65" s="4" t="str">
        <f t="shared" si="9"/>
        <v>vis</v>
      </c>
      <c r="E65" s="17">
        <f>VLOOKUP(C65,Active!C$21:E$972,3,FALSE)</f>
        <v>-14899.128185517311</v>
      </c>
      <c r="F65" s="2" t="s">
        <v>63</v>
      </c>
      <c r="G65" s="4" t="str">
        <f t="shared" si="10"/>
        <v>25747.581</v>
      </c>
      <c r="H65" s="3">
        <f t="shared" si="11"/>
        <v>-7396</v>
      </c>
      <c r="I65" s="18" t="s">
        <v>185</v>
      </c>
      <c r="J65" s="19" t="s">
        <v>186</v>
      </c>
      <c r="K65" s="18">
        <v>-7396</v>
      </c>
      <c r="L65" s="18" t="s">
        <v>75</v>
      </c>
      <c r="M65" s="19" t="s">
        <v>70</v>
      </c>
      <c r="N65" s="19"/>
      <c r="O65" s="20" t="s">
        <v>187</v>
      </c>
      <c r="P65" s="20" t="s">
        <v>188</v>
      </c>
    </row>
    <row r="66" spans="1:16" ht="12.75" customHeight="1" thickBot="1" x14ac:dyDescent="0.25">
      <c r="A66" s="3" t="str">
        <f t="shared" si="6"/>
        <v> AN 246.288 </v>
      </c>
      <c r="B66" s="2" t="str">
        <f t="shared" si="7"/>
        <v>I</v>
      </c>
      <c r="C66" s="3">
        <f t="shared" si="8"/>
        <v>26720.501</v>
      </c>
      <c r="D66" s="4" t="str">
        <f t="shared" si="9"/>
        <v>vis</v>
      </c>
      <c r="E66" s="17">
        <f>VLOOKUP(C66,Active!C$21:E$972,3,FALSE)</f>
        <v>-14481.086910751805</v>
      </c>
      <c r="F66" s="2" t="s">
        <v>63</v>
      </c>
      <c r="G66" s="4" t="str">
        <f t="shared" si="10"/>
        <v>26720.501</v>
      </c>
      <c r="H66" s="3">
        <f t="shared" si="11"/>
        <v>-6978</v>
      </c>
      <c r="I66" s="18" t="s">
        <v>189</v>
      </c>
      <c r="J66" s="19" t="s">
        <v>190</v>
      </c>
      <c r="K66" s="18">
        <v>-6978</v>
      </c>
      <c r="L66" s="18" t="s">
        <v>191</v>
      </c>
      <c r="M66" s="19" t="s">
        <v>70</v>
      </c>
      <c r="N66" s="19"/>
      <c r="O66" s="20" t="s">
        <v>192</v>
      </c>
      <c r="P66" s="20" t="s">
        <v>193</v>
      </c>
    </row>
    <row r="67" spans="1:16" ht="12.75" customHeight="1" thickBot="1" x14ac:dyDescent="0.25">
      <c r="A67" s="3" t="str">
        <f t="shared" si="6"/>
        <v> AN 246.288 </v>
      </c>
      <c r="B67" s="2" t="str">
        <f t="shared" si="7"/>
        <v>I</v>
      </c>
      <c r="C67" s="3">
        <f t="shared" si="8"/>
        <v>26841.440999999999</v>
      </c>
      <c r="D67" s="4" t="str">
        <f t="shared" si="9"/>
        <v>vis</v>
      </c>
      <c r="E67" s="17">
        <f>VLOOKUP(C67,Active!C$21:E$972,3,FALSE)</f>
        <v>-14429.121783331115</v>
      </c>
      <c r="F67" s="2" t="s">
        <v>63</v>
      </c>
      <c r="G67" s="4" t="str">
        <f t="shared" si="10"/>
        <v>26841.441</v>
      </c>
      <c r="H67" s="3">
        <f t="shared" si="11"/>
        <v>-6926</v>
      </c>
      <c r="I67" s="18" t="s">
        <v>194</v>
      </c>
      <c r="J67" s="19" t="s">
        <v>195</v>
      </c>
      <c r="K67" s="18">
        <v>-6926</v>
      </c>
      <c r="L67" s="18" t="s">
        <v>65</v>
      </c>
      <c r="M67" s="19" t="s">
        <v>70</v>
      </c>
      <c r="N67" s="19"/>
      <c r="O67" s="20" t="s">
        <v>192</v>
      </c>
      <c r="P67" s="20" t="s">
        <v>193</v>
      </c>
    </row>
    <row r="68" spans="1:16" ht="12.75" customHeight="1" thickBot="1" x14ac:dyDescent="0.25">
      <c r="A68" s="3" t="str">
        <f t="shared" si="6"/>
        <v> ZFA 11.24 </v>
      </c>
      <c r="B68" s="2" t="str">
        <f t="shared" si="7"/>
        <v>I</v>
      </c>
      <c r="C68" s="3">
        <f t="shared" si="8"/>
        <v>27155.621999999999</v>
      </c>
      <c r="D68" s="4" t="str">
        <f t="shared" si="9"/>
        <v>vis</v>
      </c>
      <c r="E68" s="17">
        <f>VLOOKUP(C68,Active!C$21:E$972,3,FALSE)</f>
        <v>-14294.125457068829</v>
      </c>
      <c r="F68" s="2" t="s">
        <v>63</v>
      </c>
      <c r="G68" s="4" t="str">
        <f t="shared" si="10"/>
        <v>27155.622</v>
      </c>
      <c r="H68" s="3">
        <f t="shared" si="11"/>
        <v>-6791</v>
      </c>
      <c r="I68" s="18" t="s">
        <v>196</v>
      </c>
      <c r="J68" s="19" t="s">
        <v>197</v>
      </c>
      <c r="K68" s="18">
        <v>-6791</v>
      </c>
      <c r="L68" s="18" t="s">
        <v>69</v>
      </c>
      <c r="M68" s="19" t="s">
        <v>70</v>
      </c>
      <c r="N68" s="19"/>
      <c r="O68" s="20" t="s">
        <v>198</v>
      </c>
      <c r="P68" s="20" t="s">
        <v>199</v>
      </c>
    </row>
    <row r="69" spans="1:16" ht="12.75" customHeight="1" thickBot="1" x14ac:dyDescent="0.25">
      <c r="A69" s="3" t="str">
        <f t="shared" si="6"/>
        <v> AN 258.312 </v>
      </c>
      <c r="B69" s="2" t="str">
        <f t="shared" si="7"/>
        <v>I</v>
      </c>
      <c r="C69" s="3">
        <f t="shared" si="8"/>
        <v>27544.309000000001</v>
      </c>
      <c r="D69" s="4" t="str">
        <f t="shared" si="9"/>
        <v>vis</v>
      </c>
      <c r="E69" s="17">
        <f>VLOOKUP(C69,Active!C$21:E$972,3,FALSE)</f>
        <v>-14127.115621763996</v>
      </c>
      <c r="F69" s="2" t="s">
        <v>63</v>
      </c>
      <c r="G69" s="4" t="str">
        <f t="shared" si="10"/>
        <v>27544.309</v>
      </c>
      <c r="H69" s="3">
        <f t="shared" si="11"/>
        <v>-6624</v>
      </c>
      <c r="I69" s="18" t="s">
        <v>200</v>
      </c>
      <c r="J69" s="19" t="s">
        <v>201</v>
      </c>
      <c r="K69" s="18">
        <v>-6624</v>
      </c>
      <c r="L69" s="18" t="s">
        <v>131</v>
      </c>
      <c r="M69" s="19" t="s">
        <v>70</v>
      </c>
      <c r="N69" s="19"/>
      <c r="O69" s="20" t="s">
        <v>202</v>
      </c>
      <c r="P69" s="20" t="s">
        <v>203</v>
      </c>
    </row>
    <row r="70" spans="1:16" ht="12.75" customHeight="1" thickBot="1" x14ac:dyDescent="0.25">
      <c r="A70" s="3" t="str">
        <f t="shared" si="6"/>
        <v> AN 258.312 </v>
      </c>
      <c r="B70" s="2" t="str">
        <f t="shared" si="7"/>
        <v>I</v>
      </c>
      <c r="C70" s="3">
        <f t="shared" si="8"/>
        <v>27546.627</v>
      </c>
      <c r="D70" s="4" t="str">
        <f t="shared" si="9"/>
        <v>vis</v>
      </c>
      <c r="E70" s="17">
        <f>VLOOKUP(C70,Active!C$21:E$972,3,FALSE)</f>
        <v>-14126.119630649715</v>
      </c>
      <c r="F70" s="2" t="s">
        <v>63</v>
      </c>
      <c r="G70" s="4" t="str">
        <f t="shared" si="10"/>
        <v>27546.627</v>
      </c>
      <c r="H70" s="3">
        <f t="shared" si="11"/>
        <v>-6623</v>
      </c>
      <c r="I70" s="18" t="s">
        <v>204</v>
      </c>
      <c r="J70" s="19" t="s">
        <v>205</v>
      </c>
      <c r="K70" s="18">
        <v>-6623</v>
      </c>
      <c r="L70" s="18" t="s">
        <v>206</v>
      </c>
      <c r="M70" s="19" t="s">
        <v>70</v>
      </c>
      <c r="N70" s="19"/>
      <c r="O70" s="20" t="s">
        <v>202</v>
      </c>
      <c r="P70" s="20" t="s">
        <v>203</v>
      </c>
    </row>
    <row r="71" spans="1:16" ht="12.75" customHeight="1" thickBot="1" x14ac:dyDescent="0.25">
      <c r="A71" s="3" t="str">
        <f t="shared" si="6"/>
        <v> AN 258.312 </v>
      </c>
      <c r="B71" s="2" t="str">
        <f t="shared" si="7"/>
        <v>I</v>
      </c>
      <c r="C71" s="3">
        <f t="shared" si="8"/>
        <v>27623.446</v>
      </c>
      <c r="D71" s="4" t="str">
        <f t="shared" si="9"/>
        <v>vis</v>
      </c>
      <c r="E71" s="17">
        <f>VLOOKUP(C71,Active!C$21:E$972,3,FALSE)</f>
        <v>-14093.112278877514</v>
      </c>
      <c r="F71" s="2" t="s">
        <v>63</v>
      </c>
      <c r="G71" s="4" t="str">
        <f t="shared" si="10"/>
        <v>27623.446</v>
      </c>
      <c r="H71" s="3">
        <f t="shared" si="11"/>
        <v>-6590</v>
      </c>
      <c r="I71" s="18" t="s">
        <v>207</v>
      </c>
      <c r="J71" s="19" t="s">
        <v>208</v>
      </c>
      <c r="K71" s="18">
        <v>-6590</v>
      </c>
      <c r="L71" s="18" t="s">
        <v>97</v>
      </c>
      <c r="M71" s="19" t="s">
        <v>70</v>
      </c>
      <c r="N71" s="19"/>
      <c r="O71" s="20" t="s">
        <v>202</v>
      </c>
      <c r="P71" s="20" t="s">
        <v>203</v>
      </c>
    </row>
    <row r="72" spans="1:16" ht="12.75" customHeight="1" thickBot="1" x14ac:dyDescent="0.25">
      <c r="A72" s="3" t="str">
        <f t="shared" si="6"/>
        <v> HA 113.75 </v>
      </c>
      <c r="B72" s="2" t="str">
        <f t="shared" si="7"/>
        <v>I</v>
      </c>
      <c r="C72" s="3">
        <f t="shared" si="8"/>
        <v>27632.75</v>
      </c>
      <c r="D72" s="4" t="str">
        <f t="shared" si="9"/>
        <v>vis</v>
      </c>
      <c r="E72" s="17">
        <f>VLOOKUP(C72,Active!C$21:E$972,3,FALSE)</f>
        <v>-14089.114564758758</v>
      </c>
      <c r="F72" s="2" t="s">
        <v>63</v>
      </c>
      <c r="G72" s="4" t="str">
        <f t="shared" si="10"/>
        <v>27632.750</v>
      </c>
      <c r="H72" s="3">
        <f t="shared" si="11"/>
        <v>-6586</v>
      </c>
      <c r="I72" s="18" t="s">
        <v>209</v>
      </c>
      <c r="J72" s="19" t="s">
        <v>210</v>
      </c>
      <c r="K72" s="18">
        <v>-6586</v>
      </c>
      <c r="L72" s="18" t="s">
        <v>144</v>
      </c>
      <c r="M72" s="19" t="s">
        <v>66</v>
      </c>
      <c r="N72" s="19"/>
      <c r="O72" s="20" t="s">
        <v>211</v>
      </c>
      <c r="P72" s="20" t="s">
        <v>212</v>
      </c>
    </row>
    <row r="73" spans="1:16" ht="12.75" customHeight="1" thickBot="1" x14ac:dyDescent="0.25">
      <c r="A73" s="3" t="str">
        <f t="shared" si="6"/>
        <v> AN 258.312 </v>
      </c>
      <c r="B73" s="2" t="str">
        <f t="shared" si="7"/>
        <v>I</v>
      </c>
      <c r="C73" s="3">
        <f t="shared" si="8"/>
        <v>27637.394</v>
      </c>
      <c r="D73" s="4" t="str">
        <f t="shared" si="9"/>
        <v>vis</v>
      </c>
      <c r="E73" s="17">
        <f>VLOOKUP(C73,Active!C$21:E$972,3,FALSE)</f>
        <v>-14087.119145114788</v>
      </c>
      <c r="F73" s="2" t="s">
        <v>63</v>
      </c>
      <c r="G73" s="4" t="str">
        <f t="shared" si="10"/>
        <v>27637.394</v>
      </c>
      <c r="H73" s="3">
        <f t="shared" si="11"/>
        <v>-6584</v>
      </c>
      <c r="I73" s="18" t="s">
        <v>213</v>
      </c>
      <c r="J73" s="19" t="s">
        <v>214</v>
      </c>
      <c r="K73" s="18">
        <v>-6584</v>
      </c>
      <c r="L73" s="18" t="s">
        <v>206</v>
      </c>
      <c r="M73" s="19" t="s">
        <v>70</v>
      </c>
      <c r="N73" s="19"/>
      <c r="O73" s="20" t="s">
        <v>202</v>
      </c>
      <c r="P73" s="20" t="s">
        <v>203</v>
      </c>
    </row>
    <row r="74" spans="1:16" ht="12.75" customHeight="1" thickBot="1" x14ac:dyDescent="0.25">
      <c r="A74" s="3" t="str">
        <f t="shared" si="6"/>
        <v> AN 258.312 </v>
      </c>
      <c r="B74" s="2" t="str">
        <f t="shared" si="7"/>
        <v>I</v>
      </c>
      <c r="C74" s="3">
        <f t="shared" si="8"/>
        <v>27651.359</v>
      </c>
      <c r="D74" s="4" t="str">
        <f t="shared" si="9"/>
        <v>vis</v>
      </c>
      <c r="E74" s="17">
        <f>VLOOKUP(C74,Active!C$21:E$972,3,FALSE)</f>
        <v>-14081.118706844325</v>
      </c>
      <c r="F74" s="2" t="s">
        <v>63</v>
      </c>
      <c r="G74" s="4" t="str">
        <f t="shared" si="10"/>
        <v>27651.359</v>
      </c>
      <c r="H74" s="3">
        <f t="shared" si="11"/>
        <v>-6578</v>
      </c>
      <c r="I74" s="18" t="s">
        <v>215</v>
      </c>
      <c r="J74" s="19" t="s">
        <v>216</v>
      </c>
      <c r="K74" s="18">
        <v>-6578</v>
      </c>
      <c r="L74" s="18" t="s">
        <v>100</v>
      </c>
      <c r="M74" s="19" t="s">
        <v>70</v>
      </c>
      <c r="N74" s="19"/>
      <c r="O74" s="20" t="s">
        <v>202</v>
      </c>
      <c r="P74" s="20" t="s">
        <v>203</v>
      </c>
    </row>
    <row r="75" spans="1:16" ht="12.75" customHeight="1" thickBot="1" x14ac:dyDescent="0.25">
      <c r="A75" s="3" t="str">
        <f t="shared" ref="A75:A106" si="12">P75</f>
        <v> AN 258.312 </v>
      </c>
      <c r="B75" s="2" t="str">
        <f t="shared" ref="B75:B106" si="13">IF(H75=INT(H75),"I","II")</f>
        <v>I</v>
      </c>
      <c r="C75" s="3">
        <f t="shared" ref="C75:C106" si="14">1*G75</f>
        <v>27872.457999999999</v>
      </c>
      <c r="D75" s="4" t="str">
        <f t="shared" ref="D75:D106" si="15">VLOOKUP(F75,I$1:J$5,2,FALSE)</f>
        <v>vis</v>
      </c>
      <c r="E75" s="17">
        <f>VLOOKUP(C75,Active!C$21:E$972,3,FALSE)</f>
        <v>-13986.11756820047</v>
      </c>
      <c r="F75" s="2" t="s">
        <v>63</v>
      </c>
      <c r="G75" s="4" t="str">
        <f t="shared" ref="G75:G106" si="16">MID(I75,3,LEN(I75)-3)</f>
        <v>27872.458</v>
      </c>
      <c r="H75" s="3">
        <f t="shared" ref="H75:H106" si="17">1*K75</f>
        <v>-6483</v>
      </c>
      <c r="I75" s="18" t="s">
        <v>217</v>
      </c>
      <c r="J75" s="19" t="s">
        <v>218</v>
      </c>
      <c r="K75" s="18">
        <v>-6483</v>
      </c>
      <c r="L75" s="18" t="s">
        <v>65</v>
      </c>
      <c r="M75" s="19" t="s">
        <v>70</v>
      </c>
      <c r="N75" s="19"/>
      <c r="O75" s="20" t="s">
        <v>202</v>
      </c>
      <c r="P75" s="20" t="s">
        <v>203</v>
      </c>
    </row>
    <row r="76" spans="1:16" ht="12.75" customHeight="1" thickBot="1" x14ac:dyDescent="0.25">
      <c r="A76" s="3" t="str">
        <f t="shared" si="12"/>
        <v> AN 258.312 </v>
      </c>
      <c r="B76" s="2" t="str">
        <f t="shared" si="13"/>
        <v>I</v>
      </c>
      <c r="C76" s="3">
        <f t="shared" si="14"/>
        <v>27928.322</v>
      </c>
      <c r="D76" s="4" t="str">
        <f t="shared" si="15"/>
        <v>vis</v>
      </c>
      <c r="E76" s="17">
        <f>VLOOKUP(C76,Active!C$21:E$972,3,FALSE)</f>
        <v>-13962.114096410909</v>
      </c>
      <c r="F76" s="2" t="s">
        <v>63</v>
      </c>
      <c r="G76" s="4" t="str">
        <f t="shared" si="16"/>
        <v>27928.322</v>
      </c>
      <c r="H76" s="3">
        <f t="shared" si="17"/>
        <v>-6459</v>
      </c>
      <c r="I76" s="18" t="s">
        <v>219</v>
      </c>
      <c r="J76" s="19" t="s">
        <v>220</v>
      </c>
      <c r="K76" s="18">
        <v>-6459</v>
      </c>
      <c r="L76" s="18" t="s">
        <v>131</v>
      </c>
      <c r="M76" s="19" t="s">
        <v>70</v>
      </c>
      <c r="N76" s="19"/>
      <c r="O76" s="20" t="s">
        <v>202</v>
      </c>
      <c r="P76" s="20" t="s">
        <v>203</v>
      </c>
    </row>
    <row r="77" spans="1:16" ht="12.75" customHeight="1" thickBot="1" x14ac:dyDescent="0.25">
      <c r="A77" s="3" t="str">
        <f t="shared" si="12"/>
        <v> AN 258.312 </v>
      </c>
      <c r="B77" s="2" t="str">
        <f t="shared" si="13"/>
        <v>I</v>
      </c>
      <c r="C77" s="3">
        <f t="shared" si="14"/>
        <v>27937.636999999999</v>
      </c>
      <c r="D77" s="4" t="str">
        <f t="shared" si="15"/>
        <v>vis</v>
      </c>
      <c r="E77" s="17">
        <f>VLOOKUP(C77,Active!C$21:E$972,3,FALSE)</f>
        <v>-13958.111655845971</v>
      </c>
      <c r="F77" s="2" t="s">
        <v>63</v>
      </c>
      <c r="G77" s="4" t="str">
        <f t="shared" si="16"/>
        <v>27937.637</v>
      </c>
      <c r="H77" s="3">
        <f t="shared" si="17"/>
        <v>-6455</v>
      </c>
      <c r="I77" s="18" t="s">
        <v>221</v>
      </c>
      <c r="J77" s="19" t="s">
        <v>222</v>
      </c>
      <c r="K77" s="18">
        <v>-6455</v>
      </c>
      <c r="L77" s="18" t="s">
        <v>141</v>
      </c>
      <c r="M77" s="19" t="s">
        <v>70</v>
      </c>
      <c r="N77" s="19"/>
      <c r="O77" s="20" t="s">
        <v>202</v>
      </c>
      <c r="P77" s="20" t="s">
        <v>203</v>
      </c>
    </row>
    <row r="78" spans="1:16" ht="12.75" customHeight="1" thickBot="1" x14ac:dyDescent="0.25">
      <c r="A78" s="3" t="str">
        <f t="shared" si="12"/>
        <v> AN 258.312 </v>
      </c>
      <c r="B78" s="2" t="str">
        <f t="shared" si="13"/>
        <v>I</v>
      </c>
      <c r="C78" s="3">
        <f t="shared" si="14"/>
        <v>27944.596000000001</v>
      </c>
      <c r="D78" s="4" t="str">
        <f t="shared" si="15"/>
        <v>vis</v>
      </c>
      <c r="E78" s="17">
        <f>VLOOKUP(C78,Active!C$21:E$972,3,FALSE)</f>
        <v>-13955.121534118496</v>
      </c>
      <c r="F78" s="2" t="s">
        <v>63</v>
      </c>
      <c r="G78" s="4" t="str">
        <f t="shared" si="16"/>
        <v>27944.596</v>
      </c>
      <c r="H78" s="3">
        <f t="shared" si="17"/>
        <v>-6452</v>
      </c>
      <c r="I78" s="18" t="s">
        <v>223</v>
      </c>
      <c r="J78" s="19" t="s">
        <v>224</v>
      </c>
      <c r="K78" s="18">
        <v>-6452</v>
      </c>
      <c r="L78" s="18" t="s">
        <v>225</v>
      </c>
      <c r="M78" s="19" t="s">
        <v>70</v>
      </c>
      <c r="N78" s="19"/>
      <c r="O78" s="20" t="s">
        <v>202</v>
      </c>
      <c r="P78" s="20" t="s">
        <v>203</v>
      </c>
    </row>
    <row r="79" spans="1:16" ht="12.75" customHeight="1" thickBot="1" x14ac:dyDescent="0.25">
      <c r="A79" s="3" t="str">
        <f t="shared" si="12"/>
        <v> AN 258.312 </v>
      </c>
      <c r="B79" s="2" t="str">
        <f t="shared" si="13"/>
        <v>I</v>
      </c>
      <c r="C79" s="3">
        <f t="shared" si="14"/>
        <v>27965.535</v>
      </c>
      <c r="D79" s="4" t="str">
        <f t="shared" si="15"/>
        <v>vis</v>
      </c>
      <c r="E79" s="17">
        <f>VLOOKUP(C79,Active!C$21:E$972,3,FALSE)</f>
        <v>-13946.124528966671</v>
      </c>
      <c r="F79" s="2" t="s">
        <v>63</v>
      </c>
      <c r="G79" s="4" t="str">
        <f t="shared" si="16"/>
        <v>27965.535</v>
      </c>
      <c r="H79" s="3">
        <f t="shared" si="17"/>
        <v>-6443</v>
      </c>
      <c r="I79" s="18" t="s">
        <v>226</v>
      </c>
      <c r="J79" s="19" t="s">
        <v>227</v>
      </c>
      <c r="K79" s="18">
        <v>-6443</v>
      </c>
      <c r="L79" s="18" t="s">
        <v>228</v>
      </c>
      <c r="M79" s="19" t="s">
        <v>70</v>
      </c>
      <c r="N79" s="19"/>
      <c r="O79" s="20" t="s">
        <v>202</v>
      </c>
      <c r="P79" s="20" t="s">
        <v>203</v>
      </c>
    </row>
    <row r="80" spans="1:16" ht="12.75" customHeight="1" thickBot="1" x14ac:dyDescent="0.25">
      <c r="A80" s="3" t="str">
        <f t="shared" si="12"/>
        <v> AN 258.312 </v>
      </c>
      <c r="B80" s="2" t="str">
        <f t="shared" si="13"/>
        <v>I</v>
      </c>
      <c r="C80" s="3">
        <f t="shared" si="14"/>
        <v>27979.525000000001</v>
      </c>
      <c r="D80" s="4" t="str">
        <f t="shared" si="15"/>
        <v>vis</v>
      </c>
      <c r="E80" s="17">
        <f>VLOOKUP(C80,Active!C$21:E$972,3,FALSE)</f>
        <v>-13940.113348773057</v>
      </c>
      <c r="F80" s="2" t="s">
        <v>63</v>
      </c>
      <c r="G80" s="4" t="str">
        <f t="shared" si="16"/>
        <v>27979.525</v>
      </c>
      <c r="H80" s="3">
        <f t="shared" si="17"/>
        <v>-6437</v>
      </c>
      <c r="I80" s="18" t="s">
        <v>229</v>
      </c>
      <c r="J80" s="19" t="s">
        <v>230</v>
      </c>
      <c r="K80" s="18">
        <v>-6437</v>
      </c>
      <c r="L80" s="18" t="s">
        <v>231</v>
      </c>
      <c r="M80" s="19" t="s">
        <v>70</v>
      </c>
      <c r="N80" s="19"/>
      <c r="O80" s="20" t="s">
        <v>202</v>
      </c>
      <c r="P80" s="20" t="s">
        <v>203</v>
      </c>
    </row>
    <row r="81" spans="1:16" ht="12.75" customHeight="1" thickBot="1" x14ac:dyDescent="0.25">
      <c r="A81" s="3" t="str">
        <f t="shared" si="12"/>
        <v> COVS </v>
      </c>
      <c r="B81" s="2" t="str">
        <f t="shared" si="13"/>
        <v>I</v>
      </c>
      <c r="C81" s="3">
        <f t="shared" si="14"/>
        <v>28668.415000000001</v>
      </c>
      <c r="D81" s="4" t="str">
        <f t="shared" si="15"/>
        <v>vis</v>
      </c>
      <c r="E81" s="17">
        <f>VLOOKUP(C81,Active!C$21:E$972,3,FALSE)</f>
        <v>-13644.113211276441</v>
      </c>
      <c r="F81" s="2" t="s">
        <v>63</v>
      </c>
      <c r="G81" s="4" t="str">
        <f t="shared" si="16"/>
        <v>28668.415</v>
      </c>
      <c r="H81" s="3">
        <f t="shared" si="17"/>
        <v>-6141</v>
      </c>
      <c r="I81" s="18" t="s">
        <v>232</v>
      </c>
      <c r="J81" s="19" t="s">
        <v>233</v>
      </c>
      <c r="K81" s="18">
        <v>-6141</v>
      </c>
      <c r="L81" s="18" t="s">
        <v>234</v>
      </c>
      <c r="M81" s="19" t="s">
        <v>70</v>
      </c>
      <c r="N81" s="19"/>
      <c r="O81" s="20" t="s">
        <v>235</v>
      </c>
      <c r="P81" s="20" t="s">
        <v>236</v>
      </c>
    </row>
    <row r="82" spans="1:16" ht="12.75" customHeight="1" thickBot="1" x14ac:dyDescent="0.25">
      <c r="A82" s="3" t="str">
        <f t="shared" si="12"/>
        <v> AJ 67.136 </v>
      </c>
      <c r="B82" s="2" t="str">
        <f t="shared" si="13"/>
        <v>I</v>
      </c>
      <c r="C82" s="3">
        <f t="shared" si="14"/>
        <v>34891.756999999998</v>
      </c>
      <c r="D82" s="4" t="str">
        <f t="shared" si="15"/>
        <v>vis</v>
      </c>
      <c r="E82" s="17">
        <f>VLOOKUP(C82,Active!C$21:E$972,3,FALSE)</f>
        <v>-10970.086751771345</v>
      </c>
      <c r="F82" s="2" t="s">
        <v>63</v>
      </c>
      <c r="G82" s="4" t="str">
        <f t="shared" si="16"/>
        <v>34891.757</v>
      </c>
      <c r="H82" s="3">
        <f t="shared" si="17"/>
        <v>-3467</v>
      </c>
      <c r="I82" s="18" t="s">
        <v>242</v>
      </c>
      <c r="J82" s="19" t="s">
        <v>243</v>
      </c>
      <c r="K82" s="18">
        <v>-3467</v>
      </c>
      <c r="L82" s="18" t="s">
        <v>206</v>
      </c>
      <c r="M82" s="19" t="s">
        <v>66</v>
      </c>
      <c r="N82" s="19"/>
      <c r="O82" s="20" t="s">
        <v>244</v>
      </c>
      <c r="P82" s="20" t="s">
        <v>245</v>
      </c>
    </row>
    <row r="83" spans="1:16" ht="12.75" customHeight="1" thickBot="1" x14ac:dyDescent="0.25">
      <c r="A83" s="3" t="str">
        <f t="shared" si="12"/>
        <v>BAVM 15 </v>
      </c>
      <c r="B83" s="2" t="str">
        <f t="shared" si="13"/>
        <v>I</v>
      </c>
      <c r="C83" s="3">
        <f t="shared" si="14"/>
        <v>37016.618999999999</v>
      </c>
      <c r="D83" s="4" t="str">
        <f t="shared" si="15"/>
        <v>vis</v>
      </c>
      <c r="E83" s="17">
        <f>VLOOKUP(C83,Active!C$21:E$972,3,FALSE)</f>
        <v>-10057.082579608394</v>
      </c>
      <c r="F83" s="2" t="s">
        <v>63</v>
      </c>
      <c r="G83" s="4" t="str">
        <f t="shared" si="16"/>
        <v>37016.619</v>
      </c>
      <c r="H83" s="3">
        <f t="shared" si="17"/>
        <v>-2554</v>
      </c>
      <c r="I83" s="18" t="s">
        <v>246</v>
      </c>
      <c r="J83" s="19" t="s">
        <v>247</v>
      </c>
      <c r="K83" s="18">
        <v>-2554</v>
      </c>
      <c r="L83" s="18" t="s">
        <v>86</v>
      </c>
      <c r="M83" s="19" t="s">
        <v>70</v>
      </c>
      <c r="N83" s="19"/>
      <c r="O83" s="20" t="s">
        <v>248</v>
      </c>
      <c r="P83" s="21" t="s">
        <v>249</v>
      </c>
    </row>
    <row r="84" spans="1:16" ht="12.75" customHeight="1" thickBot="1" x14ac:dyDescent="0.25">
      <c r="A84" s="3" t="str">
        <f t="shared" si="12"/>
        <v>VSB 47 </v>
      </c>
      <c r="B84" s="2" t="str">
        <f t="shared" si="13"/>
        <v>I</v>
      </c>
      <c r="C84" s="3">
        <f t="shared" si="14"/>
        <v>37021.286</v>
      </c>
      <c r="D84" s="4" t="str">
        <f t="shared" si="15"/>
        <v>vis</v>
      </c>
      <c r="E84" s="17">
        <f>VLOOKUP(C84,Active!C$21:E$972,3,FALSE)</f>
        <v>-10055.077277395127</v>
      </c>
      <c r="F84" s="2" t="s">
        <v>63</v>
      </c>
      <c r="G84" s="4" t="str">
        <f t="shared" si="16"/>
        <v>37021.286</v>
      </c>
      <c r="H84" s="3">
        <f t="shared" si="17"/>
        <v>-2552</v>
      </c>
      <c r="I84" s="18" t="s">
        <v>250</v>
      </c>
      <c r="J84" s="19" t="s">
        <v>251</v>
      </c>
      <c r="K84" s="18">
        <v>-2552</v>
      </c>
      <c r="L84" s="18" t="s">
        <v>206</v>
      </c>
      <c r="M84" s="19" t="s">
        <v>70</v>
      </c>
      <c r="N84" s="19"/>
      <c r="O84" s="20" t="s">
        <v>252</v>
      </c>
      <c r="P84" s="21" t="s">
        <v>253</v>
      </c>
    </row>
    <row r="85" spans="1:16" ht="12.75" customHeight="1" thickBot="1" x14ac:dyDescent="0.25">
      <c r="A85" s="3" t="str">
        <f t="shared" si="12"/>
        <v> AJ 67.136 </v>
      </c>
      <c r="B85" s="2" t="str">
        <f t="shared" si="13"/>
        <v>I</v>
      </c>
      <c r="C85" s="3">
        <f t="shared" si="14"/>
        <v>37402.974000000002</v>
      </c>
      <c r="D85" s="4" t="str">
        <f t="shared" si="15"/>
        <v>vis</v>
      </c>
      <c r="E85" s="17">
        <f>VLOOKUP(C85,Active!C$21:E$972,3,FALSE)</f>
        <v>-9891.0747508948025</v>
      </c>
      <c r="F85" s="2" t="s">
        <v>63</v>
      </c>
      <c r="G85" s="4" t="str">
        <f t="shared" si="16"/>
        <v>37402.974</v>
      </c>
      <c r="H85" s="3">
        <f t="shared" si="17"/>
        <v>-2388</v>
      </c>
      <c r="I85" s="18" t="s">
        <v>254</v>
      </c>
      <c r="J85" s="19" t="s">
        <v>255</v>
      </c>
      <c r="K85" s="18">
        <v>-2388</v>
      </c>
      <c r="L85" s="18" t="s">
        <v>65</v>
      </c>
      <c r="M85" s="19" t="s">
        <v>239</v>
      </c>
      <c r="N85" s="19" t="s">
        <v>46</v>
      </c>
      <c r="O85" s="20" t="s">
        <v>244</v>
      </c>
      <c r="P85" s="20" t="s">
        <v>245</v>
      </c>
    </row>
    <row r="86" spans="1:16" ht="12.75" customHeight="1" thickBot="1" x14ac:dyDescent="0.25">
      <c r="A86" s="3" t="str">
        <f t="shared" si="12"/>
        <v> ST 28.244 </v>
      </c>
      <c r="B86" s="2" t="str">
        <f t="shared" si="13"/>
        <v>I</v>
      </c>
      <c r="C86" s="3">
        <f t="shared" si="14"/>
        <v>37458.837</v>
      </c>
      <c r="D86" s="4" t="str">
        <f t="shared" si="15"/>
        <v>vis</v>
      </c>
      <c r="E86" s="17">
        <f>VLOOKUP(C86,Active!C$21:E$972,3,FALSE)</f>
        <v>-9867.0717087821668</v>
      </c>
      <c r="F86" s="2" t="s">
        <v>63</v>
      </c>
      <c r="G86" s="4" t="str">
        <f t="shared" si="16"/>
        <v>37458.837</v>
      </c>
      <c r="H86" s="3">
        <f t="shared" si="17"/>
        <v>-2364</v>
      </c>
      <c r="I86" s="18" t="s">
        <v>256</v>
      </c>
      <c r="J86" s="19" t="s">
        <v>257</v>
      </c>
      <c r="K86" s="18">
        <v>-2364</v>
      </c>
      <c r="L86" s="18" t="s">
        <v>154</v>
      </c>
      <c r="M86" s="19" t="s">
        <v>70</v>
      </c>
      <c r="N86" s="19"/>
      <c r="O86" s="20" t="s">
        <v>258</v>
      </c>
      <c r="P86" s="20" t="s">
        <v>259</v>
      </c>
    </row>
    <row r="87" spans="1:16" ht="12.75" customHeight="1" thickBot="1" x14ac:dyDescent="0.25">
      <c r="A87" s="3" t="str">
        <f t="shared" si="12"/>
        <v> ST 28.244 </v>
      </c>
      <c r="B87" s="2" t="str">
        <f t="shared" si="13"/>
        <v>I</v>
      </c>
      <c r="C87" s="3">
        <f t="shared" si="14"/>
        <v>37472.794999999998</v>
      </c>
      <c r="D87" s="4" t="str">
        <f t="shared" si="15"/>
        <v>vis</v>
      </c>
      <c r="E87" s="17">
        <f>VLOOKUP(C87,Active!C$21:E$972,3,FALSE)</f>
        <v>-9861.0742782501857</v>
      </c>
      <c r="F87" s="2" t="s">
        <v>63</v>
      </c>
      <c r="G87" s="4" t="str">
        <f t="shared" si="16"/>
        <v>37472.795</v>
      </c>
      <c r="H87" s="3">
        <f t="shared" si="17"/>
        <v>-2358</v>
      </c>
      <c r="I87" s="18" t="s">
        <v>260</v>
      </c>
      <c r="J87" s="19" t="s">
        <v>261</v>
      </c>
      <c r="K87" s="18">
        <v>-2358</v>
      </c>
      <c r="L87" s="18" t="s">
        <v>65</v>
      </c>
      <c r="M87" s="19" t="s">
        <v>70</v>
      </c>
      <c r="N87" s="19"/>
      <c r="O87" s="20" t="s">
        <v>258</v>
      </c>
      <c r="P87" s="20" t="s">
        <v>259</v>
      </c>
    </row>
    <row r="88" spans="1:16" ht="12.75" customHeight="1" thickBot="1" x14ac:dyDescent="0.25">
      <c r="A88" s="3" t="str">
        <f t="shared" si="12"/>
        <v> ST 28.244 </v>
      </c>
      <c r="B88" s="2" t="str">
        <f t="shared" si="13"/>
        <v>I</v>
      </c>
      <c r="C88" s="3">
        <f t="shared" si="14"/>
        <v>37479.775999999998</v>
      </c>
      <c r="D88" s="4" t="str">
        <f t="shared" si="15"/>
        <v>vis</v>
      </c>
      <c r="E88" s="17">
        <f>VLOOKUP(C88,Active!C$21:E$972,3,FALSE)</f>
        <v>-9858.0747036303419</v>
      </c>
      <c r="F88" s="2" t="s">
        <v>63</v>
      </c>
      <c r="G88" s="4" t="str">
        <f t="shared" si="16"/>
        <v>37479.776</v>
      </c>
      <c r="H88" s="3">
        <f t="shared" si="17"/>
        <v>-2355</v>
      </c>
      <c r="I88" s="18" t="s">
        <v>262</v>
      </c>
      <c r="J88" s="19" t="s">
        <v>263</v>
      </c>
      <c r="K88" s="18">
        <v>-2355</v>
      </c>
      <c r="L88" s="18" t="s">
        <v>100</v>
      </c>
      <c r="M88" s="19" t="s">
        <v>70</v>
      </c>
      <c r="N88" s="19"/>
      <c r="O88" s="20" t="s">
        <v>258</v>
      </c>
      <c r="P88" s="20" t="s">
        <v>259</v>
      </c>
    </row>
    <row r="89" spans="1:16" ht="12.75" customHeight="1" thickBot="1" x14ac:dyDescent="0.25">
      <c r="A89" s="3" t="str">
        <f t="shared" si="12"/>
        <v> ST 28.244 </v>
      </c>
      <c r="B89" s="2" t="str">
        <f t="shared" si="13"/>
        <v>I</v>
      </c>
      <c r="C89" s="3">
        <f t="shared" si="14"/>
        <v>37486.747000000003</v>
      </c>
      <c r="D89" s="4" t="str">
        <f t="shared" si="15"/>
        <v>vis</v>
      </c>
      <c r="E89" s="17">
        <f>VLOOKUP(C89,Active!C$21:E$972,3,FALSE)</f>
        <v>-9855.0794257797552</v>
      </c>
      <c r="F89" s="2" t="s">
        <v>63</v>
      </c>
      <c r="G89" s="4" t="str">
        <f t="shared" si="16"/>
        <v>37486.747</v>
      </c>
      <c r="H89" s="3">
        <f t="shared" si="17"/>
        <v>-2352</v>
      </c>
      <c r="I89" s="18" t="s">
        <v>264</v>
      </c>
      <c r="J89" s="19" t="s">
        <v>265</v>
      </c>
      <c r="K89" s="18">
        <v>-2352</v>
      </c>
      <c r="L89" s="18" t="s">
        <v>266</v>
      </c>
      <c r="M89" s="19" t="s">
        <v>70</v>
      </c>
      <c r="N89" s="19"/>
      <c r="O89" s="20" t="s">
        <v>258</v>
      </c>
      <c r="P89" s="20" t="s">
        <v>259</v>
      </c>
    </row>
    <row r="90" spans="1:16" ht="12.75" customHeight="1" thickBot="1" x14ac:dyDescent="0.25">
      <c r="A90" s="3" t="str">
        <f t="shared" si="12"/>
        <v> ST 28.244 </v>
      </c>
      <c r="B90" s="2" t="str">
        <f t="shared" si="13"/>
        <v>I</v>
      </c>
      <c r="C90" s="3">
        <f t="shared" si="14"/>
        <v>37500.724999999999</v>
      </c>
      <c r="D90" s="4" t="str">
        <f t="shared" si="15"/>
        <v>vis</v>
      </c>
      <c r="E90" s="17">
        <f>VLOOKUP(C90,Active!C$21:E$972,3,FALSE)</f>
        <v>-9849.0734017092564</v>
      </c>
      <c r="F90" s="2" t="str">
        <f>LEFT(M90,1)</f>
        <v>V</v>
      </c>
      <c r="G90" s="4" t="str">
        <f t="shared" si="16"/>
        <v>37500.725</v>
      </c>
      <c r="H90" s="3">
        <f t="shared" si="17"/>
        <v>-2346</v>
      </c>
      <c r="I90" s="18" t="s">
        <v>267</v>
      </c>
      <c r="J90" s="19" t="s">
        <v>268</v>
      </c>
      <c r="K90" s="18">
        <v>-2346</v>
      </c>
      <c r="L90" s="18" t="s">
        <v>269</v>
      </c>
      <c r="M90" s="19" t="s">
        <v>70</v>
      </c>
      <c r="N90" s="19"/>
      <c r="O90" s="20" t="s">
        <v>258</v>
      </c>
      <c r="P90" s="20" t="s">
        <v>259</v>
      </c>
    </row>
    <row r="91" spans="1:16" ht="12.75" customHeight="1" thickBot="1" x14ac:dyDescent="0.25">
      <c r="A91" s="3" t="str">
        <f t="shared" si="12"/>
        <v> ST 28.244 </v>
      </c>
      <c r="B91" s="2" t="str">
        <f t="shared" si="13"/>
        <v>I</v>
      </c>
      <c r="C91" s="3">
        <f t="shared" si="14"/>
        <v>38468.904000000002</v>
      </c>
      <c r="D91" s="4" t="str">
        <f t="shared" si="15"/>
        <v>vis</v>
      </c>
      <c r="E91" s="17">
        <f>VLOOKUP(C91,Active!C$21:E$972,3,FALSE)</f>
        <v>-9433.0692252495337</v>
      </c>
      <c r="F91" s="2" t="str">
        <f>LEFT(M91,1)</f>
        <v>V</v>
      </c>
      <c r="G91" s="4" t="str">
        <f t="shared" si="16"/>
        <v>38468.904</v>
      </c>
      <c r="H91" s="3">
        <f t="shared" si="17"/>
        <v>-1930</v>
      </c>
      <c r="I91" s="18" t="s">
        <v>270</v>
      </c>
      <c r="J91" s="19" t="s">
        <v>271</v>
      </c>
      <c r="K91" s="18">
        <v>-1930</v>
      </c>
      <c r="L91" s="18" t="s">
        <v>234</v>
      </c>
      <c r="M91" s="19" t="s">
        <v>70</v>
      </c>
      <c r="N91" s="19"/>
      <c r="O91" s="20" t="s">
        <v>258</v>
      </c>
      <c r="P91" s="20" t="s">
        <v>259</v>
      </c>
    </row>
    <row r="92" spans="1:16" ht="12.75" customHeight="1" thickBot="1" x14ac:dyDescent="0.25">
      <c r="A92" s="3" t="str">
        <f t="shared" si="12"/>
        <v> ST 28.244 </v>
      </c>
      <c r="B92" s="2" t="str">
        <f t="shared" si="13"/>
        <v>I</v>
      </c>
      <c r="C92" s="3">
        <f t="shared" si="14"/>
        <v>38475.891000000003</v>
      </c>
      <c r="D92" s="4" t="str">
        <f t="shared" si="15"/>
        <v>vis</v>
      </c>
      <c r="E92" s="17">
        <f>VLOOKUP(C92,Active!C$21:E$972,3,FALSE)</f>
        <v>-9430.0670725681357</v>
      </c>
      <c r="F92" s="2" t="str">
        <f>LEFT(M92,1)</f>
        <v>V</v>
      </c>
      <c r="G92" s="4" t="str">
        <f t="shared" si="16"/>
        <v>38475.891</v>
      </c>
      <c r="H92" s="3">
        <f t="shared" si="17"/>
        <v>-1927</v>
      </c>
      <c r="I92" s="18" t="s">
        <v>272</v>
      </c>
      <c r="J92" s="19" t="s">
        <v>273</v>
      </c>
      <c r="K92" s="18">
        <v>-1927</v>
      </c>
      <c r="L92" s="18" t="s">
        <v>154</v>
      </c>
      <c r="M92" s="19" t="s">
        <v>70</v>
      </c>
      <c r="N92" s="19"/>
      <c r="O92" s="20" t="s">
        <v>258</v>
      </c>
      <c r="P92" s="20" t="s">
        <v>259</v>
      </c>
    </row>
    <row r="93" spans="1:16" ht="12.75" customHeight="1" thickBot="1" x14ac:dyDescent="0.25">
      <c r="A93" s="3" t="str">
        <f t="shared" si="12"/>
        <v> ST 28.244 </v>
      </c>
      <c r="B93" s="2" t="str">
        <f t="shared" si="13"/>
        <v>I</v>
      </c>
      <c r="C93" s="3">
        <f t="shared" si="14"/>
        <v>38496.832999999999</v>
      </c>
      <c r="D93" s="4" t="str">
        <f t="shared" si="15"/>
        <v>vis</v>
      </c>
      <c r="E93" s="17">
        <f>VLOOKUP(C93,Active!C$21:E$972,3,FALSE)</f>
        <v>-9421.0687783855337</v>
      </c>
      <c r="F93" s="2" t="str">
        <f>LEFT(M93,1)</f>
        <v>V</v>
      </c>
      <c r="G93" s="4" t="str">
        <f t="shared" si="16"/>
        <v>38496.833</v>
      </c>
      <c r="H93" s="3">
        <f t="shared" si="17"/>
        <v>-1918</v>
      </c>
      <c r="I93" s="18" t="s">
        <v>274</v>
      </c>
      <c r="J93" s="19" t="s">
        <v>275</v>
      </c>
      <c r="K93" s="18">
        <v>-1918</v>
      </c>
      <c r="L93" s="18" t="s">
        <v>269</v>
      </c>
      <c r="M93" s="19" t="s">
        <v>70</v>
      </c>
      <c r="N93" s="19"/>
      <c r="O93" s="20" t="s">
        <v>258</v>
      </c>
      <c r="P93" s="20" t="s">
        <v>259</v>
      </c>
    </row>
    <row r="94" spans="1:16" ht="12.75" customHeight="1" thickBot="1" x14ac:dyDescent="0.25">
      <c r="A94" s="3" t="str">
        <f t="shared" si="12"/>
        <v> ST 28.244 </v>
      </c>
      <c r="B94" s="2" t="str">
        <f t="shared" si="13"/>
        <v>I</v>
      </c>
      <c r="C94" s="3">
        <f t="shared" si="14"/>
        <v>38503.815000000002</v>
      </c>
      <c r="D94" s="4" t="str">
        <f t="shared" si="15"/>
        <v>vis</v>
      </c>
      <c r="E94" s="17">
        <f>VLOOKUP(C94,Active!C$21:E$972,3,FALSE)</f>
        <v>-9418.0687740887624</v>
      </c>
      <c r="F94" s="2" t="str">
        <f>LEFT(M94,1)</f>
        <v>V</v>
      </c>
      <c r="G94" s="4" t="str">
        <f t="shared" si="16"/>
        <v>38503.815</v>
      </c>
      <c r="H94" s="3">
        <f t="shared" si="17"/>
        <v>-1915</v>
      </c>
      <c r="I94" s="18" t="s">
        <v>276</v>
      </c>
      <c r="J94" s="19" t="s">
        <v>277</v>
      </c>
      <c r="K94" s="18">
        <v>-1915</v>
      </c>
      <c r="L94" s="18" t="s">
        <v>269</v>
      </c>
      <c r="M94" s="19" t="s">
        <v>70</v>
      </c>
      <c r="N94" s="19"/>
      <c r="O94" s="20" t="s">
        <v>258</v>
      </c>
      <c r="P94" s="20" t="s">
        <v>259</v>
      </c>
    </row>
    <row r="95" spans="1:16" ht="12.75" customHeight="1" thickBot="1" x14ac:dyDescent="0.25">
      <c r="A95" s="3" t="str">
        <f t="shared" si="12"/>
        <v> ST 28.244 </v>
      </c>
      <c r="B95" s="2" t="str">
        <f t="shared" si="13"/>
        <v>I</v>
      </c>
      <c r="C95" s="3">
        <f t="shared" si="14"/>
        <v>38517.773999999998</v>
      </c>
      <c r="D95" s="4" t="str">
        <f t="shared" si="15"/>
        <v>vis</v>
      </c>
      <c r="E95" s="17">
        <f>VLOOKUP(C95,Active!C$21:E$972,3,FALSE)</f>
        <v>-9412.0709138798557</v>
      </c>
      <c r="F95" s="2" t="s">
        <v>63</v>
      </c>
      <c r="G95" s="4" t="str">
        <f t="shared" si="16"/>
        <v>38517.774</v>
      </c>
      <c r="H95" s="3">
        <f t="shared" si="17"/>
        <v>-1909</v>
      </c>
      <c r="I95" s="18" t="s">
        <v>278</v>
      </c>
      <c r="J95" s="19" t="s">
        <v>279</v>
      </c>
      <c r="K95" s="18">
        <v>-1909</v>
      </c>
      <c r="L95" s="18" t="s">
        <v>75</v>
      </c>
      <c r="M95" s="19" t="s">
        <v>70</v>
      </c>
      <c r="N95" s="19"/>
      <c r="O95" s="20" t="s">
        <v>258</v>
      </c>
      <c r="P95" s="20" t="s">
        <v>259</v>
      </c>
    </row>
    <row r="96" spans="1:16" ht="12.75" customHeight="1" thickBot="1" x14ac:dyDescent="0.25">
      <c r="A96" s="3" t="str">
        <f t="shared" si="12"/>
        <v> ST 28.244 </v>
      </c>
      <c r="B96" s="2" t="str">
        <f t="shared" si="13"/>
        <v>I</v>
      </c>
      <c r="C96" s="3">
        <f t="shared" si="14"/>
        <v>38524.76</v>
      </c>
      <c r="D96" s="4" t="str">
        <f t="shared" si="15"/>
        <v>vis</v>
      </c>
      <c r="E96" s="17">
        <f>VLOOKUP(C96,Active!C$21:E$972,3,FALSE)</f>
        <v>-9409.0691908753797</v>
      </c>
      <c r="F96" s="2" t="s">
        <v>63</v>
      </c>
      <c r="G96" s="4" t="str">
        <f t="shared" si="16"/>
        <v>38524.760</v>
      </c>
      <c r="H96" s="3">
        <f t="shared" si="17"/>
        <v>-1906</v>
      </c>
      <c r="I96" s="18" t="s">
        <v>280</v>
      </c>
      <c r="J96" s="19" t="s">
        <v>281</v>
      </c>
      <c r="K96" s="18">
        <v>-1906</v>
      </c>
      <c r="L96" s="18" t="s">
        <v>234</v>
      </c>
      <c r="M96" s="19" t="s">
        <v>70</v>
      </c>
      <c r="N96" s="19"/>
      <c r="O96" s="20" t="s">
        <v>258</v>
      </c>
      <c r="P96" s="20" t="s">
        <v>259</v>
      </c>
    </row>
    <row r="97" spans="1:16" ht="12.75" customHeight="1" thickBot="1" x14ac:dyDescent="0.25">
      <c r="A97" s="3" t="str">
        <f t="shared" si="12"/>
        <v> ORI 97 </v>
      </c>
      <c r="B97" s="2" t="str">
        <f t="shared" si="13"/>
        <v>I</v>
      </c>
      <c r="C97" s="3">
        <f t="shared" si="14"/>
        <v>39262.525000000001</v>
      </c>
      <c r="D97" s="4" t="str">
        <f t="shared" si="15"/>
        <v>vis</v>
      </c>
      <c r="E97" s="17">
        <f>VLOOKUP(C97,Active!C$21:E$972,3,FALSE)</f>
        <v>-9092.0685936244536</v>
      </c>
      <c r="F97" s="2" t="s">
        <v>63</v>
      </c>
      <c r="G97" s="4" t="str">
        <f t="shared" si="16"/>
        <v>39262.525</v>
      </c>
      <c r="H97" s="3">
        <f t="shared" si="17"/>
        <v>-1589</v>
      </c>
      <c r="I97" s="18" t="s">
        <v>293</v>
      </c>
      <c r="J97" s="19" t="s">
        <v>294</v>
      </c>
      <c r="K97" s="18">
        <v>-1589</v>
      </c>
      <c r="L97" s="18" t="s">
        <v>182</v>
      </c>
      <c r="M97" s="19" t="s">
        <v>70</v>
      </c>
      <c r="N97" s="19"/>
      <c r="O97" s="20" t="s">
        <v>295</v>
      </c>
      <c r="P97" s="20" t="s">
        <v>296</v>
      </c>
    </row>
    <row r="98" spans="1:16" ht="12.75" customHeight="1" thickBot="1" x14ac:dyDescent="0.25">
      <c r="A98" s="3" t="str">
        <f t="shared" si="12"/>
        <v> AVSJ 3.64 </v>
      </c>
      <c r="B98" s="2" t="str">
        <f t="shared" si="13"/>
        <v>I</v>
      </c>
      <c r="C98" s="3">
        <f t="shared" si="14"/>
        <v>40337.781000000003</v>
      </c>
      <c r="D98" s="4" t="str">
        <f t="shared" si="15"/>
        <v>vis</v>
      </c>
      <c r="E98" s="17">
        <f>VLOOKUP(C98,Active!C$21:E$972,3,FALSE)</f>
        <v>-8630.0559009680619</v>
      </c>
      <c r="F98" s="2" t="s">
        <v>63</v>
      </c>
      <c r="G98" s="4" t="str">
        <f t="shared" si="16"/>
        <v>40337.781</v>
      </c>
      <c r="H98" s="3">
        <f t="shared" si="17"/>
        <v>-1127</v>
      </c>
      <c r="I98" s="18" t="s">
        <v>304</v>
      </c>
      <c r="J98" s="19" t="s">
        <v>305</v>
      </c>
      <c r="K98" s="18">
        <v>-1127</v>
      </c>
      <c r="L98" s="18" t="s">
        <v>141</v>
      </c>
      <c r="M98" s="19" t="s">
        <v>70</v>
      </c>
      <c r="N98" s="19"/>
      <c r="O98" s="20" t="s">
        <v>306</v>
      </c>
      <c r="P98" s="20" t="s">
        <v>307</v>
      </c>
    </row>
    <row r="99" spans="1:16" ht="12.75" customHeight="1" thickBot="1" x14ac:dyDescent="0.25">
      <c r="A99" s="3" t="str">
        <f t="shared" si="12"/>
        <v> AVSJ 3.64 </v>
      </c>
      <c r="B99" s="2" t="str">
        <f t="shared" si="13"/>
        <v>I</v>
      </c>
      <c r="C99" s="3">
        <f t="shared" si="14"/>
        <v>40407.591999999997</v>
      </c>
      <c r="D99" s="4" t="str">
        <f t="shared" si="15"/>
        <v>vis</v>
      </c>
      <c r="E99" s="17">
        <f>VLOOKUP(C99,Active!C$21:E$972,3,FALSE)</f>
        <v>-8600.059725092704</v>
      </c>
      <c r="F99" s="2" t="s">
        <v>63</v>
      </c>
      <c r="G99" s="4" t="str">
        <f t="shared" si="16"/>
        <v>40407.592</v>
      </c>
      <c r="H99" s="3">
        <f t="shared" si="17"/>
        <v>-1097</v>
      </c>
      <c r="I99" s="18" t="s">
        <v>308</v>
      </c>
      <c r="J99" s="19" t="s">
        <v>309</v>
      </c>
      <c r="K99" s="18">
        <v>-1097</v>
      </c>
      <c r="L99" s="18" t="s">
        <v>170</v>
      </c>
      <c r="M99" s="19" t="s">
        <v>70</v>
      </c>
      <c r="N99" s="19"/>
      <c r="O99" s="20" t="s">
        <v>310</v>
      </c>
      <c r="P99" s="20" t="s">
        <v>307</v>
      </c>
    </row>
    <row r="100" spans="1:16" ht="12.75" customHeight="1" thickBot="1" x14ac:dyDescent="0.25">
      <c r="A100" s="3" t="str">
        <f t="shared" si="12"/>
        <v> AVSJ 5.36 </v>
      </c>
      <c r="B100" s="2" t="str">
        <f t="shared" si="13"/>
        <v>I</v>
      </c>
      <c r="C100" s="3">
        <f t="shared" si="14"/>
        <v>40700.841999999997</v>
      </c>
      <c r="D100" s="4" t="str">
        <f t="shared" si="15"/>
        <v>vis</v>
      </c>
      <c r="E100" s="17">
        <f>VLOOKUP(C100,Active!C$21:E$972,3,FALSE)</f>
        <v>-8474.0569665668409</v>
      </c>
      <c r="F100" s="2" t="s">
        <v>63</v>
      </c>
      <c r="G100" s="4" t="str">
        <f t="shared" si="16"/>
        <v>40700.842</v>
      </c>
      <c r="H100" s="3">
        <f t="shared" si="17"/>
        <v>-971</v>
      </c>
      <c r="I100" s="18" t="s">
        <v>311</v>
      </c>
      <c r="J100" s="19" t="s">
        <v>312</v>
      </c>
      <c r="K100" s="18">
        <v>-971</v>
      </c>
      <c r="L100" s="18" t="s">
        <v>131</v>
      </c>
      <c r="M100" s="19" t="s">
        <v>70</v>
      </c>
      <c r="N100" s="19"/>
      <c r="O100" s="20" t="s">
        <v>313</v>
      </c>
      <c r="P100" s="20" t="s">
        <v>314</v>
      </c>
    </row>
    <row r="101" spans="1:16" ht="12.75" customHeight="1" thickBot="1" x14ac:dyDescent="0.25">
      <c r="A101" s="3" t="str">
        <f t="shared" si="12"/>
        <v> ORI 119 </v>
      </c>
      <c r="B101" s="2" t="str">
        <f t="shared" si="13"/>
        <v>I</v>
      </c>
      <c r="C101" s="3">
        <f t="shared" si="14"/>
        <v>40733.425999999999</v>
      </c>
      <c r="D101" s="4" t="str">
        <f t="shared" si="15"/>
        <v>vis</v>
      </c>
      <c r="E101" s="17">
        <f>VLOOKUP(C101,Active!C$21:E$972,3,FALSE)</f>
        <v>-8460.0563736126805</v>
      </c>
      <c r="F101" s="2" t="s">
        <v>63</v>
      </c>
      <c r="G101" s="4" t="str">
        <f t="shared" si="16"/>
        <v>40733.426</v>
      </c>
      <c r="H101" s="3">
        <f t="shared" si="17"/>
        <v>-957</v>
      </c>
      <c r="I101" s="18" t="s">
        <v>315</v>
      </c>
      <c r="J101" s="19" t="s">
        <v>316</v>
      </c>
      <c r="K101" s="18">
        <v>-957</v>
      </c>
      <c r="L101" s="18" t="s">
        <v>231</v>
      </c>
      <c r="M101" s="19" t="s">
        <v>70</v>
      </c>
      <c r="N101" s="19"/>
      <c r="O101" s="20" t="s">
        <v>317</v>
      </c>
      <c r="P101" s="20" t="s">
        <v>318</v>
      </c>
    </row>
    <row r="102" spans="1:16" ht="12.75" customHeight="1" thickBot="1" x14ac:dyDescent="0.25">
      <c r="A102" s="3" t="str">
        <f t="shared" si="12"/>
        <v> ORI 119 </v>
      </c>
      <c r="B102" s="2" t="str">
        <f t="shared" si="13"/>
        <v>I</v>
      </c>
      <c r="C102" s="3">
        <f t="shared" si="14"/>
        <v>40740.408000000003</v>
      </c>
      <c r="D102" s="4" t="str">
        <f t="shared" si="15"/>
        <v>vis</v>
      </c>
      <c r="E102" s="17">
        <f>VLOOKUP(C102,Active!C$21:E$972,3,FALSE)</f>
        <v>-8457.0563693159111</v>
      </c>
      <c r="F102" s="2" t="s">
        <v>63</v>
      </c>
      <c r="G102" s="4" t="str">
        <f t="shared" si="16"/>
        <v>40740.408</v>
      </c>
      <c r="H102" s="3">
        <f t="shared" si="17"/>
        <v>-954</v>
      </c>
      <c r="I102" s="18" t="s">
        <v>319</v>
      </c>
      <c r="J102" s="19" t="s">
        <v>320</v>
      </c>
      <c r="K102" s="18">
        <v>-954</v>
      </c>
      <c r="L102" s="18" t="s">
        <v>231</v>
      </c>
      <c r="M102" s="19" t="s">
        <v>70</v>
      </c>
      <c r="N102" s="19"/>
      <c r="O102" s="20" t="s">
        <v>317</v>
      </c>
      <c r="P102" s="20" t="s">
        <v>318</v>
      </c>
    </row>
    <row r="103" spans="1:16" ht="12.75" customHeight="1" thickBot="1" x14ac:dyDescent="0.25">
      <c r="A103" s="3" t="str">
        <f t="shared" si="12"/>
        <v>VSB 47 </v>
      </c>
      <c r="B103" s="2" t="str">
        <f t="shared" si="13"/>
        <v>I</v>
      </c>
      <c r="C103" s="3">
        <f t="shared" si="14"/>
        <v>41038.248</v>
      </c>
      <c r="D103" s="4" t="str">
        <f t="shared" si="15"/>
        <v>vis</v>
      </c>
      <c r="E103" s="17">
        <f>VLOOKUP(C103,Active!C$21:E$972,3,FALSE)</f>
        <v>-8329.0813937000767</v>
      </c>
      <c r="F103" s="2" t="s">
        <v>63</v>
      </c>
      <c r="G103" s="4" t="str">
        <f t="shared" si="16"/>
        <v>41038.248</v>
      </c>
      <c r="H103" s="3">
        <f t="shared" si="17"/>
        <v>-826</v>
      </c>
      <c r="I103" s="18" t="s">
        <v>321</v>
      </c>
      <c r="J103" s="19" t="s">
        <v>322</v>
      </c>
      <c r="K103" s="18">
        <v>-826</v>
      </c>
      <c r="L103" s="18" t="s">
        <v>323</v>
      </c>
      <c r="M103" s="19" t="s">
        <v>70</v>
      </c>
      <c r="N103" s="19"/>
      <c r="O103" s="20" t="s">
        <v>324</v>
      </c>
      <c r="P103" s="21" t="s">
        <v>253</v>
      </c>
    </row>
    <row r="104" spans="1:16" ht="12.75" customHeight="1" thickBot="1" x14ac:dyDescent="0.25">
      <c r="A104" s="3" t="str">
        <f t="shared" si="12"/>
        <v>VSB 47 </v>
      </c>
      <c r="B104" s="2" t="str">
        <f t="shared" si="13"/>
        <v>I</v>
      </c>
      <c r="C104" s="3">
        <f t="shared" si="14"/>
        <v>41038.28</v>
      </c>
      <c r="D104" s="4" t="str">
        <f t="shared" si="15"/>
        <v>vis</v>
      </c>
      <c r="E104" s="17">
        <f>VLOOKUP(C104,Active!C$21:E$972,3,FALSE)</f>
        <v>-8329.0676440384486</v>
      </c>
      <c r="F104" s="2" t="s">
        <v>63</v>
      </c>
      <c r="G104" s="4" t="str">
        <f t="shared" si="16"/>
        <v>41038.28</v>
      </c>
      <c r="H104" s="3">
        <f t="shared" si="17"/>
        <v>-826</v>
      </c>
      <c r="I104" s="18" t="s">
        <v>325</v>
      </c>
      <c r="J104" s="19" t="s">
        <v>326</v>
      </c>
      <c r="K104" s="18">
        <v>-826</v>
      </c>
      <c r="L104" s="18" t="s">
        <v>327</v>
      </c>
      <c r="M104" s="19" t="s">
        <v>70</v>
      </c>
      <c r="N104" s="19"/>
      <c r="O104" s="20" t="s">
        <v>328</v>
      </c>
      <c r="P104" s="21" t="s">
        <v>253</v>
      </c>
    </row>
    <row r="105" spans="1:16" ht="12.75" customHeight="1" thickBot="1" x14ac:dyDescent="0.25">
      <c r="A105" s="3" t="str">
        <f t="shared" si="12"/>
        <v> ORI 125 </v>
      </c>
      <c r="B105" s="2" t="str">
        <f t="shared" si="13"/>
        <v>I</v>
      </c>
      <c r="C105" s="3">
        <f t="shared" si="14"/>
        <v>41082.553999999996</v>
      </c>
      <c r="D105" s="4" t="str">
        <f t="shared" si="15"/>
        <v>vis</v>
      </c>
      <c r="E105" s="17">
        <f>VLOOKUP(C105,Active!C$21:E$972,3,FALSE)</f>
        <v>-8310.0441278202943</v>
      </c>
      <c r="F105" s="2" t="s">
        <v>63</v>
      </c>
      <c r="G105" s="4" t="str">
        <f t="shared" si="16"/>
        <v>41082.554</v>
      </c>
      <c r="H105" s="3">
        <f t="shared" si="17"/>
        <v>-807</v>
      </c>
      <c r="I105" s="18" t="s">
        <v>329</v>
      </c>
      <c r="J105" s="19" t="s">
        <v>330</v>
      </c>
      <c r="K105" s="18">
        <v>-807</v>
      </c>
      <c r="L105" s="18" t="s">
        <v>331</v>
      </c>
      <c r="M105" s="19" t="s">
        <v>70</v>
      </c>
      <c r="N105" s="19"/>
      <c r="O105" s="20" t="s">
        <v>295</v>
      </c>
      <c r="P105" s="20" t="s">
        <v>332</v>
      </c>
    </row>
    <row r="106" spans="1:16" ht="12.75" customHeight="1" thickBot="1" x14ac:dyDescent="0.25">
      <c r="A106" s="3" t="str">
        <f t="shared" si="12"/>
        <v> BBS 4 </v>
      </c>
      <c r="B106" s="2" t="str">
        <f t="shared" si="13"/>
        <v>I</v>
      </c>
      <c r="C106" s="3">
        <f t="shared" si="14"/>
        <v>41522.425999999999</v>
      </c>
      <c r="D106" s="4" t="str">
        <f t="shared" si="15"/>
        <v>vis</v>
      </c>
      <c r="E106" s="17">
        <f>VLOOKUP(C106,Active!C$21:E$972,3,FALSE)</f>
        <v>-8121.041279062274</v>
      </c>
      <c r="F106" s="2" t="s">
        <v>63</v>
      </c>
      <c r="G106" s="4" t="str">
        <f t="shared" si="16"/>
        <v>41522.426</v>
      </c>
      <c r="H106" s="3">
        <f t="shared" si="17"/>
        <v>-618</v>
      </c>
      <c r="I106" s="18" t="s">
        <v>333</v>
      </c>
      <c r="J106" s="19" t="s">
        <v>334</v>
      </c>
      <c r="K106" s="18">
        <v>-618</v>
      </c>
      <c r="L106" s="18" t="s">
        <v>335</v>
      </c>
      <c r="M106" s="19" t="s">
        <v>70</v>
      </c>
      <c r="N106" s="19"/>
      <c r="O106" s="20" t="s">
        <v>295</v>
      </c>
      <c r="P106" s="20" t="s">
        <v>336</v>
      </c>
    </row>
    <row r="107" spans="1:16" ht="12.75" customHeight="1" thickBot="1" x14ac:dyDescent="0.25">
      <c r="A107" s="3" t="str">
        <f t="shared" ref="A107:A138" si="18">P107</f>
        <v> BBS 7 </v>
      </c>
      <c r="B107" s="2" t="str">
        <f t="shared" ref="B107:B138" si="19">IF(H107=INT(H107),"I","II")</f>
        <v>I</v>
      </c>
      <c r="C107" s="3">
        <f t="shared" ref="C107:C138" si="20">1*G107</f>
        <v>41687.644</v>
      </c>
      <c r="D107" s="4" t="str">
        <f t="shared" ref="D107:D138" si="21">VLOOKUP(F107,I$1:J$5,2,FALSE)</f>
        <v>vis</v>
      </c>
      <c r="E107" s="17">
        <f>VLOOKUP(C107,Active!C$21:E$972,3,FALSE)</f>
        <v>-8050.0509167157215</v>
      </c>
      <c r="F107" s="2" t="s">
        <v>63</v>
      </c>
      <c r="G107" s="4" t="str">
        <f t="shared" ref="G107:G138" si="22">MID(I107,3,LEN(I107)-3)</f>
        <v>41687.644</v>
      </c>
      <c r="H107" s="3">
        <f t="shared" ref="H107:H138" si="23">1*K107</f>
        <v>-547</v>
      </c>
      <c r="I107" s="18" t="s">
        <v>337</v>
      </c>
      <c r="J107" s="19" t="s">
        <v>338</v>
      </c>
      <c r="K107" s="18">
        <v>-547</v>
      </c>
      <c r="L107" s="18" t="s">
        <v>103</v>
      </c>
      <c r="M107" s="19" t="s">
        <v>70</v>
      </c>
      <c r="N107" s="19"/>
      <c r="O107" s="20" t="s">
        <v>295</v>
      </c>
      <c r="P107" s="20" t="s">
        <v>339</v>
      </c>
    </row>
    <row r="108" spans="1:16" ht="12.75" customHeight="1" thickBot="1" x14ac:dyDescent="0.25">
      <c r="A108" s="3" t="str">
        <f t="shared" si="18"/>
        <v> AVSJ 5.88 </v>
      </c>
      <c r="B108" s="2" t="str">
        <f t="shared" si="19"/>
        <v>I</v>
      </c>
      <c r="C108" s="3">
        <f t="shared" si="20"/>
        <v>41738.843000000001</v>
      </c>
      <c r="D108" s="4" t="str">
        <f t="shared" si="21"/>
        <v>vis</v>
      </c>
      <c r="E108" s="17">
        <f>VLOOKUP(C108,Active!C$21:E$972,3,FALSE)</f>
        <v>-8028.0518877855739</v>
      </c>
      <c r="F108" s="2" t="s">
        <v>63</v>
      </c>
      <c r="G108" s="4" t="str">
        <f t="shared" si="22"/>
        <v>41738.843</v>
      </c>
      <c r="H108" s="3">
        <f t="shared" si="23"/>
        <v>-525</v>
      </c>
      <c r="I108" s="18" t="s">
        <v>340</v>
      </c>
      <c r="J108" s="19" t="s">
        <v>341</v>
      </c>
      <c r="K108" s="18">
        <v>-525</v>
      </c>
      <c r="L108" s="18" t="s">
        <v>231</v>
      </c>
      <c r="M108" s="19" t="s">
        <v>70</v>
      </c>
      <c r="N108" s="19"/>
      <c r="O108" s="20" t="s">
        <v>342</v>
      </c>
      <c r="P108" s="20" t="s">
        <v>343</v>
      </c>
    </row>
    <row r="109" spans="1:16" ht="12.75" customHeight="1" thickBot="1" x14ac:dyDescent="0.25">
      <c r="A109" s="3" t="str">
        <f t="shared" si="18"/>
        <v> AVSJ 5.88 </v>
      </c>
      <c r="B109" s="2" t="str">
        <f t="shared" si="19"/>
        <v>I</v>
      </c>
      <c r="C109" s="3">
        <f t="shared" si="20"/>
        <v>41738.849000000002</v>
      </c>
      <c r="D109" s="4" t="str">
        <f t="shared" si="21"/>
        <v>vis</v>
      </c>
      <c r="E109" s="17">
        <f>VLOOKUP(C109,Active!C$21:E$972,3,FALSE)</f>
        <v>-8028.0493097240178</v>
      </c>
      <c r="F109" s="2" t="s">
        <v>63</v>
      </c>
      <c r="G109" s="4" t="str">
        <f t="shared" si="22"/>
        <v>41738.849</v>
      </c>
      <c r="H109" s="3">
        <f t="shared" si="23"/>
        <v>-525</v>
      </c>
      <c r="I109" s="18" t="s">
        <v>344</v>
      </c>
      <c r="J109" s="19" t="s">
        <v>345</v>
      </c>
      <c r="K109" s="18">
        <v>-525</v>
      </c>
      <c r="L109" s="18" t="s">
        <v>97</v>
      </c>
      <c r="M109" s="19" t="s">
        <v>70</v>
      </c>
      <c r="N109" s="19"/>
      <c r="O109" s="20" t="s">
        <v>306</v>
      </c>
      <c r="P109" s="20" t="s">
        <v>343</v>
      </c>
    </row>
    <row r="110" spans="1:16" ht="12.75" customHeight="1" thickBot="1" x14ac:dyDescent="0.25">
      <c r="A110" s="3" t="str">
        <f t="shared" si="18"/>
        <v> AVSJ 5.88 </v>
      </c>
      <c r="B110" s="2" t="str">
        <f t="shared" si="19"/>
        <v>I</v>
      </c>
      <c r="C110" s="3">
        <f t="shared" si="20"/>
        <v>41745.811999999998</v>
      </c>
      <c r="D110" s="4" t="str">
        <f t="shared" si="21"/>
        <v>vis</v>
      </c>
      <c r="E110" s="17">
        <f>VLOOKUP(C110,Active!C$21:E$972,3,FALSE)</f>
        <v>-8025.0574692888431</v>
      </c>
      <c r="F110" s="2" t="s">
        <v>63</v>
      </c>
      <c r="G110" s="4" t="str">
        <f t="shared" si="22"/>
        <v>41745.812</v>
      </c>
      <c r="H110" s="3">
        <f t="shared" si="23"/>
        <v>-522</v>
      </c>
      <c r="I110" s="18" t="s">
        <v>346</v>
      </c>
      <c r="J110" s="19" t="s">
        <v>347</v>
      </c>
      <c r="K110" s="18">
        <v>-522</v>
      </c>
      <c r="L110" s="18" t="s">
        <v>182</v>
      </c>
      <c r="M110" s="19" t="s">
        <v>70</v>
      </c>
      <c r="N110" s="19"/>
      <c r="O110" s="20" t="s">
        <v>342</v>
      </c>
      <c r="P110" s="20" t="s">
        <v>343</v>
      </c>
    </row>
    <row r="111" spans="1:16" ht="12.75" customHeight="1" thickBot="1" x14ac:dyDescent="0.25">
      <c r="A111" s="3" t="str">
        <f t="shared" si="18"/>
        <v> AVSJ 5.88 </v>
      </c>
      <c r="B111" s="2" t="str">
        <f t="shared" si="19"/>
        <v>I</v>
      </c>
      <c r="C111" s="3">
        <f t="shared" si="20"/>
        <v>41745.819000000003</v>
      </c>
      <c r="D111" s="4" t="str">
        <f t="shared" si="21"/>
        <v>vis</v>
      </c>
      <c r="E111" s="17">
        <f>VLOOKUP(C111,Active!C$21:E$972,3,FALSE)</f>
        <v>-8025.0544615503595</v>
      </c>
      <c r="F111" s="2" t="s">
        <v>63</v>
      </c>
      <c r="G111" s="4" t="str">
        <f t="shared" si="22"/>
        <v>41745.819</v>
      </c>
      <c r="H111" s="3">
        <f t="shared" si="23"/>
        <v>-522</v>
      </c>
      <c r="I111" s="18" t="s">
        <v>348</v>
      </c>
      <c r="J111" s="19" t="s">
        <v>349</v>
      </c>
      <c r="K111" s="18">
        <v>-522</v>
      </c>
      <c r="L111" s="18" t="s">
        <v>269</v>
      </c>
      <c r="M111" s="19" t="s">
        <v>70</v>
      </c>
      <c r="N111" s="19"/>
      <c r="O111" s="20" t="s">
        <v>306</v>
      </c>
      <c r="P111" s="20" t="s">
        <v>343</v>
      </c>
    </row>
    <row r="112" spans="1:16" ht="12.75" customHeight="1" thickBot="1" x14ac:dyDescent="0.25">
      <c r="A112" s="3" t="str">
        <f t="shared" si="18"/>
        <v> AVSJ 5.88 </v>
      </c>
      <c r="B112" s="2" t="str">
        <f t="shared" si="19"/>
        <v>I</v>
      </c>
      <c r="C112" s="3">
        <f t="shared" si="20"/>
        <v>41759.794000000002</v>
      </c>
      <c r="D112" s="4" t="str">
        <f t="shared" si="21"/>
        <v>vis</v>
      </c>
      <c r="E112" s="17">
        <f>VLOOKUP(C112,Active!C$21:E$972,3,FALSE)</f>
        <v>-8019.049726510636</v>
      </c>
      <c r="F112" s="2" t="s">
        <v>63</v>
      </c>
      <c r="G112" s="4" t="str">
        <f t="shared" si="22"/>
        <v>41759.794</v>
      </c>
      <c r="H112" s="3">
        <f t="shared" si="23"/>
        <v>-516</v>
      </c>
      <c r="I112" s="18" t="s">
        <v>350</v>
      </c>
      <c r="J112" s="19" t="s">
        <v>351</v>
      </c>
      <c r="K112" s="18">
        <v>-516</v>
      </c>
      <c r="L112" s="18" t="s">
        <v>128</v>
      </c>
      <c r="M112" s="19" t="s">
        <v>70</v>
      </c>
      <c r="N112" s="19"/>
      <c r="O112" s="20" t="s">
        <v>352</v>
      </c>
      <c r="P112" s="20" t="s">
        <v>343</v>
      </c>
    </row>
    <row r="113" spans="1:16" ht="12.75" customHeight="1" thickBot="1" x14ac:dyDescent="0.25">
      <c r="A113" s="3" t="str">
        <f t="shared" si="18"/>
        <v> BBS 9 </v>
      </c>
      <c r="B113" s="2" t="str">
        <f t="shared" si="19"/>
        <v>I</v>
      </c>
      <c r="C113" s="3">
        <f t="shared" si="20"/>
        <v>41806.368000000002</v>
      </c>
      <c r="D113" s="4" t="str">
        <f t="shared" si="21"/>
        <v>vis</v>
      </c>
      <c r="E113" s="17">
        <f>VLOOKUP(C113,Active!C$21:E$972,3,FALSE)</f>
        <v>-7999.0379533628657</v>
      </c>
      <c r="F113" s="2" t="s">
        <v>63</v>
      </c>
      <c r="G113" s="4" t="str">
        <f t="shared" si="22"/>
        <v>41806.368</v>
      </c>
      <c r="H113" s="3">
        <f t="shared" si="23"/>
        <v>-496</v>
      </c>
      <c r="I113" s="18" t="s">
        <v>353</v>
      </c>
      <c r="J113" s="19" t="s">
        <v>354</v>
      </c>
      <c r="K113" s="18">
        <v>-496</v>
      </c>
      <c r="L113" s="18" t="s">
        <v>355</v>
      </c>
      <c r="M113" s="19" t="s">
        <v>70</v>
      </c>
      <c r="N113" s="19"/>
      <c r="O113" s="20" t="s">
        <v>295</v>
      </c>
      <c r="P113" s="20" t="s">
        <v>356</v>
      </c>
    </row>
    <row r="114" spans="1:16" ht="12.75" customHeight="1" thickBot="1" x14ac:dyDescent="0.25">
      <c r="A114" s="3" t="str">
        <f t="shared" si="18"/>
        <v> BBS 13 </v>
      </c>
      <c r="B114" s="2" t="str">
        <f t="shared" si="19"/>
        <v>I</v>
      </c>
      <c r="C114" s="3">
        <f t="shared" si="20"/>
        <v>42043.701999999997</v>
      </c>
      <c r="D114" s="4" t="str">
        <f t="shared" si="21"/>
        <v>vis</v>
      </c>
      <c r="E114" s="17">
        <f>VLOOKUP(C114,Active!C$21:E$972,3,FALSE)</f>
        <v>-7897.0610098267125</v>
      </c>
      <c r="F114" s="2" t="s">
        <v>63</v>
      </c>
      <c r="G114" s="4" t="str">
        <f t="shared" si="22"/>
        <v>42043.702</v>
      </c>
      <c r="H114" s="3">
        <f t="shared" si="23"/>
        <v>-394</v>
      </c>
      <c r="I114" s="18" t="s">
        <v>357</v>
      </c>
      <c r="J114" s="19" t="s">
        <v>358</v>
      </c>
      <c r="K114" s="18">
        <v>-394</v>
      </c>
      <c r="L114" s="18" t="s">
        <v>359</v>
      </c>
      <c r="M114" s="19" t="s">
        <v>70</v>
      </c>
      <c r="N114" s="19"/>
      <c r="O114" s="20" t="s">
        <v>295</v>
      </c>
      <c r="P114" s="20" t="s">
        <v>360</v>
      </c>
    </row>
    <row r="115" spans="1:16" ht="12.75" customHeight="1" thickBot="1" x14ac:dyDescent="0.25">
      <c r="A115" s="3" t="str">
        <f t="shared" si="18"/>
        <v> AVSJ 6.30 </v>
      </c>
      <c r="B115" s="2" t="str">
        <f t="shared" si="19"/>
        <v>I</v>
      </c>
      <c r="C115" s="3">
        <f t="shared" si="20"/>
        <v>42157.754000000001</v>
      </c>
      <c r="D115" s="4" t="str">
        <f t="shared" si="21"/>
        <v>vis</v>
      </c>
      <c r="E115" s="17">
        <f>VLOOKUP(C115,Active!C$21:E$972,3,FALSE)</f>
        <v>-7848.0554970717521</v>
      </c>
      <c r="F115" s="2" t="s">
        <v>63</v>
      </c>
      <c r="G115" s="4" t="str">
        <f t="shared" si="22"/>
        <v>42157.754</v>
      </c>
      <c r="H115" s="3">
        <f t="shared" si="23"/>
        <v>-345</v>
      </c>
      <c r="I115" s="18" t="s">
        <v>361</v>
      </c>
      <c r="J115" s="19" t="s">
        <v>362</v>
      </c>
      <c r="K115" s="18">
        <v>-345</v>
      </c>
      <c r="L115" s="18" t="s">
        <v>182</v>
      </c>
      <c r="M115" s="19" t="s">
        <v>70</v>
      </c>
      <c r="N115" s="19"/>
      <c r="O115" s="20" t="s">
        <v>363</v>
      </c>
      <c r="P115" s="20" t="s">
        <v>364</v>
      </c>
    </row>
    <row r="116" spans="1:16" ht="12.75" customHeight="1" thickBot="1" x14ac:dyDescent="0.25">
      <c r="A116" s="3" t="str">
        <f t="shared" si="18"/>
        <v> AVSJ 6.30 </v>
      </c>
      <c r="B116" s="2" t="str">
        <f t="shared" si="19"/>
        <v>I</v>
      </c>
      <c r="C116" s="3">
        <f t="shared" si="20"/>
        <v>42157.767999999996</v>
      </c>
      <c r="D116" s="4" t="str">
        <f t="shared" si="21"/>
        <v>vis</v>
      </c>
      <c r="E116" s="17">
        <f>VLOOKUP(C116,Active!C$21:E$972,3,FALSE)</f>
        <v>-7848.0494815947904</v>
      </c>
      <c r="F116" s="2" t="s">
        <v>63</v>
      </c>
      <c r="G116" s="4" t="str">
        <f t="shared" si="22"/>
        <v>42157.768</v>
      </c>
      <c r="H116" s="3">
        <f t="shared" si="23"/>
        <v>-345</v>
      </c>
      <c r="I116" s="18" t="s">
        <v>365</v>
      </c>
      <c r="J116" s="19" t="s">
        <v>366</v>
      </c>
      <c r="K116" s="18">
        <v>-345</v>
      </c>
      <c r="L116" s="18" t="s">
        <v>144</v>
      </c>
      <c r="M116" s="19" t="s">
        <v>70</v>
      </c>
      <c r="N116" s="19"/>
      <c r="O116" s="20" t="s">
        <v>258</v>
      </c>
      <c r="P116" s="20" t="s">
        <v>364</v>
      </c>
    </row>
    <row r="117" spans="1:16" ht="12.75" customHeight="1" thickBot="1" x14ac:dyDescent="0.25">
      <c r="A117" s="3" t="str">
        <f t="shared" si="18"/>
        <v> BBS 15 </v>
      </c>
      <c r="B117" s="2" t="str">
        <f t="shared" si="19"/>
        <v>I</v>
      </c>
      <c r="C117" s="3">
        <f t="shared" si="20"/>
        <v>42183.38</v>
      </c>
      <c r="D117" s="4" t="str">
        <f t="shared" si="21"/>
        <v>vis</v>
      </c>
      <c r="E117" s="17">
        <f>VLOOKUP(C117,Active!C$21:E$972,3,FALSE)</f>
        <v>-7837.0445961681426</v>
      </c>
      <c r="F117" s="2" t="s">
        <v>63</v>
      </c>
      <c r="G117" s="4" t="str">
        <f t="shared" si="22"/>
        <v>42183.380</v>
      </c>
      <c r="H117" s="3">
        <f t="shared" si="23"/>
        <v>-334</v>
      </c>
      <c r="I117" s="18" t="s">
        <v>367</v>
      </c>
      <c r="J117" s="19" t="s">
        <v>368</v>
      </c>
      <c r="K117" s="18">
        <v>-334</v>
      </c>
      <c r="L117" s="18" t="s">
        <v>369</v>
      </c>
      <c r="M117" s="19" t="s">
        <v>70</v>
      </c>
      <c r="N117" s="19"/>
      <c r="O117" s="20" t="s">
        <v>295</v>
      </c>
      <c r="P117" s="20" t="s">
        <v>370</v>
      </c>
    </row>
    <row r="118" spans="1:16" ht="12.75" customHeight="1" thickBot="1" x14ac:dyDescent="0.25">
      <c r="A118" s="3" t="str">
        <f t="shared" si="18"/>
        <v> AVSJ 6.30 </v>
      </c>
      <c r="B118" s="2" t="str">
        <f t="shared" si="19"/>
        <v>I</v>
      </c>
      <c r="C118" s="3">
        <f t="shared" si="20"/>
        <v>42199.663</v>
      </c>
      <c r="D118" s="4" t="str">
        <f t="shared" si="21"/>
        <v>vis</v>
      </c>
      <c r="E118" s="17">
        <f>VLOOKUP(C118,Active!C$21:E$972,3,FALSE)</f>
        <v>-7830.0481667833956</v>
      </c>
      <c r="F118" s="2" t="s">
        <v>63</v>
      </c>
      <c r="G118" s="4" t="str">
        <f t="shared" si="22"/>
        <v>42199.663</v>
      </c>
      <c r="H118" s="3">
        <f t="shared" si="23"/>
        <v>-327</v>
      </c>
      <c r="I118" s="18" t="s">
        <v>371</v>
      </c>
      <c r="J118" s="19" t="s">
        <v>372</v>
      </c>
      <c r="K118" s="18">
        <v>-327</v>
      </c>
      <c r="L118" s="18" t="s">
        <v>89</v>
      </c>
      <c r="M118" s="19" t="s">
        <v>70</v>
      </c>
      <c r="N118" s="19"/>
      <c r="O118" s="20" t="s">
        <v>352</v>
      </c>
      <c r="P118" s="20" t="s">
        <v>364</v>
      </c>
    </row>
    <row r="119" spans="1:16" ht="12.75" customHeight="1" thickBot="1" x14ac:dyDescent="0.25">
      <c r="A119" s="3" t="str">
        <f t="shared" si="18"/>
        <v> AVSJ 7.37 </v>
      </c>
      <c r="B119" s="2" t="str">
        <f t="shared" si="19"/>
        <v>I</v>
      </c>
      <c r="C119" s="3">
        <f t="shared" si="20"/>
        <v>42520.83</v>
      </c>
      <c r="D119" s="4" t="str">
        <f t="shared" si="21"/>
        <v>vis</v>
      </c>
      <c r="E119" s="17">
        <f>VLOOKUP(C119,Active!C$21:E$972,3,FALSE)</f>
        <v>-7692.0501175166391</v>
      </c>
      <c r="F119" s="2" t="s">
        <v>63</v>
      </c>
      <c r="G119" s="4" t="str">
        <f t="shared" si="22"/>
        <v>42520.830</v>
      </c>
      <c r="H119" s="3">
        <f t="shared" si="23"/>
        <v>-189</v>
      </c>
      <c r="I119" s="18" t="s">
        <v>373</v>
      </c>
      <c r="J119" s="19" t="s">
        <v>374</v>
      </c>
      <c r="K119" s="18">
        <v>-189</v>
      </c>
      <c r="L119" s="18" t="s">
        <v>122</v>
      </c>
      <c r="M119" s="19" t="s">
        <v>70</v>
      </c>
      <c r="N119" s="19"/>
      <c r="O119" s="20" t="s">
        <v>363</v>
      </c>
      <c r="P119" s="20" t="s">
        <v>375</v>
      </c>
    </row>
    <row r="120" spans="1:16" ht="12.75" customHeight="1" thickBot="1" x14ac:dyDescent="0.25">
      <c r="A120" s="3" t="str">
        <f t="shared" si="18"/>
        <v> BBS 22 </v>
      </c>
      <c r="B120" s="2" t="str">
        <f t="shared" si="19"/>
        <v>I</v>
      </c>
      <c r="C120" s="3">
        <f t="shared" si="20"/>
        <v>42546.408000000003</v>
      </c>
      <c r="D120" s="4" t="str">
        <f t="shared" si="21"/>
        <v>vis</v>
      </c>
      <c r="E120" s="17">
        <f>VLOOKUP(C120,Active!C$21:E$972,3,FALSE)</f>
        <v>-7681.0598411054716</v>
      </c>
      <c r="F120" s="2" t="s">
        <v>63</v>
      </c>
      <c r="G120" s="4" t="str">
        <f t="shared" si="22"/>
        <v>42546.408</v>
      </c>
      <c r="H120" s="3">
        <f t="shared" si="23"/>
        <v>-178</v>
      </c>
      <c r="I120" s="18" t="s">
        <v>376</v>
      </c>
      <c r="J120" s="19" t="s">
        <v>377</v>
      </c>
      <c r="K120" s="18">
        <v>-178</v>
      </c>
      <c r="L120" s="18" t="s">
        <v>378</v>
      </c>
      <c r="M120" s="19" t="s">
        <v>70</v>
      </c>
      <c r="N120" s="19"/>
      <c r="O120" s="20" t="s">
        <v>379</v>
      </c>
      <c r="P120" s="20" t="s">
        <v>380</v>
      </c>
    </row>
    <row r="121" spans="1:16" ht="12.75" customHeight="1" thickBot="1" x14ac:dyDescent="0.25">
      <c r="A121" s="3" t="str">
        <f t="shared" si="18"/>
        <v> BBS 22 </v>
      </c>
      <c r="B121" s="2" t="str">
        <f t="shared" si="19"/>
        <v>I</v>
      </c>
      <c r="C121" s="3">
        <f t="shared" si="20"/>
        <v>42546.440999999999</v>
      </c>
      <c r="D121" s="4" t="str">
        <f t="shared" si="21"/>
        <v>vis</v>
      </c>
      <c r="E121" s="17">
        <f>VLOOKUP(C121,Active!C$21:E$972,3,FALSE)</f>
        <v>-7681.0456617669188</v>
      </c>
      <c r="F121" s="2" t="s">
        <v>63</v>
      </c>
      <c r="G121" s="4" t="str">
        <f t="shared" si="22"/>
        <v>42546.441</v>
      </c>
      <c r="H121" s="3">
        <f t="shared" si="23"/>
        <v>-178</v>
      </c>
      <c r="I121" s="18" t="s">
        <v>381</v>
      </c>
      <c r="J121" s="19" t="s">
        <v>382</v>
      </c>
      <c r="K121" s="18">
        <v>-178</v>
      </c>
      <c r="L121" s="18" t="s">
        <v>97</v>
      </c>
      <c r="M121" s="19" t="s">
        <v>70</v>
      </c>
      <c r="N121" s="19"/>
      <c r="O121" s="20" t="s">
        <v>383</v>
      </c>
      <c r="P121" s="20" t="s">
        <v>380</v>
      </c>
    </row>
    <row r="122" spans="1:16" ht="12.75" customHeight="1" thickBot="1" x14ac:dyDescent="0.25">
      <c r="A122" s="3" t="str">
        <f t="shared" si="18"/>
        <v> AVSJ 7.37 </v>
      </c>
      <c r="B122" s="2" t="str">
        <f t="shared" si="19"/>
        <v>I</v>
      </c>
      <c r="C122" s="3">
        <f t="shared" si="20"/>
        <v>42569.726999999999</v>
      </c>
      <c r="D122" s="4" t="str">
        <f t="shared" si="21"/>
        <v>vis</v>
      </c>
      <c r="E122" s="17">
        <f>VLOOKUP(C122,Active!C$21:E$972,3,FALSE)</f>
        <v>-7671.0402048699589</v>
      </c>
      <c r="F122" s="2" t="s">
        <v>63</v>
      </c>
      <c r="G122" s="4" t="str">
        <f t="shared" si="22"/>
        <v>42569.727</v>
      </c>
      <c r="H122" s="3">
        <f t="shared" si="23"/>
        <v>-168</v>
      </c>
      <c r="I122" s="18" t="s">
        <v>384</v>
      </c>
      <c r="J122" s="19" t="s">
        <v>385</v>
      </c>
      <c r="K122" s="18">
        <v>-168</v>
      </c>
      <c r="L122" s="18" t="s">
        <v>386</v>
      </c>
      <c r="M122" s="19" t="s">
        <v>70</v>
      </c>
      <c r="N122" s="19"/>
      <c r="O122" s="20" t="s">
        <v>258</v>
      </c>
      <c r="P122" s="20" t="s">
        <v>375</v>
      </c>
    </row>
    <row r="123" spans="1:16" ht="12.75" customHeight="1" thickBot="1" x14ac:dyDescent="0.25">
      <c r="A123" s="3" t="str">
        <f t="shared" si="18"/>
        <v> AOEB 3 </v>
      </c>
      <c r="B123" s="2" t="str">
        <f t="shared" si="19"/>
        <v>I</v>
      </c>
      <c r="C123" s="3">
        <f t="shared" si="20"/>
        <v>42925.775000000001</v>
      </c>
      <c r="D123" s="4" t="str">
        <f t="shared" si="21"/>
        <v>vis</v>
      </c>
      <c r="E123" s="17">
        <f>VLOOKUP(C123,Active!C$21:E$972,3,FALSE)</f>
        <v>-7518.0545947502069</v>
      </c>
      <c r="F123" s="2" t="s">
        <v>63</v>
      </c>
      <c r="G123" s="4" t="str">
        <f t="shared" si="22"/>
        <v>42925.775</v>
      </c>
      <c r="H123" s="3">
        <f t="shared" si="23"/>
        <v>-15</v>
      </c>
      <c r="I123" s="18" t="s">
        <v>387</v>
      </c>
      <c r="J123" s="19" t="s">
        <v>388</v>
      </c>
      <c r="K123" s="18">
        <v>-15</v>
      </c>
      <c r="L123" s="18" t="s">
        <v>69</v>
      </c>
      <c r="M123" s="19" t="s">
        <v>70</v>
      </c>
      <c r="N123" s="19"/>
      <c r="O123" s="20" t="s">
        <v>389</v>
      </c>
      <c r="P123" s="20" t="s">
        <v>390</v>
      </c>
    </row>
    <row r="124" spans="1:16" ht="12.75" customHeight="1" thickBot="1" x14ac:dyDescent="0.25">
      <c r="A124" s="3" t="str">
        <f t="shared" si="18"/>
        <v> AOEB 3 </v>
      </c>
      <c r="B124" s="2" t="str">
        <f t="shared" si="19"/>
        <v>I</v>
      </c>
      <c r="C124" s="3">
        <f t="shared" si="20"/>
        <v>42932.756000000001</v>
      </c>
      <c r="D124" s="4" t="str">
        <f t="shared" si="21"/>
        <v>vis</v>
      </c>
      <c r="E124" s="17">
        <f>VLOOKUP(C124,Active!C$21:E$972,3,FALSE)</f>
        <v>-7515.055020130364</v>
      </c>
      <c r="F124" s="2" t="s">
        <v>63</v>
      </c>
      <c r="G124" s="4" t="str">
        <f t="shared" si="22"/>
        <v>42932.756</v>
      </c>
      <c r="H124" s="3">
        <f t="shared" si="23"/>
        <v>-12</v>
      </c>
      <c r="I124" s="18" t="s">
        <v>391</v>
      </c>
      <c r="J124" s="19" t="s">
        <v>392</v>
      </c>
      <c r="K124" s="18">
        <v>-12</v>
      </c>
      <c r="L124" s="18" t="s">
        <v>266</v>
      </c>
      <c r="M124" s="19" t="s">
        <v>70</v>
      </c>
      <c r="N124" s="19"/>
      <c r="O124" s="20" t="s">
        <v>389</v>
      </c>
      <c r="P124" s="20" t="s">
        <v>390</v>
      </c>
    </row>
    <row r="125" spans="1:16" ht="12.75" customHeight="1" thickBot="1" x14ac:dyDescent="0.25">
      <c r="A125" s="3" t="str">
        <f t="shared" si="18"/>
        <v> AOEB 3 </v>
      </c>
      <c r="B125" s="2" t="str">
        <f t="shared" si="19"/>
        <v>I</v>
      </c>
      <c r="C125" s="3">
        <f t="shared" si="20"/>
        <v>42932.760999999999</v>
      </c>
      <c r="D125" s="4" t="str">
        <f t="shared" si="21"/>
        <v>vis</v>
      </c>
      <c r="E125" s="17">
        <f>VLOOKUP(C125,Active!C$21:E$972,3,FALSE)</f>
        <v>-7515.0528717457355</v>
      </c>
      <c r="F125" s="2" t="s">
        <v>63</v>
      </c>
      <c r="G125" s="4" t="str">
        <f t="shared" si="22"/>
        <v>42932.761</v>
      </c>
      <c r="H125" s="3">
        <f t="shared" si="23"/>
        <v>-12</v>
      </c>
      <c r="I125" s="18" t="s">
        <v>393</v>
      </c>
      <c r="J125" s="19" t="s">
        <v>394</v>
      </c>
      <c r="K125" s="18">
        <v>-12</v>
      </c>
      <c r="L125" s="18" t="s">
        <v>179</v>
      </c>
      <c r="M125" s="19" t="s">
        <v>70</v>
      </c>
      <c r="N125" s="19"/>
      <c r="O125" s="20" t="s">
        <v>395</v>
      </c>
      <c r="P125" s="20" t="s">
        <v>390</v>
      </c>
    </row>
    <row r="126" spans="1:16" ht="12.75" customHeight="1" thickBot="1" x14ac:dyDescent="0.25">
      <c r="A126" s="3" t="str">
        <f t="shared" si="18"/>
        <v> AOEB 3 </v>
      </c>
      <c r="B126" s="2" t="str">
        <f t="shared" si="19"/>
        <v>I</v>
      </c>
      <c r="C126" s="3">
        <f t="shared" si="20"/>
        <v>42932.766000000003</v>
      </c>
      <c r="D126" s="4" t="str">
        <f t="shared" si="21"/>
        <v>vis</v>
      </c>
      <c r="E126" s="17">
        <f>VLOOKUP(C126,Active!C$21:E$972,3,FALSE)</f>
        <v>-7515.0507233611042</v>
      </c>
      <c r="F126" s="2" t="s">
        <v>63</v>
      </c>
      <c r="G126" s="4" t="str">
        <f t="shared" si="22"/>
        <v>42932.766</v>
      </c>
      <c r="H126" s="3">
        <f t="shared" si="23"/>
        <v>-12</v>
      </c>
      <c r="I126" s="18" t="s">
        <v>396</v>
      </c>
      <c r="J126" s="19" t="s">
        <v>397</v>
      </c>
      <c r="K126" s="18">
        <v>-12</v>
      </c>
      <c r="L126" s="18" t="s">
        <v>206</v>
      </c>
      <c r="M126" s="19" t="s">
        <v>70</v>
      </c>
      <c r="N126" s="19"/>
      <c r="O126" s="20" t="s">
        <v>398</v>
      </c>
      <c r="P126" s="20" t="s">
        <v>390</v>
      </c>
    </row>
    <row r="127" spans="1:16" ht="12.75" customHeight="1" thickBot="1" x14ac:dyDescent="0.25">
      <c r="A127" s="3" t="str">
        <f t="shared" si="18"/>
        <v> BBS 28 </v>
      </c>
      <c r="B127" s="2" t="str">
        <f t="shared" si="19"/>
        <v>I</v>
      </c>
      <c r="C127" s="3">
        <f t="shared" si="20"/>
        <v>42937.423999999999</v>
      </c>
      <c r="D127" s="4" t="str">
        <f t="shared" si="21"/>
        <v>vis</v>
      </c>
      <c r="E127" s="17">
        <f>VLOOKUP(C127,Active!C$21:E$972,3,FALSE)</f>
        <v>-7513.0492882401732</v>
      </c>
      <c r="F127" s="2" t="s">
        <v>63</v>
      </c>
      <c r="G127" s="4" t="str">
        <f t="shared" si="22"/>
        <v>42937.424</v>
      </c>
      <c r="H127" s="3">
        <f t="shared" si="23"/>
        <v>-10</v>
      </c>
      <c r="I127" s="18" t="s">
        <v>399</v>
      </c>
      <c r="J127" s="19" t="s">
        <v>400</v>
      </c>
      <c r="K127" s="18">
        <v>-10</v>
      </c>
      <c r="L127" s="18" t="s">
        <v>234</v>
      </c>
      <c r="M127" s="19" t="s">
        <v>70</v>
      </c>
      <c r="N127" s="19"/>
      <c r="O127" s="20" t="s">
        <v>379</v>
      </c>
      <c r="P127" s="20" t="s">
        <v>401</v>
      </c>
    </row>
    <row r="128" spans="1:16" ht="12.75" customHeight="1" thickBot="1" x14ac:dyDescent="0.25">
      <c r="A128" s="3" t="str">
        <f t="shared" si="18"/>
        <v> BBS 28 </v>
      </c>
      <c r="B128" s="2" t="str">
        <f t="shared" si="19"/>
        <v>I</v>
      </c>
      <c r="C128" s="3">
        <f t="shared" si="20"/>
        <v>42937.425000000003</v>
      </c>
      <c r="D128" s="4" t="str">
        <f t="shared" si="21"/>
        <v>vis</v>
      </c>
      <c r="E128" s="17">
        <f>VLOOKUP(C128,Active!C$21:E$972,3,FALSE)</f>
        <v>-7513.0488585632456</v>
      </c>
      <c r="F128" s="2" t="s">
        <v>63</v>
      </c>
      <c r="G128" s="4" t="str">
        <f t="shared" si="22"/>
        <v>42937.425</v>
      </c>
      <c r="H128" s="3">
        <f t="shared" si="23"/>
        <v>-10</v>
      </c>
      <c r="I128" s="18" t="s">
        <v>402</v>
      </c>
      <c r="J128" s="19" t="s">
        <v>403</v>
      </c>
      <c r="K128" s="18">
        <v>-10</v>
      </c>
      <c r="L128" s="18" t="s">
        <v>269</v>
      </c>
      <c r="M128" s="19" t="s">
        <v>70</v>
      </c>
      <c r="N128" s="19"/>
      <c r="O128" s="20" t="s">
        <v>317</v>
      </c>
      <c r="P128" s="20" t="s">
        <v>401</v>
      </c>
    </row>
    <row r="129" spans="1:16" ht="12.75" customHeight="1" thickBot="1" x14ac:dyDescent="0.25">
      <c r="A129" s="3" t="str">
        <f t="shared" si="18"/>
        <v> BBS 28 </v>
      </c>
      <c r="B129" s="2" t="str">
        <f t="shared" si="19"/>
        <v>I</v>
      </c>
      <c r="C129" s="3">
        <f t="shared" si="20"/>
        <v>42951.385000000002</v>
      </c>
      <c r="D129" s="4" t="str">
        <f t="shared" si="21"/>
        <v>vis</v>
      </c>
      <c r="E129" s="17">
        <f>VLOOKUP(C129,Active!C$21:E$972,3,FALSE)</f>
        <v>-7507.0505686774113</v>
      </c>
      <c r="F129" s="2" t="s">
        <v>63</v>
      </c>
      <c r="G129" s="4" t="str">
        <f t="shared" si="22"/>
        <v>42951.385</v>
      </c>
      <c r="H129" s="3">
        <f t="shared" si="23"/>
        <v>-4</v>
      </c>
      <c r="I129" s="18" t="s">
        <v>404</v>
      </c>
      <c r="J129" s="19" t="s">
        <v>405</v>
      </c>
      <c r="K129" s="18">
        <v>-4</v>
      </c>
      <c r="L129" s="18" t="s">
        <v>206</v>
      </c>
      <c r="M129" s="19" t="s">
        <v>70</v>
      </c>
      <c r="N129" s="19"/>
      <c r="O129" s="20" t="s">
        <v>379</v>
      </c>
      <c r="P129" s="20" t="s">
        <v>401</v>
      </c>
    </row>
    <row r="130" spans="1:16" ht="12.75" customHeight="1" thickBot="1" x14ac:dyDescent="0.25">
      <c r="A130" s="3" t="str">
        <f t="shared" si="18"/>
        <v> AOEB 3 </v>
      </c>
      <c r="B130" s="2" t="str">
        <f t="shared" si="19"/>
        <v>I</v>
      </c>
      <c r="C130" s="3">
        <f t="shared" si="20"/>
        <v>42953.724000000002</v>
      </c>
      <c r="D130" s="4" t="str">
        <f t="shared" si="21"/>
        <v>vis</v>
      </c>
      <c r="E130" s="17">
        <f>VLOOKUP(C130,Active!C$21:E$972,3,FALSE)</f>
        <v>-7506.0455543476855</v>
      </c>
      <c r="F130" s="2" t="s">
        <v>63</v>
      </c>
      <c r="G130" s="4" t="str">
        <f t="shared" si="22"/>
        <v>42953.724</v>
      </c>
      <c r="H130" s="3">
        <f t="shared" si="23"/>
        <v>-3</v>
      </c>
      <c r="I130" s="18" t="s">
        <v>406</v>
      </c>
      <c r="J130" s="19" t="s">
        <v>407</v>
      </c>
      <c r="K130" s="18">
        <v>-3</v>
      </c>
      <c r="L130" s="18" t="s">
        <v>103</v>
      </c>
      <c r="M130" s="19" t="s">
        <v>70</v>
      </c>
      <c r="N130" s="19"/>
      <c r="O130" s="20" t="s">
        <v>408</v>
      </c>
      <c r="P130" s="20" t="s">
        <v>390</v>
      </c>
    </row>
    <row r="131" spans="1:16" ht="12.75" customHeight="1" thickBot="1" x14ac:dyDescent="0.25">
      <c r="A131" s="3" t="str">
        <f t="shared" si="18"/>
        <v> BBS 28 </v>
      </c>
      <c r="B131" s="2" t="str">
        <f t="shared" si="19"/>
        <v>I</v>
      </c>
      <c r="C131" s="3">
        <f t="shared" si="20"/>
        <v>42958.381000000001</v>
      </c>
      <c r="D131" s="4" t="str">
        <f t="shared" si="21"/>
        <v>vis</v>
      </c>
      <c r="E131" s="17">
        <f>VLOOKUP(C131,Active!C$21:E$972,3,FALSE)</f>
        <v>-7504.0445489036792</v>
      </c>
      <c r="F131" s="2" t="s">
        <v>63</v>
      </c>
      <c r="G131" s="4" t="str">
        <f t="shared" si="22"/>
        <v>42958.381</v>
      </c>
      <c r="H131" s="3">
        <f t="shared" si="23"/>
        <v>-1</v>
      </c>
      <c r="I131" s="18" t="s">
        <v>409</v>
      </c>
      <c r="J131" s="19" t="s">
        <v>410</v>
      </c>
      <c r="K131" s="18">
        <v>-1</v>
      </c>
      <c r="L131" s="18" t="s">
        <v>128</v>
      </c>
      <c r="M131" s="19" t="s">
        <v>70</v>
      </c>
      <c r="N131" s="19"/>
      <c r="O131" s="20" t="s">
        <v>379</v>
      </c>
      <c r="P131" s="20" t="s">
        <v>401</v>
      </c>
    </row>
    <row r="132" spans="1:16" ht="12.75" customHeight="1" thickBot="1" x14ac:dyDescent="0.25">
      <c r="A132" s="3" t="str">
        <f t="shared" si="18"/>
        <v> BBS 43 </v>
      </c>
      <c r="B132" s="2" t="str">
        <f t="shared" si="19"/>
        <v>I</v>
      </c>
      <c r="C132" s="3">
        <f t="shared" si="20"/>
        <v>43982.392</v>
      </c>
      <c r="D132" s="4" t="str">
        <f t="shared" si="21"/>
        <v>vis</v>
      </c>
      <c r="E132" s="17">
        <f>VLOOKUP(C132,Active!C$21:E$972,3,FALSE)</f>
        <v>-7064.0506503160277</v>
      </c>
      <c r="F132" s="2" t="s">
        <v>63</v>
      </c>
      <c r="G132" s="4" t="str">
        <f t="shared" si="22"/>
        <v>43982.392</v>
      </c>
      <c r="H132" s="3">
        <f t="shared" si="23"/>
        <v>439</v>
      </c>
      <c r="I132" s="18" t="s">
        <v>411</v>
      </c>
      <c r="J132" s="19" t="s">
        <v>412</v>
      </c>
      <c r="K132" s="18">
        <v>439</v>
      </c>
      <c r="L132" s="18" t="s">
        <v>291</v>
      </c>
      <c r="M132" s="19" t="s">
        <v>70</v>
      </c>
      <c r="N132" s="19"/>
      <c r="O132" s="20" t="s">
        <v>295</v>
      </c>
      <c r="P132" s="20" t="s">
        <v>413</v>
      </c>
    </row>
    <row r="133" spans="1:16" ht="12.75" customHeight="1" thickBot="1" x14ac:dyDescent="0.25">
      <c r="A133" s="3" t="str">
        <f t="shared" si="18"/>
        <v> AVSJ 11.60 </v>
      </c>
      <c r="B133" s="2" t="str">
        <f t="shared" si="19"/>
        <v>I</v>
      </c>
      <c r="C133" s="3">
        <f t="shared" si="20"/>
        <v>44403.675799999997</v>
      </c>
      <c r="D133" s="4" t="str">
        <f t="shared" si="21"/>
        <v>vis</v>
      </c>
      <c r="E133" s="17">
        <f>VLOOKUP(C133,Active!C$21:E$972,3,FALSE)</f>
        <v>-6883.0347221923848</v>
      </c>
      <c r="F133" s="2" t="s">
        <v>63</v>
      </c>
      <c r="G133" s="4" t="str">
        <f t="shared" si="22"/>
        <v>44403.6758</v>
      </c>
      <c r="H133" s="3">
        <f t="shared" si="23"/>
        <v>620</v>
      </c>
      <c r="I133" s="18" t="s">
        <v>414</v>
      </c>
      <c r="J133" s="19" t="s">
        <v>415</v>
      </c>
      <c r="K133" s="18">
        <v>620</v>
      </c>
      <c r="L133" s="18" t="s">
        <v>416</v>
      </c>
      <c r="M133" s="19" t="s">
        <v>239</v>
      </c>
      <c r="N133" s="19" t="s">
        <v>46</v>
      </c>
      <c r="O133" s="20" t="s">
        <v>417</v>
      </c>
      <c r="P133" s="20" t="s">
        <v>418</v>
      </c>
    </row>
    <row r="134" spans="1:16" ht="12.75" customHeight="1" thickBot="1" x14ac:dyDescent="0.25">
      <c r="A134" s="3" t="str">
        <f t="shared" si="18"/>
        <v> AOEB 3 </v>
      </c>
      <c r="B134" s="2" t="str">
        <f t="shared" si="19"/>
        <v>I</v>
      </c>
      <c r="C134" s="3">
        <f t="shared" si="20"/>
        <v>44752.76</v>
      </c>
      <c r="D134" s="4" t="str">
        <f t="shared" si="21"/>
        <v>vis</v>
      </c>
      <c r="E134" s="17">
        <f>VLOOKUP(C134,Active!C$21:E$972,3,FALSE)</f>
        <v>-6733.0412962493492</v>
      </c>
      <c r="F134" s="2" t="s">
        <v>63</v>
      </c>
      <c r="G134" s="4" t="str">
        <f t="shared" si="22"/>
        <v>44752.760</v>
      </c>
      <c r="H134" s="3">
        <f t="shared" si="23"/>
        <v>770</v>
      </c>
      <c r="I134" s="18" t="s">
        <v>419</v>
      </c>
      <c r="J134" s="19" t="s">
        <v>420</v>
      </c>
      <c r="K134" s="18">
        <v>770</v>
      </c>
      <c r="L134" s="18" t="s">
        <v>234</v>
      </c>
      <c r="M134" s="19" t="s">
        <v>70</v>
      </c>
      <c r="N134" s="19"/>
      <c r="O134" s="20" t="s">
        <v>389</v>
      </c>
      <c r="P134" s="20" t="s">
        <v>390</v>
      </c>
    </row>
    <row r="135" spans="1:16" ht="12.75" customHeight="1" thickBot="1" x14ac:dyDescent="0.25">
      <c r="A135" s="3" t="str">
        <f t="shared" si="18"/>
        <v> BBS 55 </v>
      </c>
      <c r="B135" s="2" t="str">
        <f t="shared" si="19"/>
        <v>I</v>
      </c>
      <c r="C135" s="3">
        <f t="shared" si="20"/>
        <v>44757.442999999999</v>
      </c>
      <c r="D135" s="4" t="str">
        <f t="shared" si="21"/>
        <v>vis</v>
      </c>
      <c r="E135" s="17">
        <f>VLOOKUP(C135,Active!C$21:E$972,3,FALSE)</f>
        <v>-6731.02911920527</v>
      </c>
      <c r="F135" s="2" t="s">
        <v>63</v>
      </c>
      <c r="G135" s="4" t="str">
        <f t="shared" si="22"/>
        <v>44757.443</v>
      </c>
      <c r="H135" s="3">
        <f t="shared" si="23"/>
        <v>772</v>
      </c>
      <c r="I135" s="18" t="s">
        <v>421</v>
      </c>
      <c r="J135" s="19" t="s">
        <v>422</v>
      </c>
      <c r="K135" s="18">
        <v>772</v>
      </c>
      <c r="L135" s="18" t="s">
        <v>125</v>
      </c>
      <c r="M135" s="19" t="s">
        <v>239</v>
      </c>
      <c r="N135" s="19" t="s">
        <v>46</v>
      </c>
      <c r="O135" s="20" t="s">
        <v>317</v>
      </c>
      <c r="P135" s="20" t="s">
        <v>423</v>
      </c>
    </row>
    <row r="136" spans="1:16" ht="12.75" customHeight="1" thickBot="1" x14ac:dyDescent="0.25">
      <c r="A136" s="3" t="str">
        <f t="shared" si="18"/>
        <v> AOEB 3 </v>
      </c>
      <c r="B136" s="2" t="str">
        <f t="shared" si="19"/>
        <v>I</v>
      </c>
      <c r="C136" s="3">
        <f t="shared" si="20"/>
        <v>44766.743000000002</v>
      </c>
      <c r="D136" s="4" t="str">
        <f t="shared" si="21"/>
        <v>vis</v>
      </c>
      <c r="E136" s="17">
        <f>VLOOKUP(C136,Active!C$21:E$972,3,FALSE)</f>
        <v>-6727.0331237942182</v>
      </c>
      <c r="F136" s="2" t="s">
        <v>63</v>
      </c>
      <c r="G136" s="4" t="str">
        <f t="shared" si="22"/>
        <v>44766.743</v>
      </c>
      <c r="H136" s="3">
        <f t="shared" si="23"/>
        <v>776</v>
      </c>
      <c r="I136" s="18" t="s">
        <v>424</v>
      </c>
      <c r="J136" s="19" t="s">
        <v>425</v>
      </c>
      <c r="K136" s="18">
        <v>776</v>
      </c>
      <c r="L136" s="18" t="s">
        <v>369</v>
      </c>
      <c r="M136" s="19" t="s">
        <v>70</v>
      </c>
      <c r="N136" s="19"/>
      <c r="O136" s="20" t="s">
        <v>389</v>
      </c>
      <c r="P136" s="20" t="s">
        <v>390</v>
      </c>
    </row>
    <row r="137" spans="1:16" ht="12.75" customHeight="1" thickBot="1" x14ac:dyDescent="0.25">
      <c r="A137" s="3" t="str">
        <f t="shared" si="18"/>
        <v> AOEB 3 </v>
      </c>
      <c r="B137" s="2" t="str">
        <f t="shared" si="19"/>
        <v>I</v>
      </c>
      <c r="C137" s="3">
        <f t="shared" si="20"/>
        <v>44780.703999999998</v>
      </c>
      <c r="D137" s="4" t="str">
        <f t="shared" si="21"/>
        <v>vis</v>
      </c>
      <c r="E137" s="17">
        <f>VLOOKUP(C137,Active!C$21:E$972,3,FALSE)</f>
        <v>-6721.03440423146</v>
      </c>
      <c r="F137" s="2" t="s">
        <v>63</v>
      </c>
      <c r="G137" s="4" t="str">
        <f t="shared" si="22"/>
        <v>44780.704</v>
      </c>
      <c r="H137" s="3">
        <f t="shared" si="23"/>
        <v>782</v>
      </c>
      <c r="I137" s="18" t="s">
        <v>426</v>
      </c>
      <c r="J137" s="19" t="s">
        <v>427</v>
      </c>
      <c r="K137" s="18">
        <v>782</v>
      </c>
      <c r="L137" s="18" t="s">
        <v>428</v>
      </c>
      <c r="M137" s="19" t="s">
        <v>70</v>
      </c>
      <c r="N137" s="19"/>
      <c r="O137" s="20" t="s">
        <v>429</v>
      </c>
      <c r="P137" s="20" t="s">
        <v>390</v>
      </c>
    </row>
    <row r="138" spans="1:16" ht="12.75" customHeight="1" thickBot="1" x14ac:dyDescent="0.25">
      <c r="A138" s="3" t="str">
        <f t="shared" si="18"/>
        <v> AVSJ 11.60 </v>
      </c>
      <c r="B138" s="2" t="str">
        <f t="shared" si="19"/>
        <v>I</v>
      </c>
      <c r="C138" s="3">
        <f t="shared" si="20"/>
        <v>45143.775900000001</v>
      </c>
      <c r="D138" s="4" t="str">
        <f t="shared" si="21"/>
        <v>vis</v>
      </c>
      <c r="E138" s="17">
        <f>VLOOKUP(C138,Active!C$21:E$972,3,FALSE)</f>
        <v>-6565.0307863517419</v>
      </c>
      <c r="F138" s="2" t="s">
        <v>63</v>
      </c>
      <c r="G138" s="4" t="str">
        <f t="shared" si="22"/>
        <v>45143.7759</v>
      </c>
      <c r="H138" s="3">
        <f t="shared" si="23"/>
        <v>938</v>
      </c>
      <c r="I138" s="18" t="s">
        <v>430</v>
      </c>
      <c r="J138" s="19" t="s">
        <v>431</v>
      </c>
      <c r="K138" s="18">
        <v>938</v>
      </c>
      <c r="L138" s="18" t="s">
        <v>432</v>
      </c>
      <c r="M138" s="19" t="s">
        <v>239</v>
      </c>
      <c r="N138" s="19" t="s">
        <v>46</v>
      </c>
      <c r="O138" s="20" t="s">
        <v>417</v>
      </c>
      <c r="P138" s="20" t="s">
        <v>418</v>
      </c>
    </row>
    <row r="139" spans="1:16" ht="12.75" customHeight="1" thickBot="1" x14ac:dyDescent="0.25">
      <c r="A139" s="3" t="str">
        <f t="shared" ref="A139:A170" si="24">P139</f>
        <v> AOEB 3 </v>
      </c>
      <c r="B139" s="2" t="str">
        <f t="shared" ref="B139:B170" si="25">IF(H139=INT(H139),"I","II")</f>
        <v>I</v>
      </c>
      <c r="C139" s="3">
        <f t="shared" ref="C139:C170" si="26">1*G139</f>
        <v>45797.786999999997</v>
      </c>
      <c r="D139" s="4" t="str">
        <f t="shared" ref="D139:D170" si="27">VLOOKUP(F139,I$1:J$5,2,FALSE)</f>
        <v>vis</v>
      </c>
      <c r="E139" s="17">
        <f>VLOOKUP(C139,Active!C$21:E$972,3,FALSE)</f>
        <v>-6284.0173073865781</v>
      </c>
      <c r="F139" s="2" t="s">
        <v>63</v>
      </c>
      <c r="G139" s="4" t="str">
        <f t="shared" ref="G139:G170" si="28">MID(I139,3,LEN(I139)-3)</f>
        <v>45797.787</v>
      </c>
      <c r="H139" s="3">
        <f t="shared" ref="H139:H170" si="29">1*K139</f>
        <v>1219</v>
      </c>
      <c r="I139" s="18" t="s">
        <v>433</v>
      </c>
      <c r="J139" s="19" t="s">
        <v>434</v>
      </c>
      <c r="K139" s="18">
        <v>1219</v>
      </c>
      <c r="L139" s="18" t="s">
        <v>435</v>
      </c>
      <c r="M139" s="19" t="s">
        <v>70</v>
      </c>
      <c r="N139" s="19"/>
      <c r="O139" s="20" t="s">
        <v>389</v>
      </c>
      <c r="P139" s="20" t="s">
        <v>390</v>
      </c>
    </row>
    <row r="140" spans="1:16" ht="12.75" customHeight="1" thickBot="1" x14ac:dyDescent="0.25">
      <c r="A140" s="3" t="str">
        <f t="shared" si="24"/>
        <v> VSSC 64.24 </v>
      </c>
      <c r="B140" s="2" t="str">
        <f t="shared" si="25"/>
        <v>I</v>
      </c>
      <c r="C140" s="3">
        <f t="shared" si="26"/>
        <v>46165.466999999997</v>
      </c>
      <c r="D140" s="4" t="str">
        <f t="shared" si="27"/>
        <v>vis</v>
      </c>
      <c r="E140" s="17">
        <f>VLOOKUP(C140,Active!C$21:E$972,3,FALSE)</f>
        <v>-6126.0336952645321</v>
      </c>
      <c r="F140" s="2" t="s">
        <v>63</v>
      </c>
      <c r="G140" s="4" t="str">
        <f t="shared" si="28"/>
        <v>46165.467</v>
      </c>
      <c r="H140" s="3">
        <f t="shared" si="29"/>
        <v>1377</v>
      </c>
      <c r="I140" s="18" t="s">
        <v>436</v>
      </c>
      <c r="J140" s="19" t="s">
        <v>437</v>
      </c>
      <c r="K140" s="18">
        <v>1377</v>
      </c>
      <c r="L140" s="18" t="s">
        <v>122</v>
      </c>
      <c r="M140" s="19" t="s">
        <v>70</v>
      </c>
      <c r="N140" s="19"/>
      <c r="O140" s="20" t="s">
        <v>438</v>
      </c>
      <c r="P140" s="20" t="s">
        <v>439</v>
      </c>
    </row>
    <row r="141" spans="1:16" ht="12.75" customHeight="1" thickBot="1" x14ac:dyDescent="0.25">
      <c r="A141" s="3" t="str">
        <f t="shared" si="24"/>
        <v> AOEB 3 </v>
      </c>
      <c r="B141" s="2" t="str">
        <f t="shared" si="25"/>
        <v>I</v>
      </c>
      <c r="C141" s="3">
        <f t="shared" si="26"/>
        <v>46167.817000000003</v>
      </c>
      <c r="D141" s="4" t="str">
        <f t="shared" si="27"/>
        <v>vis</v>
      </c>
      <c r="E141" s="17">
        <f>VLOOKUP(C141,Active!C$21:E$972,3,FALSE)</f>
        <v>-6125.023954488619</v>
      </c>
      <c r="F141" s="2" t="s">
        <v>63</v>
      </c>
      <c r="G141" s="4" t="str">
        <f t="shared" si="28"/>
        <v>46167.817</v>
      </c>
      <c r="H141" s="3">
        <f t="shared" si="29"/>
        <v>1378</v>
      </c>
      <c r="I141" s="18" t="s">
        <v>440</v>
      </c>
      <c r="J141" s="19" t="s">
        <v>441</v>
      </c>
      <c r="K141" s="18">
        <v>1378</v>
      </c>
      <c r="L141" s="18" t="s">
        <v>386</v>
      </c>
      <c r="M141" s="19" t="s">
        <v>70</v>
      </c>
      <c r="N141" s="19"/>
      <c r="O141" s="20" t="s">
        <v>442</v>
      </c>
      <c r="P141" s="20" t="s">
        <v>390</v>
      </c>
    </row>
    <row r="142" spans="1:16" ht="12.75" customHeight="1" thickBot="1" x14ac:dyDescent="0.25">
      <c r="A142" s="3" t="str">
        <f t="shared" si="24"/>
        <v> AOEB 3 </v>
      </c>
      <c r="B142" s="2" t="str">
        <f t="shared" si="25"/>
        <v>I</v>
      </c>
      <c r="C142" s="3">
        <f t="shared" si="26"/>
        <v>46174.794999999998</v>
      </c>
      <c r="D142" s="4" t="str">
        <f t="shared" si="27"/>
        <v>vis</v>
      </c>
      <c r="E142" s="17">
        <f>VLOOKUP(C142,Active!C$21:E$972,3,FALSE)</f>
        <v>-6122.025668899556</v>
      </c>
      <c r="F142" s="2" t="s">
        <v>63</v>
      </c>
      <c r="G142" s="4" t="str">
        <f t="shared" si="28"/>
        <v>46174.795</v>
      </c>
      <c r="H142" s="3">
        <f t="shared" si="29"/>
        <v>1381</v>
      </c>
      <c r="I142" s="18" t="s">
        <v>443</v>
      </c>
      <c r="J142" s="19" t="s">
        <v>444</v>
      </c>
      <c r="K142" s="18">
        <v>1381</v>
      </c>
      <c r="L142" s="18" t="s">
        <v>445</v>
      </c>
      <c r="M142" s="19" t="s">
        <v>70</v>
      </c>
      <c r="N142" s="19"/>
      <c r="O142" s="20" t="s">
        <v>258</v>
      </c>
      <c r="P142" s="20" t="s">
        <v>390</v>
      </c>
    </row>
    <row r="143" spans="1:16" ht="12.75" customHeight="1" thickBot="1" x14ac:dyDescent="0.25">
      <c r="A143" s="3" t="str">
        <f t="shared" si="24"/>
        <v> AOEB 3 </v>
      </c>
      <c r="B143" s="2" t="str">
        <f t="shared" si="25"/>
        <v>I</v>
      </c>
      <c r="C143" s="3">
        <f t="shared" si="26"/>
        <v>46195.756000000001</v>
      </c>
      <c r="D143" s="4" t="str">
        <f t="shared" si="27"/>
        <v>vis</v>
      </c>
      <c r="E143" s="17">
        <f>VLOOKUP(C143,Active!C$21:E$972,3,FALSE)</f>
        <v>-6113.0192108553574</v>
      </c>
      <c r="F143" s="2" t="s">
        <v>63</v>
      </c>
      <c r="G143" s="4" t="str">
        <f t="shared" si="28"/>
        <v>46195.756</v>
      </c>
      <c r="H143" s="3">
        <f t="shared" si="29"/>
        <v>1390</v>
      </c>
      <c r="I143" s="18" t="s">
        <v>446</v>
      </c>
      <c r="J143" s="19" t="s">
        <v>447</v>
      </c>
      <c r="K143" s="18">
        <v>1390</v>
      </c>
      <c r="L143" s="18" t="s">
        <v>448</v>
      </c>
      <c r="M143" s="19" t="s">
        <v>70</v>
      </c>
      <c r="N143" s="19"/>
      <c r="O143" s="20" t="s">
        <v>449</v>
      </c>
      <c r="P143" s="20" t="s">
        <v>390</v>
      </c>
    </row>
    <row r="144" spans="1:16" ht="12.75" customHeight="1" thickBot="1" x14ac:dyDescent="0.25">
      <c r="A144" s="3" t="str">
        <f t="shared" si="24"/>
        <v> AOEB 3 </v>
      </c>
      <c r="B144" s="2" t="str">
        <f t="shared" si="25"/>
        <v>I</v>
      </c>
      <c r="C144" s="3">
        <f t="shared" si="26"/>
        <v>46209.718999999997</v>
      </c>
      <c r="D144" s="4" t="str">
        <f t="shared" si="27"/>
        <v>vis</v>
      </c>
      <c r="E144" s="17">
        <f>VLOOKUP(C144,Active!C$21:E$972,3,FALSE)</f>
        <v>-6107.0196319387469</v>
      </c>
      <c r="F144" s="2" t="s">
        <v>63</v>
      </c>
      <c r="G144" s="4" t="str">
        <f t="shared" si="28"/>
        <v>46209.719</v>
      </c>
      <c r="H144" s="3">
        <f t="shared" si="29"/>
        <v>1396</v>
      </c>
      <c r="I144" s="18" t="s">
        <v>450</v>
      </c>
      <c r="J144" s="19" t="s">
        <v>451</v>
      </c>
      <c r="K144" s="18">
        <v>1396</v>
      </c>
      <c r="L144" s="18" t="s">
        <v>452</v>
      </c>
      <c r="M144" s="19" t="s">
        <v>70</v>
      </c>
      <c r="N144" s="19"/>
      <c r="O144" s="20" t="s">
        <v>449</v>
      </c>
      <c r="P144" s="20" t="s">
        <v>390</v>
      </c>
    </row>
    <row r="145" spans="1:16" ht="12.75" customHeight="1" thickBot="1" x14ac:dyDescent="0.25">
      <c r="A145" s="3" t="str">
        <f t="shared" si="24"/>
        <v> AOEB 3 </v>
      </c>
      <c r="B145" s="2" t="str">
        <f t="shared" si="25"/>
        <v>I</v>
      </c>
      <c r="C145" s="3">
        <f t="shared" si="26"/>
        <v>46558.800999999999</v>
      </c>
      <c r="D145" s="4" t="str">
        <f t="shared" si="27"/>
        <v>vis</v>
      </c>
      <c r="E145" s="17">
        <f>VLOOKUP(C145,Active!C$21:E$972,3,FALSE)</f>
        <v>-5957.0271512849495</v>
      </c>
      <c r="F145" s="2" t="s">
        <v>63</v>
      </c>
      <c r="G145" s="4" t="str">
        <f t="shared" si="28"/>
        <v>46558.801</v>
      </c>
      <c r="H145" s="3">
        <f t="shared" si="29"/>
        <v>1546</v>
      </c>
      <c r="I145" s="18" t="s">
        <v>453</v>
      </c>
      <c r="J145" s="19" t="s">
        <v>454</v>
      </c>
      <c r="K145" s="18">
        <v>1546</v>
      </c>
      <c r="L145" s="18" t="s">
        <v>147</v>
      </c>
      <c r="M145" s="19" t="s">
        <v>70</v>
      </c>
      <c r="N145" s="19"/>
      <c r="O145" s="20" t="s">
        <v>442</v>
      </c>
      <c r="P145" s="20" t="s">
        <v>390</v>
      </c>
    </row>
    <row r="146" spans="1:16" ht="12.75" customHeight="1" thickBot="1" x14ac:dyDescent="0.25">
      <c r="A146" s="3" t="str">
        <f t="shared" si="24"/>
        <v> VSSC 73 </v>
      </c>
      <c r="B146" s="2" t="str">
        <f t="shared" si="25"/>
        <v>I</v>
      </c>
      <c r="C146" s="3">
        <f t="shared" si="26"/>
        <v>46577.383000000002</v>
      </c>
      <c r="D146" s="4" t="str">
        <f t="shared" si="27"/>
        <v>vis</v>
      </c>
      <c r="E146" s="17">
        <f>VLOOKUP(C146,Active!C$21:E$972,3,FALSE)</f>
        <v>-5949.042894647514</v>
      </c>
      <c r="F146" s="2" t="s">
        <v>63</v>
      </c>
      <c r="G146" s="4" t="str">
        <f t="shared" si="28"/>
        <v>46577.383</v>
      </c>
      <c r="H146" s="3">
        <f t="shared" si="29"/>
        <v>1554</v>
      </c>
      <c r="I146" s="18" t="s">
        <v>455</v>
      </c>
      <c r="J146" s="19" t="s">
        <v>456</v>
      </c>
      <c r="K146" s="18">
        <v>1554</v>
      </c>
      <c r="L146" s="18" t="s">
        <v>457</v>
      </c>
      <c r="M146" s="19" t="s">
        <v>70</v>
      </c>
      <c r="N146" s="19"/>
      <c r="O146" s="20" t="s">
        <v>438</v>
      </c>
      <c r="P146" s="20" t="s">
        <v>458</v>
      </c>
    </row>
    <row r="147" spans="1:16" ht="12.75" customHeight="1" thickBot="1" x14ac:dyDescent="0.25">
      <c r="A147" s="3" t="str">
        <f t="shared" si="24"/>
        <v> AOEB 3 </v>
      </c>
      <c r="B147" s="2" t="str">
        <f t="shared" si="25"/>
        <v>I</v>
      </c>
      <c r="C147" s="3">
        <f t="shared" si="26"/>
        <v>46614.670599999998</v>
      </c>
      <c r="D147" s="4" t="str">
        <f t="shared" si="27"/>
        <v>vis</v>
      </c>
      <c r="E147" s="17">
        <f>VLOOKUP(C147,Active!C$21:E$972,3,FALSE)</f>
        <v>-5933.0212733046037</v>
      </c>
      <c r="F147" s="2" t="s">
        <v>63</v>
      </c>
      <c r="G147" s="4" t="str">
        <f t="shared" si="28"/>
        <v>46614.6706</v>
      </c>
      <c r="H147" s="3">
        <f t="shared" si="29"/>
        <v>1570</v>
      </c>
      <c r="I147" s="18" t="s">
        <v>459</v>
      </c>
      <c r="J147" s="19" t="s">
        <v>460</v>
      </c>
      <c r="K147" s="18">
        <v>1570</v>
      </c>
      <c r="L147" s="18" t="s">
        <v>461</v>
      </c>
      <c r="M147" s="19" t="s">
        <v>239</v>
      </c>
      <c r="N147" s="19"/>
      <c r="O147" s="20" t="s">
        <v>462</v>
      </c>
      <c r="P147" s="20" t="s">
        <v>390</v>
      </c>
    </row>
    <row r="148" spans="1:16" ht="12.75" customHeight="1" thickBot="1" x14ac:dyDescent="0.25">
      <c r="A148" s="3" t="str">
        <f t="shared" si="24"/>
        <v> AOEB 3 </v>
      </c>
      <c r="B148" s="2" t="str">
        <f t="shared" si="25"/>
        <v>I</v>
      </c>
      <c r="C148" s="3">
        <f t="shared" si="26"/>
        <v>46621.677000000003</v>
      </c>
      <c r="D148" s="4" t="str">
        <f t="shared" si="27"/>
        <v>vis</v>
      </c>
      <c r="E148" s="17">
        <f>VLOOKUP(C148,Active!C$21:E$972,3,FALSE)</f>
        <v>-5930.0107848908392</v>
      </c>
      <c r="F148" s="2" t="s">
        <v>63</v>
      </c>
      <c r="G148" s="4" t="str">
        <f t="shared" si="28"/>
        <v>46621.677</v>
      </c>
      <c r="H148" s="3">
        <f t="shared" si="29"/>
        <v>1573</v>
      </c>
      <c r="I148" s="18" t="s">
        <v>463</v>
      </c>
      <c r="J148" s="19" t="s">
        <v>464</v>
      </c>
      <c r="K148" s="18">
        <v>1573</v>
      </c>
      <c r="L148" s="18" t="s">
        <v>465</v>
      </c>
      <c r="M148" s="19" t="s">
        <v>70</v>
      </c>
      <c r="N148" s="19"/>
      <c r="O148" s="20" t="s">
        <v>389</v>
      </c>
      <c r="P148" s="20" t="s">
        <v>390</v>
      </c>
    </row>
    <row r="149" spans="1:16" ht="12.75" customHeight="1" thickBot="1" x14ac:dyDescent="0.25">
      <c r="A149" s="3" t="str">
        <f t="shared" si="24"/>
        <v> AOEB 3 </v>
      </c>
      <c r="B149" s="2" t="str">
        <f t="shared" si="25"/>
        <v>I</v>
      </c>
      <c r="C149" s="3">
        <f t="shared" si="26"/>
        <v>47354.792999999998</v>
      </c>
      <c r="D149" s="4" t="str">
        <f t="shared" si="27"/>
        <v>vis</v>
      </c>
      <c r="E149" s="17">
        <f>VLOOKUP(C149,Active!C$21:E$972,3,FALSE)</f>
        <v>-5615.0077556685137</v>
      </c>
      <c r="F149" s="2" t="s">
        <v>63</v>
      </c>
      <c r="G149" s="4" t="str">
        <f t="shared" si="28"/>
        <v>47354.793</v>
      </c>
      <c r="H149" s="3">
        <f t="shared" si="29"/>
        <v>1888</v>
      </c>
      <c r="I149" s="18" t="s">
        <v>466</v>
      </c>
      <c r="J149" s="19" t="s">
        <v>467</v>
      </c>
      <c r="K149" s="18">
        <v>1888</v>
      </c>
      <c r="L149" s="18" t="s">
        <v>465</v>
      </c>
      <c r="M149" s="19" t="s">
        <v>70</v>
      </c>
      <c r="N149" s="19"/>
      <c r="O149" s="20" t="s">
        <v>442</v>
      </c>
      <c r="P149" s="20" t="s">
        <v>390</v>
      </c>
    </row>
    <row r="150" spans="1:16" ht="12.75" customHeight="1" thickBot="1" x14ac:dyDescent="0.25">
      <c r="A150" s="3" t="str">
        <f t="shared" si="24"/>
        <v> VSSC 73 </v>
      </c>
      <c r="B150" s="2" t="str">
        <f t="shared" si="25"/>
        <v>I</v>
      </c>
      <c r="C150" s="3">
        <f t="shared" si="26"/>
        <v>47673.481</v>
      </c>
      <c r="D150" s="4" t="str">
        <f t="shared" si="27"/>
        <v>vis</v>
      </c>
      <c r="E150" s="17">
        <f>VLOOKUP(C150,Active!C$21:E$972,3,FALSE)</f>
        <v>-5478.0748755011109</v>
      </c>
      <c r="F150" s="2" t="s">
        <v>63</v>
      </c>
      <c r="G150" s="4" t="str">
        <f t="shared" si="28"/>
        <v>47673.481</v>
      </c>
      <c r="H150" s="3">
        <f t="shared" si="29"/>
        <v>2025</v>
      </c>
      <c r="I150" s="18" t="s">
        <v>468</v>
      </c>
      <c r="J150" s="19" t="s">
        <v>469</v>
      </c>
      <c r="K150" s="18">
        <v>2025</v>
      </c>
      <c r="L150" s="18" t="s">
        <v>470</v>
      </c>
      <c r="M150" s="19" t="s">
        <v>70</v>
      </c>
      <c r="N150" s="19"/>
      <c r="O150" s="20" t="s">
        <v>471</v>
      </c>
      <c r="P150" s="20" t="s">
        <v>458</v>
      </c>
    </row>
    <row r="151" spans="1:16" ht="12.75" customHeight="1" thickBot="1" x14ac:dyDescent="0.25">
      <c r="A151" s="3" t="str">
        <f t="shared" si="24"/>
        <v> AOEB 3 </v>
      </c>
      <c r="B151" s="2" t="str">
        <f t="shared" si="25"/>
        <v>I</v>
      </c>
      <c r="C151" s="3">
        <f t="shared" si="26"/>
        <v>48029.697999999997</v>
      </c>
      <c r="D151" s="4" t="str">
        <f t="shared" si="27"/>
        <v>vis</v>
      </c>
      <c r="E151" s="17">
        <f>VLOOKUP(C151,Active!C$21:E$972,3,FALSE)</f>
        <v>-5325.0166499808811</v>
      </c>
      <c r="F151" s="2" t="s">
        <v>63</v>
      </c>
      <c r="G151" s="4" t="str">
        <f t="shared" si="28"/>
        <v>48029.698</v>
      </c>
      <c r="H151" s="3">
        <f t="shared" si="29"/>
        <v>2178</v>
      </c>
      <c r="I151" s="18" t="s">
        <v>472</v>
      </c>
      <c r="J151" s="19" t="s">
        <v>473</v>
      </c>
      <c r="K151" s="18">
        <v>2178</v>
      </c>
      <c r="L151" s="18" t="s">
        <v>474</v>
      </c>
      <c r="M151" s="19" t="s">
        <v>70</v>
      </c>
      <c r="N151" s="19"/>
      <c r="O151" s="20" t="s">
        <v>258</v>
      </c>
      <c r="P151" s="20" t="s">
        <v>390</v>
      </c>
    </row>
    <row r="152" spans="1:16" ht="12.75" customHeight="1" thickBot="1" x14ac:dyDescent="0.25">
      <c r="A152" s="3" t="str">
        <f t="shared" si="24"/>
        <v> BBS 101 </v>
      </c>
      <c r="B152" s="2" t="str">
        <f t="shared" si="25"/>
        <v>I</v>
      </c>
      <c r="C152" s="3">
        <f t="shared" si="26"/>
        <v>48788.416499999999</v>
      </c>
      <c r="D152" s="4" t="str">
        <f t="shared" si="27"/>
        <v>vis</v>
      </c>
      <c r="E152" s="17">
        <f>VLOOKUP(C152,Active!C$21:E$972,3,FALSE)</f>
        <v>-4999.012817262701</v>
      </c>
      <c r="F152" s="2" t="s">
        <v>63</v>
      </c>
      <c r="G152" s="4" t="str">
        <f t="shared" si="28"/>
        <v>48788.4165</v>
      </c>
      <c r="H152" s="3">
        <f t="shared" si="29"/>
        <v>2504</v>
      </c>
      <c r="I152" s="18" t="s">
        <v>475</v>
      </c>
      <c r="J152" s="19" t="s">
        <v>476</v>
      </c>
      <c r="K152" s="18">
        <v>2504</v>
      </c>
      <c r="L152" s="18" t="s">
        <v>477</v>
      </c>
      <c r="M152" s="19" t="s">
        <v>239</v>
      </c>
      <c r="N152" s="19" t="s">
        <v>478</v>
      </c>
      <c r="O152" s="20" t="s">
        <v>479</v>
      </c>
      <c r="P152" s="20" t="s">
        <v>480</v>
      </c>
    </row>
    <row r="153" spans="1:16" ht="12.75" customHeight="1" thickBot="1" x14ac:dyDescent="0.25">
      <c r="A153" s="3" t="str">
        <f t="shared" si="24"/>
        <v> AOEB 3 </v>
      </c>
      <c r="B153" s="2" t="str">
        <f t="shared" si="25"/>
        <v>I</v>
      </c>
      <c r="C153" s="3">
        <f t="shared" si="26"/>
        <v>48804.711000000003</v>
      </c>
      <c r="D153" s="4" t="str">
        <f t="shared" si="27"/>
        <v>vis</v>
      </c>
      <c r="E153" s="17">
        <f>VLOOKUP(C153,Active!C$21:E$972,3,FALSE)</f>
        <v>-4992.0114465933057</v>
      </c>
      <c r="F153" s="2" t="s">
        <v>63</v>
      </c>
      <c r="G153" s="4" t="str">
        <f t="shared" si="28"/>
        <v>48804.711</v>
      </c>
      <c r="H153" s="3">
        <f t="shared" si="29"/>
        <v>2511</v>
      </c>
      <c r="I153" s="18" t="s">
        <v>481</v>
      </c>
      <c r="J153" s="19" t="s">
        <v>482</v>
      </c>
      <c r="K153" s="18">
        <v>2511</v>
      </c>
      <c r="L153" s="18" t="s">
        <v>483</v>
      </c>
      <c r="M153" s="19" t="s">
        <v>70</v>
      </c>
      <c r="N153" s="19"/>
      <c r="O153" s="20" t="s">
        <v>449</v>
      </c>
      <c r="P153" s="20" t="s">
        <v>390</v>
      </c>
    </row>
    <row r="154" spans="1:16" ht="12.75" customHeight="1" thickBot="1" x14ac:dyDescent="0.25">
      <c r="A154" s="3" t="str">
        <f t="shared" si="24"/>
        <v> AOEB 3 </v>
      </c>
      <c r="B154" s="2" t="str">
        <f t="shared" si="25"/>
        <v>I</v>
      </c>
      <c r="C154" s="3">
        <f t="shared" si="26"/>
        <v>48811.696000000004</v>
      </c>
      <c r="D154" s="4" t="str">
        <f t="shared" si="27"/>
        <v>vis</v>
      </c>
      <c r="E154" s="17">
        <f>VLOOKUP(C154,Active!C$21:E$972,3,FALSE)</f>
        <v>-4989.0101532657582</v>
      </c>
      <c r="F154" s="2" t="s">
        <v>63</v>
      </c>
      <c r="G154" s="4" t="str">
        <f t="shared" si="28"/>
        <v>48811.696</v>
      </c>
      <c r="H154" s="3">
        <f t="shared" si="29"/>
        <v>2514</v>
      </c>
      <c r="I154" s="18" t="s">
        <v>484</v>
      </c>
      <c r="J154" s="19" t="s">
        <v>485</v>
      </c>
      <c r="K154" s="18">
        <v>2514</v>
      </c>
      <c r="L154" s="18" t="s">
        <v>486</v>
      </c>
      <c r="M154" s="19" t="s">
        <v>70</v>
      </c>
      <c r="N154" s="19"/>
      <c r="O154" s="20" t="s">
        <v>449</v>
      </c>
      <c r="P154" s="20" t="s">
        <v>390</v>
      </c>
    </row>
    <row r="155" spans="1:16" ht="12.75" customHeight="1" thickBot="1" x14ac:dyDescent="0.25">
      <c r="A155" s="3" t="str">
        <f t="shared" si="24"/>
        <v> AOEB 3 </v>
      </c>
      <c r="B155" s="2" t="str">
        <f t="shared" si="25"/>
        <v>I</v>
      </c>
      <c r="C155" s="3">
        <f t="shared" si="26"/>
        <v>48983.936999999998</v>
      </c>
      <c r="D155" s="4" t="str">
        <f t="shared" si="27"/>
        <v>vis</v>
      </c>
      <c r="E155" s="17">
        <f>VLOOKUP(C155,Active!C$21:E$972,3,FALSE)</f>
        <v>-4915.0021698684768</v>
      </c>
      <c r="F155" s="2" t="s">
        <v>63</v>
      </c>
      <c r="G155" s="4" t="str">
        <f t="shared" si="28"/>
        <v>48983.937</v>
      </c>
      <c r="H155" s="3">
        <f t="shared" si="29"/>
        <v>2588</v>
      </c>
      <c r="I155" s="18" t="s">
        <v>487</v>
      </c>
      <c r="J155" s="19" t="s">
        <v>488</v>
      </c>
      <c r="K155" s="18">
        <v>2588</v>
      </c>
      <c r="L155" s="18" t="s">
        <v>489</v>
      </c>
      <c r="M155" s="19" t="s">
        <v>70</v>
      </c>
      <c r="N155" s="19"/>
      <c r="O155" s="20" t="s">
        <v>490</v>
      </c>
      <c r="P155" s="20" t="s">
        <v>390</v>
      </c>
    </row>
    <row r="156" spans="1:16" ht="12.75" customHeight="1" thickBot="1" x14ac:dyDescent="0.25">
      <c r="A156" s="3" t="str">
        <f t="shared" si="24"/>
        <v>VSB 47 </v>
      </c>
      <c r="B156" s="2" t="str">
        <f t="shared" si="25"/>
        <v>I</v>
      </c>
      <c r="C156" s="3">
        <f t="shared" si="26"/>
        <v>49831.084999999999</v>
      </c>
      <c r="D156" s="4" t="str">
        <f t="shared" si="27"/>
        <v>vis</v>
      </c>
      <c r="E156" s="17">
        <f>VLOOKUP(C156,Active!C$21:E$972,3,FALSE)</f>
        <v>-4551.0022214297078</v>
      </c>
      <c r="F156" s="2" t="s">
        <v>63</v>
      </c>
      <c r="G156" s="4" t="str">
        <f t="shared" si="28"/>
        <v>49831.085</v>
      </c>
      <c r="H156" s="3">
        <f t="shared" si="29"/>
        <v>2952</v>
      </c>
      <c r="I156" s="18" t="s">
        <v>491</v>
      </c>
      <c r="J156" s="19" t="s">
        <v>492</v>
      </c>
      <c r="K156" s="18">
        <v>2952</v>
      </c>
      <c r="L156" s="18" t="s">
        <v>355</v>
      </c>
      <c r="M156" s="19" t="s">
        <v>70</v>
      </c>
      <c r="N156" s="19"/>
      <c r="O156" s="20" t="s">
        <v>493</v>
      </c>
      <c r="P156" s="21" t="s">
        <v>253</v>
      </c>
    </row>
    <row r="157" spans="1:16" ht="12.75" customHeight="1" thickBot="1" x14ac:dyDescent="0.25">
      <c r="A157" s="3" t="str">
        <f t="shared" si="24"/>
        <v> AOEB 3 </v>
      </c>
      <c r="B157" s="2" t="str">
        <f t="shared" si="25"/>
        <v>I</v>
      </c>
      <c r="C157" s="3">
        <f t="shared" si="26"/>
        <v>49849.692999999999</v>
      </c>
      <c r="D157" s="4" t="str">
        <f t="shared" si="27"/>
        <v>vis</v>
      </c>
      <c r="E157" s="17">
        <f>VLOOKUP(C157,Active!C$21:E$972,3,FALSE)</f>
        <v>-4543.0067931921994</v>
      </c>
      <c r="F157" s="2" t="s">
        <v>63</v>
      </c>
      <c r="G157" s="4" t="str">
        <f t="shared" si="28"/>
        <v>49849.693</v>
      </c>
      <c r="H157" s="3">
        <f t="shared" si="29"/>
        <v>2960</v>
      </c>
      <c r="I157" s="18" t="s">
        <v>494</v>
      </c>
      <c r="J157" s="19" t="s">
        <v>495</v>
      </c>
      <c r="K157" s="18">
        <v>2960</v>
      </c>
      <c r="L157" s="18" t="s">
        <v>483</v>
      </c>
      <c r="M157" s="19" t="s">
        <v>496</v>
      </c>
      <c r="N157" s="19" t="s">
        <v>497</v>
      </c>
      <c r="O157" s="20" t="s">
        <v>449</v>
      </c>
      <c r="P157" s="20" t="s">
        <v>390</v>
      </c>
    </row>
    <row r="158" spans="1:16" ht="12.75" customHeight="1" thickBot="1" x14ac:dyDescent="0.25">
      <c r="A158" s="3" t="str">
        <f t="shared" si="24"/>
        <v>VSB 47 </v>
      </c>
      <c r="B158" s="2" t="str">
        <f t="shared" si="25"/>
        <v>I</v>
      </c>
      <c r="C158" s="3">
        <f t="shared" si="26"/>
        <v>50229.017</v>
      </c>
      <c r="D158" s="4" t="str">
        <f t="shared" si="27"/>
        <v>vis</v>
      </c>
      <c r="E158" s="17">
        <f>VLOOKUP(C158,Active!C$21:E$972,3,FALSE)</f>
        <v>-4380.0200229447482</v>
      </c>
      <c r="F158" s="2" t="s">
        <v>63</v>
      </c>
      <c r="G158" s="4" t="str">
        <f t="shared" si="28"/>
        <v>50229.017</v>
      </c>
      <c r="H158" s="3">
        <f t="shared" si="29"/>
        <v>3123</v>
      </c>
      <c r="I158" s="18" t="s">
        <v>498</v>
      </c>
      <c r="J158" s="19" t="s">
        <v>499</v>
      </c>
      <c r="K158" s="18">
        <v>3123</v>
      </c>
      <c r="L158" s="18" t="s">
        <v>179</v>
      </c>
      <c r="M158" s="19" t="s">
        <v>70</v>
      </c>
      <c r="N158" s="19"/>
      <c r="O158" s="20" t="s">
        <v>500</v>
      </c>
      <c r="P158" s="21" t="s">
        <v>253</v>
      </c>
    </row>
    <row r="159" spans="1:16" ht="12.75" customHeight="1" thickBot="1" x14ac:dyDescent="0.25">
      <c r="A159" s="3" t="str">
        <f t="shared" si="24"/>
        <v> AOEB 12 </v>
      </c>
      <c r="B159" s="2" t="str">
        <f t="shared" si="25"/>
        <v>I</v>
      </c>
      <c r="C159" s="3">
        <f t="shared" si="26"/>
        <v>50247.663</v>
      </c>
      <c r="D159" s="4" t="str">
        <f t="shared" si="27"/>
        <v>vis</v>
      </c>
      <c r="E159" s="17">
        <f>VLOOKUP(C159,Active!C$21:E$972,3,FALSE)</f>
        <v>-4372.0082669840549</v>
      </c>
      <c r="F159" s="2" t="s">
        <v>63</v>
      </c>
      <c r="G159" s="4" t="str">
        <f t="shared" si="28"/>
        <v>50247.663</v>
      </c>
      <c r="H159" s="3">
        <f t="shared" si="29"/>
        <v>3131</v>
      </c>
      <c r="I159" s="18" t="s">
        <v>501</v>
      </c>
      <c r="J159" s="19" t="s">
        <v>502</v>
      </c>
      <c r="K159" s="18">
        <v>3131</v>
      </c>
      <c r="L159" s="18" t="s">
        <v>369</v>
      </c>
      <c r="M159" s="19" t="s">
        <v>70</v>
      </c>
      <c r="N159" s="19"/>
      <c r="O159" s="20" t="s">
        <v>503</v>
      </c>
      <c r="P159" s="20" t="s">
        <v>504</v>
      </c>
    </row>
    <row r="160" spans="1:16" ht="12.75" customHeight="1" thickBot="1" x14ac:dyDescent="0.25">
      <c r="A160" s="3" t="str">
        <f t="shared" si="24"/>
        <v> AOEB 12 </v>
      </c>
      <c r="B160" s="2" t="str">
        <f t="shared" si="25"/>
        <v>I</v>
      </c>
      <c r="C160" s="3">
        <f t="shared" si="26"/>
        <v>51676.642999999996</v>
      </c>
      <c r="D160" s="4" t="str">
        <f t="shared" si="27"/>
        <v>vis</v>
      </c>
      <c r="E160" s="17">
        <f>VLOOKUP(C160,Active!C$21:E$972,3,FALSE)</f>
        <v>-3758.0085333837505</v>
      </c>
      <c r="F160" s="2" t="s">
        <v>63</v>
      </c>
      <c r="G160" s="4" t="str">
        <f t="shared" si="28"/>
        <v>51676.643</v>
      </c>
      <c r="H160" s="3">
        <f t="shared" si="29"/>
        <v>3745</v>
      </c>
      <c r="I160" s="18" t="s">
        <v>505</v>
      </c>
      <c r="J160" s="19" t="s">
        <v>506</v>
      </c>
      <c r="K160" s="18">
        <v>3745</v>
      </c>
      <c r="L160" s="18" t="s">
        <v>173</v>
      </c>
      <c r="M160" s="19" t="s">
        <v>70</v>
      </c>
      <c r="N160" s="19"/>
      <c r="O160" s="20" t="s">
        <v>503</v>
      </c>
      <c r="P160" s="20" t="s">
        <v>504</v>
      </c>
    </row>
    <row r="161" spans="1:16" ht="12.75" customHeight="1" thickBot="1" x14ac:dyDescent="0.25">
      <c r="A161" s="3" t="str">
        <f t="shared" si="24"/>
        <v> AOEB 12 </v>
      </c>
      <c r="B161" s="2" t="str">
        <f t="shared" si="25"/>
        <v>I</v>
      </c>
      <c r="C161" s="3">
        <f t="shared" si="26"/>
        <v>51690.631000000001</v>
      </c>
      <c r="D161" s="4" t="str">
        <f t="shared" si="27"/>
        <v>vis</v>
      </c>
      <c r="E161" s="17">
        <f>VLOOKUP(C161,Active!C$21:E$972,3,FALSE)</f>
        <v>-3751.9982125439878</v>
      </c>
      <c r="F161" s="2" t="s">
        <v>63</v>
      </c>
      <c r="G161" s="4" t="str">
        <f t="shared" si="28"/>
        <v>51690.631</v>
      </c>
      <c r="H161" s="3">
        <f t="shared" si="29"/>
        <v>3751</v>
      </c>
      <c r="I161" s="18" t="s">
        <v>507</v>
      </c>
      <c r="J161" s="19" t="s">
        <v>508</v>
      </c>
      <c r="K161" s="18">
        <v>3751</v>
      </c>
      <c r="L161" s="18" t="s">
        <v>125</v>
      </c>
      <c r="M161" s="19" t="s">
        <v>70</v>
      </c>
      <c r="N161" s="19"/>
      <c r="O161" s="20" t="s">
        <v>503</v>
      </c>
      <c r="P161" s="20" t="s">
        <v>504</v>
      </c>
    </row>
    <row r="162" spans="1:16" ht="12.75" customHeight="1" thickBot="1" x14ac:dyDescent="0.25">
      <c r="A162" s="3" t="str">
        <f t="shared" si="24"/>
        <v> AOEB 12 </v>
      </c>
      <c r="B162" s="2" t="str">
        <f t="shared" si="25"/>
        <v>I</v>
      </c>
      <c r="C162" s="3">
        <f t="shared" si="26"/>
        <v>51697.612000000001</v>
      </c>
      <c r="D162" s="4" t="str">
        <f t="shared" si="27"/>
        <v>vis</v>
      </c>
      <c r="E162" s="17">
        <f>VLOOKUP(C162,Active!C$21:E$972,3,FALSE)</f>
        <v>-3748.9986379241445</v>
      </c>
      <c r="F162" s="2" t="s">
        <v>63</v>
      </c>
      <c r="G162" s="4" t="str">
        <f t="shared" si="28"/>
        <v>51697.612</v>
      </c>
      <c r="H162" s="3">
        <f t="shared" si="29"/>
        <v>3754</v>
      </c>
      <c r="I162" s="18" t="s">
        <v>509</v>
      </c>
      <c r="J162" s="19" t="s">
        <v>510</v>
      </c>
      <c r="K162" s="18">
        <v>3754</v>
      </c>
      <c r="L162" s="18" t="s">
        <v>483</v>
      </c>
      <c r="M162" s="19" t="s">
        <v>70</v>
      </c>
      <c r="N162" s="19"/>
      <c r="O162" s="20" t="s">
        <v>503</v>
      </c>
      <c r="P162" s="20" t="s">
        <v>504</v>
      </c>
    </row>
    <row r="163" spans="1:16" ht="12.75" customHeight="1" thickBot="1" x14ac:dyDescent="0.25">
      <c r="A163" s="3" t="str">
        <f t="shared" si="24"/>
        <v>VSB 39 </v>
      </c>
      <c r="B163" s="2" t="str">
        <f t="shared" si="25"/>
        <v>I</v>
      </c>
      <c r="C163" s="3">
        <f t="shared" si="26"/>
        <v>51930.345000000001</v>
      </c>
      <c r="D163" s="4" t="str">
        <f t="shared" si="27"/>
        <v>vis</v>
      </c>
      <c r="E163" s="17">
        <f>VLOOKUP(C163,Active!C$21:E$972,3,FALSE)</f>
        <v>-3648.9986379241445</v>
      </c>
      <c r="F163" s="2" t="s">
        <v>63</v>
      </c>
      <c r="G163" s="4" t="str">
        <f t="shared" si="28"/>
        <v>51930.345</v>
      </c>
      <c r="H163" s="3">
        <f t="shared" si="29"/>
        <v>3854</v>
      </c>
      <c r="I163" s="18" t="s">
        <v>511</v>
      </c>
      <c r="J163" s="19" t="s">
        <v>512</v>
      </c>
      <c r="K163" s="18">
        <v>3854</v>
      </c>
      <c r="L163" s="18" t="s">
        <v>513</v>
      </c>
      <c r="M163" s="19" t="s">
        <v>70</v>
      </c>
      <c r="N163" s="19"/>
      <c r="O163" s="20" t="s">
        <v>514</v>
      </c>
      <c r="P163" s="21" t="s">
        <v>515</v>
      </c>
    </row>
    <row r="164" spans="1:16" ht="12.75" customHeight="1" thickBot="1" x14ac:dyDescent="0.25">
      <c r="A164" s="3" t="str">
        <f t="shared" si="24"/>
        <v>VSB 39 </v>
      </c>
      <c r="B164" s="2" t="str">
        <f t="shared" si="25"/>
        <v>I</v>
      </c>
      <c r="C164" s="3">
        <f t="shared" si="26"/>
        <v>51937.315000000002</v>
      </c>
      <c r="D164" s="4" t="str">
        <f t="shared" si="27"/>
        <v>vis</v>
      </c>
      <c r="E164" s="17">
        <f>VLOOKUP(C164,Active!C$21:E$972,3,FALSE)</f>
        <v>-3646.0037897504858</v>
      </c>
      <c r="F164" s="2" t="s">
        <v>63</v>
      </c>
      <c r="G164" s="4" t="str">
        <f t="shared" si="28"/>
        <v>51937.315</v>
      </c>
      <c r="H164" s="3">
        <f t="shared" si="29"/>
        <v>3857</v>
      </c>
      <c r="I164" s="18" t="s">
        <v>516</v>
      </c>
      <c r="J164" s="19" t="s">
        <v>517</v>
      </c>
      <c r="K164" s="18">
        <v>3857</v>
      </c>
      <c r="L164" s="18" t="s">
        <v>141</v>
      </c>
      <c r="M164" s="19" t="s">
        <v>70</v>
      </c>
      <c r="N164" s="19"/>
      <c r="O164" s="20" t="s">
        <v>514</v>
      </c>
      <c r="P164" s="21" t="s">
        <v>515</v>
      </c>
    </row>
    <row r="165" spans="1:16" ht="12.75" customHeight="1" thickBot="1" x14ac:dyDescent="0.25">
      <c r="A165" s="3" t="str">
        <f t="shared" si="24"/>
        <v>VSB 39 </v>
      </c>
      <c r="B165" s="2" t="str">
        <f t="shared" si="25"/>
        <v>I</v>
      </c>
      <c r="C165" s="3">
        <f t="shared" si="26"/>
        <v>51951.279000000002</v>
      </c>
      <c r="D165" s="4" t="str">
        <f t="shared" si="27"/>
        <v>vis</v>
      </c>
      <c r="E165" s="17">
        <f>VLOOKUP(C165,Active!C$21:E$972,3,FALSE)</f>
        <v>-3640.0037811569473</v>
      </c>
      <c r="F165" s="2" t="s">
        <v>63</v>
      </c>
      <c r="G165" s="4" t="str">
        <f t="shared" si="28"/>
        <v>51951.279</v>
      </c>
      <c r="H165" s="3">
        <f t="shared" si="29"/>
        <v>3863</v>
      </c>
      <c r="I165" s="18" t="s">
        <v>518</v>
      </c>
      <c r="J165" s="19" t="s">
        <v>519</v>
      </c>
      <c r="K165" s="18">
        <v>3863</v>
      </c>
      <c r="L165" s="18" t="s">
        <v>141</v>
      </c>
      <c r="M165" s="19" t="s">
        <v>70</v>
      </c>
      <c r="N165" s="19"/>
      <c r="O165" s="20" t="s">
        <v>514</v>
      </c>
      <c r="P165" s="21" t="s">
        <v>515</v>
      </c>
    </row>
    <row r="166" spans="1:16" ht="12.75" customHeight="1" thickBot="1" x14ac:dyDescent="0.25">
      <c r="A166" s="3" t="str">
        <f t="shared" si="24"/>
        <v> AOEB 12 </v>
      </c>
      <c r="B166" s="2" t="str">
        <f t="shared" si="25"/>
        <v>I</v>
      </c>
      <c r="C166" s="3">
        <f t="shared" si="26"/>
        <v>52791.432000000001</v>
      </c>
      <c r="D166" s="4" t="str">
        <f t="shared" si="27"/>
        <v>vis</v>
      </c>
      <c r="E166" s="17">
        <f>VLOOKUP(C166,Active!C$21:E$972,3,FALSE)</f>
        <v>-3279.0094228149856</v>
      </c>
      <c r="F166" s="2" t="s">
        <v>63</v>
      </c>
      <c r="G166" s="4" t="str">
        <f t="shared" si="28"/>
        <v>52791.432</v>
      </c>
      <c r="H166" s="3">
        <f t="shared" si="29"/>
        <v>4224</v>
      </c>
      <c r="I166" s="18" t="s">
        <v>520</v>
      </c>
      <c r="J166" s="19" t="s">
        <v>521</v>
      </c>
      <c r="K166" s="18">
        <v>4224</v>
      </c>
      <c r="L166" s="18" t="s">
        <v>522</v>
      </c>
      <c r="M166" s="19" t="s">
        <v>70</v>
      </c>
      <c r="N166" s="19"/>
      <c r="O166" s="20" t="s">
        <v>523</v>
      </c>
      <c r="P166" s="20" t="s">
        <v>504</v>
      </c>
    </row>
    <row r="167" spans="1:16" ht="12.75" customHeight="1" thickBot="1" x14ac:dyDescent="0.25">
      <c r="A167" s="3" t="str">
        <f t="shared" si="24"/>
        <v>VSB 44 </v>
      </c>
      <c r="B167" s="2" t="str">
        <f t="shared" si="25"/>
        <v>I</v>
      </c>
      <c r="C167" s="3">
        <f t="shared" si="26"/>
        <v>53380.279000000002</v>
      </c>
      <c r="D167" s="4" t="str">
        <f t="shared" si="27"/>
        <v>vis</v>
      </c>
      <c r="E167" s="17">
        <f>VLOOKUP(C167,Active!C$21:E$972,3,FALSE)</f>
        <v>-3025.9954540181229</v>
      </c>
      <c r="F167" s="2" t="s">
        <v>63</v>
      </c>
      <c r="G167" s="4" t="str">
        <f t="shared" si="28"/>
        <v>53380.279</v>
      </c>
      <c r="H167" s="3">
        <f t="shared" si="29"/>
        <v>4477</v>
      </c>
      <c r="I167" s="18" t="s">
        <v>528</v>
      </c>
      <c r="J167" s="19" t="s">
        <v>529</v>
      </c>
      <c r="K167" s="18">
        <v>4477</v>
      </c>
      <c r="L167" s="18" t="s">
        <v>428</v>
      </c>
      <c r="M167" s="19" t="s">
        <v>70</v>
      </c>
      <c r="N167" s="19"/>
      <c r="O167" s="20" t="s">
        <v>514</v>
      </c>
      <c r="P167" s="21" t="s">
        <v>530</v>
      </c>
    </row>
    <row r="168" spans="1:16" ht="12.75" customHeight="1" thickBot="1" x14ac:dyDescent="0.25">
      <c r="A168" s="3" t="str">
        <f t="shared" si="24"/>
        <v>VSB 46 </v>
      </c>
      <c r="B168" s="2" t="str">
        <f t="shared" si="25"/>
        <v>I</v>
      </c>
      <c r="C168" s="3">
        <f t="shared" si="26"/>
        <v>54218.099000000002</v>
      </c>
      <c r="D168" s="4" t="str">
        <f t="shared" si="27"/>
        <v>vis</v>
      </c>
      <c r="E168" s="17">
        <f>VLOOKUP(C168,Active!C$21:E$972,3,FALSE)</f>
        <v>-2666.0035319443305</v>
      </c>
      <c r="F168" s="2" t="s">
        <v>63</v>
      </c>
      <c r="G168" s="4" t="str">
        <f t="shared" si="28"/>
        <v>54218.099</v>
      </c>
      <c r="H168" s="3">
        <f t="shared" si="29"/>
        <v>4837</v>
      </c>
      <c r="I168" s="18" t="s">
        <v>537</v>
      </c>
      <c r="J168" s="19" t="s">
        <v>538</v>
      </c>
      <c r="K168" s="18">
        <v>4837</v>
      </c>
      <c r="L168" s="18" t="s">
        <v>225</v>
      </c>
      <c r="M168" s="19" t="s">
        <v>70</v>
      </c>
      <c r="N168" s="19"/>
      <c r="O168" s="20" t="s">
        <v>514</v>
      </c>
      <c r="P168" s="21" t="s">
        <v>539</v>
      </c>
    </row>
    <row r="169" spans="1:16" ht="12.75" customHeight="1" thickBot="1" x14ac:dyDescent="0.25">
      <c r="A169" s="3" t="str">
        <f t="shared" si="24"/>
        <v>VSB 46 </v>
      </c>
      <c r="B169" s="2" t="str">
        <f t="shared" si="25"/>
        <v>I</v>
      </c>
      <c r="C169" s="3">
        <f t="shared" si="26"/>
        <v>54225.078000000001</v>
      </c>
      <c r="D169" s="4" t="str">
        <f t="shared" si="27"/>
        <v>vis</v>
      </c>
      <c r="E169" s="17">
        <f>VLOOKUP(C169,Active!C$21:E$972,3,FALSE)</f>
        <v>-2663.004816678339</v>
      </c>
      <c r="F169" s="2" t="s">
        <v>63</v>
      </c>
      <c r="G169" s="4" t="str">
        <f t="shared" si="28"/>
        <v>54225.078</v>
      </c>
      <c r="H169" s="3">
        <f t="shared" si="29"/>
        <v>4840</v>
      </c>
      <c r="I169" s="18" t="s">
        <v>540</v>
      </c>
      <c r="J169" s="19" t="s">
        <v>541</v>
      </c>
      <c r="K169" s="18">
        <v>4840</v>
      </c>
      <c r="L169" s="18" t="s">
        <v>291</v>
      </c>
      <c r="M169" s="19" t="s">
        <v>70</v>
      </c>
      <c r="N169" s="19"/>
      <c r="O169" s="20" t="s">
        <v>514</v>
      </c>
      <c r="P169" s="21" t="s">
        <v>539</v>
      </c>
    </row>
    <row r="170" spans="1:16" ht="12.75" customHeight="1" thickBot="1" x14ac:dyDescent="0.25">
      <c r="A170" s="3" t="str">
        <f t="shared" si="24"/>
        <v>VSB 48 </v>
      </c>
      <c r="B170" s="2" t="str">
        <f t="shared" si="25"/>
        <v>I</v>
      </c>
      <c r="C170" s="3">
        <f t="shared" si="26"/>
        <v>54560.212</v>
      </c>
      <c r="D170" s="4" t="str">
        <f t="shared" si="27"/>
        <v>vis</v>
      </c>
      <c r="E170" s="17">
        <f>VLOOKUP(C170,Active!C$21:E$972,3,FALSE)</f>
        <v>-2519.0054697872674</v>
      </c>
      <c r="F170" s="2" t="s">
        <v>63</v>
      </c>
      <c r="G170" s="4" t="str">
        <f t="shared" si="28"/>
        <v>54560.212</v>
      </c>
      <c r="H170" s="3">
        <f t="shared" si="29"/>
        <v>4984</v>
      </c>
      <c r="I170" s="18" t="s">
        <v>542</v>
      </c>
      <c r="J170" s="19" t="s">
        <v>543</v>
      </c>
      <c r="K170" s="18">
        <v>4984</v>
      </c>
      <c r="L170" s="18" t="s">
        <v>228</v>
      </c>
      <c r="M170" s="19" t="s">
        <v>70</v>
      </c>
      <c r="N170" s="19"/>
      <c r="O170" s="20" t="s">
        <v>514</v>
      </c>
      <c r="P170" s="21" t="s">
        <v>544</v>
      </c>
    </row>
    <row r="171" spans="1:16" ht="12.75" customHeight="1" thickBot="1" x14ac:dyDescent="0.25">
      <c r="A171" s="3" t="str">
        <f t="shared" ref="A171:A177" si="30">P171</f>
        <v>VSB 50 </v>
      </c>
      <c r="B171" s="2" t="str">
        <f t="shared" ref="B171:B177" si="31">IF(H171=INT(H171),"I","II")</f>
        <v>I</v>
      </c>
      <c r="C171" s="3">
        <f t="shared" ref="C171:C177" si="32">1*G171</f>
        <v>54951.182000000001</v>
      </c>
      <c r="D171" s="4" t="str">
        <f t="shared" ref="D171:D177" si="33">VLOOKUP(F171,I$1:J$5,2,FALSE)</f>
        <v>vis</v>
      </c>
      <c r="E171" s="17">
        <f>VLOOKUP(C171,Active!C$21:E$972,3,FALSE)</f>
        <v>-2351.0146820605587</v>
      </c>
      <c r="F171" s="2" t="s">
        <v>63</v>
      </c>
      <c r="G171" s="4" t="str">
        <f t="shared" ref="G171:G177" si="34">MID(I171,3,LEN(I171)-3)</f>
        <v>54951.182</v>
      </c>
      <c r="H171" s="3">
        <f t="shared" ref="H171:H177" si="35">1*K171</f>
        <v>5152</v>
      </c>
      <c r="I171" s="18" t="s">
        <v>545</v>
      </c>
      <c r="J171" s="19" t="s">
        <v>546</v>
      </c>
      <c r="K171" s="18">
        <v>5152</v>
      </c>
      <c r="L171" s="18" t="s">
        <v>547</v>
      </c>
      <c r="M171" s="19" t="s">
        <v>70</v>
      </c>
      <c r="N171" s="19"/>
      <c r="O171" s="20" t="s">
        <v>514</v>
      </c>
      <c r="P171" s="21" t="s">
        <v>548</v>
      </c>
    </row>
    <row r="172" spans="1:16" ht="12.75" customHeight="1" thickBot="1" x14ac:dyDescent="0.25">
      <c r="A172" s="3" t="str">
        <f t="shared" si="30"/>
        <v>VSB 50 </v>
      </c>
      <c r="B172" s="2" t="str">
        <f t="shared" si="31"/>
        <v>I</v>
      </c>
      <c r="C172" s="3">
        <f t="shared" si="32"/>
        <v>54965.156999999999</v>
      </c>
      <c r="D172" s="4" t="str">
        <f t="shared" si="33"/>
        <v>vis</v>
      </c>
      <c r="E172" s="17">
        <f>VLOOKUP(C172,Active!C$21:E$972,3,FALSE)</f>
        <v>-2345.0099470208356</v>
      </c>
      <c r="F172" s="2" t="s">
        <v>63</v>
      </c>
      <c r="G172" s="4" t="str">
        <f t="shared" si="34"/>
        <v>54965.157</v>
      </c>
      <c r="H172" s="3">
        <f t="shared" si="35"/>
        <v>5158</v>
      </c>
      <c r="I172" s="18" t="s">
        <v>549</v>
      </c>
      <c r="J172" s="19" t="s">
        <v>550</v>
      </c>
      <c r="K172" s="18">
        <v>5158</v>
      </c>
      <c r="L172" s="18" t="s">
        <v>551</v>
      </c>
      <c r="M172" s="19" t="s">
        <v>70</v>
      </c>
      <c r="N172" s="19"/>
      <c r="O172" s="20" t="s">
        <v>514</v>
      </c>
      <c r="P172" s="21" t="s">
        <v>548</v>
      </c>
    </row>
    <row r="173" spans="1:16" ht="12.75" customHeight="1" thickBot="1" x14ac:dyDescent="0.25">
      <c r="A173" s="3" t="str">
        <f t="shared" si="30"/>
        <v>VSB 55 </v>
      </c>
      <c r="B173" s="2" t="str">
        <f t="shared" si="31"/>
        <v>I</v>
      </c>
      <c r="C173" s="3">
        <f t="shared" si="32"/>
        <v>56024.101000000002</v>
      </c>
      <c r="D173" s="4" t="str">
        <f t="shared" si="33"/>
        <v>vis</v>
      </c>
      <c r="E173" s="17">
        <f>VLOOKUP(C173,Active!C$21:E$972,3,FALSE)</f>
        <v>-1890.0061443800398</v>
      </c>
      <c r="F173" s="2" t="s">
        <v>63</v>
      </c>
      <c r="G173" s="4" t="str">
        <f t="shared" si="34"/>
        <v>56024.101</v>
      </c>
      <c r="H173" s="3">
        <f t="shared" si="35"/>
        <v>5613</v>
      </c>
      <c r="I173" s="18" t="s">
        <v>556</v>
      </c>
      <c r="J173" s="19" t="s">
        <v>557</v>
      </c>
      <c r="K173" s="18">
        <v>5613</v>
      </c>
      <c r="L173" s="18" t="s">
        <v>558</v>
      </c>
      <c r="M173" s="19" t="s">
        <v>70</v>
      </c>
      <c r="N173" s="19"/>
      <c r="O173" s="20" t="s">
        <v>514</v>
      </c>
      <c r="P173" s="21" t="s">
        <v>559</v>
      </c>
    </row>
    <row r="174" spans="1:16" ht="12.75" customHeight="1" thickBot="1" x14ac:dyDescent="0.25">
      <c r="A174" s="3" t="str">
        <f t="shared" si="30"/>
        <v>VSB 56 </v>
      </c>
      <c r="B174" s="2" t="str">
        <f t="shared" si="31"/>
        <v>I</v>
      </c>
      <c r="C174" s="3">
        <f t="shared" si="32"/>
        <v>56324.331599999998</v>
      </c>
      <c r="D174" s="4" t="str">
        <f t="shared" si="33"/>
        <v>vis</v>
      </c>
      <c r="E174" s="17">
        <f>VLOOKUP(C174,Active!C$21:E$972,3,FALSE)</f>
        <v>-1761.0039831051045</v>
      </c>
      <c r="F174" s="2" t="s">
        <v>63</v>
      </c>
      <c r="G174" s="4" t="str">
        <f t="shared" si="34"/>
        <v>56324.3316</v>
      </c>
      <c r="H174" s="3">
        <f t="shared" si="35"/>
        <v>5742</v>
      </c>
      <c r="I174" s="18" t="s">
        <v>568</v>
      </c>
      <c r="J174" s="19" t="s">
        <v>569</v>
      </c>
      <c r="K174" s="18">
        <v>5742</v>
      </c>
      <c r="L174" s="18" t="s">
        <v>570</v>
      </c>
      <c r="M174" s="19" t="s">
        <v>496</v>
      </c>
      <c r="N174" s="19" t="s">
        <v>571</v>
      </c>
      <c r="O174" s="20" t="s">
        <v>572</v>
      </c>
      <c r="P174" s="21" t="s">
        <v>573</v>
      </c>
    </row>
    <row r="175" spans="1:16" ht="12.75" customHeight="1" thickBot="1" x14ac:dyDescent="0.25">
      <c r="A175" s="3" t="str">
        <f t="shared" si="30"/>
        <v>VSB 56 </v>
      </c>
      <c r="B175" s="2" t="str">
        <f t="shared" si="31"/>
        <v>I</v>
      </c>
      <c r="C175" s="3">
        <f t="shared" si="32"/>
        <v>56422.071199999998</v>
      </c>
      <c r="D175" s="4" t="str">
        <f t="shared" si="33"/>
        <v>vis</v>
      </c>
      <c r="E175" s="17">
        <f>VLOOKUP(C175,Active!C$21:E$972,3,FALSE)</f>
        <v>-1719.0075322365121</v>
      </c>
      <c r="F175" s="2" t="s">
        <v>63</v>
      </c>
      <c r="G175" s="4" t="str">
        <f t="shared" si="34"/>
        <v>56422.0712</v>
      </c>
      <c r="H175" s="3">
        <f t="shared" si="35"/>
        <v>5784</v>
      </c>
      <c r="I175" s="18" t="s">
        <v>577</v>
      </c>
      <c r="J175" s="19" t="s">
        <v>578</v>
      </c>
      <c r="K175" s="18">
        <v>5784</v>
      </c>
      <c r="L175" s="18" t="s">
        <v>579</v>
      </c>
      <c r="M175" s="19" t="s">
        <v>496</v>
      </c>
      <c r="N175" s="19" t="s">
        <v>478</v>
      </c>
      <c r="O175" s="20" t="s">
        <v>500</v>
      </c>
      <c r="P175" s="21" t="s">
        <v>573</v>
      </c>
    </row>
    <row r="176" spans="1:16" ht="12.75" customHeight="1" thickBot="1" x14ac:dyDescent="0.25">
      <c r="A176" s="3" t="str">
        <f t="shared" si="30"/>
        <v>VSB 56 </v>
      </c>
      <c r="B176" s="2" t="str">
        <f t="shared" si="31"/>
        <v>I</v>
      </c>
      <c r="C176" s="3">
        <f t="shared" si="32"/>
        <v>56422.076699999998</v>
      </c>
      <c r="D176" s="4" t="str">
        <f t="shared" si="33"/>
        <v>vis</v>
      </c>
      <c r="E176" s="17">
        <f>VLOOKUP(C176,Active!C$21:E$972,3,FALSE)</f>
        <v>-1719.0051690134198</v>
      </c>
      <c r="F176" s="2" t="s">
        <v>63</v>
      </c>
      <c r="G176" s="4" t="str">
        <f t="shared" si="34"/>
        <v>56422.0767</v>
      </c>
      <c r="H176" s="3">
        <f t="shared" si="35"/>
        <v>5784</v>
      </c>
      <c r="I176" s="18" t="s">
        <v>580</v>
      </c>
      <c r="J176" s="19" t="s">
        <v>581</v>
      </c>
      <c r="K176" s="18">
        <v>5784</v>
      </c>
      <c r="L176" s="18" t="s">
        <v>582</v>
      </c>
      <c r="M176" s="19" t="s">
        <v>496</v>
      </c>
      <c r="N176" s="19" t="s">
        <v>63</v>
      </c>
      <c r="O176" s="20" t="s">
        <v>500</v>
      </c>
      <c r="P176" s="21" t="s">
        <v>573</v>
      </c>
    </row>
    <row r="177" spans="1:16" ht="12.75" customHeight="1" thickBot="1" x14ac:dyDescent="0.25">
      <c r="A177" s="3" t="str">
        <f t="shared" si="30"/>
        <v>VSB 59 </v>
      </c>
      <c r="B177" s="2" t="str">
        <f t="shared" si="31"/>
        <v>I</v>
      </c>
      <c r="C177" s="3">
        <f t="shared" si="32"/>
        <v>56722.305</v>
      </c>
      <c r="D177" s="4" t="str">
        <f t="shared" si="33"/>
        <v>vis</v>
      </c>
      <c r="E177" s="17">
        <f>VLOOKUP(C177,Active!C$21:E$972,3,FALSE)</f>
        <v>-1590.0039959954111</v>
      </c>
      <c r="F177" s="2" t="s">
        <v>63</v>
      </c>
      <c r="G177" s="4" t="str">
        <f t="shared" si="34"/>
        <v>56722.305</v>
      </c>
      <c r="H177" s="3">
        <f t="shared" si="35"/>
        <v>5913</v>
      </c>
      <c r="I177" s="18" t="s">
        <v>587</v>
      </c>
      <c r="J177" s="19" t="s">
        <v>588</v>
      </c>
      <c r="K177" s="18">
        <v>5913</v>
      </c>
      <c r="L177" s="18" t="s">
        <v>589</v>
      </c>
      <c r="M177" s="19" t="s">
        <v>70</v>
      </c>
      <c r="N177" s="19"/>
      <c r="O177" s="20" t="s">
        <v>514</v>
      </c>
      <c r="P177" s="21" t="s">
        <v>590</v>
      </c>
    </row>
    <row r="178" spans="1:16" x14ac:dyDescent="0.2">
      <c r="B178" s="2"/>
      <c r="E178" s="17"/>
      <c r="F178" s="2"/>
    </row>
    <row r="179" spans="1:16" x14ac:dyDescent="0.2">
      <c r="B179" s="2"/>
      <c r="E179" s="17"/>
      <c r="F179" s="2"/>
    </row>
    <row r="180" spans="1:16" x14ac:dyDescent="0.2">
      <c r="B180" s="2"/>
      <c r="E180" s="17"/>
      <c r="F180" s="2"/>
    </row>
    <row r="181" spans="1:16" x14ac:dyDescent="0.2">
      <c r="B181" s="2"/>
      <c r="E181" s="17"/>
      <c r="F181" s="2"/>
    </row>
    <row r="182" spans="1:16" x14ac:dyDescent="0.2">
      <c r="B182" s="2"/>
      <c r="E182" s="17"/>
      <c r="F182" s="2"/>
    </row>
    <row r="183" spans="1:16" x14ac:dyDescent="0.2">
      <c r="B183" s="2"/>
      <c r="E183" s="17"/>
      <c r="F183" s="2"/>
    </row>
    <row r="184" spans="1:16" x14ac:dyDescent="0.2">
      <c r="B184" s="2"/>
      <c r="E184" s="17"/>
      <c r="F184" s="2"/>
    </row>
    <row r="185" spans="1:16" x14ac:dyDescent="0.2">
      <c r="B185" s="2"/>
      <c r="E185" s="17"/>
      <c r="F185" s="2"/>
    </row>
    <row r="186" spans="1:16" x14ac:dyDescent="0.2">
      <c r="B186" s="2"/>
      <c r="E186" s="17"/>
      <c r="F186" s="2"/>
    </row>
    <row r="187" spans="1:16" x14ac:dyDescent="0.2">
      <c r="B187" s="2"/>
      <c r="E187" s="17"/>
      <c r="F187" s="2"/>
    </row>
    <row r="188" spans="1:16" x14ac:dyDescent="0.2">
      <c r="B188" s="2"/>
      <c r="E188" s="17"/>
      <c r="F188" s="2"/>
    </row>
    <row r="189" spans="1:16" x14ac:dyDescent="0.2">
      <c r="B189" s="2"/>
      <c r="E189" s="17"/>
      <c r="F189" s="2"/>
    </row>
    <row r="190" spans="1:16" x14ac:dyDescent="0.2">
      <c r="B190" s="2"/>
      <c r="E190" s="17"/>
      <c r="F190" s="2"/>
    </row>
    <row r="191" spans="1:16" x14ac:dyDescent="0.2">
      <c r="B191" s="2"/>
      <c r="E191" s="17"/>
      <c r="F191" s="2"/>
    </row>
    <row r="192" spans="1:16" x14ac:dyDescent="0.2">
      <c r="B192" s="2"/>
      <c r="E192" s="17"/>
      <c r="F192" s="2"/>
    </row>
    <row r="193" spans="2:6" x14ac:dyDescent="0.2">
      <c r="B193" s="2"/>
      <c r="E193" s="17"/>
      <c r="F193" s="2"/>
    </row>
    <row r="194" spans="2:6" x14ac:dyDescent="0.2">
      <c r="B194" s="2"/>
      <c r="E194" s="17"/>
      <c r="F194" s="2"/>
    </row>
    <row r="195" spans="2:6" x14ac:dyDescent="0.2">
      <c r="B195" s="2"/>
      <c r="E195" s="17"/>
      <c r="F195" s="2"/>
    </row>
    <row r="196" spans="2:6" x14ac:dyDescent="0.2">
      <c r="B196" s="2"/>
      <c r="E196" s="17"/>
      <c r="F196" s="2"/>
    </row>
    <row r="197" spans="2:6" x14ac:dyDescent="0.2">
      <c r="B197" s="2"/>
      <c r="E197" s="17"/>
      <c r="F197" s="2"/>
    </row>
    <row r="198" spans="2:6" x14ac:dyDescent="0.2">
      <c r="B198" s="2"/>
      <c r="E198" s="17"/>
      <c r="F198" s="2"/>
    </row>
    <row r="199" spans="2:6" x14ac:dyDescent="0.2">
      <c r="B199" s="2"/>
      <c r="E199" s="17"/>
      <c r="F199" s="2"/>
    </row>
    <row r="200" spans="2:6" x14ac:dyDescent="0.2">
      <c r="B200" s="2"/>
      <c r="E200" s="17"/>
      <c r="F200" s="2"/>
    </row>
    <row r="201" spans="2:6" x14ac:dyDescent="0.2">
      <c r="B201" s="2"/>
      <c r="E201" s="17"/>
      <c r="F201" s="2"/>
    </row>
    <row r="202" spans="2:6" x14ac:dyDescent="0.2">
      <c r="B202" s="2"/>
      <c r="E202" s="17"/>
      <c r="F202" s="2"/>
    </row>
    <row r="203" spans="2:6" x14ac:dyDescent="0.2">
      <c r="B203" s="2"/>
      <c r="E203" s="17"/>
      <c r="F203" s="2"/>
    </row>
    <row r="204" spans="2:6" x14ac:dyDescent="0.2">
      <c r="B204" s="2"/>
      <c r="E204" s="17"/>
      <c r="F204" s="2"/>
    </row>
    <row r="205" spans="2:6" x14ac:dyDescent="0.2">
      <c r="B205" s="2"/>
      <c r="E205" s="17"/>
      <c r="F205" s="2"/>
    </row>
    <row r="206" spans="2:6" x14ac:dyDescent="0.2">
      <c r="B206" s="2"/>
      <c r="E206" s="17"/>
      <c r="F206" s="2"/>
    </row>
    <row r="207" spans="2:6" x14ac:dyDescent="0.2">
      <c r="B207" s="2"/>
      <c r="E207" s="17"/>
      <c r="F207" s="2"/>
    </row>
    <row r="208" spans="2:6" x14ac:dyDescent="0.2">
      <c r="B208" s="2"/>
      <c r="E208" s="17"/>
      <c r="F208" s="2"/>
    </row>
    <row r="209" spans="2:6" x14ac:dyDescent="0.2">
      <c r="B209" s="2"/>
      <c r="E209" s="17"/>
      <c r="F209" s="2"/>
    </row>
    <row r="210" spans="2:6" x14ac:dyDescent="0.2">
      <c r="B210" s="2"/>
      <c r="E210" s="17"/>
      <c r="F210" s="2"/>
    </row>
    <row r="211" spans="2:6" x14ac:dyDescent="0.2">
      <c r="B211" s="2"/>
      <c r="E211" s="17"/>
      <c r="F211" s="2"/>
    </row>
    <row r="212" spans="2:6" x14ac:dyDescent="0.2">
      <c r="B212" s="2"/>
      <c r="E212" s="17"/>
      <c r="F212" s="2"/>
    </row>
    <row r="213" spans="2:6" x14ac:dyDescent="0.2">
      <c r="B213" s="2"/>
      <c r="E213" s="17"/>
      <c r="F213" s="2"/>
    </row>
    <row r="214" spans="2:6" x14ac:dyDescent="0.2">
      <c r="B214" s="2"/>
      <c r="E214" s="17"/>
      <c r="F214" s="2"/>
    </row>
    <row r="215" spans="2:6" x14ac:dyDescent="0.2">
      <c r="B215" s="2"/>
      <c r="E215" s="17"/>
      <c r="F215" s="2"/>
    </row>
    <row r="216" spans="2:6" x14ac:dyDescent="0.2">
      <c r="B216" s="2"/>
      <c r="E216" s="17"/>
      <c r="F216" s="2"/>
    </row>
    <row r="217" spans="2:6" x14ac:dyDescent="0.2">
      <c r="B217" s="2"/>
      <c r="E217" s="17"/>
      <c r="F217" s="2"/>
    </row>
    <row r="218" spans="2:6" x14ac:dyDescent="0.2">
      <c r="B218" s="2"/>
      <c r="E218" s="17"/>
      <c r="F218" s="2"/>
    </row>
    <row r="219" spans="2:6" x14ac:dyDescent="0.2">
      <c r="B219" s="2"/>
      <c r="E219" s="17"/>
      <c r="F219" s="2"/>
    </row>
    <row r="220" spans="2:6" x14ac:dyDescent="0.2">
      <c r="B220" s="2"/>
      <c r="E220" s="17"/>
      <c r="F220" s="2"/>
    </row>
    <row r="221" spans="2:6" x14ac:dyDescent="0.2">
      <c r="B221" s="2"/>
      <c r="E221" s="17"/>
      <c r="F221" s="2"/>
    </row>
    <row r="222" spans="2:6" x14ac:dyDescent="0.2">
      <c r="B222" s="2"/>
      <c r="E222" s="17"/>
      <c r="F222" s="2"/>
    </row>
    <row r="223" spans="2:6" x14ac:dyDescent="0.2">
      <c r="B223" s="2"/>
      <c r="E223" s="17"/>
      <c r="F223" s="2"/>
    </row>
    <row r="224" spans="2:6" x14ac:dyDescent="0.2">
      <c r="B224" s="2"/>
      <c r="E224" s="17"/>
      <c r="F224" s="2"/>
    </row>
    <row r="225" spans="2:6" x14ac:dyDescent="0.2">
      <c r="B225" s="2"/>
      <c r="E225" s="17"/>
      <c r="F225" s="2"/>
    </row>
    <row r="226" spans="2:6" x14ac:dyDescent="0.2">
      <c r="B226" s="2"/>
      <c r="E226" s="17"/>
      <c r="F226" s="2"/>
    </row>
    <row r="227" spans="2:6" x14ac:dyDescent="0.2">
      <c r="B227" s="2"/>
      <c r="E227" s="17"/>
      <c r="F227" s="2"/>
    </row>
    <row r="228" spans="2:6" x14ac:dyDescent="0.2">
      <c r="B228" s="2"/>
      <c r="E228" s="17"/>
      <c r="F228" s="2"/>
    </row>
    <row r="229" spans="2:6" x14ac:dyDescent="0.2">
      <c r="B229" s="2"/>
      <c r="E229" s="17"/>
      <c r="F229" s="2"/>
    </row>
    <row r="230" spans="2:6" x14ac:dyDescent="0.2">
      <c r="B230" s="2"/>
      <c r="E230" s="17"/>
      <c r="F230" s="2"/>
    </row>
    <row r="231" spans="2:6" x14ac:dyDescent="0.2">
      <c r="B231" s="2"/>
      <c r="E231" s="17"/>
      <c r="F231" s="2"/>
    </row>
    <row r="232" spans="2:6" x14ac:dyDescent="0.2">
      <c r="B232" s="2"/>
      <c r="E232" s="17"/>
      <c r="F232" s="2"/>
    </row>
    <row r="233" spans="2:6" x14ac:dyDescent="0.2">
      <c r="B233" s="2"/>
      <c r="E233" s="17"/>
      <c r="F233" s="2"/>
    </row>
    <row r="234" spans="2:6" x14ac:dyDescent="0.2">
      <c r="B234" s="2"/>
      <c r="E234" s="17"/>
      <c r="F234" s="2"/>
    </row>
    <row r="235" spans="2:6" x14ac:dyDescent="0.2">
      <c r="B235" s="2"/>
      <c r="E235" s="17"/>
      <c r="F235" s="2"/>
    </row>
    <row r="236" spans="2:6" x14ac:dyDescent="0.2">
      <c r="B236" s="2"/>
      <c r="E236" s="17"/>
      <c r="F236" s="2"/>
    </row>
    <row r="237" spans="2:6" x14ac:dyDescent="0.2">
      <c r="B237" s="2"/>
      <c r="E237" s="17"/>
      <c r="F237" s="2"/>
    </row>
    <row r="238" spans="2:6" x14ac:dyDescent="0.2">
      <c r="B238" s="2"/>
      <c r="E238" s="17"/>
      <c r="F238" s="2"/>
    </row>
    <row r="239" spans="2:6" x14ac:dyDescent="0.2">
      <c r="B239" s="2"/>
      <c r="E239" s="17"/>
      <c r="F239" s="2"/>
    </row>
    <row r="240" spans="2:6" x14ac:dyDescent="0.2">
      <c r="B240" s="2"/>
      <c r="E240" s="17"/>
      <c r="F240" s="2"/>
    </row>
    <row r="241" spans="2:6" x14ac:dyDescent="0.2">
      <c r="B241" s="2"/>
      <c r="E241" s="17"/>
      <c r="F241" s="2"/>
    </row>
    <row r="242" spans="2:6" x14ac:dyDescent="0.2">
      <c r="B242" s="2"/>
      <c r="E242" s="17"/>
      <c r="F242" s="2"/>
    </row>
    <row r="243" spans="2:6" x14ac:dyDescent="0.2">
      <c r="B243" s="2"/>
      <c r="E243" s="17"/>
      <c r="F243" s="2"/>
    </row>
    <row r="244" spans="2:6" x14ac:dyDescent="0.2">
      <c r="B244" s="2"/>
      <c r="E244" s="17"/>
      <c r="F244" s="2"/>
    </row>
    <row r="245" spans="2:6" x14ac:dyDescent="0.2">
      <c r="B245" s="2"/>
      <c r="E245" s="17"/>
      <c r="F245" s="2"/>
    </row>
    <row r="246" spans="2:6" x14ac:dyDescent="0.2">
      <c r="B246" s="2"/>
      <c r="E246" s="17"/>
      <c r="F246" s="2"/>
    </row>
    <row r="247" spans="2:6" x14ac:dyDescent="0.2">
      <c r="B247" s="2"/>
      <c r="E247" s="17"/>
      <c r="F247" s="2"/>
    </row>
    <row r="248" spans="2:6" x14ac:dyDescent="0.2">
      <c r="B248" s="2"/>
      <c r="E248" s="17"/>
      <c r="F248" s="2"/>
    </row>
    <row r="249" spans="2:6" x14ac:dyDescent="0.2">
      <c r="B249" s="2"/>
      <c r="E249" s="17"/>
      <c r="F249" s="2"/>
    </row>
    <row r="250" spans="2:6" x14ac:dyDescent="0.2">
      <c r="B250" s="2"/>
      <c r="E250" s="17"/>
      <c r="F250" s="2"/>
    </row>
    <row r="251" spans="2:6" x14ac:dyDescent="0.2">
      <c r="B251" s="2"/>
      <c r="E251" s="17"/>
      <c r="F251" s="2"/>
    </row>
    <row r="252" spans="2:6" x14ac:dyDescent="0.2">
      <c r="B252" s="2"/>
      <c r="E252" s="17"/>
      <c r="F252" s="2"/>
    </row>
    <row r="253" spans="2:6" x14ac:dyDescent="0.2">
      <c r="B253" s="2"/>
      <c r="E253" s="17"/>
      <c r="F253" s="2"/>
    </row>
    <row r="254" spans="2:6" x14ac:dyDescent="0.2">
      <c r="B254" s="2"/>
      <c r="E254" s="17"/>
      <c r="F254" s="2"/>
    </row>
    <row r="255" spans="2:6" x14ac:dyDescent="0.2">
      <c r="B255" s="2"/>
      <c r="E255" s="17"/>
      <c r="F255" s="2"/>
    </row>
    <row r="256" spans="2:6" x14ac:dyDescent="0.2">
      <c r="B256" s="2"/>
      <c r="E256" s="17"/>
      <c r="F256" s="2"/>
    </row>
    <row r="257" spans="2:6" x14ac:dyDescent="0.2">
      <c r="B257" s="2"/>
      <c r="E257" s="17"/>
      <c r="F257" s="2"/>
    </row>
    <row r="258" spans="2:6" x14ac:dyDescent="0.2">
      <c r="B258" s="2"/>
      <c r="E258" s="17"/>
      <c r="F258" s="2"/>
    </row>
    <row r="259" spans="2:6" x14ac:dyDescent="0.2">
      <c r="B259" s="2"/>
      <c r="E259" s="17"/>
      <c r="F259" s="2"/>
    </row>
    <row r="260" spans="2:6" x14ac:dyDescent="0.2">
      <c r="B260" s="2"/>
      <c r="E260" s="17"/>
      <c r="F260" s="2"/>
    </row>
    <row r="261" spans="2:6" x14ac:dyDescent="0.2">
      <c r="B261" s="2"/>
      <c r="E261" s="17"/>
      <c r="F261" s="2"/>
    </row>
    <row r="262" spans="2:6" x14ac:dyDescent="0.2">
      <c r="B262" s="2"/>
      <c r="E262" s="17"/>
      <c r="F262" s="2"/>
    </row>
    <row r="263" spans="2:6" x14ac:dyDescent="0.2">
      <c r="B263" s="2"/>
      <c r="E263" s="17"/>
      <c r="F263" s="2"/>
    </row>
    <row r="264" spans="2:6" x14ac:dyDescent="0.2">
      <c r="B264" s="2"/>
      <c r="E264" s="17"/>
      <c r="F264" s="2"/>
    </row>
    <row r="265" spans="2:6" x14ac:dyDescent="0.2">
      <c r="B265" s="2"/>
      <c r="E265" s="17"/>
      <c r="F265" s="2"/>
    </row>
    <row r="266" spans="2:6" x14ac:dyDescent="0.2">
      <c r="B266" s="2"/>
      <c r="E266" s="17"/>
      <c r="F266" s="2"/>
    </row>
    <row r="267" spans="2:6" x14ac:dyDescent="0.2">
      <c r="B267" s="2"/>
      <c r="E267" s="17"/>
      <c r="F267" s="2"/>
    </row>
    <row r="268" spans="2:6" x14ac:dyDescent="0.2">
      <c r="B268" s="2"/>
      <c r="E268" s="17"/>
      <c r="F268" s="2"/>
    </row>
    <row r="269" spans="2:6" x14ac:dyDescent="0.2">
      <c r="B269" s="2"/>
      <c r="E269" s="17"/>
      <c r="F269" s="2"/>
    </row>
    <row r="270" spans="2:6" x14ac:dyDescent="0.2">
      <c r="B270" s="2"/>
      <c r="E270" s="17"/>
      <c r="F270" s="2"/>
    </row>
    <row r="271" spans="2:6" x14ac:dyDescent="0.2">
      <c r="B271" s="2"/>
      <c r="E271" s="17"/>
      <c r="F271" s="2"/>
    </row>
    <row r="272" spans="2:6" x14ac:dyDescent="0.2">
      <c r="B272" s="2"/>
      <c r="E272" s="17"/>
      <c r="F272" s="2"/>
    </row>
    <row r="273" spans="2:6" x14ac:dyDescent="0.2">
      <c r="B273" s="2"/>
      <c r="E273" s="17"/>
      <c r="F273" s="2"/>
    </row>
    <row r="274" spans="2:6" x14ac:dyDescent="0.2">
      <c r="B274" s="2"/>
      <c r="E274" s="17"/>
      <c r="F274" s="2"/>
    </row>
    <row r="275" spans="2:6" x14ac:dyDescent="0.2">
      <c r="B275" s="2"/>
      <c r="E275" s="17"/>
      <c r="F275" s="2"/>
    </row>
    <row r="276" spans="2:6" x14ac:dyDescent="0.2">
      <c r="B276" s="2"/>
      <c r="E276" s="17"/>
      <c r="F276" s="2"/>
    </row>
    <row r="277" spans="2:6" x14ac:dyDescent="0.2">
      <c r="B277" s="2"/>
      <c r="E277" s="17"/>
      <c r="F277" s="2"/>
    </row>
    <row r="278" spans="2:6" x14ac:dyDescent="0.2">
      <c r="B278" s="2"/>
      <c r="E278" s="17"/>
      <c r="F278" s="2"/>
    </row>
    <row r="279" spans="2:6" x14ac:dyDescent="0.2">
      <c r="B279" s="2"/>
      <c r="E279" s="17"/>
      <c r="F279" s="2"/>
    </row>
    <row r="280" spans="2:6" x14ac:dyDescent="0.2">
      <c r="B280" s="2"/>
      <c r="E280" s="17"/>
      <c r="F280" s="2"/>
    </row>
    <row r="281" spans="2:6" x14ac:dyDescent="0.2">
      <c r="B281" s="2"/>
      <c r="E281" s="17"/>
      <c r="F281" s="2"/>
    </row>
    <row r="282" spans="2:6" x14ac:dyDescent="0.2">
      <c r="B282" s="2"/>
      <c r="E282" s="17"/>
      <c r="F282" s="2"/>
    </row>
    <row r="283" spans="2:6" x14ac:dyDescent="0.2">
      <c r="B283" s="2"/>
      <c r="E283" s="17"/>
      <c r="F283" s="2"/>
    </row>
    <row r="284" spans="2:6" x14ac:dyDescent="0.2">
      <c r="B284" s="2"/>
      <c r="E284" s="17"/>
      <c r="F284" s="2"/>
    </row>
    <row r="285" spans="2:6" x14ac:dyDescent="0.2">
      <c r="B285" s="2"/>
      <c r="E285" s="17"/>
      <c r="F285" s="2"/>
    </row>
    <row r="286" spans="2:6" x14ac:dyDescent="0.2">
      <c r="B286" s="2"/>
      <c r="E286" s="17"/>
      <c r="F286" s="2"/>
    </row>
    <row r="287" spans="2:6" x14ac:dyDescent="0.2">
      <c r="B287" s="2"/>
      <c r="E287" s="17"/>
      <c r="F287" s="2"/>
    </row>
    <row r="288" spans="2:6" x14ac:dyDescent="0.2">
      <c r="B288" s="2"/>
      <c r="E288" s="17"/>
      <c r="F288" s="2"/>
    </row>
    <row r="289" spans="2:6" x14ac:dyDescent="0.2">
      <c r="B289" s="2"/>
      <c r="E289" s="17"/>
      <c r="F289" s="2"/>
    </row>
    <row r="290" spans="2:6" x14ac:dyDescent="0.2">
      <c r="B290" s="2"/>
      <c r="E290" s="17"/>
      <c r="F290" s="2"/>
    </row>
    <row r="291" spans="2:6" x14ac:dyDescent="0.2">
      <c r="B291" s="2"/>
      <c r="E291" s="17"/>
      <c r="F291" s="2"/>
    </row>
    <row r="292" spans="2:6" x14ac:dyDescent="0.2">
      <c r="B292" s="2"/>
      <c r="E292" s="17"/>
      <c r="F292" s="2"/>
    </row>
    <row r="293" spans="2:6" x14ac:dyDescent="0.2">
      <c r="B293" s="2"/>
      <c r="E293" s="17"/>
      <c r="F293" s="2"/>
    </row>
    <row r="294" spans="2:6" x14ac:dyDescent="0.2">
      <c r="B294" s="2"/>
      <c r="E294" s="17"/>
      <c r="F294" s="2"/>
    </row>
    <row r="295" spans="2:6" x14ac:dyDescent="0.2">
      <c r="B295" s="2"/>
      <c r="E295" s="17"/>
      <c r="F295" s="2"/>
    </row>
    <row r="296" spans="2:6" x14ac:dyDescent="0.2">
      <c r="B296" s="2"/>
      <c r="E296" s="17"/>
      <c r="F296" s="2"/>
    </row>
    <row r="297" spans="2:6" x14ac:dyDescent="0.2">
      <c r="B297" s="2"/>
      <c r="E297" s="17"/>
      <c r="F297" s="2"/>
    </row>
    <row r="298" spans="2:6" x14ac:dyDescent="0.2">
      <c r="B298" s="2"/>
      <c r="E298" s="17"/>
      <c r="F298" s="2"/>
    </row>
    <row r="299" spans="2:6" x14ac:dyDescent="0.2">
      <c r="B299" s="2"/>
      <c r="E299" s="17"/>
      <c r="F299" s="2"/>
    </row>
    <row r="300" spans="2:6" x14ac:dyDescent="0.2">
      <c r="B300" s="2"/>
      <c r="E300" s="17"/>
      <c r="F300" s="2"/>
    </row>
    <row r="301" spans="2:6" x14ac:dyDescent="0.2">
      <c r="B301" s="2"/>
      <c r="E301" s="17"/>
      <c r="F301" s="2"/>
    </row>
    <row r="302" spans="2:6" x14ac:dyDescent="0.2">
      <c r="B302" s="2"/>
      <c r="E302" s="17"/>
      <c r="F302" s="2"/>
    </row>
    <row r="303" spans="2:6" x14ac:dyDescent="0.2">
      <c r="B303" s="2"/>
      <c r="E303" s="17"/>
      <c r="F303" s="2"/>
    </row>
    <row r="304" spans="2:6" x14ac:dyDescent="0.2">
      <c r="B304" s="2"/>
      <c r="E304" s="17"/>
      <c r="F304" s="2"/>
    </row>
    <row r="305" spans="2:6" x14ac:dyDescent="0.2">
      <c r="B305" s="2"/>
      <c r="E305" s="17"/>
      <c r="F305" s="2"/>
    </row>
    <row r="306" spans="2:6" x14ac:dyDescent="0.2">
      <c r="B306" s="2"/>
      <c r="E306" s="17"/>
      <c r="F306" s="2"/>
    </row>
    <row r="307" spans="2:6" x14ac:dyDescent="0.2">
      <c r="B307" s="2"/>
      <c r="E307" s="17"/>
      <c r="F307" s="2"/>
    </row>
    <row r="308" spans="2:6" x14ac:dyDescent="0.2">
      <c r="B308" s="2"/>
      <c r="E308" s="17"/>
      <c r="F308" s="2"/>
    </row>
    <row r="309" spans="2:6" x14ac:dyDescent="0.2">
      <c r="B309" s="2"/>
      <c r="E309" s="17"/>
      <c r="F309" s="2"/>
    </row>
    <row r="310" spans="2:6" x14ac:dyDescent="0.2">
      <c r="B310" s="2"/>
      <c r="E310" s="17"/>
      <c r="F310" s="2"/>
    </row>
    <row r="311" spans="2:6" x14ac:dyDescent="0.2">
      <c r="B311" s="2"/>
      <c r="E311" s="17"/>
      <c r="F311" s="2"/>
    </row>
    <row r="312" spans="2:6" x14ac:dyDescent="0.2">
      <c r="B312" s="2"/>
      <c r="E312" s="17"/>
      <c r="F312" s="2"/>
    </row>
    <row r="313" spans="2:6" x14ac:dyDescent="0.2">
      <c r="B313" s="2"/>
      <c r="E313" s="17"/>
      <c r="F313" s="2"/>
    </row>
    <row r="314" spans="2:6" x14ac:dyDescent="0.2">
      <c r="B314" s="2"/>
      <c r="E314" s="17"/>
      <c r="F314" s="2"/>
    </row>
    <row r="315" spans="2:6" x14ac:dyDescent="0.2">
      <c r="B315" s="2"/>
      <c r="E315" s="17"/>
      <c r="F315" s="2"/>
    </row>
    <row r="316" spans="2:6" x14ac:dyDescent="0.2">
      <c r="B316" s="2"/>
      <c r="E316" s="17"/>
      <c r="F316" s="2"/>
    </row>
    <row r="317" spans="2:6" x14ac:dyDescent="0.2">
      <c r="B317" s="2"/>
      <c r="E317" s="17"/>
      <c r="F317" s="2"/>
    </row>
    <row r="318" spans="2:6" x14ac:dyDescent="0.2">
      <c r="B318" s="2"/>
      <c r="E318" s="17"/>
      <c r="F318" s="2"/>
    </row>
    <row r="319" spans="2:6" x14ac:dyDescent="0.2">
      <c r="B319" s="2"/>
      <c r="E319" s="17"/>
      <c r="F319" s="2"/>
    </row>
    <row r="320" spans="2:6" x14ac:dyDescent="0.2">
      <c r="B320" s="2"/>
      <c r="E320" s="17"/>
      <c r="F320" s="2"/>
    </row>
    <row r="321" spans="2:6" x14ac:dyDescent="0.2">
      <c r="B321" s="2"/>
      <c r="E321" s="17"/>
      <c r="F321" s="2"/>
    </row>
    <row r="322" spans="2:6" x14ac:dyDescent="0.2">
      <c r="B322" s="2"/>
      <c r="E322" s="17"/>
      <c r="F322" s="2"/>
    </row>
    <row r="323" spans="2:6" x14ac:dyDescent="0.2">
      <c r="B323" s="2"/>
      <c r="E323" s="17"/>
      <c r="F323" s="2"/>
    </row>
    <row r="324" spans="2:6" x14ac:dyDescent="0.2">
      <c r="B324" s="2"/>
      <c r="E324" s="17"/>
      <c r="F324" s="2"/>
    </row>
    <row r="325" spans="2:6" x14ac:dyDescent="0.2">
      <c r="B325" s="2"/>
      <c r="E325" s="17"/>
      <c r="F325" s="2"/>
    </row>
    <row r="326" spans="2:6" x14ac:dyDescent="0.2">
      <c r="B326" s="2"/>
      <c r="E326" s="17"/>
      <c r="F326" s="2"/>
    </row>
    <row r="327" spans="2:6" x14ac:dyDescent="0.2">
      <c r="B327" s="2"/>
      <c r="E327" s="17"/>
      <c r="F327" s="2"/>
    </row>
    <row r="328" spans="2:6" x14ac:dyDescent="0.2">
      <c r="B328" s="2"/>
      <c r="E328" s="17"/>
      <c r="F328" s="2"/>
    </row>
    <row r="329" spans="2:6" x14ac:dyDescent="0.2">
      <c r="B329" s="2"/>
      <c r="E329" s="17"/>
      <c r="F329" s="2"/>
    </row>
    <row r="330" spans="2:6" x14ac:dyDescent="0.2">
      <c r="B330" s="2"/>
      <c r="E330" s="17"/>
      <c r="F330" s="2"/>
    </row>
    <row r="331" spans="2:6" x14ac:dyDescent="0.2">
      <c r="B331" s="2"/>
      <c r="E331" s="17"/>
      <c r="F331" s="2"/>
    </row>
    <row r="332" spans="2:6" x14ac:dyDescent="0.2">
      <c r="B332" s="2"/>
      <c r="E332" s="17"/>
      <c r="F332" s="2"/>
    </row>
    <row r="333" spans="2:6" x14ac:dyDescent="0.2">
      <c r="B333" s="2"/>
      <c r="E333" s="17"/>
      <c r="F333" s="2"/>
    </row>
    <row r="334" spans="2:6" x14ac:dyDescent="0.2">
      <c r="B334" s="2"/>
      <c r="E334" s="17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</sheetData>
  <phoneticPr fontId="7" type="noConversion"/>
  <hyperlinks>
    <hyperlink ref="P83" r:id="rId1" display="http://www.bav-astro.de/sfs/BAVM_link.php?BAVMnr=15" xr:uid="{00000000-0004-0000-0100-000000000000}"/>
    <hyperlink ref="P84" r:id="rId2" display="http://vsolj.cetus-net.org/no47.pdf" xr:uid="{00000000-0004-0000-0100-000001000000}"/>
    <hyperlink ref="P12" r:id="rId3" display="http://www.konkoly.hu/cgi-bin/IBVS?111" xr:uid="{00000000-0004-0000-0100-000002000000}"/>
    <hyperlink ref="P13" r:id="rId4" display="http://www.konkoly.hu/cgi-bin/IBVS?111" xr:uid="{00000000-0004-0000-0100-000003000000}"/>
    <hyperlink ref="P14" r:id="rId5" display="http://www.konkoly.hu/cgi-bin/IBVS?111" xr:uid="{00000000-0004-0000-0100-000004000000}"/>
    <hyperlink ref="P15" r:id="rId6" display="http://www.konkoly.hu/cgi-bin/IBVS?154" xr:uid="{00000000-0004-0000-0100-000005000000}"/>
    <hyperlink ref="P16" r:id="rId7" display="http://www.konkoly.hu/cgi-bin/IBVS?180" xr:uid="{00000000-0004-0000-0100-000006000000}"/>
    <hyperlink ref="P103" r:id="rId8" display="http://vsolj.cetus-net.org/no47.pdf" xr:uid="{00000000-0004-0000-0100-000007000000}"/>
    <hyperlink ref="P104" r:id="rId9" display="http://vsolj.cetus-net.org/no47.pdf" xr:uid="{00000000-0004-0000-0100-000008000000}"/>
    <hyperlink ref="P156" r:id="rId10" display="http://vsolj.cetus-net.org/no47.pdf" xr:uid="{00000000-0004-0000-0100-000009000000}"/>
    <hyperlink ref="P158" r:id="rId11" display="http://vsolj.cetus-net.org/no47.pdf" xr:uid="{00000000-0004-0000-0100-00000A000000}"/>
    <hyperlink ref="P163" r:id="rId12" display="http://vsolj.cetus-net.org/no39.pdf" xr:uid="{00000000-0004-0000-0100-00000B000000}"/>
    <hyperlink ref="P164" r:id="rId13" display="http://vsolj.cetus-net.org/no39.pdf" xr:uid="{00000000-0004-0000-0100-00000C000000}"/>
    <hyperlink ref="P165" r:id="rId14" display="http://vsolj.cetus-net.org/no39.pdf" xr:uid="{00000000-0004-0000-0100-00000D000000}"/>
    <hyperlink ref="P167" r:id="rId15" display="http://vsolj.cetus-net.org/no44.pdf" xr:uid="{00000000-0004-0000-0100-00000E000000}"/>
    <hyperlink ref="P18" r:id="rId16" display="http://www.konkoly.hu/cgi-bin/IBVS?5806" xr:uid="{00000000-0004-0000-0100-00000F000000}"/>
    <hyperlink ref="P168" r:id="rId17" display="http://vsolj.cetus-net.org/no46.pdf" xr:uid="{00000000-0004-0000-0100-000010000000}"/>
    <hyperlink ref="P169" r:id="rId18" display="http://vsolj.cetus-net.org/no46.pdf" xr:uid="{00000000-0004-0000-0100-000011000000}"/>
    <hyperlink ref="P170" r:id="rId19" display="http://vsolj.cetus-net.org/no48.pdf" xr:uid="{00000000-0004-0000-0100-000012000000}"/>
    <hyperlink ref="P171" r:id="rId20" display="http://vsolj.cetus-net.org/vsoljno50.pdf" xr:uid="{00000000-0004-0000-0100-000013000000}"/>
    <hyperlink ref="P172" r:id="rId21" display="http://vsolj.cetus-net.org/vsoljno50.pdf" xr:uid="{00000000-0004-0000-0100-000014000000}"/>
    <hyperlink ref="P173" r:id="rId22" display="http://vsolj.cetus-net.org/vsoljno55.pdf" xr:uid="{00000000-0004-0000-0100-000015000000}"/>
    <hyperlink ref="P20" r:id="rId23" display="http://www.konkoly.hu/cgi-bin/IBVS?6114" xr:uid="{00000000-0004-0000-0100-000016000000}"/>
    <hyperlink ref="P21" r:id="rId24" display="http://www.konkoly.hu/cgi-bin/IBVS?6114" xr:uid="{00000000-0004-0000-0100-000017000000}"/>
    <hyperlink ref="P174" r:id="rId25" display="http://vsolj.cetus-net.org/vsoljno56.pdf" xr:uid="{00000000-0004-0000-0100-000018000000}"/>
    <hyperlink ref="P22" r:id="rId26" display="http://www.konkoly.hu/cgi-bin/IBVS?6114" xr:uid="{00000000-0004-0000-0100-000019000000}"/>
    <hyperlink ref="P175" r:id="rId27" display="http://vsolj.cetus-net.org/vsoljno56.pdf" xr:uid="{00000000-0004-0000-0100-00001A000000}"/>
    <hyperlink ref="P176" r:id="rId28" display="http://vsolj.cetus-net.org/vsoljno56.pdf" xr:uid="{00000000-0004-0000-0100-00001B000000}"/>
    <hyperlink ref="P177" r:id="rId29" display="http://vsolj.cetus-net.org/vsoljno59.pdf" xr:uid="{00000000-0004-0000-0100-00001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2025-01-06T02:40:22Z</dcterms:modified>
</cp:coreProperties>
</file>