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1AB8A6A-05BD-4919-867F-C154CDE592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6" i="1" l="1"/>
  <c r="F46" i="1" s="1"/>
  <c r="G46" i="1" s="1"/>
  <c r="K46" i="1" s="1"/>
  <c r="Q46" i="1"/>
  <c r="F14" i="1"/>
  <c r="E21" i="1"/>
  <c r="F21" i="1" s="1"/>
  <c r="G21" i="1" s="1"/>
  <c r="K21" i="1" s="1"/>
  <c r="Q21" i="1"/>
  <c r="C21" i="1"/>
  <c r="C17" i="1" s="1"/>
  <c r="A21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2" i="1"/>
  <c r="F42" i="1" s="1"/>
  <c r="G42" i="1" s="1"/>
  <c r="K42" i="1" s="1"/>
  <c r="Q42" i="1"/>
  <c r="E23" i="1"/>
  <c r="F23" i="1" s="1"/>
  <c r="G23" i="1" s="1"/>
  <c r="E24" i="1"/>
  <c r="F24" i="1" s="1"/>
  <c r="U24" i="1" s="1"/>
  <c r="E25" i="1"/>
  <c r="F25" i="1" s="1"/>
  <c r="U25" i="1" s="1"/>
  <c r="E26" i="1"/>
  <c r="F26" i="1" s="1"/>
  <c r="G26" i="1" s="1"/>
  <c r="J26" i="1" s="1"/>
  <c r="E27" i="1"/>
  <c r="F27" i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41" i="1"/>
  <c r="F41" i="1"/>
  <c r="G41" i="1" s="1"/>
  <c r="K41" i="1" s="1"/>
  <c r="D9" i="1"/>
  <c r="C9" i="1"/>
  <c r="E22" i="1"/>
  <c r="F22" i="1" s="1"/>
  <c r="U22" i="1" s="1"/>
  <c r="E33" i="1"/>
  <c r="F33" i="1" s="1"/>
  <c r="G33" i="1" s="1"/>
  <c r="J33" i="1" s="1"/>
  <c r="E34" i="1"/>
  <c r="F34" i="1" s="1"/>
  <c r="G34" i="1" s="1"/>
  <c r="J34" i="1" s="1"/>
  <c r="E35" i="1"/>
  <c r="F35" i="1" s="1"/>
  <c r="G35" i="1" s="1"/>
  <c r="J35" i="1" s="1"/>
  <c r="E36" i="1"/>
  <c r="F36" i="1"/>
  <c r="G36" i="1" s="1"/>
  <c r="J36" i="1" s="1"/>
  <c r="E37" i="1"/>
  <c r="F37" i="1" s="1"/>
  <c r="G37" i="1" s="1"/>
  <c r="J37" i="1" s="1"/>
  <c r="E38" i="1"/>
  <c r="F38" i="1"/>
  <c r="G38" i="1" s="1"/>
  <c r="J38" i="1" s="1"/>
  <c r="E39" i="1"/>
  <c r="F39" i="1" s="1"/>
  <c r="G39" i="1" s="1"/>
  <c r="J39" i="1" s="1"/>
  <c r="E40" i="1"/>
  <c r="F40" i="1"/>
  <c r="G40" i="1" s="1"/>
  <c r="J40" i="1" s="1"/>
  <c r="Q41" i="1"/>
  <c r="Q34" i="1"/>
  <c r="Q35" i="1"/>
  <c r="Q36" i="1"/>
  <c r="Q38" i="1"/>
  <c r="Q39" i="1"/>
  <c r="Q40" i="1"/>
  <c r="Q31" i="1"/>
  <c r="Q37" i="1"/>
  <c r="Q33" i="1"/>
  <c r="Q30" i="1"/>
  <c r="Q32" i="1"/>
  <c r="Q24" i="1"/>
  <c r="Q25" i="1"/>
  <c r="Q26" i="1"/>
  <c r="Q22" i="1"/>
  <c r="Q27" i="1"/>
  <c r="Q28" i="1"/>
  <c r="Q29" i="1"/>
  <c r="Q23" i="1"/>
  <c r="C11" i="1"/>
  <c r="C12" i="1"/>
  <c r="O46" i="1" l="1"/>
  <c r="F15" i="1"/>
  <c r="O21" i="1"/>
  <c r="H23" i="1"/>
  <c r="K23" i="1"/>
  <c r="O45" i="1"/>
  <c r="O44" i="1"/>
  <c r="O43" i="1"/>
  <c r="O34" i="1"/>
  <c r="O37" i="1"/>
  <c r="O28" i="1"/>
  <c r="O35" i="1"/>
  <c r="O39" i="1"/>
  <c r="O42" i="1"/>
  <c r="C15" i="1"/>
  <c r="O25" i="1"/>
  <c r="O27" i="1"/>
  <c r="O33" i="1"/>
  <c r="O26" i="1"/>
  <c r="O29" i="1"/>
  <c r="O36" i="1"/>
  <c r="O38" i="1"/>
  <c r="O41" i="1"/>
  <c r="O40" i="1"/>
  <c r="O31" i="1"/>
  <c r="O24" i="1"/>
  <c r="O30" i="1"/>
  <c r="O32" i="1"/>
  <c r="O23" i="1"/>
  <c r="O22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<sst xmlns="http://schemas.openxmlformats.org/spreadsheetml/2006/main" count="98" uniqueCount="65">
  <si>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</si>
  <si>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</si>
  <si>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</si>
  <si>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</si>
  <si>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</si>
  <si>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</si>
  <si>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</si>
  <si>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</si>
  <si>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</si>
  <si>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</si>
  <si>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</si>
  <si>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</si>
  <si>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</si>
  <si>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</si>
  <si>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</si>
  <si>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</si>
  <si>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</si>
  <si>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</si>
  <si>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</si>
  <si>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</si>
  <si>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</si>
  <si>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</si>
  <si>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</si>
  <si>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</si>
  <si>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</si>
  <si>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</si>
  <si>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</si>
  <si>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</si>
  <si>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</si>
  <si>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</si>
  <si>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</si>
  <si>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</si>
  <si>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</si>
  <si>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</si>
  <si>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CN Lyn / GSC 2973-0253</t>
  </si>
  <si>
    <t>not avail.</t>
  </si>
  <si>
    <t>Kreiner</t>
  </si>
  <si>
    <t>IBVS 5796</t>
  </si>
  <si>
    <t>I</t>
  </si>
  <si>
    <t>IBVS 5887</t>
  </si>
  <si>
    <t>OEJV 0074</t>
  </si>
  <si>
    <t>OEJV 0094</t>
  </si>
  <si>
    <t xml:space="preserve">EA        </t>
  </si>
  <si>
    <t>OEJV 0160</t>
  </si>
  <si>
    <t>IBVS 6118</t>
  </si>
  <si>
    <t>Add cycle</t>
  </si>
  <si>
    <t>Old Cycle</t>
  </si>
  <si>
    <t>IBVS 6149</t>
  </si>
  <si>
    <t>IBVS 6152</t>
  </si>
  <si>
    <t>OEJV 0165</t>
  </si>
  <si>
    <t>IBVS 6196</t>
  </si>
  <si>
    <t>pg</t>
  </si>
  <si>
    <t>vis</t>
  </si>
  <si>
    <t>PE</t>
  </si>
  <si>
    <t>CCD</t>
  </si>
  <si>
    <t>BAD?</t>
  </si>
  <si>
    <t>JBAV, 60</t>
  </si>
  <si>
    <t>JBAV, 55</t>
  </si>
  <si>
    <t>VSX</t>
  </si>
  <si>
    <t>??</t>
  </si>
  <si>
    <t>JBAV 96</t>
  </si>
  <si>
    <t>Next ToM-P</t>
  </si>
  <si>
    <t>Next ToM-S</t>
  </si>
  <si>
    <t>9.07-9.58</t>
  </si>
  <si>
    <t>Mag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</si>
</sst>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4" fillId="0" borderId="0"/>
    <xf numFmtId="0" fontId="25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29" fillId="0" borderId="0" xfId="42" applyFont="1" applyAlignment="1">
      <alignment horizontal="left" vertical="center"/>
    </xf>
    <xf numFmtId="0" fontId="29" fillId="0" borderId="0" xfId="42" applyFont="1" applyAlignment="1">
      <alignment horizontal="center" vertical="center" wrapText="1"/>
    </xf>
    <xf numFmtId="0" fontId="29" fillId="0" borderId="0" xfId="42" applyFont="1" applyAlignment="1">
      <alignment horizontal="left" vertical="center" wrapText="1"/>
    </xf>
    <xf numFmtId="0" fontId="32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165" fontId="32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 applyAlignment="1">
      <alignment vertical="center"/>
    </xf>
    <xf numFmtId="0" fontId="33" fillId="0" borderId="14" xfId="0" applyFont="1" applyBorder="1" applyAlignment="1">
      <alignment horizontal="right" vertical="center"/>
    </xf>
    <xf numFmtId="0" fontId="33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4" fillId="0" borderId="15" xfId="0" applyFont="1" applyBorder="1" applyAlignment="1">
      <alignment horizontal="right" vertical="center"/>
    </xf>
    <xf numFmtId="22" fontId="34" fillId="0" borderId="15" xfId="0" applyNumberFormat="1" applyFont="1" applyBorder="1" applyAlignment="1">
      <alignment horizontal="right" vertical="center"/>
    </xf>
    <xf numFmtId="22" fontId="34" fillId="0" borderId="17" xfId="0" applyNumberFormat="1" applyFont="1" applyBorder="1" applyAlignment="1">
      <alignment horizontal="right" vertical="center"/>
    </xf>
    <xf numFmtId="0" fontId="25" fillId="24" borderId="13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Lyn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1677.5</c:v>
                </c:pt>
                <c:pt idx="2">
                  <c:v>2046</c:v>
                </c:pt>
                <c:pt idx="3">
                  <c:v>2759.5</c:v>
                </c:pt>
                <c:pt idx="4">
                  <c:v>2761</c:v>
                </c:pt>
                <c:pt idx="5">
                  <c:v>3077.5</c:v>
                </c:pt>
                <c:pt idx="6">
                  <c:v>3097</c:v>
                </c:pt>
                <c:pt idx="7">
                  <c:v>3097</c:v>
                </c:pt>
                <c:pt idx="8">
                  <c:v>3097</c:v>
                </c:pt>
                <c:pt idx="9">
                  <c:v>3769.5</c:v>
                </c:pt>
                <c:pt idx="10">
                  <c:v>4042</c:v>
                </c:pt>
                <c:pt idx="11">
                  <c:v>4042</c:v>
                </c:pt>
                <c:pt idx="12">
                  <c:v>4178</c:v>
                </c:pt>
                <c:pt idx="13">
                  <c:v>4198</c:v>
                </c:pt>
                <c:pt idx="14">
                  <c:v>4199</c:v>
                </c:pt>
                <c:pt idx="15">
                  <c:v>4199.5</c:v>
                </c:pt>
                <c:pt idx="16">
                  <c:v>4200</c:v>
                </c:pt>
                <c:pt idx="17">
                  <c:v>4200.5</c:v>
                </c:pt>
                <c:pt idx="18">
                  <c:v>4375.5</c:v>
                </c:pt>
                <c:pt idx="19">
                  <c:v>4376</c:v>
                </c:pt>
                <c:pt idx="20">
                  <c:v>4556.5</c:v>
                </c:pt>
                <c:pt idx="21">
                  <c:v>4764</c:v>
                </c:pt>
                <c:pt idx="22">
                  <c:v>5502.5</c:v>
                </c:pt>
                <c:pt idx="23">
                  <c:v>5506</c:v>
                </c:pt>
                <c:pt idx="24">
                  <c:v>5524.5</c:v>
                </c:pt>
                <c:pt idx="25">
                  <c:v>5993.5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2">
                  <c:v>0.22300000000541331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5A-49F0-9A9A-22E95FD710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1677.5</c:v>
                </c:pt>
                <c:pt idx="2">
                  <c:v>2046</c:v>
                </c:pt>
                <c:pt idx="3">
                  <c:v>2759.5</c:v>
                </c:pt>
                <c:pt idx="4">
                  <c:v>2761</c:v>
                </c:pt>
                <c:pt idx="5">
                  <c:v>3077.5</c:v>
                </c:pt>
                <c:pt idx="6">
                  <c:v>3097</c:v>
                </c:pt>
                <c:pt idx="7">
                  <c:v>3097</c:v>
                </c:pt>
                <c:pt idx="8">
                  <c:v>3097</c:v>
                </c:pt>
                <c:pt idx="9">
                  <c:v>3769.5</c:v>
                </c:pt>
                <c:pt idx="10">
                  <c:v>4042</c:v>
                </c:pt>
                <c:pt idx="11">
                  <c:v>4042</c:v>
                </c:pt>
                <c:pt idx="12">
                  <c:v>4178</c:v>
                </c:pt>
                <c:pt idx="13">
                  <c:v>4198</c:v>
                </c:pt>
                <c:pt idx="14">
                  <c:v>4199</c:v>
                </c:pt>
                <c:pt idx="15">
                  <c:v>4199.5</c:v>
                </c:pt>
                <c:pt idx="16">
                  <c:v>4200</c:v>
                </c:pt>
                <c:pt idx="17">
                  <c:v>4200.5</c:v>
                </c:pt>
                <c:pt idx="18">
                  <c:v>4375.5</c:v>
                </c:pt>
                <c:pt idx="19">
                  <c:v>4376</c:v>
                </c:pt>
                <c:pt idx="20">
                  <c:v>4556.5</c:v>
                </c:pt>
                <c:pt idx="21">
                  <c:v>4764</c:v>
                </c:pt>
                <c:pt idx="22">
                  <c:v>5502.5</c:v>
                </c:pt>
                <c:pt idx="23">
                  <c:v>5506</c:v>
                </c:pt>
                <c:pt idx="24">
                  <c:v>5524.5</c:v>
                </c:pt>
                <c:pt idx="25">
                  <c:v>5993.5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5A-49F0-9A9A-22E95FD710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1677.5</c:v>
                </c:pt>
                <c:pt idx="2">
                  <c:v>2046</c:v>
                </c:pt>
                <c:pt idx="3">
                  <c:v>2759.5</c:v>
                </c:pt>
                <c:pt idx="4">
                  <c:v>2761</c:v>
                </c:pt>
                <c:pt idx="5">
                  <c:v>3077.5</c:v>
                </c:pt>
                <c:pt idx="6">
                  <c:v>3097</c:v>
                </c:pt>
                <c:pt idx="7">
                  <c:v>3097</c:v>
                </c:pt>
                <c:pt idx="8">
                  <c:v>3097</c:v>
                </c:pt>
                <c:pt idx="9">
                  <c:v>3769.5</c:v>
                </c:pt>
                <c:pt idx="10">
                  <c:v>4042</c:v>
                </c:pt>
                <c:pt idx="11">
                  <c:v>4042</c:v>
                </c:pt>
                <c:pt idx="12">
                  <c:v>4178</c:v>
                </c:pt>
                <c:pt idx="13">
                  <c:v>4198</c:v>
                </c:pt>
                <c:pt idx="14">
                  <c:v>4199</c:v>
                </c:pt>
                <c:pt idx="15">
                  <c:v>4199.5</c:v>
                </c:pt>
                <c:pt idx="16">
                  <c:v>4200</c:v>
                </c:pt>
                <c:pt idx="17">
                  <c:v>4200.5</c:v>
                </c:pt>
                <c:pt idx="18">
                  <c:v>4375.5</c:v>
                </c:pt>
                <c:pt idx="19">
                  <c:v>4376</c:v>
                </c:pt>
                <c:pt idx="20">
                  <c:v>4556.5</c:v>
                </c:pt>
                <c:pt idx="21">
                  <c:v>4764</c:v>
                </c:pt>
                <c:pt idx="22">
                  <c:v>5502.5</c:v>
                </c:pt>
                <c:pt idx="23">
                  <c:v>5506</c:v>
                </c:pt>
                <c:pt idx="24">
                  <c:v>5524.5</c:v>
                </c:pt>
                <c:pt idx="25">
                  <c:v>5993.5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5">
                  <c:v>0.33580000000074506</c:v>
                </c:pt>
                <c:pt idx="12">
                  <c:v>0.45329999999376014</c:v>
                </c:pt>
                <c:pt idx="13">
                  <c:v>0.45399999999790452</c:v>
                </c:pt>
                <c:pt idx="14">
                  <c:v>0.45239999999466818</c:v>
                </c:pt>
                <c:pt idx="15">
                  <c:v>0.45389999999315478</c:v>
                </c:pt>
                <c:pt idx="16">
                  <c:v>0.45390000000043074</c:v>
                </c:pt>
                <c:pt idx="17">
                  <c:v>0.45310000000608852</c:v>
                </c:pt>
                <c:pt idx="18">
                  <c:v>0.47449999999662396</c:v>
                </c:pt>
                <c:pt idx="19">
                  <c:v>0.47580000000016298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5A-49F0-9A9A-22E95FD710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1677.5</c:v>
                </c:pt>
                <c:pt idx="2">
                  <c:v>2046</c:v>
                </c:pt>
                <c:pt idx="3">
                  <c:v>2759.5</c:v>
                </c:pt>
                <c:pt idx="4">
                  <c:v>2761</c:v>
                </c:pt>
                <c:pt idx="5">
                  <c:v>3077.5</c:v>
                </c:pt>
                <c:pt idx="6">
                  <c:v>3097</c:v>
                </c:pt>
                <c:pt idx="7">
                  <c:v>3097</c:v>
                </c:pt>
                <c:pt idx="8">
                  <c:v>3097</c:v>
                </c:pt>
                <c:pt idx="9">
                  <c:v>3769.5</c:v>
                </c:pt>
                <c:pt idx="10">
                  <c:v>4042</c:v>
                </c:pt>
                <c:pt idx="11">
                  <c:v>4042</c:v>
                </c:pt>
                <c:pt idx="12">
                  <c:v>4178</c:v>
                </c:pt>
                <c:pt idx="13">
                  <c:v>4198</c:v>
                </c:pt>
                <c:pt idx="14">
                  <c:v>4199</c:v>
                </c:pt>
                <c:pt idx="15">
                  <c:v>4199.5</c:v>
                </c:pt>
                <c:pt idx="16">
                  <c:v>4200</c:v>
                </c:pt>
                <c:pt idx="17">
                  <c:v>4200.5</c:v>
                </c:pt>
                <c:pt idx="18">
                  <c:v>4375.5</c:v>
                </c:pt>
                <c:pt idx="19">
                  <c:v>4376</c:v>
                </c:pt>
                <c:pt idx="20">
                  <c:v>4556.5</c:v>
                </c:pt>
                <c:pt idx="21">
                  <c:v>4764</c:v>
                </c:pt>
                <c:pt idx="22">
                  <c:v>5502.5</c:v>
                </c:pt>
                <c:pt idx="23">
                  <c:v>5506</c:v>
                </c:pt>
                <c:pt idx="24">
                  <c:v>5524.5</c:v>
                </c:pt>
                <c:pt idx="25">
                  <c:v>5993.5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0</c:v>
                </c:pt>
                <c:pt idx="2">
                  <c:v>0.22300000000541331</c:v>
                </c:pt>
                <c:pt idx="6">
                  <c:v>0.33707000000140397</c:v>
                </c:pt>
                <c:pt idx="7">
                  <c:v>0.33782000000064727</c:v>
                </c:pt>
                <c:pt idx="8">
                  <c:v>0.33954999999696156</c:v>
                </c:pt>
                <c:pt idx="9">
                  <c:v>0.40158000000519678</c:v>
                </c:pt>
                <c:pt idx="10">
                  <c:v>0.43567999999504536</c:v>
                </c:pt>
                <c:pt idx="11">
                  <c:v>0.43901999999798136</c:v>
                </c:pt>
                <c:pt idx="20">
                  <c:v>-0.48160000000643777</c:v>
                </c:pt>
                <c:pt idx="21">
                  <c:v>-0.45500000000174623</c:v>
                </c:pt>
                <c:pt idx="22">
                  <c:v>-0.3856999999989057</c:v>
                </c:pt>
                <c:pt idx="23">
                  <c:v>-0.38500000000203727</c:v>
                </c:pt>
                <c:pt idx="24">
                  <c:v>-0.38430000004882459</c:v>
                </c:pt>
                <c:pt idx="25">
                  <c:v>-0.32604999995965045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5A-49F0-9A9A-22E95FD710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1677.5</c:v>
                </c:pt>
                <c:pt idx="2">
                  <c:v>2046</c:v>
                </c:pt>
                <c:pt idx="3">
                  <c:v>2759.5</c:v>
                </c:pt>
                <c:pt idx="4">
                  <c:v>2761</c:v>
                </c:pt>
                <c:pt idx="5">
                  <c:v>3077.5</c:v>
                </c:pt>
                <c:pt idx="6">
                  <c:v>3097</c:v>
                </c:pt>
                <c:pt idx="7">
                  <c:v>3097</c:v>
                </c:pt>
                <c:pt idx="8">
                  <c:v>3097</c:v>
                </c:pt>
                <c:pt idx="9">
                  <c:v>3769.5</c:v>
                </c:pt>
                <c:pt idx="10">
                  <c:v>4042</c:v>
                </c:pt>
                <c:pt idx="11">
                  <c:v>4042</c:v>
                </c:pt>
                <c:pt idx="12">
                  <c:v>4178</c:v>
                </c:pt>
                <c:pt idx="13">
                  <c:v>4198</c:v>
                </c:pt>
                <c:pt idx="14">
                  <c:v>4199</c:v>
                </c:pt>
                <c:pt idx="15">
                  <c:v>4199.5</c:v>
                </c:pt>
                <c:pt idx="16">
                  <c:v>4200</c:v>
                </c:pt>
                <c:pt idx="17">
                  <c:v>4200.5</c:v>
                </c:pt>
                <c:pt idx="18">
                  <c:v>4375.5</c:v>
                </c:pt>
                <c:pt idx="19">
                  <c:v>4376</c:v>
                </c:pt>
                <c:pt idx="20">
                  <c:v>4556.5</c:v>
                </c:pt>
                <c:pt idx="21">
                  <c:v>4764</c:v>
                </c:pt>
                <c:pt idx="22">
                  <c:v>5502.5</c:v>
                </c:pt>
                <c:pt idx="23">
                  <c:v>5506</c:v>
                </c:pt>
                <c:pt idx="24">
                  <c:v>5524.5</c:v>
                </c:pt>
                <c:pt idx="25">
                  <c:v>5993.5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5A-49F0-9A9A-22E95FD710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1677.5</c:v>
                </c:pt>
                <c:pt idx="2">
                  <c:v>2046</c:v>
                </c:pt>
                <c:pt idx="3">
                  <c:v>2759.5</c:v>
                </c:pt>
                <c:pt idx="4">
                  <c:v>2761</c:v>
                </c:pt>
                <c:pt idx="5">
                  <c:v>3077.5</c:v>
                </c:pt>
                <c:pt idx="6">
                  <c:v>3097</c:v>
                </c:pt>
                <c:pt idx="7">
                  <c:v>3097</c:v>
                </c:pt>
                <c:pt idx="8">
                  <c:v>3097</c:v>
                </c:pt>
                <c:pt idx="9">
                  <c:v>3769.5</c:v>
                </c:pt>
                <c:pt idx="10">
                  <c:v>4042</c:v>
                </c:pt>
                <c:pt idx="11">
                  <c:v>4042</c:v>
                </c:pt>
                <c:pt idx="12">
                  <c:v>4178</c:v>
                </c:pt>
                <c:pt idx="13">
                  <c:v>4198</c:v>
                </c:pt>
                <c:pt idx="14">
                  <c:v>4199</c:v>
                </c:pt>
                <c:pt idx="15">
                  <c:v>4199.5</c:v>
                </c:pt>
                <c:pt idx="16">
                  <c:v>4200</c:v>
                </c:pt>
                <c:pt idx="17">
                  <c:v>4200.5</c:v>
                </c:pt>
                <c:pt idx="18">
                  <c:v>4375.5</c:v>
                </c:pt>
                <c:pt idx="19">
                  <c:v>4376</c:v>
                </c:pt>
                <c:pt idx="20">
                  <c:v>4556.5</c:v>
                </c:pt>
                <c:pt idx="21">
                  <c:v>4764</c:v>
                </c:pt>
                <c:pt idx="22">
                  <c:v>5502.5</c:v>
                </c:pt>
                <c:pt idx="23">
                  <c:v>5506</c:v>
                </c:pt>
                <c:pt idx="24">
                  <c:v>5524.5</c:v>
                </c:pt>
                <c:pt idx="25">
                  <c:v>5993.5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5A-49F0-9A9A-22E95FD710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  <c:pt idx="25">
                    <c:v>2.9999999999999997E-4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2E-3</c:v>
                  </c:pt>
                  <c:pt idx="2">
                    <c:v>0</c:v>
                  </c:pt>
                  <c:pt idx="3">
                    <c:v>1.4E-3</c:v>
                  </c:pt>
                  <c:pt idx="4">
                    <c:v>1.2999999999999999E-3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2.8E-3</c:v>
                  </c:pt>
                  <c:pt idx="13">
                    <c:v>3.2000000000000002E-3</c:v>
                  </c:pt>
                  <c:pt idx="14">
                    <c:v>8.9999999999999998E-4</c:v>
                  </c:pt>
                  <c:pt idx="15">
                    <c:v>1.4E-3</c:v>
                  </c:pt>
                  <c:pt idx="16">
                    <c:v>3.0999999999999999E-3</c:v>
                  </c:pt>
                  <c:pt idx="17">
                    <c:v>7.1000000000000004E-3</c:v>
                  </c:pt>
                  <c:pt idx="18">
                    <c:v>2.7000000000000001E-3</c:v>
                  </c:pt>
                  <c:pt idx="19">
                    <c:v>5.1000000000000004E-3</c:v>
                  </c:pt>
                  <c:pt idx="20">
                    <c:v>3.3E-3</c:v>
                  </c:pt>
                  <c:pt idx="21">
                    <c:v>1.4E-3</c:v>
                  </c:pt>
                  <c:pt idx="22">
                    <c:v>1.5E-3</c:v>
                  </c:pt>
                  <c:pt idx="23">
                    <c:v>1.1000000000000001E-3</c:v>
                  </c:pt>
                  <c:pt idx="24">
                    <c:v>0.01</c:v>
                  </c:pt>
                  <c:pt idx="2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1677.5</c:v>
                </c:pt>
                <c:pt idx="2">
                  <c:v>2046</c:v>
                </c:pt>
                <c:pt idx="3">
                  <c:v>2759.5</c:v>
                </c:pt>
                <c:pt idx="4">
                  <c:v>2761</c:v>
                </c:pt>
                <c:pt idx="5">
                  <c:v>3077.5</c:v>
                </c:pt>
                <c:pt idx="6">
                  <c:v>3097</c:v>
                </c:pt>
                <c:pt idx="7">
                  <c:v>3097</c:v>
                </c:pt>
                <c:pt idx="8">
                  <c:v>3097</c:v>
                </c:pt>
                <c:pt idx="9">
                  <c:v>3769.5</c:v>
                </c:pt>
                <c:pt idx="10">
                  <c:v>4042</c:v>
                </c:pt>
                <c:pt idx="11">
                  <c:v>4042</c:v>
                </c:pt>
                <c:pt idx="12">
                  <c:v>4178</c:v>
                </c:pt>
                <c:pt idx="13">
                  <c:v>4198</c:v>
                </c:pt>
                <c:pt idx="14">
                  <c:v>4199</c:v>
                </c:pt>
                <c:pt idx="15">
                  <c:v>4199.5</c:v>
                </c:pt>
                <c:pt idx="16">
                  <c:v>4200</c:v>
                </c:pt>
                <c:pt idx="17">
                  <c:v>4200.5</c:v>
                </c:pt>
                <c:pt idx="18">
                  <c:v>4375.5</c:v>
                </c:pt>
                <c:pt idx="19">
                  <c:v>4376</c:v>
                </c:pt>
                <c:pt idx="20">
                  <c:v>4556.5</c:v>
                </c:pt>
                <c:pt idx="21">
                  <c:v>4764</c:v>
                </c:pt>
                <c:pt idx="22">
                  <c:v>5502.5</c:v>
                </c:pt>
                <c:pt idx="23">
                  <c:v>5506</c:v>
                </c:pt>
                <c:pt idx="24">
                  <c:v>5524.5</c:v>
                </c:pt>
                <c:pt idx="25">
                  <c:v>5993.5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5A-49F0-9A9A-22E95FD710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1677.5</c:v>
                </c:pt>
                <c:pt idx="2">
                  <c:v>2046</c:v>
                </c:pt>
                <c:pt idx="3">
                  <c:v>2759.5</c:v>
                </c:pt>
                <c:pt idx="4">
                  <c:v>2761</c:v>
                </c:pt>
                <c:pt idx="5">
                  <c:v>3077.5</c:v>
                </c:pt>
                <c:pt idx="6">
                  <c:v>3097</c:v>
                </c:pt>
                <c:pt idx="7">
                  <c:v>3097</c:v>
                </c:pt>
                <c:pt idx="8">
                  <c:v>3097</c:v>
                </c:pt>
                <c:pt idx="9">
                  <c:v>3769.5</c:v>
                </c:pt>
                <c:pt idx="10">
                  <c:v>4042</c:v>
                </c:pt>
                <c:pt idx="11">
                  <c:v>4042</c:v>
                </c:pt>
                <c:pt idx="12">
                  <c:v>4178</c:v>
                </c:pt>
                <c:pt idx="13">
                  <c:v>4198</c:v>
                </c:pt>
                <c:pt idx="14">
                  <c:v>4199</c:v>
                </c:pt>
                <c:pt idx="15">
                  <c:v>4199.5</c:v>
                </c:pt>
                <c:pt idx="16">
                  <c:v>4200</c:v>
                </c:pt>
                <c:pt idx="17">
                  <c:v>4200.5</c:v>
                </c:pt>
                <c:pt idx="18">
                  <c:v>4375.5</c:v>
                </c:pt>
                <c:pt idx="19">
                  <c:v>4376</c:v>
                </c:pt>
                <c:pt idx="20">
                  <c:v>4556.5</c:v>
                </c:pt>
                <c:pt idx="21">
                  <c:v>4764</c:v>
                </c:pt>
                <c:pt idx="22">
                  <c:v>5502.5</c:v>
                </c:pt>
                <c:pt idx="23">
                  <c:v>5506</c:v>
                </c:pt>
                <c:pt idx="24">
                  <c:v>5524.5</c:v>
                </c:pt>
                <c:pt idx="25">
                  <c:v>5993.5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0.61309953439138498</c:v>
                </c:pt>
                <c:pt idx="1">
                  <c:v>0.43087177723066605</c:v>
                </c:pt>
                <c:pt idx="2">
                  <c:v>0.39084141746093437</c:v>
                </c:pt>
                <c:pt idx="3">
                  <c:v>0.31333351598005632</c:v>
                </c:pt>
                <c:pt idx="4">
                  <c:v>0.3131705701465296</c:v>
                </c:pt>
                <c:pt idx="5">
                  <c:v>0.27878899927239098</c:v>
                </c:pt>
                <c:pt idx="6">
                  <c:v>0.2766707034365436</c:v>
                </c:pt>
                <c:pt idx="7">
                  <c:v>0.2766707034365436</c:v>
                </c:pt>
                <c:pt idx="8">
                  <c:v>0.2766707034365436</c:v>
                </c:pt>
                <c:pt idx="9">
                  <c:v>0.20361665473872931</c:v>
                </c:pt>
                <c:pt idx="10">
                  <c:v>0.17401482831470794</c:v>
                </c:pt>
                <c:pt idx="11">
                  <c:v>0.17401482831470794</c:v>
                </c:pt>
                <c:pt idx="12">
                  <c:v>0.15924107274161836</c:v>
                </c:pt>
                <c:pt idx="13">
                  <c:v>0.1570684616279287</c:v>
                </c:pt>
                <c:pt idx="14">
                  <c:v>0.1569598310722442</c:v>
                </c:pt>
                <c:pt idx="15">
                  <c:v>0.15690551579440198</c:v>
                </c:pt>
                <c:pt idx="16">
                  <c:v>0.15685120051655971</c:v>
                </c:pt>
                <c:pt idx="17">
                  <c:v>0.15679688523871749</c:v>
                </c:pt>
                <c:pt idx="18">
                  <c:v>0.13778653799393309</c:v>
                </c:pt>
                <c:pt idx="19">
                  <c:v>0.13773222271609087</c:v>
                </c:pt>
                <c:pt idx="20">
                  <c:v>0.11812440741504182</c:v>
                </c:pt>
                <c:pt idx="21">
                  <c:v>9.5583567110511747E-2</c:v>
                </c:pt>
                <c:pt idx="22">
                  <c:v>1.5359901737521664E-2</c:v>
                </c:pt>
                <c:pt idx="23">
                  <c:v>1.4979694792625953E-2</c:v>
                </c:pt>
                <c:pt idx="24">
                  <c:v>1.2970029512463066E-2</c:v>
                </c:pt>
                <c:pt idx="25">
                  <c:v>-3.7977701103559136E-2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5A-49F0-9A9A-22E95FD7108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1677.5</c:v>
                </c:pt>
                <c:pt idx="2">
                  <c:v>2046</c:v>
                </c:pt>
                <c:pt idx="3">
                  <c:v>2759.5</c:v>
                </c:pt>
                <c:pt idx="4">
                  <c:v>2761</c:v>
                </c:pt>
                <c:pt idx="5">
                  <c:v>3077.5</c:v>
                </c:pt>
                <c:pt idx="6">
                  <c:v>3097</c:v>
                </c:pt>
                <c:pt idx="7">
                  <c:v>3097</c:v>
                </c:pt>
                <c:pt idx="8">
                  <c:v>3097</c:v>
                </c:pt>
                <c:pt idx="9">
                  <c:v>3769.5</c:v>
                </c:pt>
                <c:pt idx="10">
                  <c:v>4042</c:v>
                </c:pt>
                <c:pt idx="11">
                  <c:v>4042</c:v>
                </c:pt>
                <c:pt idx="12">
                  <c:v>4178</c:v>
                </c:pt>
                <c:pt idx="13">
                  <c:v>4198</c:v>
                </c:pt>
                <c:pt idx="14">
                  <c:v>4199</c:v>
                </c:pt>
                <c:pt idx="15">
                  <c:v>4199.5</c:v>
                </c:pt>
                <c:pt idx="16">
                  <c:v>4200</c:v>
                </c:pt>
                <c:pt idx="17">
                  <c:v>4200.5</c:v>
                </c:pt>
                <c:pt idx="18">
                  <c:v>4375.5</c:v>
                </c:pt>
                <c:pt idx="19">
                  <c:v>4376</c:v>
                </c:pt>
                <c:pt idx="20">
                  <c:v>4556.5</c:v>
                </c:pt>
                <c:pt idx="21">
                  <c:v>4764</c:v>
                </c:pt>
                <c:pt idx="22">
                  <c:v>5502.5</c:v>
                </c:pt>
                <c:pt idx="23">
                  <c:v>5506</c:v>
                </c:pt>
                <c:pt idx="24">
                  <c:v>5524.5</c:v>
                </c:pt>
                <c:pt idx="25">
                  <c:v>5993.5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">
                  <c:v>0.10867000000143889</c:v>
                </c:pt>
                <c:pt idx="3">
                  <c:v>0.32039999999688007</c:v>
                </c:pt>
                <c:pt idx="4">
                  <c:v>0.32709999999497086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5A-49F0-9A9A-22E95FD71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790288"/>
        <c:axId val="1"/>
      </c:scatterChart>
      <c:valAx>
        <c:axId val="83179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79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1803459-8953-2733-6158-F9D737BB5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s="14" customFormat="1" ht="12.95" customHeight="1" x14ac:dyDescent="0.2">
      <c r="A2" s="14" t="s">
        <v>24</v>
      </c>
      <c r="B2" s="3" t="s">
        <v>42</v>
      </c>
      <c r="C2" s="15"/>
      <c r="D2" s="15"/>
    </row>
    <row r="3" spans="1:6" s="14" customFormat="1" ht="12.95" customHeight="1" thickBot="1" x14ac:dyDescent="0.25"/>
    <row r="4" spans="1:6" s="14" customFormat="1" ht="12.95" customHeight="1" thickTop="1" thickBot="1" x14ac:dyDescent="0.25">
      <c r="A4" s="16" t="s">
        <v>1</v>
      </c>
      <c r="C4" s="17" t="s">
        <v>35</v>
      </c>
      <c r="D4" s="18" t="s">
        <v>35</v>
      </c>
    </row>
    <row r="5" spans="1:6" s="14" customFormat="1" ht="12.95" customHeight="1" thickTop="1" x14ac:dyDescent="0.2">
      <c r="A5" s="19" t="s">
        <v>29</v>
      </c>
      <c r="C5" s="20">
        <v>-9.5</v>
      </c>
      <c r="D5" s="14" t="s">
        <v>30</v>
      </c>
    </row>
    <row r="6" spans="1:6" s="14" customFormat="1" ht="12.95" customHeight="1" x14ac:dyDescent="0.2">
      <c r="A6" s="16" t="s">
        <v>2</v>
      </c>
    </row>
    <row r="7" spans="1:6" s="14" customFormat="1" ht="12.95" customHeight="1" x14ac:dyDescent="0.2">
      <c r="A7" s="14" t="s">
        <v>3</v>
      </c>
      <c r="C7" s="14">
        <v>48500.254000000001</v>
      </c>
      <c r="D7" s="21" t="s">
        <v>58</v>
      </c>
    </row>
    <row r="8" spans="1:6" s="14" customFormat="1" ht="12.95" customHeight="1" x14ac:dyDescent="0.2">
      <c r="A8" s="14" t="s">
        <v>4</v>
      </c>
      <c r="C8" s="14">
        <v>1.9554</v>
      </c>
      <c r="D8" s="21" t="s">
        <v>58</v>
      </c>
      <c r="E8" s="21" t="s">
        <v>59</v>
      </c>
    </row>
    <row r="9" spans="1:6" s="14" customFormat="1" ht="12.95" customHeight="1" x14ac:dyDescent="0.2">
      <c r="A9" s="22" t="s">
        <v>33</v>
      </c>
      <c r="B9" s="23">
        <v>21</v>
      </c>
      <c r="C9" s="24" t="str">
        <f>"F"&amp;B9</f>
        <v>F21</v>
      </c>
      <c r="D9" s="25" t="str">
        <f>"G"&amp;B9</f>
        <v>G21</v>
      </c>
    </row>
    <row r="10" spans="1:6" s="14" customFormat="1" ht="12.95" customHeight="1" thickBot="1" x14ac:dyDescent="0.25">
      <c r="C10" s="26" t="s">
        <v>20</v>
      </c>
      <c r="D10" s="26" t="s">
        <v>21</v>
      </c>
    </row>
    <row r="11" spans="1:6" s="14" customFormat="1" ht="12.95" customHeight="1" x14ac:dyDescent="0.2">
      <c r="A11" s="14" t="s">
        <v>16</v>
      </c>
      <c r="C11" s="25">
        <f ca="1">INTERCEPT(INDIRECT($D$9):G989,INDIRECT($C$9):F989)</f>
        <v>0.61309953439138498</v>
      </c>
      <c r="D11" s="15"/>
    </row>
    <row r="12" spans="1:6" s="14" customFormat="1" ht="12.95" customHeight="1" x14ac:dyDescent="0.2">
      <c r="A12" s="14" t="s">
        <v>17</v>
      </c>
      <c r="C12" s="25">
        <f ca="1">SLOPE(INDIRECT($D$9):G989,INDIRECT($C$9):F989)</f>
        <v>-1.086305556844822E-4</v>
      </c>
      <c r="D12" s="15"/>
      <c r="E12" s="55" t="s">
        <v>64</v>
      </c>
      <c r="F12" s="54" t="s">
        <v>63</v>
      </c>
    </row>
    <row r="13" spans="1:6" s="14" customFormat="1" ht="12.95" customHeight="1" x14ac:dyDescent="0.2">
      <c r="A13" s="14" t="s">
        <v>19</v>
      </c>
      <c r="C13" s="15" t="s">
        <v>14</v>
      </c>
      <c r="E13" s="48" t="s">
        <v>45</v>
      </c>
      <c r="F13" s="50">
        <v>1</v>
      </c>
    </row>
    <row r="14" spans="1:6" s="14" customFormat="1" ht="12.95" customHeight="1" x14ac:dyDescent="0.2">
      <c r="E14" s="48" t="s">
        <v>31</v>
      </c>
      <c r="F14" s="51">
        <f ca="1">NOW()+15018.5+$C$5/24</f>
        <v>60681.683128124998</v>
      </c>
    </row>
    <row r="15" spans="1:6" s="14" customFormat="1" ht="12.95" customHeight="1" x14ac:dyDescent="0.2">
      <c r="A15" s="27" t="s">
        <v>18</v>
      </c>
      <c r="C15" s="28">
        <f ca="1">(C7+C11)+(C8+C12)*INT(MAX(F21:F3530))</f>
        <v>60218.928276614177</v>
      </c>
      <c r="E15" s="48" t="s">
        <v>46</v>
      </c>
      <c r="F15" s="51">
        <f ca="1">ROUND(2*($F$14-$C$7)/$C$8,0)/2+$F$13</f>
        <v>6230.5</v>
      </c>
    </row>
    <row r="16" spans="1:6" s="14" customFormat="1" ht="12.95" customHeight="1" x14ac:dyDescent="0.2">
      <c r="A16" s="16" t="s">
        <v>5</v>
      </c>
      <c r="C16" s="30">
        <f ca="1">+C8+C12</f>
        <v>1.9552913694443155</v>
      </c>
      <c r="E16" s="48" t="s">
        <v>32</v>
      </c>
      <c r="F16" s="51">
        <f ca="1">ROUND(2*($F$14-$C$15)/$C$16,0)/2+$F$13</f>
        <v>237.5</v>
      </c>
    </row>
    <row r="17" spans="1:21" s="14" customFormat="1" ht="12.95" customHeight="1" thickBot="1" x14ac:dyDescent="0.25">
      <c r="A17" s="29" t="s">
        <v>28</v>
      </c>
      <c r="C17" s="14">
        <f>COUNT(C21:C2188)</f>
        <v>26</v>
      </c>
      <c r="E17" s="48" t="s">
        <v>61</v>
      </c>
      <c r="F17" s="52">
        <f ca="1">+$C$15+$C$16*$F$16-15018.5-$C$5/24</f>
        <v>45665.205810190535</v>
      </c>
    </row>
    <row r="18" spans="1:21" s="14" customFormat="1" ht="12.95" customHeight="1" thickTop="1" thickBot="1" x14ac:dyDescent="0.25">
      <c r="A18" s="16" t="s">
        <v>6</v>
      </c>
      <c r="C18" s="31">
        <f ca="1">+C15</f>
        <v>60218.928276614177</v>
      </c>
      <c r="D18" s="47">
        <f ca="1">+C16</f>
        <v>1.9552913694443155</v>
      </c>
      <c r="E18" s="49" t="s">
        <v>62</v>
      </c>
      <c r="F18" s="53">
        <f ca="1">+($C$15+$C$16*$F$16)-($C$16/2)-15018.5-$C$5/24</f>
        <v>45664.22816450581</v>
      </c>
    </row>
    <row r="19" spans="1:21" s="14" customFormat="1" ht="12.95" customHeight="1" thickTop="1" x14ac:dyDescent="0.2">
      <c r="E19" s="29"/>
      <c r="F19" s="32"/>
    </row>
    <row r="20" spans="1:21" s="14" customFormat="1" ht="12.95" customHeight="1" thickBot="1" x14ac:dyDescent="0.25">
      <c r="A20" s="26" t="s">
        <v>7</v>
      </c>
      <c r="B20" s="26" t="s">
        <v>8</v>
      </c>
      <c r="C20" s="26" t="s">
        <v>9</v>
      </c>
      <c r="D20" s="26" t="s">
        <v>13</v>
      </c>
      <c r="E20" s="26" t="s">
        <v>10</v>
      </c>
      <c r="F20" s="26" t="s">
        <v>11</v>
      </c>
      <c r="G20" s="26" t="s">
        <v>12</v>
      </c>
      <c r="H20" s="33" t="s">
        <v>51</v>
      </c>
      <c r="I20" s="33" t="s">
        <v>52</v>
      </c>
      <c r="J20" s="33" t="s">
        <v>53</v>
      </c>
      <c r="K20" s="33" t="s">
        <v>54</v>
      </c>
      <c r="L20" s="33" t="s">
        <v>25</v>
      </c>
      <c r="M20" s="33" t="s">
        <v>26</v>
      </c>
      <c r="N20" s="33" t="s">
        <v>27</v>
      </c>
      <c r="O20" s="33" t="s">
        <v>23</v>
      </c>
      <c r="P20" s="34" t="s">
        <v>22</v>
      </c>
      <c r="Q20" s="26" t="s">
        <v>15</v>
      </c>
      <c r="U20" s="35" t="s">
        <v>55</v>
      </c>
    </row>
    <row r="21" spans="1:21" s="14" customFormat="1" ht="12.95" customHeight="1" x14ac:dyDescent="0.2">
      <c r="A21" s="14" t="str">
        <f>$D$7</f>
        <v>VSX</v>
      </c>
      <c r="C21" s="36">
        <f>$C$7</f>
        <v>48500.254000000001</v>
      </c>
      <c r="D21" s="36"/>
      <c r="E21" s="14">
        <f t="shared" ref="E21:E45" si="0">+(C21-C$7)/C$8</f>
        <v>0</v>
      </c>
      <c r="F21" s="14">
        <f t="shared" ref="F21:F46" si="1">ROUND(2*E21,0)/2</f>
        <v>0</v>
      </c>
      <c r="G21" s="14">
        <f>+C21-(C$7+F21*C$8)</f>
        <v>0</v>
      </c>
      <c r="K21" s="14">
        <f>+G21</f>
        <v>0</v>
      </c>
      <c r="O21" s="14">
        <f t="shared" ref="O21:O45" ca="1" si="2">+C$11+C$12*$F21</f>
        <v>0.61309953439138498</v>
      </c>
      <c r="Q21" s="37">
        <f t="shared" ref="Q21:Q45" si="3">+C21-15018.5</f>
        <v>33481.754000000001</v>
      </c>
    </row>
    <row r="22" spans="1:21" s="14" customFormat="1" ht="12.95" customHeight="1" x14ac:dyDescent="0.2">
      <c r="A22" s="4" t="s">
        <v>40</v>
      </c>
      <c r="B22" s="5" t="s">
        <v>38</v>
      </c>
      <c r="C22" s="4">
        <v>51780.546170000001</v>
      </c>
      <c r="D22" s="4">
        <v>2E-3</v>
      </c>
      <c r="E22" s="14">
        <f t="shared" si="0"/>
        <v>1677.5555743070474</v>
      </c>
      <c r="F22" s="14">
        <f t="shared" si="1"/>
        <v>1677.5</v>
      </c>
      <c r="O22" s="14">
        <f t="shared" ca="1" si="2"/>
        <v>0.43087177723066605</v>
      </c>
      <c r="Q22" s="37">
        <f t="shared" si="3"/>
        <v>36762.046170000001</v>
      </c>
      <c r="U22" s="14">
        <f>+C22-(C$7+F22*C$8)</f>
        <v>0.10867000000143889</v>
      </c>
    </row>
    <row r="23" spans="1:21" s="14" customFormat="1" ht="12.95" customHeight="1" x14ac:dyDescent="0.2">
      <c r="A23" s="10" t="s">
        <v>36</v>
      </c>
      <c r="B23" s="10"/>
      <c r="C23" s="4">
        <v>52501.225400000003</v>
      </c>
      <c r="D23" s="4" t="s">
        <v>14</v>
      </c>
      <c r="E23" s="14">
        <f t="shared" si="0"/>
        <v>2046.1140431625254</v>
      </c>
      <c r="F23" s="14">
        <f t="shared" si="1"/>
        <v>2046</v>
      </c>
      <c r="G23" s="14">
        <f>+C23-(C$7+F23*C$8)</f>
        <v>0.22300000000541331</v>
      </c>
      <c r="H23" s="14">
        <f>+G23</f>
        <v>0.22300000000541331</v>
      </c>
      <c r="K23" s="14">
        <f>+G23</f>
        <v>0.22300000000541331</v>
      </c>
      <c r="O23" s="14">
        <f t="shared" ca="1" si="2"/>
        <v>0.39084141746093437</v>
      </c>
      <c r="Q23" s="37">
        <f t="shared" si="3"/>
        <v>37482.725400000003</v>
      </c>
    </row>
    <row r="24" spans="1:21" s="14" customFormat="1" ht="12.95" customHeight="1" x14ac:dyDescent="0.2">
      <c r="A24" s="6" t="s">
        <v>37</v>
      </c>
      <c r="B24" s="7" t="s">
        <v>38</v>
      </c>
      <c r="C24" s="6">
        <v>53896.500699999997</v>
      </c>
      <c r="D24" s="6">
        <v>1.4E-3</v>
      </c>
      <c r="E24" s="14">
        <f t="shared" si="0"/>
        <v>2759.663853942925</v>
      </c>
      <c r="F24" s="14">
        <f t="shared" si="1"/>
        <v>2759.5</v>
      </c>
      <c r="O24" s="14">
        <f t="shared" ca="1" si="2"/>
        <v>0.31333351598005632</v>
      </c>
      <c r="Q24" s="37">
        <f t="shared" si="3"/>
        <v>38878.000699999997</v>
      </c>
      <c r="U24" s="14">
        <f>+C24-(C$7+F24*C$8)</f>
        <v>0.32039999999688007</v>
      </c>
    </row>
    <row r="25" spans="1:21" s="14" customFormat="1" ht="12.95" customHeight="1" x14ac:dyDescent="0.2">
      <c r="A25" s="6" t="s">
        <v>37</v>
      </c>
      <c r="B25" s="7" t="s">
        <v>38</v>
      </c>
      <c r="C25" s="6">
        <v>53899.440499999997</v>
      </c>
      <c r="D25" s="6">
        <v>1.2999999999999999E-3</v>
      </c>
      <c r="E25" s="14">
        <f t="shared" si="0"/>
        <v>2761.1672803518441</v>
      </c>
      <c r="F25" s="14">
        <f t="shared" si="1"/>
        <v>2761</v>
      </c>
      <c r="O25" s="14">
        <f t="shared" ca="1" si="2"/>
        <v>0.3131705701465296</v>
      </c>
      <c r="Q25" s="37">
        <f t="shared" si="3"/>
        <v>38880.940499999997</v>
      </c>
      <c r="U25" s="14">
        <f>+C25-(C$7+F25*C$8)</f>
        <v>0.32709999999497086</v>
      </c>
    </row>
    <row r="26" spans="1:21" s="14" customFormat="1" ht="12.95" customHeight="1" x14ac:dyDescent="0.2">
      <c r="A26" s="4" t="s">
        <v>39</v>
      </c>
      <c r="B26" s="5" t="s">
        <v>38</v>
      </c>
      <c r="C26" s="4">
        <v>54518.333299999998</v>
      </c>
      <c r="D26" s="4">
        <v>8.0000000000000004E-4</v>
      </c>
      <c r="E26" s="14">
        <f t="shared" si="0"/>
        <v>3077.6717295693961</v>
      </c>
      <c r="F26" s="14">
        <f t="shared" si="1"/>
        <v>3077.5</v>
      </c>
      <c r="G26" s="14">
        <f t="shared" ref="G26:G45" si="4">+C26-(C$7+F26*C$8)</f>
        <v>0.33580000000074506</v>
      </c>
      <c r="J26" s="14">
        <f>+G26</f>
        <v>0.33580000000074506</v>
      </c>
      <c r="O26" s="14">
        <f t="shared" ca="1" si="2"/>
        <v>0.27878899927239098</v>
      </c>
      <c r="Q26" s="37">
        <f t="shared" si="3"/>
        <v>39499.833299999998</v>
      </c>
    </row>
    <row r="27" spans="1:21" s="14" customFormat="1" ht="12.95" customHeight="1" x14ac:dyDescent="0.2">
      <c r="A27" s="4" t="s">
        <v>41</v>
      </c>
      <c r="B27" s="5" t="s">
        <v>38</v>
      </c>
      <c r="C27" s="4">
        <v>54556.464870000003</v>
      </c>
      <c r="D27" s="4">
        <v>1E-4</v>
      </c>
      <c r="E27" s="14">
        <f t="shared" si="0"/>
        <v>3097.1723790528804</v>
      </c>
      <c r="F27" s="14">
        <f t="shared" si="1"/>
        <v>3097</v>
      </c>
      <c r="G27" s="14">
        <f t="shared" si="4"/>
        <v>0.33707000000140397</v>
      </c>
      <c r="K27" s="14">
        <f t="shared" ref="K27:K32" si="5">+G27</f>
        <v>0.33707000000140397</v>
      </c>
      <c r="O27" s="14">
        <f t="shared" ca="1" si="2"/>
        <v>0.2766707034365436</v>
      </c>
      <c r="Q27" s="37">
        <f t="shared" si="3"/>
        <v>39537.964870000003</v>
      </c>
    </row>
    <row r="28" spans="1:21" s="14" customFormat="1" ht="12.95" customHeight="1" x14ac:dyDescent="0.2">
      <c r="A28" s="4" t="s">
        <v>41</v>
      </c>
      <c r="B28" s="5" t="s">
        <v>38</v>
      </c>
      <c r="C28" s="4">
        <v>54556.465620000003</v>
      </c>
      <c r="D28" s="4">
        <v>1E-4</v>
      </c>
      <c r="E28" s="14">
        <f t="shared" si="0"/>
        <v>3097.1727626061174</v>
      </c>
      <c r="F28" s="14">
        <f t="shared" si="1"/>
        <v>3097</v>
      </c>
      <c r="G28" s="14">
        <f t="shared" si="4"/>
        <v>0.33782000000064727</v>
      </c>
      <c r="K28" s="14">
        <f t="shared" si="5"/>
        <v>0.33782000000064727</v>
      </c>
      <c r="O28" s="14">
        <f t="shared" ca="1" si="2"/>
        <v>0.2766707034365436</v>
      </c>
      <c r="Q28" s="37">
        <f t="shared" si="3"/>
        <v>39537.965620000003</v>
      </c>
    </row>
    <row r="29" spans="1:21" s="14" customFormat="1" ht="12.95" customHeight="1" x14ac:dyDescent="0.2">
      <c r="A29" s="4" t="s">
        <v>41</v>
      </c>
      <c r="B29" s="5" t="s">
        <v>38</v>
      </c>
      <c r="C29" s="4">
        <v>54556.467349999999</v>
      </c>
      <c r="D29" s="4">
        <v>2.0000000000000001E-4</v>
      </c>
      <c r="E29" s="14">
        <f t="shared" si="0"/>
        <v>3097.1736473355827</v>
      </c>
      <c r="F29" s="14">
        <f t="shared" si="1"/>
        <v>3097</v>
      </c>
      <c r="G29" s="14">
        <f t="shared" si="4"/>
        <v>0.33954999999696156</v>
      </c>
      <c r="K29" s="14">
        <f t="shared" si="5"/>
        <v>0.33954999999696156</v>
      </c>
      <c r="O29" s="14">
        <f t="shared" ca="1" si="2"/>
        <v>0.2766707034365436</v>
      </c>
      <c r="Q29" s="37">
        <f t="shared" si="3"/>
        <v>39537.967349999999</v>
      </c>
    </row>
    <row r="30" spans="1:21" s="14" customFormat="1" ht="12.95" customHeight="1" x14ac:dyDescent="0.2">
      <c r="A30" s="10" t="s">
        <v>43</v>
      </c>
      <c r="B30" s="5" t="s">
        <v>38</v>
      </c>
      <c r="C30" s="4">
        <v>55871.535880000003</v>
      </c>
      <c r="D30" s="4">
        <v>1E-4</v>
      </c>
      <c r="E30" s="14">
        <f t="shared" si="0"/>
        <v>3769.7053697453216</v>
      </c>
      <c r="F30" s="14">
        <f t="shared" si="1"/>
        <v>3769.5</v>
      </c>
      <c r="G30" s="14">
        <f t="shared" si="4"/>
        <v>0.40158000000519678</v>
      </c>
      <c r="K30" s="14">
        <f t="shared" si="5"/>
        <v>0.40158000000519678</v>
      </c>
      <c r="O30" s="14">
        <f t="shared" ca="1" si="2"/>
        <v>0.20361665473872931</v>
      </c>
      <c r="Q30" s="37">
        <f t="shared" si="3"/>
        <v>40853.035880000003</v>
      </c>
    </row>
    <row r="31" spans="1:21" s="14" customFormat="1" ht="12.95" customHeight="1" x14ac:dyDescent="0.2">
      <c r="A31" s="4" t="s">
        <v>49</v>
      </c>
      <c r="B31" s="5"/>
      <c r="C31" s="4">
        <v>56404.41648</v>
      </c>
      <c r="D31" s="4">
        <v>2.0000000000000001E-4</v>
      </c>
      <c r="E31" s="14">
        <f t="shared" si="0"/>
        <v>4042.2228086325044</v>
      </c>
      <c r="F31" s="14">
        <f t="shared" si="1"/>
        <v>4042</v>
      </c>
      <c r="G31" s="14">
        <f t="shared" si="4"/>
        <v>0.43567999999504536</v>
      </c>
      <c r="K31" s="14">
        <f t="shared" si="5"/>
        <v>0.43567999999504536</v>
      </c>
      <c r="O31" s="14">
        <f t="shared" ca="1" si="2"/>
        <v>0.17401482831470794</v>
      </c>
      <c r="Q31" s="37">
        <f t="shared" si="3"/>
        <v>41385.91648</v>
      </c>
    </row>
    <row r="32" spans="1:21" s="14" customFormat="1" ht="12.95" customHeight="1" x14ac:dyDescent="0.2">
      <c r="A32" s="10" t="s">
        <v>43</v>
      </c>
      <c r="B32" s="5" t="s">
        <v>38</v>
      </c>
      <c r="C32" s="4">
        <v>56404.419820000003</v>
      </c>
      <c r="D32" s="4">
        <v>2.0000000000000001E-4</v>
      </c>
      <c r="E32" s="14">
        <f t="shared" si="0"/>
        <v>4042.2245167229221</v>
      </c>
      <c r="F32" s="14">
        <f t="shared" si="1"/>
        <v>4042</v>
      </c>
      <c r="G32" s="14">
        <f t="shared" si="4"/>
        <v>0.43901999999798136</v>
      </c>
      <c r="K32" s="14">
        <f t="shared" si="5"/>
        <v>0.43901999999798136</v>
      </c>
      <c r="O32" s="14">
        <f t="shared" ca="1" si="2"/>
        <v>0.17401482831470794</v>
      </c>
      <c r="Q32" s="37">
        <f t="shared" si="3"/>
        <v>41385.919820000003</v>
      </c>
    </row>
    <row r="33" spans="1:17" s="14" customFormat="1" ht="12.95" customHeight="1" x14ac:dyDescent="0.2">
      <c r="A33" s="11" t="s">
        <v>44</v>
      </c>
      <c r="B33" s="7" t="s">
        <v>38</v>
      </c>
      <c r="C33" s="4">
        <v>56670.368499999997</v>
      </c>
      <c r="D33" s="6">
        <v>2.8E-3</v>
      </c>
      <c r="E33" s="14">
        <f t="shared" si="0"/>
        <v>4178.2318195765547</v>
      </c>
      <c r="F33" s="14">
        <f t="shared" si="1"/>
        <v>4178</v>
      </c>
      <c r="G33" s="14">
        <f t="shared" si="4"/>
        <v>0.45329999999376014</v>
      </c>
      <c r="J33" s="14">
        <f t="shared" ref="J33:J40" si="6">+G33</f>
        <v>0.45329999999376014</v>
      </c>
      <c r="O33" s="14">
        <f t="shared" ca="1" si="2"/>
        <v>0.15924107274161836</v>
      </c>
      <c r="Q33" s="37">
        <f t="shared" si="3"/>
        <v>41651.868499999997</v>
      </c>
    </row>
    <row r="34" spans="1:17" s="14" customFormat="1" ht="12.95" customHeight="1" x14ac:dyDescent="0.2">
      <c r="A34" s="6" t="s">
        <v>47</v>
      </c>
      <c r="B34" s="7" t="s">
        <v>38</v>
      </c>
      <c r="C34" s="6">
        <v>56709.477200000001</v>
      </c>
      <c r="D34" s="6">
        <v>3.2000000000000002E-3</v>
      </c>
      <c r="E34" s="14">
        <f t="shared" si="0"/>
        <v>4198.2321775595783</v>
      </c>
      <c r="F34" s="14">
        <f t="shared" si="1"/>
        <v>4198</v>
      </c>
      <c r="G34" s="14">
        <f t="shared" si="4"/>
        <v>0.45399999999790452</v>
      </c>
      <c r="J34" s="14">
        <f t="shared" si="6"/>
        <v>0.45399999999790452</v>
      </c>
      <c r="O34" s="14">
        <f t="shared" ca="1" si="2"/>
        <v>0.1570684616279287</v>
      </c>
      <c r="Q34" s="37">
        <f t="shared" si="3"/>
        <v>41690.977200000001</v>
      </c>
    </row>
    <row r="35" spans="1:17" s="14" customFormat="1" ht="12.95" customHeight="1" x14ac:dyDescent="0.2">
      <c r="A35" s="6" t="s">
        <v>47</v>
      </c>
      <c r="B35" s="7" t="s">
        <v>38</v>
      </c>
      <c r="C35" s="6">
        <v>56711.430999999997</v>
      </c>
      <c r="D35" s="6">
        <v>8.9999999999999998E-4</v>
      </c>
      <c r="E35" s="14">
        <f t="shared" si="0"/>
        <v>4199.2313593126701</v>
      </c>
      <c r="F35" s="14">
        <f t="shared" si="1"/>
        <v>4199</v>
      </c>
      <c r="G35" s="14">
        <f t="shared" si="4"/>
        <v>0.45239999999466818</v>
      </c>
      <c r="J35" s="14">
        <f t="shared" si="6"/>
        <v>0.45239999999466818</v>
      </c>
      <c r="O35" s="14">
        <f t="shared" ca="1" si="2"/>
        <v>0.1569598310722442</v>
      </c>
      <c r="Q35" s="37">
        <f t="shared" si="3"/>
        <v>41692.930999999997</v>
      </c>
    </row>
    <row r="36" spans="1:17" s="14" customFormat="1" ht="12.95" customHeight="1" x14ac:dyDescent="0.2">
      <c r="A36" s="6" t="s">
        <v>47</v>
      </c>
      <c r="B36" s="7" t="s">
        <v>38</v>
      </c>
      <c r="C36" s="6">
        <v>56712.410199999998</v>
      </c>
      <c r="D36" s="6">
        <v>1.4E-3</v>
      </c>
      <c r="E36" s="14">
        <f t="shared" si="0"/>
        <v>4199.732126419146</v>
      </c>
      <c r="F36" s="14">
        <f t="shared" si="1"/>
        <v>4199.5</v>
      </c>
      <c r="G36" s="14">
        <f t="shared" si="4"/>
        <v>0.45389999999315478</v>
      </c>
      <c r="J36" s="14">
        <f t="shared" si="6"/>
        <v>0.45389999999315478</v>
      </c>
      <c r="O36" s="14">
        <f t="shared" ca="1" si="2"/>
        <v>0.15690551579440198</v>
      </c>
      <c r="Q36" s="37">
        <f t="shared" si="3"/>
        <v>41693.910199999998</v>
      </c>
    </row>
    <row r="37" spans="1:17" s="14" customFormat="1" ht="12.95" customHeight="1" x14ac:dyDescent="0.2">
      <c r="A37" s="11" t="s">
        <v>44</v>
      </c>
      <c r="B37" s="7" t="s">
        <v>38</v>
      </c>
      <c r="C37" s="4">
        <v>56713.387900000002</v>
      </c>
      <c r="D37" s="6">
        <v>3.0999999999999999E-3</v>
      </c>
      <c r="E37" s="14">
        <f t="shared" si="0"/>
        <v>4200.2321264191469</v>
      </c>
      <c r="F37" s="14">
        <f t="shared" si="1"/>
        <v>4200</v>
      </c>
      <c r="G37" s="14">
        <f t="shared" si="4"/>
        <v>0.45390000000043074</v>
      </c>
      <c r="J37" s="14">
        <f t="shared" si="6"/>
        <v>0.45390000000043074</v>
      </c>
      <c r="O37" s="14">
        <f t="shared" ca="1" si="2"/>
        <v>0.15685120051655971</v>
      </c>
      <c r="Q37" s="37">
        <f t="shared" si="3"/>
        <v>41694.887900000002</v>
      </c>
    </row>
    <row r="38" spans="1:17" s="14" customFormat="1" ht="12.95" customHeight="1" x14ac:dyDescent="0.2">
      <c r="A38" s="6" t="s">
        <v>47</v>
      </c>
      <c r="B38" s="7" t="s">
        <v>38</v>
      </c>
      <c r="C38" s="6">
        <v>56714.364800000003</v>
      </c>
      <c r="D38" s="6">
        <v>7.1000000000000004E-3</v>
      </c>
      <c r="E38" s="14">
        <f t="shared" si="0"/>
        <v>4200.7317172956955</v>
      </c>
      <c r="F38" s="14">
        <f t="shared" si="1"/>
        <v>4200.5</v>
      </c>
      <c r="G38" s="14">
        <f t="shared" si="4"/>
        <v>0.45310000000608852</v>
      </c>
      <c r="J38" s="14">
        <f t="shared" si="6"/>
        <v>0.45310000000608852</v>
      </c>
      <c r="O38" s="14">
        <f t="shared" ca="1" si="2"/>
        <v>0.15679688523871749</v>
      </c>
      <c r="Q38" s="37">
        <f t="shared" si="3"/>
        <v>41695.864800000003</v>
      </c>
    </row>
    <row r="39" spans="1:17" s="14" customFormat="1" ht="12.95" customHeight="1" x14ac:dyDescent="0.2">
      <c r="A39" s="6" t="s">
        <v>48</v>
      </c>
      <c r="B39" s="5"/>
      <c r="C39" s="6">
        <v>57056.581200000001</v>
      </c>
      <c r="D39" s="6">
        <v>2.7000000000000001E-3</v>
      </c>
      <c r="E39" s="14">
        <f t="shared" si="0"/>
        <v>4375.742661348062</v>
      </c>
      <c r="F39" s="14">
        <f t="shared" si="1"/>
        <v>4375.5</v>
      </c>
      <c r="G39" s="14">
        <f t="shared" si="4"/>
        <v>0.47449999999662396</v>
      </c>
      <c r="J39" s="14">
        <f t="shared" si="6"/>
        <v>0.47449999999662396</v>
      </c>
      <c r="O39" s="14">
        <f t="shared" ca="1" si="2"/>
        <v>0.13778653799393309</v>
      </c>
      <c r="Q39" s="37">
        <f t="shared" si="3"/>
        <v>42038.081200000001</v>
      </c>
    </row>
    <row r="40" spans="1:17" s="14" customFormat="1" ht="12.95" customHeight="1" x14ac:dyDescent="0.2">
      <c r="A40" s="6" t="s">
        <v>48</v>
      </c>
      <c r="B40" s="5"/>
      <c r="C40" s="6">
        <v>57057.5602</v>
      </c>
      <c r="D40" s="6">
        <v>5.1000000000000004E-3</v>
      </c>
      <c r="E40" s="14">
        <f t="shared" si="0"/>
        <v>4376.2433261736724</v>
      </c>
      <c r="F40" s="14">
        <f t="shared" si="1"/>
        <v>4376</v>
      </c>
      <c r="G40" s="14">
        <f t="shared" si="4"/>
        <v>0.47580000000016298</v>
      </c>
      <c r="J40" s="14">
        <f t="shared" si="6"/>
        <v>0.47580000000016298</v>
      </c>
      <c r="O40" s="14">
        <f t="shared" ca="1" si="2"/>
        <v>0.13773222271609087</v>
      </c>
      <c r="Q40" s="37">
        <f t="shared" si="3"/>
        <v>42039.0602</v>
      </c>
    </row>
    <row r="41" spans="1:17" s="14" customFormat="1" ht="12.95" customHeight="1" x14ac:dyDescent="0.2">
      <c r="A41" s="38" t="s">
        <v>50</v>
      </c>
      <c r="B41" s="39" t="s">
        <v>38</v>
      </c>
      <c r="C41" s="40">
        <v>57409.552499999998</v>
      </c>
      <c r="D41" s="40">
        <v>3.3E-3</v>
      </c>
      <c r="E41" s="14">
        <f t="shared" si="0"/>
        <v>4556.2537076812914</v>
      </c>
      <c r="F41" s="14">
        <f t="shared" si="1"/>
        <v>4556.5</v>
      </c>
      <c r="G41" s="14">
        <f t="shared" si="4"/>
        <v>-0.48160000000643777</v>
      </c>
      <c r="K41" s="14">
        <f>+G41</f>
        <v>-0.48160000000643777</v>
      </c>
      <c r="O41" s="14">
        <f t="shared" ca="1" si="2"/>
        <v>0.11812440741504182</v>
      </c>
      <c r="Q41" s="37">
        <f t="shared" si="3"/>
        <v>42391.052499999998</v>
      </c>
    </row>
    <row r="42" spans="1:17" s="14" customFormat="1" ht="12.95" customHeight="1" x14ac:dyDescent="0.2">
      <c r="A42" s="41" t="s">
        <v>0</v>
      </c>
      <c r="B42" s="42" t="s">
        <v>38</v>
      </c>
      <c r="C42" s="43">
        <v>57815.3246</v>
      </c>
      <c r="D42" s="43">
        <v>1.4E-3</v>
      </c>
      <c r="E42" s="14">
        <f t="shared" si="0"/>
        <v>4763.7673110361047</v>
      </c>
      <c r="F42" s="14">
        <f t="shared" si="1"/>
        <v>4764</v>
      </c>
      <c r="G42" s="14">
        <f t="shared" si="4"/>
        <v>-0.45500000000174623</v>
      </c>
      <c r="K42" s="14">
        <f>+G42</f>
        <v>-0.45500000000174623</v>
      </c>
      <c r="O42" s="14">
        <f t="shared" ca="1" si="2"/>
        <v>9.5583567110511747E-2</v>
      </c>
      <c r="Q42" s="37">
        <f t="shared" si="3"/>
        <v>42796.8246</v>
      </c>
    </row>
    <row r="43" spans="1:17" s="14" customFormat="1" ht="12.95" customHeight="1" x14ac:dyDescent="0.2">
      <c r="A43" s="8" t="s">
        <v>56</v>
      </c>
      <c r="B43" s="9" t="s">
        <v>38</v>
      </c>
      <c r="C43" s="12">
        <v>59259.4568</v>
      </c>
      <c r="D43" s="13">
        <v>1.5E-3</v>
      </c>
      <c r="E43" s="14">
        <f t="shared" si="0"/>
        <v>5502.3027513552206</v>
      </c>
      <c r="F43" s="14">
        <f t="shared" si="1"/>
        <v>5502.5</v>
      </c>
      <c r="G43" s="14">
        <f t="shared" si="4"/>
        <v>-0.3856999999989057</v>
      </c>
      <c r="K43" s="14">
        <f>+G43</f>
        <v>-0.3856999999989057</v>
      </c>
      <c r="O43" s="14">
        <f t="shared" ca="1" si="2"/>
        <v>1.5359901737521664E-2</v>
      </c>
      <c r="Q43" s="37">
        <f t="shared" si="3"/>
        <v>44240.9568</v>
      </c>
    </row>
    <row r="44" spans="1:17" s="14" customFormat="1" ht="12.95" customHeight="1" x14ac:dyDescent="0.2">
      <c r="A44" s="8" t="s">
        <v>56</v>
      </c>
      <c r="B44" s="9" t="s">
        <v>38</v>
      </c>
      <c r="C44" s="12">
        <v>59266.301399999997</v>
      </c>
      <c r="D44" s="13">
        <v>1.1000000000000001E-3</v>
      </c>
      <c r="E44" s="14">
        <f t="shared" si="0"/>
        <v>5505.8031093382406</v>
      </c>
      <c r="F44" s="14">
        <f t="shared" si="1"/>
        <v>5506</v>
      </c>
      <c r="G44" s="14">
        <f t="shared" si="4"/>
        <v>-0.38500000000203727</v>
      </c>
      <c r="K44" s="14">
        <f>+G44</f>
        <v>-0.38500000000203727</v>
      </c>
      <c r="O44" s="14">
        <f t="shared" ca="1" si="2"/>
        <v>1.4979694792625953E-2</v>
      </c>
      <c r="Q44" s="37">
        <f t="shared" si="3"/>
        <v>44247.801399999997</v>
      </c>
    </row>
    <row r="45" spans="1:17" s="14" customFormat="1" ht="12.95" customHeight="1" x14ac:dyDescent="0.2">
      <c r="A45" s="8" t="s">
        <v>57</v>
      </c>
      <c r="B45" s="9" t="s">
        <v>38</v>
      </c>
      <c r="C45" s="12">
        <v>59302.476999999955</v>
      </c>
      <c r="D45" s="13">
        <v>0.01</v>
      </c>
      <c r="E45" s="14">
        <f t="shared" si="0"/>
        <v>5524.3034673212405</v>
      </c>
      <c r="F45" s="14">
        <f t="shared" si="1"/>
        <v>5524.5</v>
      </c>
      <c r="G45" s="14">
        <f t="shared" si="4"/>
        <v>-0.38430000004882459</v>
      </c>
      <c r="K45" s="14">
        <f>+G45</f>
        <v>-0.38430000004882459</v>
      </c>
      <c r="O45" s="14">
        <f t="shared" ca="1" si="2"/>
        <v>1.2970029512463066E-2</v>
      </c>
      <c r="Q45" s="37">
        <f t="shared" si="3"/>
        <v>44283.976999999955</v>
      </c>
    </row>
    <row r="46" spans="1:17" s="14" customFormat="1" ht="12.95" customHeight="1" x14ac:dyDescent="0.2">
      <c r="A46" s="44" t="s">
        <v>60</v>
      </c>
      <c r="B46" s="45" t="s">
        <v>38</v>
      </c>
      <c r="C46" s="46">
        <v>60219.617850000039</v>
      </c>
      <c r="D46" s="44">
        <v>2.9999999999999997E-4</v>
      </c>
      <c r="E46" s="14">
        <f t="shared" ref="E46" si="7">+(C46-C$7)/C$8</f>
        <v>5993.3332566227054</v>
      </c>
      <c r="F46" s="14">
        <f t="shared" si="1"/>
        <v>5993.5</v>
      </c>
      <c r="G46" s="14">
        <f t="shared" ref="G46" si="8">+C46-(C$7+F46*C$8)</f>
        <v>-0.32604999995965045</v>
      </c>
      <c r="K46" s="14">
        <f>+G46</f>
        <v>-0.32604999995965045</v>
      </c>
      <c r="O46" s="14">
        <f t="shared" ref="O46" ca="1" si="9">+C$11+C$12*$F46</f>
        <v>-3.7977701103559136E-2</v>
      </c>
      <c r="Q46" s="37">
        <f t="shared" ref="Q46" si="10">+C46-15018.5</f>
        <v>45201.117850000039</v>
      </c>
    </row>
    <row r="47" spans="1:17" s="14" customFormat="1" ht="12.95" customHeight="1" x14ac:dyDescent="0.2">
      <c r="C47" s="36"/>
      <c r="D47" s="36"/>
    </row>
    <row r="48" spans="1:17" s="14" customFormat="1" ht="12.95" customHeight="1" x14ac:dyDescent="0.2">
      <c r="C48" s="36"/>
      <c r="D48" s="36"/>
    </row>
    <row r="49" spans="3:4" s="14" customFormat="1" ht="12.95" customHeight="1" x14ac:dyDescent="0.2">
      <c r="C49" s="36"/>
      <c r="D49" s="36"/>
    </row>
    <row r="50" spans="3:4" s="14" customFormat="1" ht="12.95" customHeight="1" x14ac:dyDescent="0.2">
      <c r="C50" s="36"/>
      <c r="D50" s="36"/>
    </row>
    <row r="51" spans="3:4" s="14" customFormat="1" ht="12.95" customHeight="1" x14ac:dyDescent="0.2">
      <c r="C51" s="36"/>
      <c r="D51" s="36"/>
    </row>
    <row r="52" spans="3:4" s="14" customFormat="1" ht="12.95" customHeight="1" x14ac:dyDescent="0.2">
      <c r="C52" s="36"/>
      <c r="D52" s="36"/>
    </row>
    <row r="53" spans="3:4" s="14" customFormat="1" ht="12.95" customHeight="1" x14ac:dyDescent="0.2">
      <c r="C53" s="36"/>
      <c r="D53" s="36"/>
    </row>
    <row r="54" spans="3:4" s="14" customFormat="1" ht="12.95" customHeight="1" x14ac:dyDescent="0.2">
      <c r="C54" s="36"/>
      <c r="D54" s="36"/>
    </row>
    <row r="55" spans="3:4" s="14" customFormat="1" ht="12.95" customHeight="1" x14ac:dyDescent="0.2">
      <c r="C55" s="36"/>
      <c r="D55" s="36"/>
    </row>
    <row r="56" spans="3:4" s="14" customFormat="1" ht="12.95" customHeight="1" x14ac:dyDescent="0.2">
      <c r="C56" s="36"/>
      <c r="D56" s="36"/>
    </row>
    <row r="57" spans="3:4" s="14" customFormat="1" ht="12.95" customHeight="1" x14ac:dyDescent="0.2">
      <c r="C57" s="36"/>
      <c r="D57" s="36"/>
    </row>
    <row r="58" spans="3:4" s="14" customFormat="1" ht="12.95" customHeight="1" x14ac:dyDescent="0.2">
      <c r="C58" s="36"/>
      <c r="D58" s="36"/>
    </row>
    <row r="59" spans="3:4" s="14" customFormat="1" ht="12.95" customHeight="1" x14ac:dyDescent="0.2">
      <c r="C59" s="36"/>
      <c r="D59" s="36"/>
    </row>
    <row r="60" spans="3:4" s="14" customFormat="1" ht="12.95" customHeight="1" x14ac:dyDescent="0.2">
      <c r="C60" s="36"/>
      <c r="D60" s="36"/>
    </row>
    <row r="61" spans="3:4" s="14" customFormat="1" ht="12.95" customHeight="1" x14ac:dyDescent="0.2">
      <c r="C61" s="36"/>
      <c r="D61" s="36"/>
    </row>
    <row r="62" spans="3:4" s="14" customFormat="1" ht="12.95" customHeight="1" x14ac:dyDescent="0.2">
      <c r="C62" s="36"/>
      <c r="D62" s="36"/>
    </row>
    <row r="63" spans="3:4" s="14" customFormat="1" ht="12.95" customHeight="1" x14ac:dyDescent="0.2">
      <c r="C63" s="36"/>
      <c r="D63" s="36"/>
    </row>
    <row r="64" spans="3:4" s="14" customFormat="1" ht="12.95" customHeight="1" x14ac:dyDescent="0.2">
      <c r="C64" s="36"/>
      <c r="D64" s="36"/>
    </row>
    <row r="65" spans="3:4" s="14" customFormat="1" ht="12.95" customHeight="1" x14ac:dyDescent="0.2">
      <c r="C65" s="36"/>
      <c r="D65" s="36"/>
    </row>
    <row r="66" spans="3:4" s="14" customFormat="1" ht="12.95" customHeight="1" x14ac:dyDescent="0.2">
      <c r="C66" s="36"/>
      <c r="D66" s="36"/>
    </row>
    <row r="67" spans="3:4" s="14" customFormat="1" ht="12.95" customHeight="1" x14ac:dyDescent="0.2">
      <c r="C67" s="36"/>
      <c r="D67" s="36"/>
    </row>
    <row r="68" spans="3:4" s="14" customFormat="1" ht="12.95" customHeight="1" x14ac:dyDescent="0.2">
      <c r="C68" s="36"/>
      <c r="D68" s="36"/>
    </row>
    <row r="69" spans="3:4" s="14" customFormat="1" ht="12.95" customHeight="1" x14ac:dyDescent="0.2">
      <c r="C69" s="36"/>
      <c r="D69" s="36"/>
    </row>
    <row r="70" spans="3:4" s="14" customFormat="1" ht="12.95" customHeight="1" x14ac:dyDescent="0.2">
      <c r="C70" s="36"/>
      <c r="D70" s="36"/>
    </row>
    <row r="71" spans="3:4" s="14" customFormat="1" ht="12.95" customHeight="1" x14ac:dyDescent="0.2">
      <c r="C71" s="36"/>
      <c r="D71" s="36"/>
    </row>
    <row r="72" spans="3:4" s="14" customFormat="1" ht="12.95" customHeight="1" x14ac:dyDescent="0.2">
      <c r="C72" s="36"/>
      <c r="D72" s="36"/>
    </row>
    <row r="73" spans="3:4" s="14" customFormat="1" ht="12.95" customHeight="1" x14ac:dyDescent="0.2">
      <c r="C73" s="36"/>
      <c r="D73" s="36"/>
    </row>
    <row r="74" spans="3:4" s="14" customFormat="1" ht="12.95" customHeight="1" x14ac:dyDescent="0.2">
      <c r="C74" s="36"/>
      <c r="D74" s="36"/>
    </row>
    <row r="75" spans="3:4" s="14" customFormat="1" ht="12.95" customHeight="1" x14ac:dyDescent="0.2">
      <c r="C75" s="36"/>
      <c r="D75" s="36"/>
    </row>
    <row r="76" spans="3:4" s="14" customFormat="1" ht="12.95" customHeight="1" x14ac:dyDescent="0.2">
      <c r="C76" s="36"/>
      <c r="D76" s="36"/>
    </row>
    <row r="77" spans="3:4" s="14" customFormat="1" ht="12.95" customHeight="1" x14ac:dyDescent="0.2">
      <c r="C77" s="36"/>
      <c r="D77" s="36"/>
    </row>
    <row r="78" spans="3:4" s="14" customFormat="1" ht="12.95" customHeight="1" x14ac:dyDescent="0.2">
      <c r="C78" s="36"/>
      <c r="D78" s="36"/>
    </row>
    <row r="79" spans="3:4" s="14" customFormat="1" ht="12.95" customHeight="1" x14ac:dyDescent="0.2">
      <c r="C79" s="36"/>
      <c r="D79" s="36"/>
    </row>
    <row r="80" spans="3:4" s="14" customFormat="1" ht="12.95" customHeight="1" x14ac:dyDescent="0.2">
      <c r="C80" s="36"/>
      <c r="D80" s="36"/>
    </row>
    <row r="81" spans="3:4" s="14" customFormat="1" ht="12.95" customHeight="1" x14ac:dyDescent="0.2">
      <c r="C81" s="36"/>
      <c r="D81" s="36"/>
    </row>
    <row r="82" spans="3:4" s="14" customFormat="1" ht="12.95" customHeight="1" x14ac:dyDescent="0.2">
      <c r="C82" s="36"/>
      <c r="D82" s="36"/>
    </row>
    <row r="83" spans="3:4" s="14" customFormat="1" ht="12.95" customHeight="1" x14ac:dyDescent="0.2">
      <c r="C83" s="36"/>
      <c r="D83" s="36"/>
    </row>
    <row r="84" spans="3:4" s="14" customFormat="1" ht="12.95" customHeight="1" x14ac:dyDescent="0.2">
      <c r="C84" s="36"/>
      <c r="D84" s="36"/>
    </row>
    <row r="85" spans="3:4" s="14" customFormat="1" ht="12.95" customHeight="1" x14ac:dyDescent="0.2">
      <c r="C85" s="36"/>
      <c r="D85" s="36"/>
    </row>
    <row r="86" spans="3:4" s="14" customFormat="1" ht="12.95" customHeight="1" x14ac:dyDescent="0.2">
      <c r="C86" s="36"/>
      <c r="D86" s="36"/>
    </row>
    <row r="87" spans="3:4" s="14" customFormat="1" ht="12.95" customHeight="1" x14ac:dyDescent="0.2">
      <c r="C87" s="36"/>
      <c r="D87" s="36"/>
    </row>
    <row r="88" spans="3:4" s="14" customFormat="1" ht="12.95" customHeight="1" x14ac:dyDescent="0.2">
      <c r="C88" s="36"/>
      <c r="D88" s="36"/>
    </row>
    <row r="89" spans="3:4" s="14" customFormat="1" ht="12.95" customHeight="1" x14ac:dyDescent="0.2">
      <c r="C89" s="36"/>
      <c r="D89" s="36"/>
    </row>
    <row r="90" spans="3:4" s="14" customFormat="1" ht="12.95" customHeight="1" x14ac:dyDescent="0.2">
      <c r="C90" s="36"/>
      <c r="D90" s="36"/>
    </row>
    <row r="91" spans="3:4" s="14" customFormat="1" ht="12.95" customHeight="1" x14ac:dyDescent="0.2">
      <c r="C91" s="36"/>
      <c r="D91" s="36"/>
    </row>
    <row r="92" spans="3:4" s="14" customFormat="1" ht="12.95" customHeight="1" x14ac:dyDescent="0.2">
      <c r="C92" s="36"/>
      <c r="D92" s="36"/>
    </row>
    <row r="93" spans="3:4" s="14" customFormat="1" ht="12.95" customHeight="1" x14ac:dyDescent="0.2">
      <c r="C93" s="36"/>
      <c r="D93" s="36"/>
    </row>
    <row r="94" spans="3:4" s="14" customFormat="1" ht="12.95" customHeight="1" x14ac:dyDescent="0.2">
      <c r="C94" s="36"/>
      <c r="D94" s="36"/>
    </row>
    <row r="95" spans="3:4" s="14" customFormat="1" ht="12.95" customHeight="1" x14ac:dyDescent="0.2">
      <c r="C95" s="36"/>
      <c r="D95" s="36"/>
    </row>
    <row r="96" spans="3:4" s="14" customFormat="1" ht="12.95" customHeight="1" x14ac:dyDescent="0.2">
      <c r="C96" s="36"/>
      <c r="D96" s="36"/>
    </row>
    <row r="97" spans="3:4" s="14" customFormat="1" ht="12.95" customHeight="1" x14ac:dyDescent="0.2">
      <c r="C97" s="36"/>
      <c r="D97" s="36"/>
    </row>
    <row r="98" spans="3:4" s="14" customFormat="1" ht="12.95" customHeight="1" x14ac:dyDescent="0.2">
      <c r="C98" s="36"/>
      <c r="D98" s="36"/>
    </row>
    <row r="99" spans="3:4" s="14" customFormat="1" ht="12.95" customHeight="1" x14ac:dyDescent="0.2">
      <c r="C99" s="36"/>
      <c r="D99" s="36"/>
    </row>
    <row r="100" spans="3:4" s="14" customFormat="1" ht="12.95" customHeight="1" x14ac:dyDescent="0.2">
      <c r="C100" s="36"/>
      <c r="D100" s="36"/>
    </row>
    <row r="101" spans="3:4" s="14" customFormat="1" ht="12.95" customHeight="1" x14ac:dyDescent="0.2">
      <c r="C101" s="36"/>
      <c r="D101" s="36"/>
    </row>
    <row r="102" spans="3:4" s="14" customFormat="1" ht="12.95" customHeight="1" x14ac:dyDescent="0.2">
      <c r="C102" s="36"/>
      <c r="D102" s="36"/>
    </row>
    <row r="103" spans="3:4" s="14" customFormat="1" ht="12.95" customHeight="1" x14ac:dyDescent="0.2">
      <c r="C103" s="36"/>
      <c r="D103" s="36"/>
    </row>
    <row r="104" spans="3:4" s="14" customFormat="1" ht="12.95" customHeight="1" x14ac:dyDescent="0.2">
      <c r="C104" s="36"/>
      <c r="D104" s="36"/>
    </row>
    <row r="105" spans="3:4" s="14" customFormat="1" ht="12.95" customHeight="1" x14ac:dyDescent="0.2">
      <c r="C105" s="36"/>
      <c r="D105" s="36"/>
    </row>
    <row r="106" spans="3:4" s="14" customFormat="1" ht="12.95" customHeight="1" x14ac:dyDescent="0.2">
      <c r="C106" s="36"/>
      <c r="D106" s="36"/>
    </row>
    <row r="107" spans="3:4" s="14" customFormat="1" ht="12.95" customHeight="1" x14ac:dyDescent="0.2">
      <c r="C107" s="36"/>
      <c r="D107" s="36"/>
    </row>
    <row r="108" spans="3:4" s="14" customFormat="1" ht="12.95" customHeight="1" x14ac:dyDescent="0.2">
      <c r="C108" s="36"/>
      <c r="D108" s="36"/>
    </row>
    <row r="109" spans="3:4" s="14" customFormat="1" ht="12.95" customHeight="1" x14ac:dyDescent="0.2">
      <c r="C109" s="36"/>
      <c r="D109" s="36"/>
    </row>
    <row r="110" spans="3:4" s="14" customFormat="1" ht="12.95" customHeight="1" x14ac:dyDescent="0.2">
      <c r="C110" s="36"/>
      <c r="D110" s="36"/>
    </row>
    <row r="111" spans="3:4" s="14" customFormat="1" ht="12.95" customHeight="1" x14ac:dyDescent="0.2">
      <c r="C111" s="36"/>
      <c r="D111" s="36"/>
    </row>
    <row r="112" spans="3:4" s="14" customFormat="1" ht="12.95" customHeight="1" x14ac:dyDescent="0.2">
      <c r="C112" s="36"/>
      <c r="D112" s="36"/>
    </row>
    <row r="113" spans="3:4" s="14" customFormat="1" ht="12.95" customHeight="1" x14ac:dyDescent="0.2">
      <c r="C113" s="36"/>
      <c r="D113" s="36"/>
    </row>
    <row r="114" spans="3:4" s="14" customFormat="1" ht="12.95" customHeight="1" x14ac:dyDescent="0.2">
      <c r="C114" s="36"/>
      <c r="D114" s="36"/>
    </row>
    <row r="115" spans="3:4" s="14" customFormat="1" ht="12.95" customHeight="1" x14ac:dyDescent="0.2">
      <c r="C115" s="36"/>
      <c r="D115" s="36"/>
    </row>
    <row r="116" spans="3:4" s="14" customFormat="1" ht="12.95" customHeight="1" x14ac:dyDescent="0.2">
      <c r="C116" s="36"/>
      <c r="D116" s="36"/>
    </row>
    <row r="117" spans="3:4" s="14" customFormat="1" ht="12.95" customHeight="1" x14ac:dyDescent="0.2">
      <c r="C117" s="36"/>
      <c r="D117" s="36"/>
    </row>
    <row r="118" spans="3:4" s="14" customFormat="1" ht="12.95" customHeight="1" x14ac:dyDescent="0.2">
      <c r="C118" s="36"/>
      <c r="D118" s="36"/>
    </row>
    <row r="119" spans="3:4" s="14" customFormat="1" ht="12.95" customHeight="1" x14ac:dyDescent="0.2">
      <c r="C119" s="36"/>
      <c r="D119" s="36"/>
    </row>
    <row r="120" spans="3:4" s="14" customFormat="1" ht="12.95" customHeight="1" x14ac:dyDescent="0.2">
      <c r="C120" s="36"/>
      <c r="D120" s="36"/>
    </row>
    <row r="121" spans="3:4" s="14" customFormat="1" ht="12.95" customHeight="1" x14ac:dyDescent="0.2">
      <c r="C121" s="36"/>
      <c r="D121" s="36"/>
    </row>
    <row r="122" spans="3:4" s="14" customFormat="1" ht="12.95" customHeight="1" x14ac:dyDescent="0.2">
      <c r="C122" s="36"/>
      <c r="D122" s="36"/>
    </row>
    <row r="123" spans="3:4" s="14" customFormat="1" ht="12.95" customHeight="1" x14ac:dyDescent="0.2">
      <c r="C123" s="36"/>
      <c r="D123" s="36"/>
    </row>
    <row r="124" spans="3:4" s="14" customFormat="1" ht="12.95" customHeight="1" x14ac:dyDescent="0.2">
      <c r="C124" s="36"/>
      <c r="D124" s="36"/>
    </row>
    <row r="125" spans="3:4" s="14" customFormat="1" ht="12.95" customHeight="1" x14ac:dyDescent="0.2">
      <c r="C125" s="36"/>
      <c r="D125" s="36"/>
    </row>
    <row r="126" spans="3:4" s="14" customFormat="1" ht="12.95" customHeight="1" x14ac:dyDescent="0.2">
      <c r="C126" s="36"/>
      <c r="D126" s="36"/>
    </row>
    <row r="127" spans="3:4" s="14" customFormat="1" ht="12.95" customHeight="1" x14ac:dyDescent="0.2">
      <c r="C127" s="36"/>
      <c r="D127" s="36"/>
    </row>
    <row r="128" spans="3:4" s="14" customFormat="1" ht="12.95" customHeight="1" x14ac:dyDescent="0.2">
      <c r="C128" s="36"/>
      <c r="D128" s="36"/>
    </row>
    <row r="129" spans="3:4" s="14" customFormat="1" ht="12.95" customHeight="1" x14ac:dyDescent="0.2">
      <c r="C129" s="36"/>
      <c r="D129" s="36"/>
    </row>
    <row r="130" spans="3:4" s="14" customFormat="1" ht="12.95" customHeight="1" x14ac:dyDescent="0.2">
      <c r="C130" s="36"/>
      <c r="D130" s="36"/>
    </row>
    <row r="131" spans="3:4" s="14" customFormat="1" ht="12.95" customHeight="1" x14ac:dyDescent="0.2">
      <c r="C131" s="36"/>
      <c r="D131" s="36"/>
    </row>
    <row r="132" spans="3:4" s="14" customFormat="1" ht="12.95" customHeight="1" x14ac:dyDescent="0.2">
      <c r="C132" s="36"/>
      <c r="D132" s="36"/>
    </row>
    <row r="133" spans="3:4" s="14" customFormat="1" ht="12.95" customHeight="1" x14ac:dyDescent="0.2">
      <c r="C133" s="36"/>
      <c r="D133" s="36"/>
    </row>
    <row r="134" spans="3:4" s="14" customFormat="1" ht="12.95" customHeight="1" x14ac:dyDescent="0.2">
      <c r="C134" s="36"/>
      <c r="D134" s="36"/>
    </row>
    <row r="135" spans="3:4" s="14" customFormat="1" ht="12.95" customHeight="1" x14ac:dyDescent="0.2">
      <c r="C135" s="36"/>
      <c r="D135" s="36"/>
    </row>
    <row r="136" spans="3:4" s="14" customFormat="1" ht="12.95" customHeight="1" x14ac:dyDescent="0.2">
      <c r="C136" s="36"/>
      <c r="D136" s="36"/>
    </row>
    <row r="137" spans="3:4" s="14" customFormat="1" ht="12.95" customHeight="1" x14ac:dyDescent="0.2">
      <c r="C137" s="36"/>
      <c r="D137" s="36"/>
    </row>
    <row r="138" spans="3:4" s="14" customFormat="1" ht="12.95" customHeight="1" x14ac:dyDescent="0.2">
      <c r="C138" s="36"/>
      <c r="D138" s="36"/>
    </row>
    <row r="139" spans="3:4" s="14" customFormat="1" ht="12.95" customHeight="1" x14ac:dyDescent="0.2">
      <c r="C139" s="36"/>
      <c r="D139" s="36"/>
    </row>
    <row r="140" spans="3:4" s="14" customFormat="1" ht="12.95" customHeight="1" x14ac:dyDescent="0.2">
      <c r="C140" s="36"/>
      <c r="D140" s="36"/>
    </row>
    <row r="141" spans="3:4" s="14" customFormat="1" ht="12.95" customHeight="1" x14ac:dyDescent="0.2">
      <c r="C141" s="36"/>
      <c r="D141" s="36"/>
    </row>
    <row r="142" spans="3:4" s="14" customFormat="1" ht="12.95" customHeight="1" x14ac:dyDescent="0.2">
      <c r="C142" s="36"/>
      <c r="D142" s="36"/>
    </row>
    <row r="143" spans="3:4" s="14" customFormat="1" ht="12.95" customHeight="1" x14ac:dyDescent="0.2">
      <c r="C143" s="36"/>
      <c r="D143" s="36"/>
    </row>
    <row r="144" spans="3:4" s="14" customFormat="1" ht="12.95" customHeight="1" x14ac:dyDescent="0.2">
      <c r="C144" s="36"/>
      <c r="D144" s="36"/>
    </row>
    <row r="145" spans="3:4" s="14" customFormat="1" ht="12.95" customHeight="1" x14ac:dyDescent="0.2">
      <c r="C145" s="36"/>
      <c r="D145" s="36"/>
    </row>
    <row r="146" spans="3:4" s="14" customFormat="1" ht="12.95" customHeight="1" x14ac:dyDescent="0.2">
      <c r="C146" s="36"/>
      <c r="D146" s="36"/>
    </row>
    <row r="147" spans="3:4" s="14" customFormat="1" ht="12.95" customHeight="1" x14ac:dyDescent="0.2">
      <c r="C147" s="36"/>
      <c r="D147" s="36"/>
    </row>
    <row r="148" spans="3:4" s="14" customFormat="1" ht="12.95" customHeight="1" x14ac:dyDescent="0.2">
      <c r="C148" s="36"/>
      <c r="D148" s="36"/>
    </row>
    <row r="149" spans="3:4" s="14" customFormat="1" ht="12.95" customHeight="1" x14ac:dyDescent="0.2">
      <c r="C149" s="36"/>
      <c r="D149" s="36"/>
    </row>
    <row r="150" spans="3:4" s="14" customFormat="1" ht="12.95" customHeight="1" x14ac:dyDescent="0.2">
      <c r="C150" s="36"/>
      <c r="D150" s="36"/>
    </row>
    <row r="151" spans="3:4" s="14" customFormat="1" ht="12.95" customHeight="1" x14ac:dyDescent="0.2">
      <c r="C151" s="36"/>
      <c r="D151" s="36"/>
    </row>
    <row r="152" spans="3:4" s="14" customFormat="1" ht="12.95" customHeight="1" x14ac:dyDescent="0.2">
      <c r="C152" s="36"/>
      <c r="D152" s="36"/>
    </row>
    <row r="153" spans="3:4" s="14" customFormat="1" ht="12.95" customHeight="1" x14ac:dyDescent="0.2">
      <c r="C153" s="36"/>
      <c r="D153" s="36"/>
    </row>
    <row r="154" spans="3:4" s="14" customFormat="1" ht="12.95" customHeight="1" x14ac:dyDescent="0.2">
      <c r="C154" s="36"/>
      <c r="D154" s="36"/>
    </row>
    <row r="155" spans="3:4" s="14" customFormat="1" ht="12.95" customHeight="1" x14ac:dyDescent="0.2">
      <c r="C155" s="36"/>
      <c r="D155" s="36"/>
    </row>
    <row r="156" spans="3:4" s="14" customFormat="1" ht="12.95" customHeight="1" x14ac:dyDescent="0.2">
      <c r="C156" s="36"/>
      <c r="D156" s="36"/>
    </row>
    <row r="157" spans="3:4" s="14" customFormat="1" ht="12.95" customHeight="1" x14ac:dyDescent="0.2">
      <c r="C157" s="36"/>
      <c r="D157" s="36"/>
    </row>
    <row r="158" spans="3:4" s="14" customFormat="1" ht="12.95" customHeight="1" x14ac:dyDescent="0.2">
      <c r="C158" s="36"/>
      <c r="D158" s="36"/>
    </row>
    <row r="159" spans="3:4" s="14" customFormat="1" ht="12.95" customHeight="1" x14ac:dyDescent="0.2">
      <c r="C159" s="36"/>
      <c r="D159" s="36"/>
    </row>
    <row r="160" spans="3:4" s="14" customFormat="1" ht="12.95" customHeight="1" x14ac:dyDescent="0.2">
      <c r="C160" s="36"/>
      <c r="D160" s="36"/>
    </row>
    <row r="161" spans="3:4" s="14" customFormat="1" ht="12.95" customHeight="1" x14ac:dyDescent="0.2">
      <c r="C161" s="36"/>
      <c r="D161" s="36"/>
    </row>
    <row r="162" spans="3:4" s="14" customFormat="1" ht="12.95" customHeight="1" x14ac:dyDescent="0.2">
      <c r="C162" s="36"/>
      <c r="D162" s="36"/>
    </row>
    <row r="163" spans="3:4" s="14" customFormat="1" ht="12.95" customHeight="1" x14ac:dyDescent="0.2">
      <c r="C163" s="36"/>
      <c r="D163" s="36"/>
    </row>
    <row r="164" spans="3:4" s="14" customFormat="1" ht="12.95" customHeight="1" x14ac:dyDescent="0.2">
      <c r="C164" s="36"/>
      <c r="D164" s="36"/>
    </row>
    <row r="165" spans="3:4" s="14" customFormat="1" ht="12.95" customHeight="1" x14ac:dyDescent="0.2">
      <c r="C165" s="36"/>
      <c r="D165" s="36"/>
    </row>
    <row r="166" spans="3:4" s="14" customFormat="1" ht="12.95" customHeight="1" x14ac:dyDescent="0.2">
      <c r="C166" s="36"/>
      <c r="D166" s="36"/>
    </row>
    <row r="167" spans="3:4" s="14" customFormat="1" ht="12.95" customHeight="1" x14ac:dyDescent="0.2">
      <c r="C167" s="36"/>
      <c r="D167" s="36"/>
    </row>
    <row r="168" spans="3:4" s="14" customFormat="1" ht="12.95" customHeight="1" x14ac:dyDescent="0.2">
      <c r="C168" s="36"/>
      <c r="D168" s="36"/>
    </row>
    <row r="169" spans="3:4" s="14" customFormat="1" ht="12.95" customHeight="1" x14ac:dyDescent="0.2">
      <c r="C169" s="36"/>
      <c r="D169" s="36"/>
    </row>
    <row r="170" spans="3:4" s="14" customFormat="1" ht="12.95" customHeight="1" x14ac:dyDescent="0.2">
      <c r="C170" s="36"/>
      <c r="D170" s="36"/>
    </row>
    <row r="171" spans="3:4" s="14" customFormat="1" ht="12.95" customHeight="1" x14ac:dyDescent="0.2">
      <c r="C171" s="36"/>
      <c r="D171" s="36"/>
    </row>
    <row r="172" spans="3:4" s="14" customFormat="1" ht="12.95" customHeight="1" x14ac:dyDescent="0.2">
      <c r="C172" s="36"/>
      <c r="D172" s="36"/>
    </row>
    <row r="173" spans="3:4" s="14" customFormat="1" ht="12.95" customHeight="1" x14ac:dyDescent="0.2">
      <c r="C173" s="36"/>
      <c r="D173" s="36"/>
    </row>
    <row r="174" spans="3:4" s="14" customFormat="1" ht="12.95" customHeight="1" x14ac:dyDescent="0.2">
      <c r="C174" s="36"/>
      <c r="D174" s="36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</sheetData>
  <sortState xmlns:xlrd2="http://schemas.microsoft.com/office/spreadsheetml/2017/richdata2" ref="A21:V49">
    <sortCondition ref="C21:C49"/>
  </sortState>
  <phoneticPr fontId="7" type="noConversion"/>
  <hyperlinks>
    <hyperlink ref="H63860" r:id="rId1" display="http://vsolj.cetus-net.org/bulletin.html" xr:uid="{00000000-0004-0000-0000-000000000000}"/>
    <hyperlink ref="H63853" r:id="rId2" display="https://www.aavso.org/ejaavso" xr:uid="{00000000-0004-0000-0000-000001000000}"/>
    <hyperlink ref="I63860" r:id="rId3" display="http://vsolj.cetus-net.org/bulletin.html" xr:uid="{00000000-0004-0000-0000-000002000000}"/>
    <hyperlink ref="AQ57511" r:id="rId4" display="http://cdsbib.u-strasbg.fr/cgi-bin/cdsbib?1990RMxAA..21..381G" xr:uid="{00000000-0004-0000-0000-000003000000}"/>
    <hyperlink ref="H63857" r:id="rId5" display="https://www.aavso.org/ejaavso" xr:uid="{00000000-0004-0000-0000-000004000000}"/>
    <hyperlink ref="AP4875" r:id="rId6" display="http://cdsbib.u-strasbg.fr/cgi-bin/cdsbib?1990RMxAA..21..381G" xr:uid="{00000000-0004-0000-0000-000005000000}"/>
    <hyperlink ref="AP4878" r:id="rId7" display="http://cdsbib.u-strasbg.fr/cgi-bin/cdsbib?1990RMxAA..21..381G" xr:uid="{00000000-0004-0000-0000-000006000000}"/>
    <hyperlink ref="AP4876" r:id="rId8" display="http://cdsbib.u-strasbg.fr/cgi-bin/cdsbib?1990RMxAA..21..381G" xr:uid="{00000000-0004-0000-0000-000007000000}"/>
    <hyperlink ref="AP4860" r:id="rId9" display="http://cdsbib.u-strasbg.fr/cgi-bin/cdsbib?1990RMxAA..21..381G" xr:uid="{00000000-0004-0000-0000-000008000000}"/>
    <hyperlink ref="AQ5089" r:id="rId10" display="http://cdsbib.u-strasbg.fr/cgi-bin/cdsbib?1990RMxAA..21..381G" xr:uid="{00000000-0004-0000-0000-000009000000}"/>
    <hyperlink ref="AQ5093" r:id="rId11" display="http://cdsbib.u-strasbg.fr/cgi-bin/cdsbib?1990RMxAA..21..381G" xr:uid="{00000000-0004-0000-0000-00000A000000}"/>
    <hyperlink ref="AQ64773" r:id="rId12" display="http://cdsbib.u-strasbg.fr/cgi-bin/cdsbib?1990RMxAA..21..381G" xr:uid="{00000000-0004-0000-0000-00000B000000}"/>
    <hyperlink ref="I1981" r:id="rId13" display="http://vsolj.cetus-net.org/bulletin.html" xr:uid="{00000000-0004-0000-0000-00000C000000}"/>
    <hyperlink ref="H1981" r:id="rId14" display="http://vsolj.cetus-net.org/bulletin.html" xr:uid="{00000000-0004-0000-0000-00000D000000}"/>
    <hyperlink ref="AQ65434" r:id="rId15" display="http://cdsbib.u-strasbg.fr/cgi-bin/cdsbib?1990RMxAA..21..381G" xr:uid="{00000000-0004-0000-0000-00000E000000}"/>
    <hyperlink ref="AQ65433" r:id="rId16" display="http://cdsbib.u-strasbg.fr/cgi-bin/cdsbib?1990RMxAA..21..381G" xr:uid="{00000000-0004-0000-0000-00000F000000}"/>
    <hyperlink ref="AP3151" r:id="rId17" display="http://cdsbib.u-strasbg.fr/cgi-bin/cdsbib?1990RMxAA..21..381G" xr:uid="{00000000-0004-0000-0000-000010000000}"/>
    <hyperlink ref="AP3169" r:id="rId18" display="http://cdsbib.u-strasbg.fr/cgi-bin/cdsbib?1990RMxAA..21..381G" xr:uid="{00000000-0004-0000-0000-000011000000}"/>
    <hyperlink ref="AP3170" r:id="rId19" display="http://cdsbib.u-strasbg.fr/cgi-bin/cdsbib?1990RMxAA..21..381G" xr:uid="{00000000-0004-0000-0000-000012000000}"/>
    <hyperlink ref="AP316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2025-01-06T03:23:42Z</dcterms:modified>
</cp:coreProperties>
</file>