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29F2D75-76CB-42AE-B884-261196B977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2" i="1" l="1"/>
  <c r="F132" i="1" s="1"/>
  <c r="G132" i="1" s="1"/>
  <c r="K132" i="1" s="1"/>
  <c r="Q132" i="1"/>
  <c r="F14" i="1"/>
  <c r="C25" i="1"/>
  <c r="E25" i="1" s="1"/>
  <c r="F25" i="1" s="1"/>
  <c r="G25" i="1" s="1"/>
  <c r="K25" i="1" s="1"/>
  <c r="A25" i="1"/>
  <c r="E129" i="1"/>
  <c r="F129" i="1" s="1"/>
  <c r="G129" i="1" s="1"/>
  <c r="K129" i="1" s="1"/>
  <c r="Q129" i="1"/>
  <c r="E130" i="1"/>
  <c r="F130" i="1" s="1"/>
  <c r="G130" i="1" s="1"/>
  <c r="K130" i="1" s="1"/>
  <c r="Q130" i="1"/>
  <c r="E131" i="1"/>
  <c r="F131" i="1" s="1"/>
  <c r="G131" i="1" s="1"/>
  <c r="K131" i="1" s="1"/>
  <c r="Q131" i="1"/>
  <c r="E102" i="1"/>
  <c r="F102" i="1" s="1"/>
  <c r="G102" i="1" s="1"/>
  <c r="K102" i="1" s="1"/>
  <c r="E120" i="1"/>
  <c r="F120" i="1" s="1"/>
  <c r="G120" i="1" s="1"/>
  <c r="K120" i="1" s="1"/>
  <c r="E121" i="1"/>
  <c r="F121" i="1" s="1"/>
  <c r="G121" i="1" s="1"/>
  <c r="K121" i="1" s="1"/>
  <c r="E122" i="1"/>
  <c r="F122" i="1" s="1"/>
  <c r="G122" i="1" s="1"/>
  <c r="K122" i="1" s="1"/>
  <c r="E123" i="1"/>
  <c r="F123" i="1" s="1"/>
  <c r="G123" i="1" s="1"/>
  <c r="K123" i="1" s="1"/>
  <c r="E124" i="1"/>
  <c r="F124" i="1" s="1"/>
  <c r="G124" i="1" s="1"/>
  <c r="K124" i="1" s="1"/>
  <c r="E125" i="1"/>
  <c r="F125" i="1" s="1"/>
  <c r="G125" i="1" s="1"/>
  <c r="J125" i="1" s="1"/>
  <c r="E126" i="1"/>
  <c r="F126" i="1" s="1"/>
  <c r="G126" i="1" s="1"/>
  <c r="K126" i="1" s="1"/>
  <c r="E127" i="1"/>
  <c r="F127" i="1" s="1"/>
  <c r="G127" i="1" s="1"/>
  <c r="K127" i="1" s="1"/>
  <c r="E128" i="1"/>
  <c r="F128" i="1" s="1"/>
  <c r="G128" i="1" s="1"/>
  <c r="K128" i="1" s="1"/>
  <c r="E103" i="1"/>
  <c r="F103" i="1" s="1"/>
  <c r="G103" i="1" s="1"/>
  <c r="K103" i="1" s="1"/>
  <c r="E108" i="1"/>
  <c r="F108" i="1" s="1"/>
  <c r="G108" i="1" s="1"/>
  <c r="K108" i="1" s="1"/>
  <c r="E109" i="1"/>
  <c r="F109" i="1" s="1"/>
  <c r="G109" i="1" s="1"/>
  <c r="K109" i="1" s="1"/>
  <c r="E110" i="1"/>
  <c r="F110" i="1" s="1"/>
  <c r="G110" i="1" s="1"/>
  <c r="K110" i="1" s="1"/>
  <c r="E111" i="1"/>
  <c r="F111" i="1" s="1"/>
  <c r="G111" i="1" s="1"/>
  <c r="K111" i="1" s="1"/>
  <c r="E112" i="1"/>
  <c r="F112" i="1" s="1"/>
  <c r="G112" i="1" s="1"/>
  <c r="K112" i="1" s="1"/>
  <c r="E113" i="1"/>
  <c r="F113" i="1"/>
  <c r="G113" i="1" s="1"/>
  <c r="K113" i="1" s="1"/>
  <c r="E114" i="1"/>
  <c r="F114" i="1" s="1"/>
  <c r="G114" i="1" s="1"/>
  <c r="J114" i="1" s="1"/>
  <c r="E115" i="1"/>
  <c r="F115" i="1" s="1"/>
  <c r="G115" i="1" s="1"/>
  <c r="J115" i="1" s="1"/>
  <c r="E116" i="1"/>
  <c r="F116" i="1" s="1"/>
  <c r="G116" i="1" s="1"/>
  <c r="K116" i="1" s="1"/>
  <c r="E117" i="1"/>
  <c r="F117" i="1" s="1"/>
  <c r="G117" i="1" s="1"/>
  <c r="K117" i="1" s="1"/>
  <c r="E118" i="1"/>
  <c r="F118" i="1" s="1"/>
  <c r="G118" i="1" s="1"/>
  <c r="K118" i="1" s="1"/>
  <c r="E119" i="1"/>
  <c r="F119" i="1"/>
  <c r="G119" i="1" s="1"/>
  <c r="K119" i="1" s="1"/>
  <c r="E77" i="1"/>
  <c r="F77" i="1" s="1"/>
  <c r="G77" i="1" s="1"/>
  <c r="K77" i="1" s="1"/>
  <c r="E78" i="1"/>
  <c r="F78" i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K82" i="1" s="1"/>
  <c r="E83" i="1"/>
  <c r="F83" i="1" s="1"/>
  <c r="G83" i="1" s="1"/>
  <c r="K83" i="1" s="1"/>
  <c r="E84" i="1"/>
  <c r="E60" i="2" s="1"/>
  <c r="E85" i="1"/>
  <c r="F85" i="1" s="1"/>
  <c r="G85" i="1" s="1"/>
  <c r="K85" i="1" s="1"/>
  <c r="E86" i="1"/>
  <c r="F86" i="1" s="1"/>
  <c r="G86" i="1" s="1"/>
  <c r="K86" i="1" s="1"/>
  <c r="E87" i="1"/>
  <c r="F87" i="1" s="1"/>
  <c r="G87" i="1" s="1"/>
  <c r="J87" i="1" s="1"/>
  <c r="E88" i="1"/>
  <c r="F88" i="1" s="1"/>
  <c r="G88" i="1" s="1"/>
  <c r="J88" i="1" s="1"/>
  <c r="E89" i="1"/>
  <c r="F89" i="1" s="1"/>
  <c r="G89" i="1" s="1"/>
  <c r="K89" i="1" s="1"/>
  <c r="E90" i="1"/>
  <c r="F90" i="1" s="1"/>
  <c r="G90" i="1" s="1"/>
  <c r="J90" i="1" s="1"/>
  <c r="E91" i="1"/>
  <c r="F91" i="1" s="1"/>
  <c r="G91" i="1" s="1"/>
  <c r="J91" i="1" s="1"/>
  <c r="E92" i="1"/>
  <c r="F92" i="1" s="1"/>
  <c r="G92" i="1" s="1"/>
  <c r="K92" i="1" s="1"/>
  <c r="E93" i="1"/>
  <c r="F93" i="1" s="1"/>
  <c r="G93" i="1" s="1"/>
  <c r="K93" i="1" s="1"/>
  <c r="E94" i="1"/>
  <c r="E70" i="2" s="1"/>
  <c r="E95" i="1"/>
  <c r="F95" i="1" s="1"/>
  <c r="G95" i="1" s="1"/>
  <c r="K95" i="1" s="1"/>
  <c r="E96" i="1"/>
  <c r="F96" i="1" s="1"/>
  <c r="G96" i="1" s="1"/>
  <c r="K96" i="1" s="1"/>
  <c r="E97" i="1"/>
  <c r="F97" i="1" s="1"/>
  <c r="G97" i="1" s="1"/>
  <c r="K97" i="1" s="1"/>
  <c r="E98" i="1"/>
  <c r="F98" i="1" s="1"/>
  <c r="G98" i="1" s="1"/>
  <c r="K98" i="1" s="1"/>
  <c r="E99" i="1"/>
  <c r="F99" i="1" s="1"/>
  <c r="G99" i="1" s="1"/>
  <c r="K99" i="1" s="1"/>
  <c r="E100" i="1"/>
  <c r="F100" i="1" s="1"/>
  <c r="G100" i="1" s="1"/>
  <c r="K100" i="1" s="1"/>
  <c r="E101" i="1"/>
  <c r="F101" i="1" s="1"/>
  <c r="G101" i="1" s="1"/>
  <c r="J101" i="1" s="1"/>
  <c r="E104" i="1"/>
  <c r="F104" i="1"/>
  <c r="G104" i="1" s="1"/>
  <c r="K104" i="1" s="1"/>
  <c r="E105" i="1"/>
  <c r="F105" i="1" s="1"/>
  <c r="G105" i="1" s="1"/>
  <c r="K105" i="1" s="1"/>
  <c r="E106" i="1"/>
  <c r="F106" i="1" s="1"/>
  <c r="G106" i="1" s="1"/>
  <c r="K106" i="1" s="1"/>
  <c r="E107" i="1"/>
  <c r="F107" i="1" s="1"/>
  <c r="G107" i="1" s="1"/>
  <c r="K107" i="1" s="1"/>
  <c r="Q102" i="1"/>
  <c r="Q103" i="1"/>
  <c r="E37" i="1"/>
  <c r="F37" i="1" s="1"/>
  <c r="G37" i="1" s="1"/>
  <c r="J37" i="1" s="1"/>
  <c r="E21" i="1"/>
  <c r="F21" i="1"/>
  <c r="G21" i="1" s="1"/>
  <c r="J21" i="1" s="1"/>
  <c r="E22" i="1"/>
  <c r="F22" i="1" s="1"/>
  <c r="G22" i="1" s="1"/>
  <c r="J22" i="1" s="1"/>
  <c r="E23" i="1"/>
  <c r="F23" i="1"/>
  <c r="G23" i="1" s="1"/>
  <c r="K23" i="1" s="1"/>
  <c r="E24" i="1"/>
  <c r="F24" i="1" s="1"/>
  <c r="G24" i="1" s="1"/>
  <c r="K24" i="1" s="1"/>
  <c r="E26" i="1"/>
  <c r="F26" i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/>
  <c r="G32" i="1" s="1"/>
  <c r="K32" i="1" s="1"/>
  <c r="E33" i="1"/>
  <c r="F33" i="1" s="1"/>
  <c r="G33" i="1" s="1"/>
  <c r="J33" i="1" s="1"/>
  <c r="E34" i="1"/>
  <c r="F34" i="1"/>
  <c r="G34" i="1" s="1"/>
  <c r="J34" i="1" s="1"/>
  <c r="E35" i="1"/>
  <c r="F35" i="1" s="1"/>
  <c r="G35" i="1" s="1"/>
  <c r="J35" i="1" s="1"/>
  <c r="E36" i="1"/>
  <c r="F36" i="1"/>
  <c r="G36" i="1" s="1"/>
  <c r="K36" i="1" s="1"/>
  <c r="E38" i="1"/>
  <c r="F38" i="1" s="1"/>
  <c r="G38" i="1" s="1"/>
  <c r="J38" i="1" s="1"/>
  <c r="E39" i="1"/>
  <c r="E20" i="2" s="1"/>
  <c r="E40" i="1"/>
  <c r="F40" i="1" s="1"/>
  <c r="G40" i="1" s="1"/>
  <c r="J40" i="1" s="1"/>
  <c r="E41" i="1"/>
  <c r="F41" i="1" s="1"/>
  <c r="G41" i="1" s="1"/>
  <c r="J41" i="1" s="1"/>
  <c r="E42" i="1"/>
  <c r="F42" i="1" s="1"/>
  <c r="G42" i="1" s="1"/>
  <c r="K42" i="1" s="1"/>
  <c r="E43" i="1"/>
  <c r="F43" i="1" s="1"/>
  <c r="G43" i="1" s="1"/>
  <c r="J43" i="1" s="1"/>
  <c r="E44" i="1"/>
  <c r="F44" i="1" s="1"/>
  <c r="G44" i="1" s="1"/>
  <c r="J44" i="1" s="1"/>
  <c r="E45" i="1"/>
  <c r="E26" i="2" s="1"/>
  <c r="E46" i="1"/>
  <c r="F46" i="1" s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 s="1"/>
  <c r="G50" i="1" s="1"/>
  <c r="K50" i="1" s="1"/>
  <c r="E51" i="1"/>
  <c r="F51" i="1"/>
  <c r="G51" i="1" s="1"/>
  <c r="K51" i="1" s="1"/>
  <c r="E52" i="1"/>
  <c r="F52" i="1" s="1"/>
  <c r="G52" i="1" s="1"/>
  <c r="K52" i="1" s="1"/>
  <c r="E53" i="1"/>
  <c r="F53" i="1"/>
  <c r="G53" i="1" s="1"/>
  <c r="K53" i="1" s="1"/>
  <c r="E54" i="1"/>
  <c r="F54" i="1" s="1"/>
  <c r="G54" i="1" s="1"/>
  <c r="K54" i="1" s="1"/>
  <c r="E55" i="1"/>
  <c r="F55" i="1" s="1"/>
  <c r="G55" i="1" s="1"/>
  <c r="K55" i="1" s="1"/>
  <c r="E56" i="1"/>
  <c r="F56" i="1" s="1"/>
  <c r="G56" i="1" s="1"/>
  <c r="K56" i="1" s="1"/>
  <c r="E57" i="1"/>
  <c r="F57" i="1" s="1"/>
  <c r="G57" i="1" s="1"/>
  <c r="K57" i="1" s="1"/>
  <c r="E58" i="1"/>
  <c r="F58" i="1" s="1"/>
  <c r="G58" i="1" s="1"/>
  <c r="K58" i="1" s="1"/>
  <c r="E59" i="1"/>
  <c r="F59" i="1" s="1"/>
  <c r="G59" i="1" s="1"/>
  <c r="K59" i="1" s="1"/>
  <c r="E60" i="1"/>
  <c r="F60" i="1" s="1"/>
  <c r="G60" i="1" s="1"/>
  <c r="K60" i="1" s="1"/>
  <c r="E61" i="1"/>
  <c r="F61" i="1" s="1"/>
  <c r="G61" i="1" s="1"/>
  <c r="K61" i="1" s="1"/>
  <c r="E62" i="1"/>
  <c r="F62" i="1" s="1"/>
  <c r="G62" i="1" s="1"/>
  <c r="J62" i="1" s="1"/>
  <c r="E63" i="1"/>
  <c r="F63" i="1" s="1"/>
  <c r="G63" i="1" s="1"/>
  <c r="J63" i="1" s="1"/>
  <c r="E64" i="1"/>
  <c r="F64" i="1" s="1"/>
  <c r="G64" i="1" s="1"/>
  <c r="K64" i="1" s="1"/>
  <c r="E65" i="1"/>
  <c r="F65" i="1" s="1"/>
  <c r="G65" i="1" s="1"/>
  <c r="K65" i="1" s="1"/>
  <c r="E66" i="1"/>
  <c r="F66" i="1" s="1"/>
  <c r="G66" i="1" s="1"/>
  <c r="K66" i="1" s="1"/>
  <c r="E67" i="1"/>
  <c r="F67" i="1" s="1"/>
  <c r="G67" i="1" s="1"/>
  <c r="K67" i="1" s="1"/>
  <c r="E68" i="1"/>
  <c r="F68" i="1" s="1"/>
  <c r="G68" i="1" s="1"/>
  <c r="K68" i="1" s="1"/>
  <c r="E69" i="1"/>
  <c r="F69" i="1"/>
  <c r="G69" i="1" s="1"/>
  <c r="K69" i="1" s="1"/>
  <c r="E70" i="1"/>
  <c r="F70" i="1" s="1"/>
  <c r="G70" i="1" s="1"/>
  <c r="K70" i="1" s="1"/>
  <c r="E71" i="1"/>
  <c r="E47" i="2" s="1"/>
  <c r="E72" i="1"/>
  <c r="F72" i="1" s="1"/>
  <c r="G72" i="1" s="1"/>
  <c r="K72" i="1" s="1"/>
  <c r="E73" i="1"/>
  <c r="F73" i="1" s="1"/>
  <c r="G73" i="1" s="1"/>
  <c r="K73" i="1" s="1"/>
  <c r="E74" i="1"/>
  <c r="F74" i="1" s="1"/>
  <c r="G74" i="1" s="1"/>
  <c r="K74" i="1" s="1"/>
  <c r="E75" i="1"/>
  <c r="F75" i="1" s="1"/>
  <c r="G75" i="1" s="1"/>
  <c r="K75" i="1" s="1"/>
  <c r="E76" i="1"/>
  <c r="F76" i="1" s="1"/>
  <c r="G76" i="1" s="1"/>
  <c r="K76" i="1" s="1"/>
  <c r="Q128" i="1"/>
  <c r="D9" i="1"/>
  <c r="C9" i="1"/>
  <c r="Q127" i="1"/>
  <c r="Q126" i="1"/>
  <c r="Q124" i="1"/>
  <c r="Q123" i="1"/>
  <c r="Q122" i="1"/>
  <c r="Q121" i="1"/>
  <c r="Q120" i="1"/>
  <c r="Q119" i="1"/>
  <c r="Q118" i="1"/>
  <c r="Q117" i="1"/>
  <c r="Q116" i="1"/>
  <c r="Q30" i="1"/>
  <c r="Q29" i="1"/>
  <c r="Q28" i="1"/>
  <c r="Q27" i="1"/>
  <c r="Q26" i="1"/>
  <c r="Q24" i="1"/>
  <c r="Q23" i="1"/>
  <c r="Q22" i="1"/>
  <c r="Q21" i="1"/>
  <c r="Q125" i="1"/>
  <c r="G13" i="2"/>
  <c r="C13" i="2"/>
  <c r="E13" i="2"/>
  <c r="G73" i="2"/>
  <c r="C73" i="2"/>
  <c r="E73" i="2"/>
  <c r="G72" i="2"/>
  <c r="C72" i="2"/>
  <c r="G71" i="2"/>
  <c r="C71" i="2"/>
  <c r="G70" i="2"/>
  <c r="C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G62" i="2"/>
  <c r="C62" i="2"/>
  <c r="E62" i="2"/>
  <c r="G61" i="2"/>
  <c r="C61" i="2"/>
  <c r="G60" i="2"/>
  <c r="C60" i="2"/>
  <c r="G59" i="2"/>
  <c r="C59" i="2"/>
  <c r="G58" i="2"/>
  <c r="C58" i="2"/>
  <c r="G57" i="2"/>
  <c r="C57" i="2"/>
  <c r="E57" i="2"/>
  <c r="G56" i="2"/>
  <c r="C56" i="2"/>
  <c r="G55" i="2"/>
  <c r="C55" i="2"/>
  <c r="E55" i="2"/>
  <c r="G54" i="2"/>
  <c r="C54" i="2"/>
  <c r="E54" i="2"/>
  <c r="G53" i="2"/>
  <c r="C53" i="2"/>
  <c r="E53" i="2"/>
  <c r="G52" i="2"/>
  <c r="C52" i="2"/>
  <c r="G51" i="2"/>
  <c r="C51" i="2"/>
  <c r="E51" i="2"/>
  <c r="G50" i="2"/>
  <c r="C50" i="2"/>
  <c r="E50" i="2"/>
  <c r="G49" i="2"/>
  <c r="C49" i="2"/>
  <c r="G48" i="2"/>
  <c r="C48" i="2"/>
  <c r="G47" i="2"/>
  <c r="C47" i="2"/>
  <c r="G46" i="2"/>
  <c r="C46" i="2"/>
  <c r="G45" i="2"/>
  <c r="C45" i="2"/>
  <c r="E45" i="2"/>
  <c r="G44" i="2"/>
  <c r="C44" i="2"/>
  <c r="G43" i="2"/>
  <c r="C43" i="2"/>
  <c r="E43" i="2"/>
  <c r="G42" i="2"/>
  <c r="C42" i="2"/>
  <c r="E42" i="2"/>
  <c r="G41" i="2"/>
  <c r="C41" i="2"/>
  <c r="E41" i="2"/>
  <c r="G40" i="2"/>
  <c r="C40" i="2"/>
  <c r="G39" i="2"/>
  <c r="C39" i="2"/>
  <c r="E39" i="2"/>
  <c r="G38" i="2"/>
  <c r="C38" i="2"/>
  <c r="G37" i="2"/>
  <c r="C37" i="2"/>
  <c r="E37" i="2"/>
  <c r="G36" i="2"/>
  <c r="C36" i="2"/>
  <c r="G35" i="2"/>
  <c r="C35" i="2"/>
  <c r="G34" i="2"/>
  <c r="C34" i="2"/>
  <c r="G33" i="2"/>
  <c r="C33" i="2"/>
  <c r="G87" i="2"/>
  <c r="C87" i="2"/>
  <c r="E87" i="2"/>
  <c r="G86" i="2"/>
  <c r="C86" i="2"/>
  <c r="E86" i="2"/>
  <c r="G32" i="2"/>
  <c r="C32" i="2"/>
  <c r="E32" i="2"/>
  <c r="G31" i="2"/>
  <c r="C31" i="2"/>
  <c r="E31" i="2"/>
  <c r="G85" i="2"/>
  <c r="C85" i="2"/>
  <c r="E85" i="2"/>
  <c r="G84" i="2"/>
  <c r="C84" i="2"/>
  <c r="E84" i="2"/>
  <c r="G30" i="2"/>
  <c r="C30" i="2"/>
  <c r="G29" i="2"/>
  <c r="C29" i="2"/>
  <c r="E29" i="2"/>
  <c r="G28" i="2"/>
  <c r="C28" i="2"/>
  <c r="G27" i="2"/>
  <c r="C27" i="2"/>
  <c r="E27" i="2"/>
  <c r="G83" i="2"/>
  <c r="C83" i="2"/>
  <c r="E83" i="2"/>
  <c r="G26" i="2"/>
  <c r="C26" i="2"/>
  <c r="G25" i="2"/>
  <c r="C25" i="2"/>
  <c r="G24" i="2"/>
  <c r="C24" i="2"/>
  <c r="E24" i="2"/>
  <c r="G23" i="2"/>
  <c r="C23" i="2"/>
  <c r="E23" i="2"/>
  <c r="G22" i="2"/>
  <c r="C22" i="2"/>
  <c r="G21" i="2"/>
  <c r="C21" i="2"/>
  <c r="E21" i="2"/>
  <c r="G20" i="2"/>
  <c r="C20" i="2"/>
  <c r="G19" i="2"/>
  <c r="C19" i="2"/>
  <c r="E19" i="2"/>
  <c r="G18" i="2"/>
  <c r="C18" i="2"/>
  <c r="G17" i="2"/>
  <c r="C17" i="2"/>
  <c r="G16" i="2"/>
  <c r="C16" i="2"/>
  <c r="E16" i="2"/>
  <c r="G15" i="2"/>
  <c r="C15" i="2"/>
  <c r="E15" i="2"/>
  <c r="G14" i="2"/>
  <c r="C14" i="2"/>
  <c r="E14" i="2"/>
  <c r="G12" i="2"/>
  <c r="C12" i="2"/>
  <c r="E12" i="2"/>
  <c r="G11" i="2"/>
  <c r="C11" i="2"/>
  <c r="E11" i="2"/>
  <c r="G82" i="2"/>
  <c r="C82" i="2"/>
  <c r="E82" i="2"/>
  <c r="G81" i="2"/>
  <c r="C81" i="2"/>
  <c r="G80" i="2"/>
  <c r="C80" i="2"/>
  <c r="E80" i="2"/>
  <c r="G79" i="2"/>
  <c r="C79" i="2"/>
  <c r="G78" i="2"/>
  <c r="C78" i="2"/>
  <c r="E78" i="2"/>
  <c r="G77" i="2"/>
  <c r="C77" i="2"/>
  <c r="G76" i="2"/>
  <c r="C76" i="2"/>
  <c r="E76" i="2"/>
  <c r="G75" i="2"/>
  <c r="C75" i="2"/>
  <c r="E75" i="2"/>
  <c r="G74" i="2"/>
  <c r="C74" i="2"/>
  <c r="E74" i="2"/>
  <c r="H13" i="2"/>
  <c r="B13" i="2"/>
  <c r="D13" i="2"/>
  <c r="A13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F69" i="2"/>
  <c r="D69" i="2"/>
  <c r="A69" i="2"/>
  <c r="H68" i="2"/>
  <c r="B68" i="2"/>
  <c r="F68" i="2"/>
  <c r="D68" i="2"/>
  <c r="A68" i="2"/>
  <c r="H67" i="2"/>
  <c r="B67" i="2"/>
  <c r="F67" i="2"/>
  <c r="D67" i="2"/>
  <c r="A67" i="2"/>
  <c r="H66" i="2"/>
  <c r="B66" i="2"/>
  <c r="F66" i="2"/>
  <c r="D66" i="2"/>
  <c r="A66" i="2"/>
  <c r="H65" i="2"/>
  <c r="F65" i="2"/>
  <c r="D65" i="2"/>
  <c r="B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87" i="2"/>
  <c r="D87" i="2"/>
  <c r="B87" i="2"/>
  <c r="A87" i="2"/>
  <c r="H86" i="2"/>
  <c r="B86" i="2"/>
  <c r="D86" i="2"/>
  <c r="A86" i="2"/>
  <c r="H32" i="2"/>
  <c r="D32" i="2"/>
  <c r="B32" i="2"/>
  <c r="A32" i="2"/>
  <c r="H31" i="2"/>
  <c r="B31" i="2"/>
  <c r="D31" i="2"/>
  <c r="A31" i="2"/>
  <c r="H85" i="2"/>
  <c r="D85" i="2"/>
  <c r="B85" i="2"/>
  <c r="A85" i="2"/>
  <c r="H84" i="2"/>
  <c r="B84" i="2"/>
  <c r="D84" i="2"/>
  <c r="A84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83" i="2"/>
  <c r="D83" i="2"/>
  <c r="B83" i="2"/>
  <c r="A83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2" i="2"/>
  <c r="D12" i="2"/>
  <c r="B12" i="2"/>
  <c r="A12" i="2"/>
  <c r="H11" i="2"/>
  <c r="B11" i="2"/>
  <c r="D11" i="2"/>
  <c r="A11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Q114" i="1"/>
  <c r="Q115" i="1"/>
  <c r="Q96" i="1"/>
  <c r="Q95" i="1"/>
  <c r="Q97" i="1"/>
  <c r="Q104" i="1"/>
  <c r="Q105" i="1"/>
  <c r="Q98" i="1"/>
  <c r="Q99" i="1"/>
  <c r="Q100" i="1"/>
  <c r="Q108" i="1"/>
  <c r="Q109" i="1"/>
  <c r="Q110" i="1"/>
  <c r="Q111" i="1"/>
  <c r="Q112" i="1"/>
  <c r="Q113" i="1"/>
  <c r="Q106" i="1"/>
  <c r="Q107" i="1"/>
  <c r="Q90" i="1"/>
  <c r="Q91" i="1"/>
  <c r="Q87" i="1"/>
  <c r="Q88" i="1"/>
  <c r="Q101" i="1"/>
  <c r="Q59" i="1"/>
  <c r="Q60" i="1"/>
  <c r="Q61" i="1"/>
  <c r="Q64" i="1"/>
  <c r="Q65" i="1"/>
  <c r="Q66" i="1"/>
  <c r="Q67" i="1"/>
  <c r="Q68" i="1"/>
  <c r="Q69" i="1"/>
  <c r="Q71" i="1"/>
  <c r="Q81" i="1"/>
  <c r="Q82" i="1"/>
  <c r="Q83" i="1"/>
  <c r="Q84" i="1"/>
  <c r="Q85" i="1"/>
  <c r="Q86" i="1"/>
  <c r="Q92" i="1"/>
  <c r="Q93" i="1"/>
  <c r="Q94" i="1"/>
  <c r="Q89" i="1"/>
  <c r="Q70" i="1"/>
  <c r="Q72" i="1"/>
  <c r="Q73" i="1"/>
  <c r="Q74" i="1"/>
  <c r="Q75" i="1"/>
  <c r="Q76" i="1"/>
  <c r="Q77" i="1"/>
  <c r="Q78" i="1"/>
  <c r="Q79" i="1"/>
  <c r="Q80" i="1"/>
  <c r="Q63" i="1"/>
  <c r="Q62" i="1"/>
  <c r="Q46" i="1"/>
  <c r="Q49" i="1"/>
  <c r="Q50" i="1"/>
  <c r="Q51" i="1"/>
  <c r="Q52" i="1"/>
  <c r="Q55" i="1"/>
  <c r="Q56" i="1"/>
  <c r="Q57" i="1"/>
  <c r="Q58" i="1"/>
  <c r="C17" i="1"/>
  <c r="Q47" i="1"/>
  <c r="Q48" i="1"/>
  <c r="Q53" i="1"/>
  <c r="Q54" i="1"/>
  <c r="Q41" i="1"/>
  <c r="Q44" i="1"/>
  <c r="Q45" i="1"/>
  <c r="Q36" i="1"/>
  <c r="Q43" i="1"/>
  <c r="Q40" i="1"/>
  <c r="Q39" i="1"/>
  <c r="Q42" i="1"/>
  <c r="Q31" i="1"/>
  <c r="Q37" i="1"/>
  <c r="Q38" i="1"/>
  <c r="Q33" i="1"/>
  <c r="Q34" i="1"/>
  <c r="Q35" i="1"/>
  <c r="Q32" i="1"/>
  <c r="E17" i="2"/>
  <c r="E18" i="2" l="1"/>
  <c r="F45" i="1"/>
  <c r="G45" i="1" s="1"/>
  <c r="J45" i="1" s="1"/>
  <c r="F94" i="1"/>
  <c r="G94" i="1" s="1"/>
  <c r="K94" i="1" s="1"/>
  <c r="E34" i="2"/>
  <c r="E58" i="2"/>
  <c r="E30" i="2"/>
  <c r="E46" i="2"/>
  <c r="E35" i="2"/>
  <c r="E44" i="2"/>
  <c r="E59" i="2"/>
  <c r="Q25" i="1"/>
  <c r="F15" i="1"/>
  <c r="E61" i="2"/>
  <c r="E81" i="2"/>
  <c r="E28" i="2"/>
  <c r="E40" i="2"/>
  <c r="E48" i="2"/>
  <c r="E56" i="2"/>
  <c r="E72" i="2"/>
  <c r="F71" i="1"/>
  <c r="G71" i="1" s="1"/>
  <c r="F39" i="1"/>
  <c r="G39" i="1" s="1"/>
  <c r="K39" i="1" s="1"/>
  <c r="E79" i="2"/>
  <c r="E38" i="2"/>
  <c r="F84" i="1"/>
  <c r="G84" i="1" s="1"/>
  <c r="K84" i="1" s="1"/>
  <c r="E77" i="2"/>
  <c r="E25" i="2"/>
  <c r="E36" i="2"/>
  <c r="E52" i="2"/>
  <c r="E22" i="2"/>
  <c r="E33" i="2"/>
  <c r="E49" i="2"/>
  <c r="E63" i="2"/>
  <c r="E71" i="2"/>
  <c r="C12" i="1"/>
  <c r="C11" i="1"/>
  <c r="O132" i="1" l="1"/>
  <c r="O126" i="1"/>
  <c r="O118" i="1"/>
  <c r="O50" i="1"/>
  <c r="O109" i="1"/>
  <c r="O74" i="1"/>
  <c r="O67" i="1"/>
  <c r="O59" i="1"/>
  <c r="O87" i="1"/>
  <c r="O97" i="1"/>
  <c r="O53" i="1"/>
  <c r="O52" i="1"/>
  <c r="O103" i="1"/>
  <c r="O102" i="1"/>
  <c r="O79" i="1"/>
  <c r="O82" i="1"/>
  <c r="O88" i="1"/>
  <c r="O89" i="1"/>
  <c r="O84" i="1"/>
  <c r="O75" i="1"/>
  <c r="O80" i="1"/>
  <c r="O105" i="1"/>
  <c r="O70" i="1"/>
  <c r="O60" i="1"/>
  <c r="O107" i="1"/>
  <c r="O104" i="1"/>
  <c r="O130" i="1"/>
  <c r="O86" i="1"/>
  <c r="O73" i="1"/>
  <c r="O112" i="1"/>
  <c r="O123" i="1"/>
  <c r="O111" i="1"/>
  <c r="O95" i="1"/>
  <c r="O93" i="1"/>
  <c r="O65" i="1"/>
  <c r="O54" i="1"/>
  <c r="O51" i="1"/>
  <c r="C15" i="1"/>
  <c r="O57" i="1"/>
  <c r="O100" i="1"/>
  <c r="O83" i="1"/>
  <c r="O122" i="1"/>
  <c r="O63" i="1"/>
  <c r="O110" i="1"/>
  <c r="O25" i="1"/>
  <c r="O129" i="1"/>
  <c r="O77" i="1"/>
  <c r="O72" i="1"/>
  <c r="O85" i="1"/>
  <c r="O121" i="1"/>
  <c r="O62" i="1"/>
  <c r="O92" i="1"/>
  <c r="O106" i="1"/>
  <c r="O61" i="1"/>
  <c r="O56" i="1"/>
  <c r="O125" i="1"/>
  <c r="O131" i="1"/>
  <c r="O116" i="1"/>
  <c r="O113" i="1"/>
  <c r="O68" i="1"/>
  <c r="O71" i="1"/>
  <c r="O94" i="1"/>
  <c r="O117" i="1"/>
  <c r="O96" i="1"/>
  <c r="O64" i="1"/>
  <c r="O76" i="1"/>
  <c r="O128" i="1"/>
  <c r="O98" i="1"/>
  <c r="O81" i="1"/>
  <c r="O119" i="1"/>
  <c r="O91" i="1"/>
  <c r="O90" i="1"/>
  <c r="O66" i="1"/>
  <c r="O124" i="1"/>
  <c r="O114" i="1"/>
  <c r="O99" i="1"/>
  <c r="O78" i="1"/>
  <c r="O58" i="1"/>
  <c r="O120" i="1"/>
  <c r="O55" i="1"/>
  <c r="O115" i="1"/>
  <c r="O108" i="1"/>
  <c r="O101" i="1"/>
  <c r="O69" i="1"/>
  <c r="O127" i="1"/>
  <c r="C16" i="1"/>
  <c r="D18" i="1" s="1"/>
  <c r="K71" i="1"/>
  <c r="F16" i="1" l="1"/>
  <c r="F17" i="1" s="1"/>
  <c r="I13" i="1"/>
  <c r="G13" i="1" s="1"/>
  <c r="C18" i="1"/>
  <c r="F18" i="1" l="1"/>
  <c r="K13" i="1"/>
  <c r="H13" i="1" s="1"/>
  <c r="J13" i="1"/>
</calcChain>
</file>

<file path=xl/sharedStrings.xml><?xml version="1.0" encoding="utf-8"?>
<sst xmlns="http://schemas.openxmlformats.org/spreadsheetml/2006/main" count="920" uniqueCount="367">
  <si>
    <t>IBVS 6230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</si>
  <si>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</si>
  <si>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</si>
  <si>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</si>
  <si>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</si>
  <si>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</si>
  <si>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</si>
  <si>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</si>
  <si>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</si>
  <si>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</si>
  <si>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</si>
  <si>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</si>
  <si>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</si>
  <si>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</si>
  <si>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</si>
  <si>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</si>
  <si>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</si>
  <si>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</si>
  <si>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</si>
  <si>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</si>
  <si>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</si>
  <si>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</si>
  <si>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</si>
  <si>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</si>
  <si>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</si>
  <si>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</si>
  <si>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</si>
  <si>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</si>
  <si>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5543</t>
  </si>
  <si>
    <t>II</t>
  </si>
  <si>
    <t>IBVS 5657</t>
  </si>
  <si>
    <t>not avail.</t>
  </si>
  <si>
    <t># of data points:</t>
  </si>
  <si>
    <t>IBVS 5731</t>
  </si>
  <si>
    <t>IBVS 5438</t>
  </si>
  <si>
    <t>I</t>
  </si>
  <si>
    <t>IBVS 5713</t>
  </si>
  <si>
    <t>My time zone &gt;&gt;&gt;&gt;&gt;</t>
  </si>
  <si>
    <t>(PST=8, PDT=MDT=7, MDT=CST=6, etc.)</t>
  </si>
  <si>
    <t>JD today</t>
  </si>
  <si>
    <t>New Cycle</t>
  </si>
  <si>
    <t>IBVS 5781</t>
  </si>
  <si>
    <t>IBVS 5802</t>
  </si>
  <si>
    <t>Start of linear fit &gt;&gt;&gt;&gt;&gt;&gt;&gt;&gt;&gt;&gt;&gt;&gt;&gt;&gt;&gt;&gt;&gt;&gt;&gt;&gt;&gt;</t>
  </si>
  <si>
    <t>IBVS 5837</t>
  </si>
  <si>
    <t>IBVS 5820</t>
  </si>
  <si>
    <t>IBVS 5874</t>
  </si>
  <si>
    <t>OEJV 0074</t>
  </si>
  <si>
    <t>CCD</t>
  </si>
  <si>
    <t>IBVS 5920</t>
  </si>
  <si>
    <t>IBVS 5945</t>
  </si>
  <si>
    <t>Add cycle</t>
  </si>
  <si>
    <t>Old Cycle</t>
  </si>
  <si>
    <t>OEJV 0137</t>
  </si>
  <si>
    <t>IBVS 6010</t>
  </si>
  <si>
    <t>IBVS 6029</t>
  </si>
  <si>
    <t>IBVS 6033</t>
  </si>
  <si>
    <t>OEJV 0160</t>
  </si>
  <si>
    <t>IBVS 6070</t>
  </si>
  <si>
    <t>IBVS 6048</t>
  </si>
  <si>
    <t>IBVS 6084</t>
  </si>
  <si>
    <t>V0574 Lyr / GSC 02636-01753</t>
  </si>
  <si>
    <t>IBVS 6149</t>
  </si>
  <si>
    <t>OEJV 0165</t>
  </si>
  <si>
    <t>OEJV 0168</t>
  </si>
  <si>
    <t>IBVS 6157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</si>
  <si>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</si>
  <si>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</si>
  <si>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</si>
  <si>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</si>
  <si>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</si>
  <si>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</si>
  <si>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</si>
  <si>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</si>
  <si>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</si>
  <si>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</si>
  <si>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2451260.8816 </t>
  </si>
  <si>
    <t> 23.03.1999 09:09 </t>
  </si>
  <si>
    <t> 0.0141 </t>
  </si>
  <si>
    <t>E </t>
  </si>
  <si>
    <t>?</t>
  </si>
  <si>
    <t> Blättler&amp;Diethelm </t>
  </si>
  <si>
    <t>IBVS 4976 </t>
  </si>
  <si>
    <t>2451288.8797 </t>
  </si>
  <si>
    <t> 20.04.1999 09:06 </t>
  </si>
  <si>
    <t> 0.0166 </t>
  </si>
  <si>
    <t>2451757.4276 </t>
  </si>
  <si>
    <t> 31.07.2000 22:15 </t>
  </si>
  <si>
    <t> E.Blättler </t>
  </si>
  <si>
    <t> BBS 123 </t>
  </si>
  <si>
    <t>2451757.5643 </t>
  </si>
  <si>
    <t> 01.08.2000 01:32 </t>
  </si>
  <si>
    <t> 0.0142 </t>
  </si>
  <si>
    <t>2451768.4894 </t>
  </si>
  <si>
    <t> 11.08.2000 23:44 </t>
  </si>
  <si>
    <t>2451773.4061 </t>
  </si>
  <si>
    <t> 16.08.2000 21:44 </t>
  </si>
  <si>
    <t> 0.0146 </t>
  </si>
  <si>
    <t>2451781.4619 </t>
  </si>
  <si>
    <t> 24.08.2000 23:05 </t>
  </si>
  <si>
    <t> 0.0132 </t>
  </si>
  <si>
    <t>2452116.4516 </t>
  </si>
  <si>
    <t> 25.07.2001 22:50 </t>
  </si>
  <si>
    <t> 0.0119 </t>
  </si>
  <si>
    <t> BBS 126 </t>
  </si>
  <si>
    <t>2452443.3857 </t>
  </si>
  <si>
    <t> 17.06.2002 21:15 </t>
  </si>
  <si>
    <t> 0.0122 </t>
  </si>
  <si>
    <t> BBS 128 </t>
  </si>
  <si>
    <t>2452783.4267 </t>
  </si>
  <si>
    <t> 23.05.2003 22:14 </t>
  </si>
  <si>
    <t> 0.0094 </t>
  </si>
  <si>
    <t> BBS 129 </t>
  </si>
  <si>
    <t>2453151.4644 </t>
  </si>
  <si>
    <t> 25.05.2004 23:08 </t>
  </si>
  <si>
    <t> 0.0076 </t>
  </si>
  <si>
    <t> BBS 130 </t>
  </si>
  <si>
    <t>2453229.4419 </t>
  </si>
  <si>
    <t> 11.08.2004 22:36 </t>
  </si>
  <si>
    <t> 0.0072 </t>
  </si>
  <si>
    <t>-I</t>
  </si>
  <si>
    <t> K. &amp; M.Rätz </t>
  </si>
  <si>
    <t>BAVM 173 </t>
  </si>
  <si>
    <t>2453229.5803 </t>
  </si>
  <si>
    <t> 12.08.2004 01:55 </t>
  </si>
  <si>
    <t>2670.5</t>
  </si>
  <si>
    <t> 0.0090 </t>
  </si>
  <si>
    <t>2453256.3461 </t>
  </si>
  <si>
    <t> 07.09.2004 20:18 </t>
  </si>
  <si>
    <t>2768.5</t>
  </si>
  <si>
    <t> 0.0083 </t>
  </si>
  <si>
    <t>2453504.47975 </t>
  </si>
  <si>
    <t> 13.05.2005 23:30 </t>
  </si>
  <si>
    <t>3677</t>
  </si>
  <si>
    <t> 0.00556 </t>
  </si>
  <si>
    <t>C </t>
  </si>
  <si>
    <t>o</t>
  </si>
  <si>
    <t> D.Motl </t>
  </si>
  <si>
    <t>OEJV 0074 </t>
  </si>
  <si>
    <t>2453629.2975 </t>
  </si>
  <si>
    <t> 15.09.2005 19:08 </t>
  </si>
  <si>
    <t>4134</t>
  </si>
  <si>
    <t> 0.0040 </t>
  </si>
  <si>
    <t> E. Blättler </t>
  </si>
  <si>
    <t>IBVS 5713 </t>
  </si>
  <si>
    <t>2453917.4501 </t>
  </si>
  <si>
    <t> 30.06.2006 22:48 </t>
  </si>
  <si>
    <t>5189</t>
  </si>
  <si>
    <t> 0.0070 </t>
  </si>
  <si>
    <t> H.Jungbluth </t>
  </si>
  <si>
    <t>BAVM 178 </t>
  </si>
  <si>
    <t>2454018.3694 </t>
  </si>
  <si>
    <t> 09.10.2006 20:51 </t>
  </si>
  <si>
    <t>5558.5</t>
  </si>
  <si>
    <t> 0.0056 </t>
  </si>
  <si>
    <t>R</t>
  </si>
  <si>
    <t> BBS 133 (=IBVS 5781) </t>
  </si>
  <si>
    <t>2454295.4577 </t>
  </si>
  <si>
    <t> 13.07.2007 22:59 </t>
  </si>
  <si>
    <t>6573</t>
  </si>
  <si>
    <t> 0.0060 </t>
  </si>
  <si>
    <t>BAVM 186 </t>
  </si>
  <si>
    <t>2454350.3550 </t>
  </si>
  <si>
    <t> 06.09.2007 20:31 </t>
  </si>
  <si>
    <t>6774</t>
  </si>
  <si>
    <t> 0.0046 </t>
  </si>
  <si>
    <t> M.&amp; C.Rätz </t>
  </si>
  <si>
    <t>BAVM 201 </t>
  </si>
  <si>
    <t>2454354.7252 </t>
  </si>
  <si>
    <t> 11.09.2007 05:24 </t>
  </si>
  <si>
    <t>6790</t>
  </si>
  <si>
    <t> 0.0048 </t>
  </si>
  <si>
    <t> R.Nelson </t>
  </si>
  <si>
    <t>IBVS 5820 </t>
  </si>
  <si>
    <t>2454384.3601 </t>
  </si>
  <si>
    <t> 10.10.2007 20:38 </t>
  </si>
  <si>
    <t>6898.5</t>
  </si>
  <si>
    <t> 0.0054 </t>
  </si>
  <si>
    <t>IBVS 5837 </t>
  </si>
  <si>
    <t>2454596.4425 </t>
  </si>
  <si>
    <t> 09.05.2008 22:37 </t>
  </si>
  <si>
    <t>7675</t>
  </si>
  <si>
    <t> 0.0042 </t>
  </si>
  <si>
    <t> F.Agerer </t>
  </si>
  <si>
    <t>2454596.5790 </t>
  </si>
  <si>
    <t> 10.05.2008 01:53 </t>
  </si>
  <si>
    <t>7675.5</t>
  </si>
  <si>
    <t> 0.0041 </t>
  </si>
  <si>
    <t>2455075.3688 </t>
  </si>
  <si>
    <t> 31.08.2009 20:51 </t>
  </si>
  <si>
    <t>9428.5</t>
  </si>
  <si>
    <t> 0.0012 </t>
  </si>
  <si>
    <t> L.Šmelcer </t>
  </si>
  <si>
    <t>OEJV 0137 </t>
  </si>
  <si>
    <t>2455104.3183 </t>
  </si>
  <si>
    <t> 29.09.2009 19:38 </t>
  </si>
  <si>
    <t>9534.5</t>
  </si>
  <si>
    <t> -0.0008 </t>
  </si>
  <si>
    <t>IBVS 5920 </t>
  </si>
  <si>
    <t>2455104.4565 </t>
  </si>
  <si>
    <t> 29.09.2009 22:57 </t>
  </si>
  <si>
    <t>9535</t>
  </si>
  <si>
    <t> 0.0008 </t>
  </si>
  <si>
    <t>2455156.2133 </t>
  </si>
  <si>
    <t> 20.11.2009 17:07 </t>
  </si>
  <si>
    <t>9724.5</t>
  </si>
  <si>
    <t> -0.0000 </t>
  </si>
  <si>
    <t>2455156.2138 </t>
  </si>
  <si>
    <t> 0.0005 </t>
  </si>
  <si>
    <t>2455312.4404 </t>
  </si>
  <si>
    <t> 25.04.2010 22:34 </t>
  </si>
  <si>
    <t>10296.5</t>
  </si>
  <si>
    <t> -0.0019 </t>
  </si>
  <si>
    <t>2455312.4409 </t>
  </si>
  <si>
    <t> -0.0014 </t>
  </si>
  <si>
    <t>2455336.7496 </t>
  </si>
  <si>
    <t> 20.05.2010 05:59 </t>
  </si>
  <si>
    <t>10385.5</t>
  </si>
  <si>
    <t> -0.0011 </t>
  </si>
  <si>
    <t> R.Diethelm </t>
  </si>
  <si>
    <t>IBVS 5945 </t>
  </si>
  <si>
    <t>2455336.888 </t>
  </si>
  <si>
    <t> 20.05.2010 09:18 </t>
  </si>
  <si>
    <t>10386</t>
  </si>
  <si>
    <t> 0.001 </t>
  </si>
  <si>
    <t>2455430.4317 </t>
  </si>
  <si>
    <t> 21.08.2010 22:21 </t>
  </si>
  <si>
    <t>10728.5</t>
  </si>
  <si>
    <t> -0.0018 </t>
  </si>
  <si>
    <t>2455430.4326 </t>
  </si>
  <si>
    <t> 21.08.2010 22:22 </t>
  </si>
  <si>
    <t> -0.0009 </t>
  </si>
  <si>
    <t>2455461.2965 </t>
  </si>
  <si>
    <t> 21.09.2010 19:06 </t>
  </si>
  <si>
    <t>10841.5</t>
  </si>
  <si>
    <t> -0.0004 </t>
  </si>
  <si>
    <t>2455461.2971 </t>
  </si>
  <si>
    <t> 21.09.2010 19:07 </t>
  </si>
  <si>
    <t> 0.0002 </t>
  </si>
  <si>
    <t>2455643.60903 </t>
  </si>
  <si>
    <t> 23.03.2011 02:37 </t>
  </si>
  <si>
    <t>11509</t>
  </si>
  <si>
    <t> -0.00052 </t>
  </si>
  <si>
    <t> M.Lehky </t>
  </si>
  <si>
    <t>OEJV 0160 </t>
  </si>
  <si>
    <t>2455643.60911 </t>
  </si>
  <si>
    <t> -0.00044 </t>
  </si>
  <si>
    <t>2455643.60919 </t>
  </si>
  <si>
    <t> -0.00036 </t>
  </si>
  <si>
    <t>2455673.3820 </t>
  </si>
  <si>
    <t> 21.04.2011 21:10 </t>
  </si>
  <si>
    <t>11618</t>
  </si>
  <si>
    <t> 0.0015 </t>
  </si>
  <si>
    <t>BAVM 220 </t>
  </si>
  <si>
    <t>2455673.5167 </t>
  </si>
  <si>
    <t> 22.04.2011 00:24 </t>
  </si>
  <si>
    <t> -0.0003 </t>
  </si>
  <si>
    <t>2455691.54273 </t>
  </si>
  <si>
    <t> 10.05.2011 01:01 </t>
  </si>
  <si>
    <t> -0.00071 </t>
  </si>
  <si>
    <t>2455691.54302 </t>
  </si>
  <si>
    <t> -0.00042 </t>
  </si>
  <si>
    <t>2455691.54305 </t>
  </si>
  <si>
    <t> -0.00039 </t>
  </si>
  <si>
    <t>2455712.43794 </t>
  </si>
  <si>
    <t> 30.05.2011 22:30 </t>
  </si>
  <si>
    <t> 0.00024 </t>
  </si>
  <si>
    <t>2455712.43804 </t>
  </si>
  <si>
    <t> 0.00034 </t>
  </si>
  <si>
    <t>2455712.43824 </t>
  </si>
  <si>
    <t> 30.05.2011 22:31 </t>
  </si>
  <si>
    <t> 0.00054 </t>
  </si>
  <si>
    <t>2455791.5070 </t>
  </si>
  <si>
    <t> 18.08.2011 00:10 </t>
  </si>
  <si>
    <t>m</t>
  </si>
  <si>
    <t> C.Arena </t>
  </si>
  <si>
    <t>IBVS 6033 </t>
  </si>
  <si>
    <t>2455794.3773 </t>
  </si>
  <si>
    <t> 20.08.2011 21:03 </t>
  </si>
  <si>
    <t> 0.0013 </t>
  </si>
  <si>
    <t> J.Starzomski </t>
  </si>
  <si>
    <t>2455795.4688 </t>
  </si>
  <si>
    <t> 21.08.2011 23:15 </t>
  </si>
  <si>
    <t> 0.0003 </t>
  </si>
  <si>
    <t>2455798.3359 </t>
  </si>
  <si>
    <t> 24.08.2011 20:03 </t>
  </si>
  <si>
    <t>2455798.4728 </t>
  </si>
  <si>
    <t> 24.08.2011 23:20 </t>
  </si>
  <si>
    <t> -0.0001 </t>
  </si>
  <si>
    <t>2455799.4278 </t>
  </si>
  <si>
    <t> 25.08.2011 22:16 </t>
  </si>
  <si>
    <t> -0.0010 </t>
  </si>
  <si>
    <t>2455800.3850 </t>
  </si>
  <si>
    <t> 26.08.2011 21:14 </t>
  </si>
  <si>
    <t>2455800.5196 </t>
  </si>
  <si>
    <t> 27.08.2011 00:28 </t>
  </si>
  <si>
    <t>2455801.3399 </t>
  </si>
  <si>
    <t> 27.08.2011 20:09 </t>
  </si>
  <si>
    <t>2455801.4776 </t>
  </si>
  <si>
    <t> 27.08.2011 23:27 </t>
  </si>
  <si>
    <t>2455802.4325 </t>
  </si>
  <si>
    <t> 28.08.2011 22:22 </t>
  </si>
  <si>
    <t> -0.0007 </t>
  </si>
  <si>
    <t>2455984.60969 </t>
  </si>
  <si>
    <t> 27.02.2012 02:37 </t>
  </si>
  <si>
    <t> 0.00033 </t>
  </si>
  <si>
    <t>2455984.60975 </t>
  </si>
  <si>
    <t> 27.02.2012 02:38 </t>
  </si>
  <si>
    <t> 0.00039 </t>
  </si>
  <si>
    <t>2456044.56158 </t>
  </si>
  <si>
    <t> 27.04.2012 01:28 </t>
  </si>
  <si>
    <t> 0.00071 </t>
  </si>
  <si>
    <t>2456044.56168 </t>
  </si>
  <si>
    <t> 0.00081 </t>
  </si>
  <si>
    <t>2456044.56178 </t>
  </si>
  <si>
    <t> 0.00091 </t>
  </si>
  <si>
    <t>2456062.4523 </t>
  </si>
  <si>
    <t> 14.05.2012 22:51 </t>
  </si>
  <si>
    <t> 0.0016 </t>
  </si>
  <si>
    <t>BAVM 231 </t>
  </si>
  <si>
    <t>2456073.5127 </t>
  </si>
  <si>
    <t> 26.05.2012 00:18 </t>
  </si>
  <si>
    <t> M.&amp; K.Rätz </t>
  </si>
  <si>
    <t>2456078.8397 </t>
  </si>
  <si>
    <t> 31.05.2012 08:09 </t>
  </si>
  <si>
    <t>IBVS 6029 </t>
  </si>
  <si>
    <t>2456134.4219 </t>
  </si>
  <si>
    <t> 25.07.2012 22:07 </t>
  </si>
  <si>
    <t> 0.0021 </t>
  </si>
  <si>
    <t> U.Schmidt </t>
  </si>
  <si>
    <t>BAVM 228 </t>
  </si>
  <si>
    <t>2456134.5591 </t>
  </si>
  <si>
    <t> 26.07.2012 01:25 </t>
  </si>
  <si>
    <t> 0.0027 </t>
  </si>
  <si>
    <t>2456433.35506 </t>
  </si>
  <si>
    <t> 20.05.2013 20:31 </t>
  </si>
  <si>
    <t> -0.00294 </t>
  </si>
  <si>
    <t>2456433.35531 </t>
  </si>
  <si>
    <t> -0.00269 </t>
  </si>
  <si>
    <t>2456433.35581 </t>
  </si>
  <si>
    <t> 20.05.2013 20:32 </t>
  </si>
  <si>
    <t> -0.00219 </t>
  </si>
  <si>
    <t>2456490.4440 </t>
  </si>
  <si>
    <t> 16.07.2013 22:39 </t>
  </si>
  <si>
    <t> 0.0023 </t>
  </si>
  <si>
    <t>BAVM 232 </t>
  </si>
  <si>
    <t>2456856.4360 </t>
  </si>
  <si>
    <t> 17.07.2014 22:27 </t>
  </si>
  <si>
    <t> 0.0033 </t>
  </si>
  <si>
    <t>BAVM 238 </t>
  </si>
  <si>
    <t>2456871.4577 </t>
  </si>
  <si>
    <t> 01.08.2014 22:59 </t>
  </si>
  <si>
    <t> 0.0030 </t>
  </si>
  <si>
    <t>2457256.4285 </t>
  </si>
  <si>
    <t> 21.08.2015 22:17 </t>
  </si>
  <si>
    <t>BAVM 241 (=IBVS 6157) </t>
  </si>
  <si>
    <t>OEJV 0179</t>
  </si>
  <si>
    <t>BAD?</t>
  </si>
  <si>
    <t>IBVS 4976</t>
  </si>
  <si>
    <t>OEJV 0211</t>
  </si>
  <si>
    <t>VSX</t>
  </si>
  <si>
    <t>JAAVSO, 52, 243</t>
  </si>
  <si>
    <t xml:space="preserve">Mag </t>
  </si>
  <si>
    <t>Next ToM-P</t>
  </si>
  <si>
    <t>Next ToM-S</t>
  </si>
  <si>
    <t>12.05-12.66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</si>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</sst>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6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1" fillId="0" borderId="0"/>
    <xf numFmtId="0" fontId="11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37" fillId="0" borderId="0" xfId="43" applyFont="1" applyAlignment="1">
      <alignment horizontal="left" vertical="center" wrapText="1"/>
    </xf>
    <xf numFmtId="0" fontId="37" fillId="0" borderId="0" xfId="43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center"/>
      <protection locked="0"/>
    </xf>
    <xf numFmtId="166" fontId="40" fillId="0" borderId="0" xfId="0" applyNumberFormat="1" applyFont="1" applyAlignment="1" applyProtection="1">
      <alignment horizontal="left"/>
      <protection locked="0"/>
    </xf>
    <xf numFmtId="0" fontId="41" fillId="0" borderId="0" xfId="0" applyFont="1" applyAlignment="1">
      <alignment horizontal="right" vertical="center"/>
    </xf>
    <xf numFmtId="0" fontId="42" fillId="0" borderId="0" xfId="0" applyFont="1" applyAlignment="1">
      <alignment horizontal="right" vertical="center"/>
    </xf>
    <xf numFmtId="22" fontId="42" fillId="0" borderId="0" xfId="0" applyNumberFormat="1" applyFont="1" applyAlignment="1">
      <alignment horizontal="right" vertical="center"/>
    </xf>
    <xf numFmtId="0" fontId="0" fillId="0" borderId="18" xfId="0" applyBorder="1" applyAlignment="1">
      <alignment vertical="center"/>
    </xf>
    <xf numFmtId="0" fontId="39" fillId="25" borderId="19" xfId="0" applyFont="1" applyFill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41" fillId="0" borderId="21" xfId="0" applyFont="1" applyFill="1" applyBorder="1" applyAlignment="1">
      <alignment horizontal="right" vertical="center"/>
    </xf>
    <xf numFmtId="0" fontId="41" fillId="0" borderId="21" xfId="0" applyFont="1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  <xf numFmtId="0" fontId="41" fillId="25" borderId="20" xfId="0" applyFont="1" applyFill="1" applyBorder="1" applyAlignment="1">
      <alignment horizontal="center" vertical="center"/>
    </xf>
    <xf numFmtId="0" fontId="42" fillId="0" borderId="22" xfId="0" applyFont="1" applyBorder="1" applyAlignment="1">
      <alignment horizontal="right" vertical="center"/>
    </xf>
    <xf numFmtId="22" fontId="42" fillId="0" borderId="22" xfId="0" applyNumberFormat="1" applyFont="1" applyBorder="1" applyAlignment="1">
      <alignment horizontal="right" vertical="center"/>
    </xf>
    <xf numFmtId="22" fontId="42" fillId="0" borderId="24" xfId="0" applyNumberFormat="1" applyFont="1" applyBorder="1" applyAlignment="1">
      <alignment horizontal="right" vertical="center"/>
    </xf>
    <xf numFmtId="166" fontId="40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V0574 Lyr - O-C Diagr.</a:t>
            </a:r>
          </a:p>
        </c:rich>
      </c:tx>
      <c:layout>
        <c:manualLayout>
          <c:xMode val="edge"/>
          <c:yMode val="edge"/>
          <c:x val="0.3683363650626062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64465087074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-1818.5</c:v>
                </c:pt>
                <c:pt idx="1">
                  <c:v>-1716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58</c:v>
                </c:pt>
                <c:pt idx="7">
                  <c:v>87.5</c:v>
                </c:pt>
                <c:pt idx="8">
                  <c:v>1314</c:v>
                </c:pt>
                <c:pt idx="9">
                  <c:v>2511</c:v>
                </c:pt>
                <c:pt idx="10">
                  <c:v>3756</c:v>
                </c:pt>
                <c:pt idx="11">
                  <c:v>5103.5</c:v>
                </c:pt>
                <c:pt idx="12">
                  <c:v>5389</c:v>
                </c:pt>
                <c:pt idx="13">
                  <c:v>5389.5</c:v>
                </c:pt>
                <c:pt idx="14">
                  <c:v>5487.5</c:v>
                </c:pt>
                <c:pt idx="15">
                  <c:v>6396</c:v>
                </c:pt>
                <c:pt idx="16">
                  <c:v>6853</c:v>
                </c:pt>
                <c:pt idx="17">
                  <c:v>7908</c:v>
                </c:pt>
                <c:pt idx="18">
                  <c:v>8277.5</c:v>
                </c:pt>
                <c:pt idx="19">
                  <c:v>9292</c:v>
                </c:pt>
                <c:pt idx="20">
                  <c:v>9493</c:v>
                </c:pt>
                <c:pt idx="21">
                  <c:v>9509</c:v>
                </c:pt>
                <c:pt idx="22">
                  <c:v>9617.5</c:v>
                </c:pt>
                <c:pt idx="23">
                  <c:v>10394</c:v>
                </c:pt>
                <c:pt idx="24">
                  <c:v>10394.5</c:v>
                </c:pt>
                <c:pt idx="25">
                  <c:v>12147.5</c:v>
                </c:pt>
                <c:pt idx="26">
                  <c:v>12253.5</c:v>
                </c:pt>
                <c:pt idx="27">
                  <c:v>12254</c:v>
                </c:pt>
                <c:pt idx="28">
                  <c:v>12443.5</c:v>
                </c:pt>
                <c:pt idx="29">
                  <c:v>12443.5</c:v>
                </c:pt>
                <c:pt idx="30">
                  <c:v>13015.5</c:v>
                </c:pt>
                <c:pt idx="31">
                  <c:v>13015.5</c:v>
                </c:pt>
                <c:pt idx="32">
                  <c:v>13104.5</c:v>
                </c:pt>
                <c:pt idx="33">
                  <c:v>13105</c:v>
                </c:pt>
                <c:pt idx="34">
                  <c:v>13447.5</c:v>
                </c:pt>
                <c:pt idx="35">
                  <c:v>13447.5</c:v>
                </c:pt>
                <c:pt idx="36">
                  <c:v>13560.5</c:v>
                </c:pt>
                <c:pt idx="37">
                  <c:v>13560.5</c:v>
                </c:pt>
                <c:pt idx="38">
                  <c:v>14228</c:v>
                </c:pt>
                <c:pt idx="39">
                  <c:v>14228</c:v>
                </c:pt>
                <c:pt idx="40">
                  <c:v>14228</c:v>
                </c:pt>
                <c:pt idx="41">
                  <c:v>14337</c:v>
                </c:pt>
                <c:pt idx="42">
                  <c:v>14337.5</c:v>
                </c:pt>
                <c:pt idx="43">
                  <c:v>14403.5</c:v>
                </c:pt>
                <c:pt idx="44">
                  <c:v>14403.5</c:v>
                </c:pt>
                <c:pt idx="45">
                  <c:v>14403.5</c:v>
                </c:pt>
                <c:pt idx="46">
                  <c:v>14480</c:v>
                </c:pt>
                <c:pt idx="47">
                  <c:v>14480</c:v>
                </c:pt>
                <c:pt idx="48">
                  <c:v>14480</c:v>
                </c:pt>
                <c:pt idx="49">
                  <c:v>14769.5</c:v>
                </c:pt>
                <c:pt idx="50">
                  <c:v>14780</c:v>
                </c:pt>
                <c:pt idx="51">
                  <c:v>14784</c:v>
                </c:pt>
                <c:pt idx="52">
                  <c:v>14794.5</c:v>
                </c:pt>
                <c:pt idx="53">
                  <c:v>14795</c:v>
                </c:pt>
                <c:pt idx="54">
                  <c:v>14798.5</c:v>
                </c:pt>
                <c:pt idx="55">
                  <c:v>14802</c:v>
                </c:pt>
                <c:pt idx="56">
                  <c:v>14802.5</c:v>
                </c:pt>
                <c:pt idx="57">
                  <c:v>14805.5</c:v>
                </c:pt>
                <c:pt idx="58">
                  <c:v>14806</c:v>
                </c:pt>
                <c:pt idx="59">
                  <c:v>14809.5</c:v>
                </c:pt>
                <c:pt idx="60">
                  <c:v>15476.5</c:v>
                </c:pt>
                <c:pt idx="61">
                  <c:v>15476.5</c:v>
                </c:pt>
                <c:pt idx="62">
                  <c:v>15476.5</c:v>
                </c:pt>
                <c:pt idx="63">
                  <c:v>15696</c:v>
                </c:pt>
                <c:pt idx="64">
                  <c:v>15696</c:v>
                </c:pt>
                <c:pt idx="65">
                  <c:v>15696</c:v>
                </c:pt>
                <c:pt idx="66">
                  <c:v>15761.5</c:v>
                </c:pt>
                <c:pt idx="67">
                  <c:v>15802</c:v>
                </c:pt>
                <c:pt idx="68">
                  <c:v>15821.5</c:v>
                </c:pt>
                <c:pt idx="69">
                  <c:v>16025</c:v>
                </c:pt>
                <c:pt idx="70">
                  <c:v>16025.5</c:v>
                </c:pt>
                <c:pt idx="71">
                  <c:v>17119.5</c:v>
                </c:pt>
                <c:pt idx="72">
                  <c:v>17119.5</c:v>
                </c:pt>
                <c:pt idx="73">
                  <c:v>17119.5</c:v>
                </c:pt>
                <c:pt idx="74">
                  <c:v>17119.5</c:v>
                </c:pt>
                <c:pt idx="75">
                  <c:v>17119.5</c:v>
                </c:pt>
                <c:pt idx="76">
                  <c:v>17119.5</c:v>
                </c:pt>
                <c:pt idx="77">
                  <c:v>17226</c:v>
                </c:pt>
                <c:pt idx="78">
                  <c:v>17226</c:v>
                </c:pt>
                <c:pt idx="79">
                  <c:v>17226</c:v>
                </c:pt>
                <c:pt idx="80">
                  <c:v>17328.5</c:v>
                </c:pt>
                <c:pt idx="81">
                  <c:v>17452.5</c:v>
                </c:pt>
                <c:pt idx="82">
                  <c:v>17453</c:v>
                </c:pt>
                <c:pt idx="83">
                  <c:v>17694</c:v>
                </c:pt>
                <c:pt idx="84">
                  <c:v>17694</c:v>
                </c:pt>
                <c:pt idx="85">
                  <c:v>17716</c:v>
                </c:pt>
                <c:pt idx="86">
                  <c:v>17716</c:v>
                </c:pt>
                <c:pt idx="87">
                  <c:v>18533</c:v>
                </c:pt>
                <c:pt idx="88">
                  <c:v>18533</c:v>
                </c:pt>
                <c:pt idx="89">
                  <c:v>18533</c:v>
                </c:pt>
                <c:pt idx="90">
                  <c:v>18533.5</c:v>
                </c:pt>
                <c:pt idx="91">
                  <c:v>18533.5</c:v>
                </c:pt>
                <c:pt idx="92">
                  <c:v>18533.5</c:v>
                </c:pt>
                <c:pt idx="93">
                  <c:v>18668.5</c:v>
                </c:pt>
                <c:pt idx="94">
                  <c:v>18723.5</c:v>
                </c:pt>
                <c:pt idx="95">
                  <c:v>19526</c:v>
                </c:pt>
                <c:pt idx="96">
                  <c:v>19526</c:v>
                </c:pt>
                <c:pt idx="97">
                  <c:v>19526</c:v>
                </c:pt>
                <c:pt idx="98">
                  <c:v>19580.5</c:v>
                </c:pt>
                <c:pt idx="99">
                  <c:v>19580.5</c:v>
                </c:pt>
                <c:pt idx="100">
                  <c:v>19580.5</c:v>
                </c:pt>
                <c:pt idx="101">
                  <c:v>19679.5</c:v>
                </c:pt>
                <c:pt idx="102">
                  <c:v>19840</c:v>
                </c:pt>
                <c:pt idx="103">
                  <c:v>19840</c:v>
                </c:pt>
                <c:pt idx="104">
                  <c:v>20133</c:v>
                </c:pt>
                <c:pt idx="105">
                  <c:v>20162</c:v>
                </c:pt>
                <c:pt idx="106">
                  <c:v>20162</c:v>
                </c:pt>
                <c:pt idx="107">
                  <c:v>20162.5</c:v>
                </c:pt>
                <c:pt idx="108">
                  <c:v>22458</c:v>
                </c:pt>
                <c:pt idx="109">
                  <c:v>22458</c:v>
                </c:pt>
                <c:pt idx="110">
                  <c:v>22762</c:v>
                </c:pt>
                <c:pt idx="111">
                  <c:v>31986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EB-4517-AF13-FF17CC23A1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-1818.5</c:v>
                </c:pt>
                <c:pt idx="1">
                  <c:v>-1716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58</c:v>
                </c:pt>
                <c:pt idx="7">
                  <c:v>87.5</c:v>
                </c:pt>
                <c:pt idx="8">
                  <c:v>1314</c:v>
                </c:pt>
                <c:pt idx="9">
                  <c:v>2511</c:v>
                </c:pt>
                <c:pt idx="10">
                  <c:v>3756</c:v>
                </c:pt>
                <c:pt idx="11">
                  <c:v>5103.5</c:v>
                </c:pt>
                <c:pt idx="12">
                  <c:v>5389</c:v>
                </c:pt>
                <c:pt idx="13">
                  <c:v>5389.5</c:v>
                </c:pt>
                <c:pt idx="14">
                  <c:v>5487.5</c:v>
                </c:pt>
                <c:pt idx="15">
                  <c:v>6396</c:v>
                </c:pt>
                <c:pt idx="16">
                  <c:v>6853</c:v>
                </c:pt>
                <c:pt idx="17">
                  <c:v>7908</c:v>
                </c:pt>
                <c:pt idx="18">
                  <c:v>8277.5</c:v>
                </c:pt>
                <c:pt idx="19">
                  <c:v>9292</c:v>
                </c:pt>
                <c:pt idx="20">
                  <c:v>9493</c:v>
                </c:pt>
                <c:pt idx="21">
                  <c:v>9509</c:v>
                </c:pt>
                <c:pt idx="22">
                  <c:v>9617.5</c:v>
                </c:pt>
                <c:pt idx="23">
                  <c:v>10394</c:v>
                </c:pt>
                <c:pt idx="24">
                  <c:v>10394.5</c:v>
                </c:pt>
                <c:pt idx="25">
                  <c:v>12147.5</c:v>
                </c:pt>
                <c:pt idx="26">
                  <c:v>12253.5</c:v>
                </c:pt>
                <c:pt idx="27">
                  <c:v>12254</c:v>
                </c:pt>
                <c:pt idx="28">
                  <c:v>12443.5</c:v>
                </c:pt>
                <c:pt idx="29">
                  <c:v>12443.5</c:v>
                </c:pt>
                <c:pt idx="30">
                  <c:v>13015.5</c:v>
                </c:pt>
                <c:pt idx="31">
                  <c:v>13015.5</c:v>
                </c:pt>
                <c:pt idx="32">
                  <c:v>13104.5</c:v>
                </c:pt>
                <c:pt idx="33">
                  <c:v>13105</c:v>
                </c:pt>
                <c:pt idx="34">
                  <c:v>13447.5</c:v>
                </c:pt>
                <c:pt idx="35">
                  <c:v>13447.5</c:v>
                </c:pt>
                <c:pt idx="36">
                  <c:v>13560.5</c:v>
                </c:pt>
                <c:pt idx="37">
                  <c:v>13560.5</c:v>
                </c:pt>
                <c:pt idx="38">
                  <c:v>14228</c:v>
                </c:pt>
                <c:pt idx="39">
                  <c:v>14228</c:v>
                </c:pt>
                <c:pt idx="40">
                  <c:v>14228</c:v>
                </c:pt>
                <c:pt idx="41">
                  <c:v>14337</c:v>
                </c:pt>
                <c:pt idx="42">
                  <c:v>14337.5</c:v>
                </c:pt>
                <c:pt idx="43">
                  <c:v>14403.5</c:v>
                </c:pt>
                <c:pt idx="44">
                  <c:v>14403.5</c:v>
                </c:pt>
                <c:pt idx="45">
                  <c:v>14403.5</c:v>
                </c:pt>
                <c:pt idx="46">
                  <c:v>14480</c:v>
                </c:pt>
                <c:pt idx="47">
                  <c:v>14480</c:v>
                </c:pt>
                <c:pt idx="48">
                  <c:v>14480</c:v>
                </c:pt>
                <c:pt idx="49">
                  <c:v>14769.5</c:v>
                </c:pt>
                <c:pt idx="50">
                  <c:v>14780</c:v>
                </c:pt>
                <c:pt idx="51">
                  <c:v>14784</c:v>
                </c:pt>
                <c:pt idx="52">
                  <c:v>14794.5</c:v>
                </c:pt>
                <c:pt idx="53">
                  <c:v>14795</c:v>
                </c:pt>
                <c:pt idx="54">
                  <c:v>14798.5</c:v>
                </c:pt>
                <c:pt idx="55">
                  <c:v>14802</c:v>
                </c:pt>
                <c:pt idx="56">
                  <c:v>14802.5</c:v>
                </c:pt>
                <c:pt idx="57">
                  <c:v>14805.5</c:v>
                </c:pt>
                <c:pt idx="58">
                  <c:v>14806</c:v>
                </c:pt>
                <c:pt idx="59">
                  <c:v>14809.5</c:v>
                </c:pt>
                <c:pt idx="60">
                  <c:v>15476.5</c:v>
                </c:pt>
                <c:pt idx="61">
                  <c:v>15476.5</c:v>
                </c:pt>
                <c:pt idx="62">
                  <c:v>15476.5</c:v>
                </c:pt>
                <c:pt idx="63">
                  <c:v>15696</c:v>
                </c:pt>
                <c:pt idx="64">
                  <c:v>15696</c:v>
                </c:pt>
                <c:pt idx="65">
                  <c:v>15696</c:v>
                </c:pt>
                <c:pt idx="66">
                  <c:v>15761.5</c:v>
                </c:pt>
                <c:pt idx="67">
                  <c:v>15802</c:v>
                </c:pt>
                <c:pt idx="68">
                  <c:v>15821.5</c:v>
                </c:pt>
                <c:pt idx="69">
                  <c:v>16025</c:v>
                </c:pt>
                <c:pt idx="70">
                  <c:v>16025.5</c:v>
                </c:pt>
                <c:pt idx="71">
                  <c:v>17119.5</c:v>
                </c:pt>
                <c:pt idx="72">
                  <c:v>17119.5</c:v>
                </c:pt>
                <c:pt idx="73">
                  <c:v>17119.5</c:v>
                </c:pt>
                <c:pt idx="74">
                  <c:v>17119.5</c:v>
                </c:pt>
                <c:pt idx="75">
                  <c:v>17119.5</c:v>
                </c:pt>
                <c:pt idx="76">
                  <c:v>17119.5</c:v>
                </c:pt>
                <c:pt idx="77">
                  <c:v>17226</c:v>
                </c:pt>
                <c:pt idx="78">
                  <c:v>17226</c:v>
                </c:pt>
                <c:pt idx="79">
                  <c:v>17226</c:v>
                </c:pt>
                <c:pt idx="80">
                  <c:v>17328.5</c:v>
                </c:pt>
                <c:pt idx="81">
                  <c:v>17452.5</c:v>
                </c:pt>
                <c:pt idx="82">
                  <c:v>17453</c:v>
                </c:pt>
                <c:pt idx="83">
                  <c:v>17694</c:v>
                </c:pt>
                <c:pt idx="84">
                  <c:v>17694</c:v>
                </c:pt>
                <c:pt idx="85">
                  <c:v>17716</c:v>
                </c:pt>
                <c:pt idx="86">
                  <c:v>17716</c:v>
                </c:pt>
                <c:pt idx="87">
                  <c:v>18533</c:v>
                </c:pt>
                <c:pt idx="88">
                  <c:v>18533</c:v>
                </c:pt>
                <c:pt idx="89">
                  <c:v>18533</c:v>
                </c:pt>
                <c:pt idx="90">
                  <c:v>18533.5</c:v>
                </c:pt>
                <c:pt idx="91">
                  <c:v>18533.5</c:v>
                </c:pt>
                <c:pt idx="92">
                  <c:v>18533.5</c:v>
                </c:pt>
                <c:pt idx="93">
                  <c:v>18668.5</c:v>
                </c:pt>
                <c:pt idx="94">
                  <c:v>18723.5</c:v>
                </c:pt>
                <c:pt idx="95">
                  <c:v>19526</c:v>
                </c:pt>
                <c:pt idx="96">
                  <c:v>19526</c:v>
                </c:pt>
                <c:pt idx="97">
                  <c:v>19526</c:v>
                </c:pt>
                <c:pt idx="98">
                  <c:v>19580.5</c:v>
                </c:pt>
                <c:pt idx="99">
                  <c:v>19580.5</c:v>
                </c:pt>
                <c:pt idx="100">
                  <c:v>19580.5</c:v>
                </c:pt>
                <c:pt idx="101">
                  <c:v>19679.5</c:v>
                </c:pt>
                <c:pt idx="102">
                  <c:v>19840</c:v>
                </c:pt>
                <c:pt idx="103">
                  <c:v>19840</c:v>
                </c:pt>
                <c:pt idx="104">
                  <c:v>20133</c:v>
                </c:pt>
                <c:pt idx="105">
                  <c:v>20162</c:v>
                </c:pt>
                <c:pt idx="106">
                  <c:v>20162</c:v>
                </c:pt>
                <c:pt idx="107">
                  <c:v>20162.5</c:v>
                </c:pt>
                <c:pt idx="108">
                  <c:v>22458</c:v>
                </c:pt>
                <c:pt idx="109">
                  <c:v>22458</c:v>
                </c:pt>
                <c:pt idx="110">
                  <c:v>22762</c:v>
                </c:pt>
                <c:pt idx="111">
                  <c:v>31986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EB-4517-AF13-FF17CC23A1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-1818.5</c:v>
                </c:pt>
                <c:pt idx="1">
                  <c:v>-1716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58</c:v>
                </c:pt>
                <c:pt idx="7">
                  <c:v>87.5</c:v>
                </c:pt>
                <c:pt idx="8">
                  <c:v>1314</c:v>
                </c:pt>
                <c:pt idx="9">
                  <c:v>2511</c:v>
                </c:pt>
                <c:pt idx="10">
                  <c:v>3756</c:v>
                </c:pt>
                <c:pt idx="11">
                  <c:v>5103.5</c:v>
                </c:pt>
                <c:pt idx="12">
                  <c:v>5389</c:v>
                </c:pt>
                <c:pt idx="13">
                  <c:v>5389.5</c:v>
                </c:pt>
                <c:pt idx="14">
                  <c:v>5487.5</c:v>
                </c:pt>
                <c:pt idx="15">
                  <c:v>6396</c:v>
                </c:pt>
                <c:pt idx="16">
                  <c:v>6853</c:v>
                </c:pt>
                <c:pt idx="17">
                  <c:v>7908</c:v>
                </c:pt>
                <c:pt idx="18">
                  <c:v>8277.5</c:v>
                </c:pt>
                <c:pt idx="19">
                  <c:v>9292</c:v>
                </c:pt>
                <c:pt idx="20">
                  <c:v>9493</c:v>
                </c:pt>
                <c:pt idx="21">
                  <c:v>9509</c:v>
                </c:pt>
                <c:pt idx="22">
                  <c:v>9617.5</c:v>
                </c:pt>
                <c:pt idx="23">
                  <c:v>10394</c:v>
                </c:pt>
                <c:pt idx="24">
                  <c:v>10394.5</c:v>
                </c:pt>
                <c:pt idx="25">
                  <c:v>12147.5</c:v>
                </c:pt>
                <c:pt idx="26">
                  <c:v>12253.5</c:v>
                </c:pt>
                <c:pt idx="27">
                  <c:v>12254</c:v>
                </c:pt>
                <c:pt idx="28">
                  <c:v>12443.5</c:v>
                </c:pt>
                <c:pt idx="29">
                  <c:v>12443.5</c:v>
                </c:pt>
                <c:pt idx="30">
                  <c:v>13015.5</c:v>
                </c:pt>
                <c:pt idx="31">
                  <c:v>13015.5</c:v>
                </c:pt>
                <c:pt idx="32">
                  <c:v>13104.5</c:v>
                </c:pt>
                <c:pt idx="33">
                  <c:v>13105</c:v>
                </c:pt>
                <c:pt idx="34">
                  <c:v>13447.5</c:v>
                </c:pt>
                <c:pt idx="35">
                  <c:v>13447.5</c:v>
                </c:pt>
                <c:pt idx="36">
                  <c:v>13560.5</c:v>
                </c:pt>
                <c:pt idx="37">
                  <c:v>13560.5</c:v>
                </c:pt>
                <c:pt idx="38">
                  <c:v>14228</c:v>
                </c:pt>
                <c:pt idx="39">
                  <c:v>14228</c:v>
                </c:pt>
                <c:pt idx="40">
                  <c:v>14228</c:v>
                </c:pt>
                <c:pt idx="41">
                  <c:v>14337</c:v>
                </c:pt>
                <c:pt idx="42">
                  <c:v>14337.5</c:v>
                </c:pt>
                <c:pt idx="43">
                  <c:v>14403.5</c:v>
                </c:pt>
                <c:pt idx="44">
                  <c:v>14403.5</c:v>
                </c:pt>
                <c:pt idx="45">
                  <c:v>14403.5</c:v>
                </c:pt>
                <c:pt idx="46">
                  <c:v>14480</c:v>
                </c:pt>
                <c:pt idx="47">
                  <c:v>14480</c:v>
                </c:pt>
                <c:pt idx="48">
                  <c:v>14480</c:v>
                </c:pt>
                <c:pt idx="49">
                  <c:v>14769.5</c:v>
                </c:pt>
                <c:pt idx="50">
                  <c:v>14780</c:v>
                </c:pt>
                <c:pt idx="51">
                  <c:v>14784</c:v>
                </c:pt>
                <c:pt idx="52">
                  <c:v>14794.5</c:v>
                </c:pt>
                <c:pt idx="53">
                  <c:v>14795</c:v>
                </c:pt>
                <c:pt idx="54">
                  <c:v>14798.5</c:v>
                </c:pt>
                <c:pt idx="55">
                  <c:v>14802</c:v>
                </c:pt>
                <c:pt idx="56">
                  <c:v>14802.5</c:v>
                </c:pt>
                <c:pt idx="57">
                  <c:v>14805.5</c:v>
                </c:pt>
                <c:pt idx="58">
                  <c:v>14806</c:v>
                </c:pt>
                <c:pt idx="59">
                  <c:v>14809.5</c:v>
                </c:pt>
                <c:pt idx="60">
                  <c:v>15476.5</c:v>
                </c:pt>
                <c:pt idx="61">
                  <c:v>15476.5</c:v>
                </c:pt>
                <c:pt idx="62">
                  <c:v>15476.5</c:v>
                </c:pt>
                <c:pt idx="63">
                  <c:v>15696</c:v>
                </c:pt>
                <c:pt idx="64">
                  <c:v>15696</c:v>
                </c:pt>
                <c:pt idx="65">
                  <c:v>15696</c:v>
                </c:pt>
                <c:pt idx="66">
                  <c:v>15761.5</c:v>
                </c:pt>
                <c:pt idx="67">
                  <c:v>15802</c:v>
                </c:pt>
                <c:pt idx="68">
                  <c:v>15821.5</c:v>
                </c:pt>
                <c:pt idx="69">
                  <c:v>16025</c:v>
                </c:pt>
                <c:pt idx="70">
                  <c:v>16025.5</c:v>
                </c:pt>
                <c:pt idx="71">
                  <c:v>17119.5</c:v>
                </c:pt>
                <c:pt idx="72">
                  <c:v>17119.5</c:v>
                </c:pt>
                <c:pt idx="73">
                  <c:v>17119.5</c:v>
                </c:pt>
                <c:pt idx="74">
                  <c:v>17119.5</c:v>
                </c:pt>
                <c:pt idx="75">
                  <c:v>17119.5</c:v>
                </c:pt>
                <c:pt idx="76">
                  <c:v>17119.5</c:v>
                </c:pt>
                <c:pt idx="77">
                  <c:v>17226</c:v>
                </c:pt>
                <c:pt idx="78">
                  <c:v>17226</c:v>
                </c:pt>
                <c:pt idx="79">
                  <c:v>17226</c:v>
                </c:pt>
                <c:pt idx="80">
                  <c:v>17328.5</c:v>
                </c:pt>
                <c:pt idx="81">
                  <c:v>17452.5</c:v>
                </c:pt>
                <c:pt idx="82">
                  <c:v>17453</c:v>
                </c:pt>
                <c:pt idx="83">
                  <c:v>17694</c:v>
                </c:pt>
                <c:pt idx="84">
                  <c:v>17694</c:v>
                </c:pt>
                <c:pt idx="85">
                  <c:v>17716</c:v>
                </c:pt>
                <c:pt idx="86">
                  <c:v>17716</c:v>
                </c:pt>
                <c:pt idx="87">
                  <c:v>18533</c:v>
                </c:pt>
                <c:pt idx="88">
                  <c:v>18533</c:v>
                </c:pt>
                <c:pt idx="89">
                  <c:v>18533</c:v>
                </c:pt>
                <c:pt idx="90">
                  <c:v>18533.5</c:v>
                </c:pt>
                <c:pt idx="91">
                  <c:v>18533.5</c:v>
                </c:pt>
                <c:pt idx="92">
                  <c:v>18533.5</c:v>
                </c:pt>
                <c:pt idx="93">
                  <c:v>18668.5</c:v>
                </c:pt>
                <c:pt idx="94">
                  <c:v>18723.5</c:v>
                </c:pt>
                <c:pt idx="95">
                  <c:v>19526</c:v>
                </c:pt>
                <c:pt idx="96">
                  <c:v>19526</c:v>
                </c:pt>
                <c:pt idx="97">
                  <c:v>19526</c:v>
                </c:pt>
                <c:pt idx="98">
                  <c:v>19580.5</c:v>
                </c:pt>
                <c:pt idx="99">
                  <c:v>19580.5</c:v>
                </c:pt>
                <c:pt idx="100">
                  <c:v>19580.5</c:v>
                </c:pt>
                <c:pt idx="101">
                  <c:v>19679.5</c:v>
                </c:pt>
                <c:pt idx="102">
                  <c:v>19840</c:v>
                </c:pt>
                <c:pt idx="103">
                  <c:v>19840</c:v>
                </c:pt>
                <c:pt idx="104">
                  <c:v>20133</c:v>
                </c:pt>
                <c:pt idx="105">
                  <c:v>20162</c:v>
                </c:pt>
                <c:pt idx="106">
                  <c:v>20162</c:v>
                </c:pt>
                <c:pt idx="107">
                  <c:v>20162.5</c:v>
                </c:pt>
                <c:pt idx="108">
                  <c:v>22458</c:v>
                </c:pt>
                <c:pt idx="109">
                  <c:v>22458</c:v>
                </c:pt>
                <c:pt idx="110">
                  <c:v>22762</c:v>
                </c:pt>
                <c:pt idx="111">
                  <c:v>31986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0">
                  <c:v>-1.1505000002216548E-3</c:v>
                </c:pt>
                <c:pt idx="1">
                  <c:v>1.4319999972940423E-3</c:v>
                </c:pt>
                <c:pt idx="12">
                  <c:v>-3.7030000021331944E-3</c:v>
                </c:pt>
                <c:pt idx="13">
                  <c:v>-1.8665000025066547E-3</c:v>
                </c:pt>
                <c:pt idx="14">
                  <c:v>-2.512499995646067E-3</c:v>
                </c:pt>
                <c:pt idx="16">
                  <c:v>-6.0309999971650541E-3</c:v>
                </c:pt>
                <c:pt idx="17">
                  <c:v>-2.4159999957191758E-3</c:v>
                </c:pt>
                <c:pt idx="19">
                  <c:v>-2.5840000016614795E-3</c:v>
                </c:pt>
                <c:pt idx="20">
                  <c:v>-3.8109999950393103E-3</c:v>
                </c:pt>
                <c:pt idx="22">
                  <c:v>-3.0225000009522773E-3</c:v>
                </c:pt>
                <c:pt idx="23">
                  <c:v>-3.7380000067059882E-3</c:v>
                </c:pt>
                <c:pt idx="24">
                  <c:v>-3.801500002737157E-3</c:v>
                </c:pt>
                <c:pt idx="41">
                  <c:v>-3.9990000004763715E-3</c:v>
                </c:pt>
                <c:pt idx="42">
                  <c:v>-5.8625000019674189E-3</c:v>
                </c:pt>
                <c:pt idx="66">
                  <c:v>-3.1105000016395934E-3</c:v>
                </c:pt>
                <c:pt idx="67">
                  <c:v>-4.354000004241243E-3</c:v>
                </c:pt>
                <c:pt idx="69">
                  <c:v>-2.4750000011408702E-3</c:v>
                </c:pt>
                <c:pt idx="70">
                  <c:v>-1.8385000003036112E-3</c:v>
                </c:pt>
                <c:pt idx="80">
                  <c:v>-1.4194999967003241E-3</c:v>
                </c:pt>
                <c:pt idx="93">
                  <c:v>4.0050000097835436E-4</c:v>
                </c:pt>
                <c:pt idx="94">
                  <c:v>1.1549999908311293E-4</c:v>
                </c:pt>
                <c:pt idx="104">
                  <c:v>-1.5910000001895241E-3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EB-4517-AF13-FF17CC23A1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-1818.5</c:v>
                </c:pt>
                <c:pt idx="1">
                  <c:v>-1716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58</c:v>
                </c:pt>
                <c:pt idx="7">
                  <c:v>87.5</c:v>
                </c:pt>
                <c:pt idx="8">
                  <c:v>1314</c:v>
                </c:pt>
                <c:pt idx="9">
                  <c:v>2511</c:v>
                </c:pt>
                <c:pt idx="10">
                  <c:v>3756</c:v>
                </c:pt>
                <c:pt idx="11">
                  <c:v>5103.5</c:v>
                </c:pt>
                <c:pt idx="12">
                  <c:v>5389</c:v>
                </c:pt>
                <c:pt idx="13">
                  <c:v>5389.5</c:v>
                </c:pt>
                <c:pt idx="14">
                  <c:v>5487.5</c:v>
                </c:pt>
                <c:pt idx="15">
                  <c:v>6396</c:v>
                </c:pt>
                <c:pt idx="16">
                  <c:v>6853</c:v>
                </c:pt>
                <c:pt idx="17">
                  <c:v>7908</c:v>
                </c:pt>
                <c:pt idx="18">
                  <c:v>8277.5</c:v>
                </c:pt>
                <c:pt idx="19">
                  <c:v>9292</c:v>
                </c:pt>
                <c:pt idx="20">
                  <c:v>9493</c:v>
                </c:pt>
                <c:pt idx="21">
                  <c:v>9509</c:v>
                </c:pt>
                <c:pt idx="22">
                  <c:v>9617.5</c:v>
                </c:pt>
                <c:pt idx="23">
                  <c:v>10394</c:v>
                </c:pt>
                <c:pt idx="24">
                  <c:v>10394.5</c:v>
                </c:pt>
                <c:pt idx="25">
                  <c:v>12147.5</c:v>
                </c:pt>
                <c:pt idx="26">
                  <c:v>12253.5</c:v>
                </c:pt>
                <c:pt idx="27">
                  <c:v>12254</c:v>
                </c:pt>
                <c:pt idx="28">
                  <c:v>12443.5</c:v>
                </c:pt>
                <c:pt idx="29">
                  <c:v>12443.5</c:v>
                </c:pt>
                <c:pt idx="30">
                  <c:v>13015.5</c:v>
                </c:pt>
                <c:pt idx="31">
                  <c:v>13015.5</c:v>
                </c:pt>
                <c:pt idx="32">
                  <c:v>13104.5</c:v>
                </c:pt>
                <c:pt idx="33">
                  <c:v>13105</c:v>
                </c:pt>
                <c:pt idx="34">
                  <c:v>13447.5</c:v>
                </c:pt>
                <c:pt idx="35">
                  <c:v>13447.5</c:v>
                </c:pt>
                <c:pt idx="36">
                  <c:v>13560.5</c:v>
                </c:pt>
                <c:pt idx="37">
                  <c:v>13560.5</c:v>
                </c:pt>
                <c:pt idx="38">
                  <c:v>14228</c:v>
                </c:pt>
                <c:pt idx="39">
                  <c:v>14228</c:v>
                </c:pt>
                <c:pt idx="40">
                  <c:v>14228</c:v>
                </c:pt>
                <c:pt idx="41">
                  <c:v>14337</c:v>
                </c:pt>
                <c:pt idx="42">
                  <c:v>14337.5</c:v>
                </c:pt>
                <c:pt idx="43">
                  <c:v>14403.5</c:v>
                </c:pt>
                <c:pt idx="44">
                  <c:v>14403.5</c:v>
                </c:pt>
                <c:pt idx="45">
                  <c:v>14403.5</c:v>
                </c:pt>
                <c:pt idx="46">
                  <c:v>14480</c:v>
                </c:pt>
                <c:pt idx="47">
                  <c:v>14480</c:v>
                </c:pt>
                <c:pt idx="48">
                  <c:v>14480</c:v>
                </c:pt>
                <c:pt idx="49">
                  <c:v>14769.5</c:v>
                </c:pt>
                <c:pt idx="50">
                  <c:v>14780</c:v>
                </c:pt>
                <c:pt idx="51">
                  <c:v>14784</c:v>
                </c:pt>
                <c:pt idx="52">
                  <c:v>14794.5</c:v>
                </c:pt>
                <c:pt idx="53">
                  <c:v>14795</c:v>
                </c:pt>
                <c:pt idx="54">
                  <c:v>14798.5</c:v>
                </c:pt>
                <c:pt idx="55">
                  <c:v>14802</c:v>
                </c:pt>
                <c:pt idx="56">
                  <c:v>14802.5</c:v>
                </c:pt>
                <c:pt idx="57">
                  <c:v>14805.5</c:v>
                </c:pt>
                <c:pt idx="58">
                  <c:v>14806</c:v>
                </c:pt>
                <c:pt idx="59">
                  <c:v>14809.5</c:v>
                </c:pt>
                <c:pt idx="60">
                  <c:v>15476.5</c:v>
                </c:pt>
                <c:pt idx="61">
                  <c:v>15476.5</c:v>
                </c:pt>
                <c:pt idx="62">
                  <c:v>15476.5</c:v>
                </c:pt>
                <c:pt idx="63">
                  <c:v>15696</c:v>
                </c:pt>
                <c:pt idx="64">
                  <c:v>15696</c:v>
                </c:pt>
                <c:pt idx="65">
                  <c:v>15696</c:v>
                </c:pt>
                <c:pt idx="66">
                  <c:v>15761.5</c:v>
                </c:pt>
                <c:pt idx="67">
                  <c:v>15802</c:v>
                </c:pt>
                <c:pt idx="68">
                  <c:v>15821.5</c:v>
                </c:pt>
                <c:pt idx="69">
                  <c:v>16025</c:v>
                </c:pt>
                <c:pt idx="70">
                  <c:v>16025.5</c:v>
                </c:pt>
                <c:pt idx="71">
                  <c:v>17119.5</c:v>
                </c:pt>
                <c:pt idx="72">
                  <c:v>17119.5</c:v>
                </c:pt>
                <c:pt idx="73">
                  <c:v>17119.5</c:v>
                </c:pt>
                <c:pt idx="74">
                  <c:v>17119.5</c:v>
                </c:pt>
                <c:pt idx="75">
                  <c:v>17119.5</c:v>
                </c:pt>
                <c:pt idx="76">
                  <c:v>17119.5</c:v>
                </c:pt>
                <c:pt idx="77">
                  <c:v>17226</c:v>
                </c:pt>
                <c:pt idx="78">
                  <c:v>17226</c:v>
                </c:pt>
                <c:pt idx="79">
                  <c:v>17226</c:v>
                </c:pt>
                <c:pt idx="80">
                  <c:v>17328.5</c:v>
                </c:pt>
                <c:pt idx="81">
                  <c:v>17452.5</c:v>
                </c:pt>
                <c:pt idx="82">
                  <c:v>17453</c:v>
                </c:pt>
                <c:pt idx="83">
                  <c:v>17694</c:v>
                </c:pt>
                <c:pt idx="84">
                  <c:v>17694</c:v>
                </c:pt>
                <c:pt idx="85">
                  <c:v>17716</c:v>
                </c:pt>
                <c:pt idx="86">
                  <c:v>17716</c:v>
                </c:pt>
                <c:pt idx="87">
                  <c:v>18533</c:v>
                </c:pt>
                <c:pt idx="88">
                  <c:v>18533</c:v>
                </c:pt>
                <c:pt idx="89">
                  <c:v>18533</c:v>
                </c:pt>
                <c:pt idx="90">
                  <c:v>18533.5</c:v>
                </c:pt>
                <c:pt idx="91">
                  <c:v>18533.5</c:v>
                </c:pt>
                <c:pt idx="92">
                  <c:v>18533.5</c:v>
                </c:pt>
                <c:pt idx="93">
                  <c:v>18668.5</c:v>
                </c:pt>
                <c:pt idx="94">
                  <c:v>18723.5</c:v>
                </c:pt>
                <c:pt idx="95">
                  <c:v>19526</c:v>
                </c:pt>
                <c:pt idx="96">
                  <c:v>19526</c:v>
                </c:pt>
                <c:pt idx="97">
                  <c:v>19526</c:v>
                </c:pt>
                <c:pt idx="98">
                  <c:v>19580.5</c:v>
                </c:pt>
                <c:pt idx="99">
                  <c:v>19580.5</c:v>
                </c:pt>
                <c:pt idx="100">
                  <c:v>19580.5</c:v>
                </c:pt>
                <c:pt idx="101">
                  <c:v>19679.5</c:v>
                </c:pt>
                <c:pt idx="102">
                  <c:v>19840</c:v>
                </c:pt>
                <c:pt idx="103">
                  <c:v>19840</c:v>
                </c:pt>
                <c:pt idx="104">
                  <c:v>20133</c:v>
                </c:pt>
                <c:pt idx="105">
                  <c:v>20162</c:v>
                </c:pt>
                <c:pt idx="106">
                  <c:v>20162</c:v>
                </c:pt>
                <c:pt idx="107">
                  <c:v>20162.5</c:v>
                </c:pt>
                <c:pt idx="108">
                  <c:v>22458</c:v>
                </c:pt>
                <c:pt idx="109">
                  <c:v>22458</c:v>
                </c:pt>
                <c:pt idx="110">
                  <c:v>22762</c:v>
                </c:pt>
                <c:pt idx="111">
                  <c:v>31986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-3.6500001442618668E-5</c:v>
                </c:pt>
                <c:pt idx="3">
                  <c:v>9.9999997473787516E-5</c:v>
                </c:pt>
                <c:pt idx="4">
                  <c:v>0</c:v>
                </c:pt>
                <c:pt idx="5">
                  <c:v>1.1999999696854502E-4</c:v>
                </c:pt>
                <c:pt idx="6">
                  <c:v>5.3399999887915328E-4</c:v>
                </c:pt>
                <c:pt idx="7">
                  <c:v>-9.1249999968567863E-4</c:v>
                </c:pt>
                <c:pt idx="8">
                  <c:v>-1.4779999983147718E-3</c:v>
                </c:pt>
                <c:pt idx="9">
                  <c:v>-3.9700000343145803E-4</c:v>
                </c:pt>
                <c:pt idx="10">
                  <c:v>-2.5119999991147779E-3</c:v>
                </c:pt>
                <c:pt idx="11">
                  <c:v>-3.4445000055711716E-3</c:v>
                </c:pt>
                <c:pt idx="15">
                  <c:v>-4.7420000046258792E-3</c:v>
                </c:pt>
                <c:pt idx="18">
                  <c:v>-3.54249999509193E-3</c:v>
                </c:pt>
                <c:pt idx="21">
                  <c:v>-3.6430000036489218E-3</c:v>
                </c:pt>
                <c:pt idx="25">
                  <c:v>-5.6124999973690137E-3</c:v>
                </c:pt>
                <c:pt idx="26">
                  <c:v>-7.5944999989587814E-3</c:v>
                </c:pt>
                <c:pt idx="27">
                  <c:v>-5.9580000015557744E-3</c:v>
                </c:pt>
                <c:pt idx="28">
                  <c:v>-6.7244999954709783E-3</c:v>
                </c:pt>
                <c:pt idx="29">
                  <c:v>-6.2245000008260831E-3</c:v>
                </c:pt>
                <c:pt idx="30">
                  <c:v>-8.2485000020824373E-3</c:v>
                </c:pt>
                <c:pt idx="31">
                  <c:v>-7.7485000001615845E-3</c:v>
                </c:pt>
                <c:pt idx="32">
                  <c:v>-7.3714999962248839E-3</c:v>
                </c:pt>
                <c:pt idx="33">
                  <c:v>-5.5350000038743019E-3</c:v>
                </c:pt>
                <c:pt idx="34">
                  <c:v>-7.8225000033853576E-3</c:v>
                </c:pt>
                <c:pt idx="35">
                  <c:v>-6.9224999970174395E-3</c:v>
                </c:pt>
                <c:pt idx="36">
                  <c:v>-6.383500003721565E-3</c:v>
                </c:pt>
                <c:pt idx="37">
                  <c:v>-5.7834999970509671E-3</c:v>
                </c:pt>
                <c:pt idx="38">
                  <c:v>-6.1260000002221204E-3</c:v>
                </c:pt>
                <c:pt idx="39">
                  <c:v>-6.0460000022430904E-3</c:v>
                </c:pt>
                <c:pt idx="40">
                  <c:v>-5.9659999969881028E-3</c:v>
                </c:pt>
                <c:pt idx="43">
                  <c:v>-6.2144999974407256E-3</c:v>
                </c:pt>
                <c:pt idx="44">
                  <c:v>-5.924500001128763E-3</c:v>
                </c:pt>
                <c:pt idx="45">
                  <c:v>-5.8944999982486479E-3</c:v>
                </c:pt>
                <c:pt idx="46">
                  <c:v>-5.2199999990989454E-3</c:v>
                </c:pt>
                <c:pt idx="47">
                  <c:v>-5.1200000016251579E-3</c:v>
                </c:pt>
                <c:pt idx="48">
                  <c:v>-4.9199999994016252E-3</c:v>
                </c:pt>
                <c:pt idx="49">
                  <c:v>-6.4265000037266873E-3</c:v>
                </c:pt>
                <c:pt idx="50">
                  <c:v>-3.9600000018253922E-3</c:v>
                </c:pt>
                <c:pt idx="51">
                  <c:v>-4.9680000010994263E-3</c:v>
                </c:pt>
                <c:pt idx="52">
                  <c:v>-5.7015000056708232E-3</c:v>
                </c:pt>
                <c:pt idx="53">
                  <c:v>-5.3649999972549267E-3</c:v>
                </c:pt>
                <c:pt idx="54">
                  <c:v>-6.3095000004977919E-3</c:v>
                </c:pt>
                <c:pt idx="55">
                  <c:v>-5.0540000011096708E-3</c:v>
                </c:pt>
                <c:pt idx="56">
                  <c:v>-7.0175000000745058E-3</c:v>
                </c:pt>
                <c:pt idx="57">
                  <c:v>-6.0985000018263236E-3</c:v>
                </c:pt>
                <c:pt idx="58">
                  <c:v>-4.9620000063441694E-3</c:v>
                </c:pt>
                <c:pt idx="59">
                  <c:v>-6.0064999997848645E-3</c:v>
                </c:pt>
                <c:pt idx="60">
                  <c:v>-4.5255000004544854E-3</c:v>
                </c:pt>
                <c:pt idx="61">
                  <c:v>-4.5255000004544854E-3</c:v>
                </c:pt>
                <c:pt idx="62">
                  <c:v>-4.4654999946942553E-3</c:v>
                </c:pt>
                <c:pt idx="63">
                  <c:v>-4.0119999976013787E-3</c:v>
                </c:pt>
                <c:pt idx="64">
                  <c:v>-3.9120000001275912E-3</c:v>
                </c:pt>
                <c:pt idx="65">
                  <c:v>-3.8119999953778461E-3</c:v>
                </c:pt>
                <c:pt idx="68">
                  <c:v>-3.3305000033578835E-3</c:v>
                </c:pt>
                <c:pt idx="71">
                  <c:v>-6.8164999975124374E-3</c:v>
                </c:pt>
                <c:pt idx="72">
                  <c:v>-6.5665000001899898E-3</c:v>
                </c:pt>
                <c:pt idx="73">
                  <c:v>-6.066499998269137E-3</c:v>
                </c:pt>
                <c:pt idx="74">
                  <c:v>-2.6165000017499551E-3</c:v>
                </c:pt>
                <c:pt idx="75">
                  <c:v>-2.3664999971515499E-3</c:v>
                </c:pt>
                <c:pt idx="76">
                  <c:v>-1.8665000025066547E-3</c:v>
                </c:pt>
                <c:pt idx="77">
                  <c:v>-1.66200000239769E-3</c:v>
                </c:pt>
                <c:pt idx="78">
                  <c:v>-1.5520000015385449E-3</c:v>
                </c:pt>
                <c:pt idx="79">
                  <c:v>-1.1819999999715947E-3</c:v>
                </c:pt>
                <c:pt idx="81">
                  <c:v>-2.767500001937151E-3</c:v>
                </c:pt>
                <c:pt idx="82">
                  <c:v>-1.7310000039287843E-3</c:v>
                </c:pt>
                <c:pt idx="83">
                  <c:v>3.0200000037439167E-4</c:v>
                </c:pt>
                <c:pt idx="84">
                  <c:v>1.2520000018412247E-3</c:v>
                </c:pt>
                <c:pt idx="85">
                  <c:v>-1.0620000030030496E-3</c:v>
                </c:pt>
                <c:pt idx="86">
                  <c:v>-5.5199999769683927E-4</c:v>
                </c:pt>
                <c:pt idx="87">
                  <c:v>5.4899999668123201E-4</c:v>
                </c:pt>
                <c:pt idx="88">
                  <c:v>7.1899999602464959E-4</c:v>
                </c:pt>
                <c:pt idx="89">
                  <c:v>1.7289999959757552E-3</c:v>
                </c:pt>
                <c:pt idx="90">
                  <c:v>-1.1044999992009252E-3</c:v>
                </c:pt>
                <c:pt idx="91">
                  <c:v>-2.4449999909847975E-4</c:v>
                </c:pt>
                <c:pt idx="92">
                  <c:v>-1.7449999722884968E-4</c:v>
                </c:pt>
                <c:pt idx="95">
                  <c:v>-2.542000001994893E-3</c:v>
                </c:pt>
                <c:pt idx="96">
                  <c:v>-2.2620000017923303E-3</c:v>
                </c:pt>
                <c:pt idx="97">
                  <c:v>-2.2420000022975728E-3</c:v>
                </c:pt>
                <c:pt idx="98">
                  <c:v>-3.0350000452017412E-4</c:v>
                </c:pt>
                <c:pt idx="99">
                  <c:v>-2.3500004317611456E-5</c:v>
                </c:pt>
                <c:pt idx="100">
                  <c:v>7.7649999730056152E-4</c:v>
                </c:pt>
                <c:pt idx="101">
                  <c:v>3.8635000018985011E-3</c:v>
                </c:pt>
                <c:pt idx="102">
                  <c:v>-2.3699999946984462E-3</c:v>
                </c:pt>
                <c:pt idx="103">
                  <c:v>-2.0899999944958836E-3</c:v>
                </c:pt>
                <c:pt idx="105">
                  <c:v>-1.0340000008000061E-3</c:v>
                </c:pt>
                <c:pt idx="106">
                  <c:v>-9.3399999605026096E-4</c:v>
                </c:pt>
                <c:pt idx="107">
                  <c:v>-2.0375000021886081E-3</c:v>
                </c:pt>
                <c:pt idx="108">
                  <c:v>-9.6600019605830312E-4</c:v>
                </c:pt>
                <c:pt idx="109">
                  <c:v>-6.7599985050037503E-4</c:v>
                </c:pt>
                <c:pt idx="110">
                  <c:v>-7.1399989974452183E-4</c:v>
                </c:pt>
                <c:pt idx="111">
                  <c:v>-1.0220000040135346E-3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EB-4517-AF13-FF17CC23A1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-1818.5</c:v>
                </c:pt>
                <c:pt idx="1">
                  <c:v>-1716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58</c:v>
                </c:pt>
                <c:pt idx="7">
                  <c:v>87.5</c:v>
                </c:pt>
                <c:pt idx="8">
                  <c:v>1314</c:v>
                </c:pt>
                <c:pt idx="9">
                  <c:v>2511</c:v>
                </c:pt>
                <c:pt idx="10">
                  <c:v>3756</c:v>
                </c:pt>
                <c:pt idx="11">
                  <c:v>5103.5</c:v>
                </c:pt>
                <c:pt idx="12">
                  <c:v>5389</c:v>
                </c:pt>
                <c:pt idx="13">
                  <c:v>5389.5</c:v>
                </c:pt>
                <c:pt idx="14">
                  <c:v>5487.5</c:v>
                </c:pt>
                <c:pt idx="15">
                  <c:v>6396</c:v>
                </c:pt>
                <c:pt idx="16">
                  <c:v>6853</c:v>
                </c:pt>
                <c:pt idx="17">
                  <c:v>7908</c:v>
                </c:pt>
                <c:pt idx="18">
                  <c:v>8277.5</c:v>
                </c:pt>
                <c:pt idx="19">
                  <c:v>9292</c:v>
                </c:pt>
                <c:pt idx="20">
                  <c:v>9493</c:v>
                </c:pt>
                <c:pt idx="21">
                  <c:v>9509</c:v>
                </c:pt>
                <c:pt idx="22">
                  <c:v>9617.5</c:v>
                </c:pt>
                <c:pt idx="23">
                  <c:v>10394</c:v>
                </c:pt>
                <c:pt idx="24">
                  <c:v>10394.5</c:v>
                </c:pt>
                <c:pt idx="25">
                  <c:v>12147.5</c:v>
                </c:pt>
                <c:pt idx="26">
                  <c:v>12253.5</c:v>
                </c:pt>
                <c:pt idx="27">
                  <c:v>12254</c:v>
                </c:pt>
                <c:pt idx="28">
                  <c:v>12443.5</c:v>
                </c:pt>
                <c:pt idx="29">
                  <c:v>12443.5</c:v>
                </c:pt>
                <c:pt idx="30">
                  <c:v>13015.5</c:v>
                </c:pt>
                <c:pt idx="31">
                  <c:v>13015.5</c:v>
                </c:pt>
                <c:pt idx="32">
                  <c:v>13104.5</c:v>
                </c:pt>
                <c:pt idx="33">
                  <c:v>13105</c:v>
                </c:pt>
                <c:pt idx="34">
                  <c:v>13447.5</c:v>
                </c:pt>
                <c:pt idx="35">
                  <c:v>13447.5</c:v>
                </c:pt>
                <c:pt idx="36">
                  <c:v>13560.5</c:v>
                </c:pt>
                <c:pt idx="37">
                  <c:v>13560.5</c:v>
                </c:pt>
                <c:pt idx="38">
                  <c:v>14228</c:v>
                </c:pt>
                <c:pt idx="39">
                  <c:v>14228</c:v>
                </c:pt>
                <c:pt idx="40">
                  <c:v>14228</c:v>
                </c:pt>
                <c:pt idx="41">
                  <c:v>14337</c:v>
                </c:pt>
                <c:pt idx="42">
                  <c:v>14337.5</c:v>
                </c:pt>
                <c:pt idx="43">
                  <c:v>14403.5</c:v>
                </c:pt>
                <c:pt idx="44">
                  <c:v>14403.5</c:v>
                </c:pt>
                <c:pt idx="45">
                  <c:v>14403.5</c:v>
                </c:pt>
                <c:pt idx="46">
                  <c:v>14480</c:v>
                </c:pt>
                <c:pt idx="47">
                  <c:v>14480</c:v>
                </c:pt>
                <c:pt idx="48">
                  <c:v>14480</c:v>
                </c:pt>
                <c:pt idx="49">
                  <c:v>14769.5</c:v>
                </c:pt>
                <c:pt idx="50">
                  <c:v>14780</c:v>
                </c:pt>
                <c:pt idx="51">
                  <c:v>14784</c:v>
                </c:pt>
                <c:pt idx="52">
                  <c:v>14794.5</c:v>
                </c:pt>
                <c:pt idx="53">
                  <c:v>14795</c:v>
                </c:pt>
                <c:pt idx="54">
                  <c:v>14798.5</c:v>
                </c:pt>
                <c:pt idx="55">
                  <c:v>14802</c:v>
                </c:pt>
                <c:pt idx="56">
                  <c:v>14802.5</c:v>
                </c:pt>
                <c:pt idx="57">
                  <c:v>14805.5</c:v>
                </c:pt>
                <c:pt idx="58">
                  <c:v>14806</c:v>
                </c:pt>
                <c:pt idx="59">
                  <c:v>14809.5</c:v>
                </c:pt>
                <c:pt idx="60">
                  <c:v>15476.5</c:v>
                </c:pt>
                <c:pt idx="61">
                  <c:v>15476.5</c:v>
                </c:pt>
                <c:pt idx="62">
                  <c:v>15476.5</c:v>
                </c:pt>
                <c:pt idx="63">
                  <c:v>15696</c:v>
                </c:pt>
                <c:pt idx="64">
                  <c:v>15696</c:v>
                </c:pt>
                <c:pt idx="65">
                  <c:v>15696</c:v>
                </c:pt>
                <c:pt idx="66">
                  <c:v>15761.5</c:v>
                </c:pt>
                <c:pt idx="67">
                  <c:v>15802</c:v>
                </c:pt>
                <c:pt idx="68">
                  <c:v>15821.5</c:v>
                </c:pt>
                <c:pt idx="69">
                  <c:v>16025</c:v>
                </c:pt>
                <c:pt idx="70">
                  <c:v>16025.5</c:v>
                </c:pt>
                <c:pt idx="71">
                  <c:v>17119.5</c:v>
                </c:pt>
                <c:pt idx="72">
                  <c:v>17119.5</c:v>
                </c:pt>
                <c:pt idx="73">
                  <c:v>17119.5</c:v>
                </c:pt>
                <c:pt idx="74">
                  <c:v>17119.5</c:v>
                </c:pt>
                <c:pt idx="75">
                  <c:v>17119.5</c:v>
                </c:pt>
                <c:pt idx="76">
                  <c:v>17119.5</c:v>
                </c:pt>
                <c:pt idx="77">
                  <c:v>17226</c:v>
                </c:pt>
                <c:pt idx="78">
                  <c:v>17226</c:v>
                </c:pt>
                <c:pt idx="79">
                  <c:v>17226</c:v>
                </c:pt>
                <c:pt idx="80">
                  <c:v>17328.5</c:v>
                </c:pt>
                <c:pt idx="81">
                  <c:v>17452.5</c:v>
                </c:pt>
                <c:pt idx="82">
                  <c:v>17453</c:v>
                </c:pt>
                <c:pt idx="83">
                  <c:v>17694</c:v>
                </c:pt>
                <c:pt idx="84">
                  <c:v>17694</c:v>
                </c:pt>
                <c:pt idx="85">
                  <c:v>17716</c:v>
                </c:pt>
                <c:pt idx="86">
                  <c:v>17716</c:v>
                </c:pt>
                <c:pt idx="87">
                  <c:v>18533</c:v>
                </c:pt>
                <c:pt idx="88">
                  <c:v>18533</c:v>
                </c:pt>
                <c:pt idx="89">
                  <c:v>18533</c:v>
                </c:pt>
                <c:pt idx="90">
                  <c:v>18533.5</c:v>
                </c:pt>
                <c:pt idx="91">
                  <c:v>18533.5</c:v>
                </c:pt>
                <c:pt idx="92">
                  <c:v>18533.5</c:v>
                </c:pt>
                <c:pt idx="93">
                  <c:v>18668.5</c:v>
                </c:pt>
                <c:pt idx="94">
                  <c:v>18723.5</c:v>
                </c:pt>
                <c:pt idx="95">
                  <c:v>19526</c:v>
                </c:pt>
                <c:pt idx="96">
                  <c:v>19526</c:v>
                </c:pt>
                <c:pt idx="97">
                  <c:v>19526</c:v>
                </c:pt>
                <c:pt idx="98">
                  <c:v>19580.5</c:v>
                </c:pt>
                <c:pt idx="99">
                  <c:v>19580.5</c:v>
                </c:pt>
                <c:pt idx="100">
                  <c:v>19580.5</c:v>
                </c:pt>
                <c:pt idx="101">
                  <c:v>19679.5</c:v>
                </c:pt>
                <c:pt idx="102">
                  <c:v>19840</c:v>
                </c:pt>
                <c:pt idx="103">
                  <c:v>19840</c:v>
                </c:pt>
                <c:pt idx="104">
                  <c:v>20133</c:v>
                </c:pt>
                <c:pt idx="105">
                  <c:v>20162</c:v>
                </c:pt>
                <c:pt idx="106">
                  <c:v>20162</c:v>
                </c:pt>
                <c:pt idx="107">
                  <c:v>20162.5</c:v>
                </c:pt>
                <c:pt idx="108">
                  <c:v>22458</c:v>
                </c:pt>
                <c:pt idx="109">
                  <c:v>22458</c:v>
                </c:pt>
                <c:pt idx="110">
                  <c:v>22762</c:v>
                </c:pt>
                <c:pt idx="111">
                  <c:v>31986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EB-4517-AF13-FF17CC23A1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-1818.5</c:v>
                </c:pt>
                <c:pt idx="1">
                  <c:v>-1716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58</c:v>
                </c:pt>
                <c:pt idx="7">
                  <c:v>87.5</c:v>
                </c:pt>
                <c:pt idx="8">
                  <c:v>1314</c:v>
                </c:pt>
                <c:pt idx="9">
                  <c:v>2511</c:v>
                </c:pt>
                <c:pt idx="10">
                  <c:v>3756</c:v>
                </c:pt>
                <c:pt idx="11">
                  <c:v>5103.5</c:v>
                </c:pt>
                <c:pt idx="12">
                  <c:v>5389</c:v>
                </c:pt>
                <c:pt idx="13">
                  <c:v>5389.5</c:v>
                </c:pt>
                <c:pt idx="14">
                  <c:v>5487.5</c:v>
                </c:pt>
                <c:pt idx="15">
                  <c:v>6396</c:v>
                </c:pt>
                <c:pt idx="16">
                  <c:v>6853</c:v>
                </c:pt>
                <c:pt idx="17">
                  <c:v>7908</c:v>
                </c:pt>
                <c:pt idx="18">
                  <c:v>8277.5</c:v>
                </c:pt>
                <c:pt idx="19">
                  <c:v>9292</c:v>
                </c:pt>
                <c:pt idx="20">
                  <c:v>9493</c:v>
                </c:pt>
                <c:pt idx="21">
                  <c:v>9509</c:v>
                </c:pt>
                <c:pt idx="22">
                  <c:v>9617.5</c:v>
                </c:pt>
                <c:pt idx="23">
                  <c:v>10394</c:v>
                </c:pt>
                <c:pt idx="24">
                  <c:v>10394.5</c:v>
                </c:pt>
                <c:pt idx="25">
                  <c:v>12147.5</c:v>
                </c:pt>
                <c:pt idx="26">
                  <c:v>12253.5</c:v>
                </c:pt>
                <c:pt idx="27">
                  <c:v>12254</c:v>
                </c:pt>
                <c:pt idx="28">
                  <c:v>12443.5</c:v>
                </c:pt>
                <c:pt idx="29">
                  <c:v>12443.5</c:v>
                </c:pt>
                <c:pt idx="30">
                  <c:v>13015.5</c:v>
                </c:pt>
                <c:pt idx="31">
                  <c:v>13015.5</c:v>
                </c:pt>
                <c:pt idx="32">
                  <c:v>13104.5</c:v>
                </c:pt>
                <c:pt idx="33">
                  <c:v>13105</c:v>
                </c:pt>
                <c:pt idx="34">
                  <c:v>13447.5</c:v>
                </c:pt>
                <c:pt idx="35">
                  <c:v>13447.5</c:v>
                </c:pt>
                <c:pt idx="36">
                  <c:v>13560.5</c:v>
                </c:pt>
                <c:pt idx="37">
                  <c:v>13560.5</c:v>
                </c:pt>
                <c:pt idx="38">
                  <c:v>14228</c:v>
                </c:pt>
                <c:pt idx="39">
                  <c:v>14228</c:v>
                </c:pt>
                <c:pt idx="40">
                  <c:v>14228</c:v>
                </c:pt>
                <c:pt idx="41">
                  <c:v>14337</c:v>
                </c:pt>
                <c:pt idx="42">
                  <c:v>14337.5</c:v>
                </c:pt>
                <c:pt idx="43">
                  <c:v>14403.5</c:v>
                </c:pt>
                <c:pt idx="44">
                  <c:v>14403.5</c:v>
                </c:pt>
                <c:pt idx="45">
                  <c:v>14403.5</c:v>
                </c:pt>
                <c:pt idx="46">
                  <c:v>14480</c:v>
                </c:pt>
                <c:pt idx="47">
                  <c:v>14480</c:v>
                </c:pt>
                <c:pt idx="48">
                  <c:v>14480</c:v>
                </c:pt>
                <c:pt idx="49">
                  <c:v>14769.5</c:v>
                </c:pt>
                <c:pt idx="50">
                  <c:v>14780</c:v>
                </c:pt>
                <c:pt idx="51">
                  <c:v>14784</c:v>
                </c:pt>
                <c:pt idx="52">
                  <c:v>14794.5</c:v>
                </c:pt>
                <c:pt idx="53">
                  <c:v>14795</c:v>
                </c:pt>
                <c:pt idx="54">
                  <c:v>14798.5</c:v>
                </c:pt>
                <c:pt idx="55">
                  <c:v>14802</c:v>
                </c:pt>
                <c:pt idx="56">
                  <c:v>14802.5</c:v>
                </c:pt>
                <c:pt idx="57">
                  <c:v>14805.5</c:v>
                </c:pt>
                <c:pt idx="58">
                  <c:v>14806</c:v>
                </c:pt>
                <c:pt idx="59">
                  <c:v>14809.5</c:v>
                </c:pt>
                <c:pt idx="60">
                  <c:v>15476.5</c:v>
                </c:pt>
                <c:pt idx="61">
                  <c:v>15476.5</c:v>
                </c:pt>
                <c:pt idx="62">
                  <c:v>15476.5</c:v>
                </c:pt>
                <c:pt idx="63">
                  <c:v>15696</c:v>
                </c:pt>
                <c:pt idx="64">
                  <c:v>15696</c:v>
                </c:pt>
                <c:pt idx="65">
                  <c:v>15696</c:v>
                </c:pt>
                <c:pt idx="66">
                  <c:v>15761.5</c:v>
                </c:pt>
                <c:pt idx="67">
                  <c:v>15802</c:v>
                </c:pt>
                <c:pt idx="68">
                  <c:v>15821.5</c:v>
                </c:pt>
                <c:pt idx="69">
                  <c:v>16025</c:v>
                </c:pt>
                <c:pt idx="70">
                  <c:v>16025.5</c:v>
                </c:pt>
                <c:pt idx="71">
                  <c:v>17119.5</c:v>
                </c:pt>
                <c:pt idx="72">
                  <c:v>17119.5</c:v>
                </c:pt>
                <c:pt idx="73">
                  <c:v>17119.5</c:v>
                </c:pt>
                <c:pt idx="74">
                  <c:v>17119.5</c:v>
                </c:pt>
                <c:pt idx="75">
                  <c:v>17119.5</c:v>
                </c:pt>
                <c:pt idx="76">
                  <c:v>17119.5</c:v>
                </c:pt>
                <c:pt idx="77">
                  <c:v>17226</c:v>
                </c:pt>
                <c:pt idx="78">
                  <c:v>17226</c:v>
                </c:pt>
                <c:pt idx="79">
                  <c:v>17226</c:v>
                </c:pt>
                <c:pt idx="80">
                  <c:v>17328.5</c:v>
                </c:pt>
                <c:pt idx="81">
                  <c:v>17452.5</c:v>
                </c:pt>
                <c:pt idx="82">
                  <c:v>17453</c:v>
                </c:pt>
                <c:pt idx="83">
                  <c:v>17694</c:v>
                </c:pt>
                <c:pt idx="84">
                  <c:v>17694</c:v>
                </c:pt>
                <c:pt idx="85">
                  <c:v>17716</c:v>
                </c:pt>
                <c:pt idx="86">
                  <c:v>17716</c:v>
                </c:pt>
                <c:pt idx="87">
                  <c:v>18533</c:v>
                </c:pt>
                <c:pt idx="88">
                  <c:v>18533</c:v>
                </c:pt>
                <c:pt idx="89">
                  <c:v>18533</c:v>
                </c:pt>
                <c:pt idx="90">
                  <c:v>18533.5</c:v>
                </c:pt>
                <c:pt idx="91">
                  <c:v>18533.5</c:v>
                </c:pt>
                <c:pt idx="92">
                  <c:v>18533.5</c:v>
                </c:pt>
                <c:pt idx="93">
                  <c:v>18668.5</c:v>
                </c:pt>
                <c:pt idx="94">
                  <c:v>18723.5</c:v>
                </c:pt>
                <c:pt idx="95">
                  <c:v>19526</c:v>
                </c:pt>
                <c:pt idx="96">
                  <c:v>19526</c:v>
                </c:pt>
                <c:pt idx="97">
                  <c:v>19526</c:v>
                </c:pt>
                <c:pt idx="98">
                  <c:v>19580.5</c:v>
                </c:pt>
                <c:pt idx="99">
                  <c:v>19580.5</c:v>
                </c:pt>
                <c:pt idx="100">
                  <c:v>19580.5</c:v>
                </c:pt>
                <c:pt idx="101">
                  <c:v>19679.5</c:v>
                </c:pt>
                <c:pt idx="102">
                  <c:v>19840</c:v>
                </c:pt>
                <c:pt idx="103">
                  <c:v>19840</c:v>
                </c:pt>
                <c:pt idx="104">
                  <c:v>20133</c:v>
                </c:pt>
                <c:pt idx="105">
                  <c:v>20162</c:v>
                </c:pt>
                <c:pt idx="106">
                  <c:v>20162</c:v>
                </c:pt>
                <c:pt idx="107">
                  <c:v>20162.5</c:v>
                </c:pt>
                <c:pt idx="108">
                  <c:v>22458</c:v>
                </c:pt>
                <c:pt idx="109">
                  <c:v>22458</c:v>
                </c:pt>
                <c:pt idx="110">
                  <c:v>22762</c:v>
                </c:pt>
                <c:pt idx="111">
                  <c:v>31986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EB-4517-AF13-FF17CC23A1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0">
                    <c:v>1.2999999999999999E-3</c:v>
                  </c:pt>
                  <c:pt idx="11">
                    <c:v>1.5E-3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0</c:v>
                  </c:pt>
                  <c:pt idx="16">
                    <c:v>1.1999999999999999E-3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1E-4</c:v>
                  </c:pt>
                  <c:pt idx="23">
                    <c:v>2.0000000000000001E-4</c:v>
                  </c:pt>
                  <c:pt idx="24">
                    <c:v>3.3999999999999998E-3</c:v>
                  </c:pt>
                  <c:pt idx="25">
                    <c:v>2.0000000000000001E-4</c:v>
                  </c:pt>
                  <c:pt idx="26">
                    <c:v>1.1999999999999999E-3</c:v>
                  </c:pt>
                  <c:pt idx="27">
                    <c:v>8.9999999999999998E-4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3.0000000000000001E-3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1.6999999999999999E-3</c:v>
                  </c:pt>
                  <c:pt idx="42">
                    <c:v>1.6000000000000001E-3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4.0000000000000002E-4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1E-3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5.0000000000000001E-4</c:v>
                  </c:pt>
                  <c:pt idx="60">
                    <c:v>2.0000000000000001E-4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1.6999999999999999E-3</c:v>
                  </c:pt>
                  <c:pt idx="67">
                    <c:v>1E-4</c:v>
                  </c:pt>
                  <c:pt idx="68">
                    <c:v>4.0000000000000002E-4</c:v>
                  </c:pt>
                  <c:pt idx="69">
                    <c:v>1E-3</c:v>
                  </c:pt>
                  <c:pt idx="70">
                    <c:v>1.6000000000000001E-3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4.0000000000000002E-4</c:v>
                  </c:pt>
                  <c:pt idx="74">
                    <c:v>3.1E-4</c:v>
                  </c:pt>
                  <c:pt idx="75">
                    <c:v>2.5000000000000001E-4</c:v>
                  </c:pt>
                  <c:pt idx="76">
                    <c:v>3.8000000000000002E-4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5.9999999999999995E-4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8.0000000000000004E-4</c:v>
                  </c:pt>
                  <c:pt idx="88">
                    <c:v>4.0000000000000002E-4</c:v>
                  </c:pt>
                  <c:pt idx="89">
                    <c:v>1.1000000000000001E-3</c:v>
                  </c:pt>
                  <c:pt idx="90">
                    <c:v>2.9999999999999997E-4</c:v>
                  </c:pt>
                  <c:pt idx="91">
                    <c:v>4.0000000000000002E-4</c:v>
                  </c:pt>
                  <c:pt idx="92">
                    <c:v>5.9999999999999995E-4</c:v>
                  </c:pt>
                  <c:pt idx="93">
                    <c:v>1.6999999999999999E-3</c:v>
                  </c:pt>
                  <c:pt idx="94">
                    <c:v>5.0000000000000001E-4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6.9999999999999999E-4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-1818.5</c:v>
                </c:pt>
                <c:pt idx="1">
                  <c:v>-1716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58</c:v>
                </c:pt>
                <c:pt idx="7">
                  <c:v>87.5</c:v>
                </c:pt>
                <c:pt idx="8">
                  <c:v>1314</c:v>
                </c:pt>
                <c:pt idx="9">
                  <c:v>2511</c:v>
                </c:pt>
                <c:pt idx="10">
                  <c:v>3756</c:v>
                </c:pt>
                <c:pt idx="11">
                  <c:v>5103.5</c:v>
                </c:pt>
                <c:pt idx="12">
                  <c:v>5389</c:v>
                </c:pt>
                <c:pt idx="13">
                  <c:v>5389.5</c:v>
                </c:pt>
                <c:pt idx="14">
                  <c:v>5487.5</c:v>
                </c:pt>
                <c:pt idx="15">
                  <c:v>6396</c:v>
                </c:pt>
                <c:pt idx="16">
                  <c:v>6853</c:v>
                </c:pt>
                <c:pt idx="17">
                  <c:v>7908</c:v>
                </c:pt>
                <c:pt idx="18">
                  <c:v>8277.5</c:v>
                </c:pt>
                <c:pt idx="19">
                  <c:v>9292</c:v>
                </c:pt>
                <c:pt idx="20">
                  <c:v>9493</c:v>
                </c:pt>
                <c:pt idx="21">
                  <c:v>9509</c:v>
                </c:pt>
                <c:pt idx="22">
                  <c:v>9617.5</c:v>
                </c:pt>
                <c:pt idx="23">
                  <c:v>10394</c:v>
                </c:pt>
                <c:pt idx="24">
                  <c:v>10394.5</c:v>
                </c:pt>
                <c:pt idx="25">
                  <c:v>12147.5</c:v>
                </c:pt>
                <c:pt idx="26">
                  <c:v>12253.5</c:v>
                </c:pt>
                <c:pt idx="27">
                  <c:v>12254</c:v>
                </c:pt>
                <c:pt idx="28">
                  <c:v>12443.5</c:v>
                </c:pt>
                <c:pt idx="29">
                  <c:v>12443.5</c:v>
                </c:pt>
                <c:pt idx="30">
                  <c:v>13015.5</c:v>
                </c:pt>
                <c:pt idx="31">
                  <c:v>13015.5</c:v>
                </c:pt>
                <c:pt idx="32">
                  <c:v>13104.5</c:v>
                </c:pt>
                <c:pt idx="33">
                  <c:v>13105</c:v>
                </c:pt>
                <c:pt idx="34">
                  <c:v>13447.5</c:v>
                </c:pt>
                <c:pt idx="35">
                  <c:v>13447.5</c:v>
                </c:pt>
                <c:pt idx="36">
                  <c:v>13560.5</c:v>
                </c:pt>
                <c:pt idx="37">
                  <c:v>13560.5</c:v>
                </c:pt>
                <c:pt idx="38">
                  <c:v>14228</c:v>
                </c:pt>
                <c:pt idx="39">
                  <c:v>14228</c:v>
                </c:pt>
                <c:pt idx="40">
                  <c:v>14228</c:v>
                </c:pt>
                <c:pt idx="41">
                  <c:v>14337</c:v>
                </c:pt>
                <c:pt idx="42">
                  <c:v>14337.5</c:v>
                </c:pt>
                <c:pt idx="43">
                  <c:v>14403.5</c:v>
                </c:pt>
                <c:pt idx="44">
                  <c:v>14403.5</c:v>
                </c:pt>
                <c:pt idx="45">
                  <c:v>14403.5</c:v>
                </c:pt>
                <c:pt idx="46">
                  <c:v>14480</c:v>
                </c:pt>
                <c:pt idx="47">
                  <c:v>14480</c:v>
                </c:pt>
                <c:pt idx="48">
                  <c:v>14480</c:v>
                </c:pt>
                <c:pt idx="49">
                  <c:v>14769.5</c:v>
                </c:pt>
                <c:pt idx="50">
                  <c:v>14780</c:v>
                </c:pt>
                <c:pt idx="51">
                  <c:v>14784</c:v>
                </c:pt>
                <c:pt idx="52">
                  <c:v>14794.5</c:v>
                </c:pt>
                <c:pt idx="53">
                  <c:v>14795</c:v>
                </c:pt>
                <c:pt idx="54">
                  <c:v>14798.5</c:v>
                </c:pt>
                <c:pt idx="55">
                  <c:v>14802</c:v>
                </c:pt>
                <c:pt idx="56">
                  <c:v>14802.5</c:v>
                </c:pt>
                <c:pt idx="57">
                  <c:v>14805.5</c:v>
                </c:pt>
                <c:pt idx="58">
                  <c:v>14806</c:v>
                </c:pt>
                <c:pt idx="59">
                  <c:v>14809.5</c:v>
                </c:pt>
                <c:pt idx="60">
                  <c:v>15476.5</c:v>
                </c:pt>
                <c:pt idx="61">
                  <c:v>15476.5</c:v>
                </c:pt>
                <c:pt idx="62">
                  <c:v>15476.5</c:v>
                </c:pt>
                <c:pt idx="63">
                  <c:v>15696</c:v>
                </c:pt>
                <c:pt idx="64">
                  <c:v>15696</c:v>
                </c:pt>
                <c:pt idx="65">
                  <c:v>15696</c:v>
                </c:pt>
                <c:pt idx="66">
                  <c:v>15761.5</c:v>
                </c:pt>
                <c:pt idx="67">
                  <c:v>15802</c:v>
                </c:pt>
                <c:pt idx="68">
                  <c:v>15821.5</c:v>
                </c:pt>
                <c:pt idx="69">
                  <c:v>16025</c:v>
                </c:pt>
                <c:pt idx="70">
                  <c:v>16025.5</c:v>
                </c:pt>
                <c:pt idx="71">
                  <c:v>17119.5</c:v>
                </c:pt>
                <c:pt idx="72">
                  <c:v>17119.5</c:v>
                </c:pt>
                <c:pt idx="73">
                  <c:v>17119.5</c:v>
                </c:pt>
                <c:pt idx="74">
                  <c:v>17119.5</c:v>
                </c:pt>
                <c:pt idx="75">
                  <c:v>17119.5</c:v>
                </c:pt>
                <c:pt idx="76">
                  <c:v>17119.5</c:v>
                </c:pt>
                <c:pt idx="77">
                  <c:v>17226</c:v>
                </c:pt>
                <c:pt idx="78">
                  <c:v>17226</c:v>
                </c:pt>
                <c:pt idx="79">
                  <c:v>17226</c:v>
                </c:pt>
                <c:pt idx="80">
                  <c:v>17328.5</c:v>
                </c:pt>
                <c:pt idx="81">
                  <c:v>17452.5</c:v>
                </c:pt>
                <c:pt idx="82">
                  <c:v>17453</c:v>
                </c:pt>
                <c:pt idx="83">
                  <c:v>17694</c:v>
                </c:pt>
                <c:pt idx="84">
                  <c:v>17694</c:v>
                </c:pt>
                <c:pt idx="85">
                  <c:v>17716</c:v>
                </c:pt>
                <c:pt idx="86">
                  <c:v>17716</c:v>
                </c:pt>
                <c:pt idx="87">
                  <c:v>18533</c:v>
                </c:pt>
                <c:pt idx="88">
                  <c:v>18533</c:v>
                </c:pt>
                <c:pt idx="89">
                  <c:v>18533</c:v>
                </c:pt>
                <c:pt idx="90">
                  <c:v>18533.5</c:v>
                </c:pt>
                <c:pt idx="91">
                  <c:v>18533.5</c:v>
                </c:pt>
                <c:pt idx="92">
                  <c:v>18533.5</c:v>
                </c:pt>
                <c:pt idx="93">
                  <c:v>18668.5</c:v>
                </c:pt>
                <c:pt idx="94">
                  <c:v>18723.5</c:v>
                </c:pt>
                <c:pt idx="95">
                  <c:v>19526</c:v>
                </c:pt>
                <c:pt idx="96">
                  <c:v>19526</c:v>
                </c:pt>
                <c:pt idx="97">
                  <c:v>19526</c:v>
                </c:pt>
                <c:pt idx="98">
                  <c:v>19580.5</c:v>
                </c:pt>
                <c:pt idx="99">
                  <c:v>19580.5</c:v>
                </c:pt>
                <c:pt idx="100">
                  <c:v>19580.5</c:v>
                </c:pt>
                <c:pt idx="101">
                  <c:v>19679.5</c:v>
                </c:pt>
                <c:pt idx="102">
                  <c:v>19840</c:v>
                </c:pt>
                <c:pt idx="103">
                  <c:v>19840</c:v>
                </c:pt>
                <c:pt idx="104">
                  <c:v>20133</c:v>
                </c:pt>
                <c:pt idx="105">
                  <c:v>20162</c:v>
                </c:pt>
                <c:pt idx="106">
                  <c:v>20162</c:v>
                </c:pt>
                <c:pt idx="107">
                  <c:v>20162.5</c:v>
                </c:pt>
                <c:pt idx="108">
                  <c:v>22458</c:v>
                </c:pt>
                <c:pt idx="109">
                  <c:v>22458</c:v>
                </c:pt>
                <c:pt idx="110">
                  <c:v>22762</c:v>
                </c:pt>
                <c:pt idx="111">
                  <c:v>31986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EB-4517-AF13-FF17CC23A1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-1818.5</c:v>
                </c:pt>
                <c:pt idx="1">
                  <c:v>-1716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58</c:v>
                </c:pt>
                <c:pt idx="7">
                  <c:v>87.5</c:v>
                </c:pt>
                <c:pt idx="8">
                  <c:v>1314</c:v>
                </c:pt>
                <c:pt idx="9">
                  <c:v>2511</c:v>
                </c:pt>
                <c:pt idx="10">
                  <c:v>3756</c:v>
                </c:pt>
                <c:pt idx="11">
                  <c:v>5103.5</c:v>
                </c:pt>
                <c:pt idx="12">
                  <c:v>5389</c:v>
                </c:pt>
                <c:pt idx="13">
                  <c:v>5389.5</c:v>
                </c:pt>
                <c:pt idx="14">
                  <c:v>5487.5</c:v>
                </c:pt>
                <c:pt idx="15">
                  <c:v>6396</c:v>
                </c:pt>
                <c:pt idx="16">
                  <c:v>6853</c:v>
                </c:pt>
                <c:pt idx="17">
                  <c:v>7908</c:v>
                </c:pt>
                <c:pt idx="18">
                  <c:v>8277.5</c:v>
                </c:pt>
                <c:pt idx="19">
                  <c:v>9292</c:v>
                </c:pt>
                <c:pt idx="20">
                  <c:v>9493</c:v>
                </c:pt>
                <c:pt idx="21">
                  <c:v>9509</c:v>
                </c:pt>
                <c:pt idx="22">
                  <c:v>9617.5</c:v>
                </c:pt>
                <c:pt idx="23">
                  <c:v>10394</c:v>
                </c:pt>
                <c:pt idx="24">
                  <c:v>10394.5</c:v>
                </c:pt>
                <c:pt idx="25">
                  <c:v>12147.5</c:v>
                </c:pt>
                <c:pt idx="26">
                  <c:v>12253.5</c:v>
                </c:pt>
                <c:pt idx="27">
                  <c:v>12254</c:v>
                </c:pt>
                <c:pt idx="28">
                  <c:v>12443.5</c:v>
                </c:pt>
                <c:pt idx="29">
                  <c:v>12443.5</c:v>
                </c:pt>
                <c:pt idx="30">
                  <c:v>13015.5</c:v>
                </c:pt>
                <c:pt idx="31">
                  <c:v>13015.5</c:v>
                </c:pt>
                <c:pt idx="32">
                  <c:v>13104.5</c:v>
                </c:pt>
                <c:pt idx="33">
                  <c:v>13105</c:v>
                </c:pt>
                <c:pt idx="34">
                  <c:v>13447.5</c:v>
                </c:pt>
                <c:pt idx="35">
                  <c:v>13447.5</c:v>
                </c:pt>
                <c:pt idx="36">
                  <c:v>13560.5</c:v>
                </c:pt>
                <c:pt idx="37">
                  <c:v>13560.5</c:v>
                </c:pt>
                <c:pt idx="38">
                  <c:v>14228</c:v>
                </c:pt>
                <c:pt idx="39">
                  <c:v>14228</c:v>
                </c:pt>
                <c:pt idx="40">
                  <c:v>14228</c:v>
                </c:pt>
                <c:pt idx="41">
                  <c:v>14337</c:v>
                </c:pt>
                <c:pt idx="42">
                  <c:v>14337.5</c:v>
                </c:pt>
                <c:pt idx="43">
                  <c:v>14403.5</c:v>
                </c:pt>
                <c:pt idx="44">
                  <c:v>14403.5</c:v>
                </c:pt>
                <c:pt idx="45">
                  <c:v>14403.5</c:v>
                </c:pt>
                <c:pt idx="46">
                  <c:v>14480</c:v>
                </c:pt>
                <c:pt idx="47">
                  <c:v>14480</c:v>
                </c:pt>
                <c:pt idx="48">
                  <c:v>14480</c:v>
                </c:pt>
                <c:pt idx="49">
                  <c:v>14769.5</c:v>
                </c:pt>
                <c:pt idx="50">
                  <c:v>14780</c:v>
                </c:pt>
                <c:pt idx="51">
                  <c:v>14784</c:v>
                </c:pt>
                <c:pt idx="52">
                  <c:v>14794.5</c:v>
                </c:pt>
                <c:pt idx="53">
                  <c:v>14795</c:v>
                </c:pt>
                <c:pt idx="54">
                  <c:v>14798.5</c:v>
                </c:pt>
                <c:pt idx="55">
                  <c:v>14802</c:v>
                </c:pt>
                <c:pt idx="56">
                  <c:v>14802.5</c:v>
                </c:pt>
                <c:pt idx="57">
                  <c:v>14805.5</c:v>
                </c:pt>
                <c:pt idx="58">
                  <c:v>14806</c:v>
                </c:pt>
                <c:pt idx="59">
                  <c:v>14809.5</c:v>
                </c:pt>
                <c:pt idx="60">
                  <c:v>15476.5</c:v>
                </c:pt>
                <c:pt idx="61">
                  <c:v>15476.5</c:v>
                </c:pt>
                <c:pt idx="62">
                  <c:v>15476.5</c:v>
                </c:pt>
                <c:pt idx="63">
                  <c:v>15696</c:v>
                </c:pt>
                <c:pt idx="64">
                  <c:v>15696</c:v>
                </c:pt>
                <c:pt idx="65">
                  <c:v>15696</c:v>
                </c:pt>
                <c:pt idx="66">
                  <c:v>15761.5</c:v>
                </c:pt>
                <c:pt idx="67">
                  <c:v>15802</c:v>
                </c:pt>
                <c:pt idx="68">
                  <c:v>15821.5</c:v>
                </c:pt>
                <c:pt idx="69">
                  <c:v>16025</c:v>
                </c:pt>
                <c:pt idx="70">
                  <c:v>16025.5</c:v>
                </c:pt>
                <c:pt idx="71">
                  <c:v>17119.5</c:v>
                </c:pt>
                <c:pt idx="72">
                  <c:v>17119.5</c:v>
                </c:pt>
                <c:pt idx="73">
                  <c:v>17119.5</c:v>
                </c:pt>
                <c:pt idx="74">
                  <c:v>17119.5</c:v>
                </c:pt>
                <c:pt idx="75">
                  <c:v>17119.5</c:v>
                </c:pt>
                <c:pt idx="76">
                  <c:v>17119.5</c:v>
                </c:pt>
                <c:pt idx="77">
                  <c:v>17226</c:v>
                </c:pt>
                <c:pt idx="78">
                  <c:v>17226</c:v>
                </c:pt>
                <c:pt idx="79">
                  <c:v>17226</c:v>
                </c:pt>
                <c:pt idx="80">
                  <c:v>17328.5</c:v>
                </c:pt>
                <c:pt idx="81">
                  <c:v>17452.5</c:v>
                </c:pt>
                <c:pt idx="82">
                  <c:v>17453</c:v>
                </c:pt>
                <c:pt idx="83">
                  <c:v>17694</c:v>
                </c:pt>
                <c:pt idx="84">
                  <c:v>17694</c:v>
                </c:pt>
                <c:pt idx="85">
                  <c:v>17716</c:v>
                </c:pt>
                <c:pt idx="86">
                  <c:v>17716</c:v>
                </c:pt>
                <c:pt idx="87">
                  <c:v>18533</c:v>
                </c:pt>
                <c:pt idx="88">
                  <c:v>18533</c:v>
                </c:pt>
                <c:pt idx="89">
                  <c:v>18533</c:v>
                </c:pt>
                <c:pt idx="90">
                  <c:v>18533.5</c:v>
                </c:pt>
                <c:pt idx="91">
                  <c:v>18533.5</c:v>
                </c:pt>
                <c:pt idx="92">
                  <c:v>18533.5</c:v>
                </c:pt>
                <c:pt idx="93">
                  <c:v>18668.5</c:v>
                </c:pt>
                <c:pt idx="94">
                  <c:v>18723.5</c:v>
                </c:pt>
                <c:pt idx="95">
                  <c:v>19526</c:v>
                </c:pt>
                <c:pt idx="96">
                  <c:v>19526</c:v>
                </c:pt>
                <c:pt idx="97">
                  <c:v>19526</c:v>
                </c:pt>
                <c:pt idx="98">
                  <c:v>19580.5</c:v>
                </c:pt>
                <c:pt idx="99">
                  <c:v>19580.5</c:v>
                </c:pt>
                <c:pt idx="100">
                  <c:v>19580.5</c:v>
                </c:pt>
                <c:pt idx="101">
                  <c:v>19679.5</c:v>
                </c:pt>
                <c:pt idx="102">
                  <c:v>19840</c:v>
                </c:pt>
                <c:pt idx="103">
                  <c:v>19840</c:v>
                </c:pt>
                <c:pt idx="104">
                  <c:v>20133</c:v>
                </c:pt>
                <c:pt idx="105">
                  <c:v>20162</c:v>
                </c:pt>
                <c:pt idx="106">
                  <c:v>20162</c:v>
                </c:pt>
                <c:pt idx="107">
                  <c:v>20162.5</c:v>
                </c:pt>
                <c:pt idx="108">
                  <c:v>22458</c:v>
                </c:pt>
                <c:pt idx="109">
                  <c:v>22458</c:v>
                </c:pt>
                <c:pt idx="110">
                  <c:v>22762</c:v>
                </c:pt>
                <c:pt idx="111">
                  <c:v>31986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4">
                  <c:v>-1.2780347444864944E-2</c:v>
                </c:pt>
                <c:pt idx="29">
                  <c:v>-5.7157027957602741E-3</c:v>
                </c:pt>
                <c:pt idx="30">
                  <c:v>-5.390956804737823E-3</c:v>
                </c:pt>
                <c:pt idx="31">
                  <c:v>-5.390956804737823E-3</c:v>
                </c:pt>
                <c:pt idx="32">
                  <c:v>-5.3404281452955182E-3</c:v>
                </c:pt>
                <c:pt idx="33">
                  <c:v>-5.3401442764222469E-3</c:v>
                </c:pt>
                <c:pt idx="34">
                  <c:v>-5.1456940982313563E-3</c:v>
                </c:pt>
                <c:pt idx="35">
                  <c:v>-5.1456940982313563E-3</c:v>
                </c:pt>
                <c:pt idx="36">
                  <c:v>-5.0815397328720256E-3</c:v>
                </c:pt>
                <c:pt idx="37">
                  <c:v>-5.0815397328720256E-3</c:v>
                </c:pt>
                <c:pt idx="38">
                  <c:v>-4.7025747870547419E-3</c:v>
                </c:pt>
                <c:pt idx="39">
                  <c:v>-4.7025747870547419E-3</c:v>
                </c:pt>
                <c:pt idx="40">
                  <c:v>-4.7025747870547419E-3</c:v>
                </c:pt>
                <c:pt idx="41">
                  <c:v>-4.6406913726815824E-3</c:v>
                </c:pt>
                <c:pt idx="42">
                  <c:v>-4.6404075038083119E-3</c:v>
                </c:pt>
                <c:pt idx="43">
                  <c:v>-4.6029368125364897E-3</c:v>
                </c:pt>
                <c:pt idx="44">
                  <c:v>-4.6029368125364897E-3</c:v>
                </c:pt>
                <c:pt idx="45">
                  <c:v>-4.6029368125364897E-3</c:v>
                </c:pt>
                <c:pt idx="46">
                  <c:v>-4.5595048749259709E-3</c:v>
                </c:pt>
                <c:pt idx="47">
                  <c:v>-4.5595048749259709E-3</c:v>
                </c:pt>
                <c:pt idx="48">
                  <c:v>-4.5595048749259709E-3</c:v>
                </c:pt>
                <c:pt idx="49">
                  <c:v>-4.3951447973018445E-3</c:v>
                </c:pt>
                <c:pt idx="50">
                  <c:v>-4.3891835509631463E-3</c:v>
                </c:pt>
                <c:pt idx="51">
                  <c:v>-4.3869125999769758E-3</c:v>
                </c:pt>
                <c:pt idx="52">
                  <c:v>-4.3809513536382759E-3</c:v>
                </c:pt>
                <c:pt idx="53">
                  <c:v>-4.3806674847650055E-3</c:v>
                </c:pt>
                <c:pt idx="54">
                  <c:v>-4.3786804026521055E-3</c:v>
                </c:pt>
                <c:pt idx="55">
                  <c:v>-4.3766933205392055E-3</c:v>
                </c:pt>
                <c:pt idx="56">
                  <c:v>-4.3764094516659351E-3</c:v>
                </c:pt>
                <c:pt idx="57">
                  <c:v>-4.3747062384263055E-3</c:v>
                </c:pt>
                <c:pt idx="58">
                  <c:v>-4.3744223695530351E-3</c:v>
                </c:pt>
                <c:pt idx="59">
                  <c:v>-4.3724352874401351E-3</c:v>
                </c:pt>
                <c:pt idx="60">
                  <c:v>-3.9937542104961227E-3</c:v>
                </c:pt>
                <c:pt idx="61">
                  <c:v>-3.9937542104961227E-3</c:v>
                </c:pt>
                <c:pt idx="62">
                  <c:v>-3.9937542104961227E-3</c:v>
                </c:pt>
                <c:pt idx="63">
                  <c:v>-3.8691357751299907E-3</c:v>
                </c:pt>
                <c:pt idx="64">
                  <c:v>-3.8691357751299907E-3</c:v>
                </c:pt>
                <c:pt idx="65">
                  <c:v>-3.8691357751299907E-3</c:v>
                </c:pt>
                <c:pt idx="66">
                  <c:v>-3.8319489527314406E-3</c:v>
                </c:pt>
                <c:pt idx="67">
                  <c:v>-3.808955573996459E-3</c:v>
                </c:pt>
                <c:pt idx="68">
                  <c:v>-3.7978846879388756E-3</c:v>
                </c:pt>
                <c:pt idx="69">
                  <c:v>-3.6823500565174271E-3</c:v>
                </c:pt>
                <c:pt idx="70">
                  <c:v>-3.6820661876441549E-3</c:v>
                </c:pt>
                <c:pt idx="71">
                  <c:v>-3.0609610929263897E-3</c:v>
                </c:pt>
                <c:pt idx="72">
                  <c:v>-3.0609610929263897E-3</c:v>
                </c:pt>
                <c:pt idx="73">
                  <c:v>-3.0609610929263897E-3</c:v>
                </c:pt>
                <c:pt idx="74">
                  <c:v>-3.0609610929263897E-3</c:v>
                </c:pt>
                <c:pt idx="75">
                  <c:v>-3.0609610929263897E-3</c:v>
                </c:pt>
                <c:pt idx="76">
                  <c:v>-3.0609610929263897E-3</c:v>
                </c:pt>
                <c:pt idx="77">
                  <c:v>-3.0004970229195876E-3</c:v>
                </c:pt>
                <c:pt idx="78">
                  <c:v>-3.0004970229195876E-3</c:v>
                </c:pt>
                <c:pt idx="79">
                  <c:v>-3.0004970229195876E-3</c:v>
                </c:pt>
                <c:pt idx="80">
                  <c:v>-2.942303903898956E-3</c:v>
                </c:pt>
                <c:pt idx="81">
                  <c:v>-2.8719044233276557E-3</c:v>
                </c:pt>
                <c:pt idx="82">
                  <c:v>-2.8716205544543835E-3</c:v>
                </c:pt>
                <c:pt idx="83">
                  <c:v>-2.7347957575375812E-3</c:v>
                </c:pt>
                <c:pt idx="84">
                  <c:v>-2.7347957575375812E-3</c:v>
                </c:pt>
                <c:pt idx="85">
                  <c:v>-2.7223055271136404E-3</c:v>
                </c:pt>
                <c:pt idx="86">
                  <c:v>-2.7223055271136404E-3</c:v>
                </c:pt>
                <c:pt idx="87">
                  <c:v>-2.2584637881882166E-3</c:v>
                </c:pt>
                <c:pt idx="88">
                  <c:v>-2.2584637881882166E-3</c:v>
                </c:pt>
                <c:pt idx="89">
                  <c:v>-2.2584637881882166E-3</c:v>
                </c:pt>
                <c:pt idx="90">
                  <c:v>-2.2581799193149461E-3</c:v>
                </c:pt>
                <c:pt idx="91">
                  <c:v>-2.2581799193149461E-3</c:v>
                </c:pt>
                <c:pt idx="92">
                  <c:v>-2.2581799193149461E-3</c:v>
                </c:pt>
                <c:pt idx="93">
                  <c:v>-2.1815353235316755E-3</c:v>
                </c:pt>
                <c:pt idx="94">
                  <c:v>-2.1503097474718236E-3</c:v>
                </c:pt>
                <c:pt idx="95">
                  <c:v>-1.6947002058712701E-3</c:v>
                </c:pt>
                <c:pt idx="96">
                  <c:v>-1.6947002058712701E-3</c:v>
                </c:pt>
                <c:pt idx="97">
                  <c:v>-1.6947002058712701E-3</c:v>
                </c:pt>
                <c:pt idx="98">
                  <c:v>-1.6637584986846903E-3</c:v>
                </c:pt>
                <c:pt idx="99">
                  <c:v>-1.6637584986846903E-3</c:v>
                </c:pt>
                <c:pt idx="100">
                  <c:v>-1.6637584986846903E-3</c:v>
                </c:pt>
                <c:pt idx="101">
                  <c:v>-1.6075524617769586E-3</c:v>
                </c:pt>
                <c:pt idx="102">
                  <c:v>-1.5164305534568472E-3</c:v>
                </c:pt>
                <c:pt idx="103">
                  <c:v>-1.5164305534568472E-3</c:v>
                </c:pt>
                <c:pt idx="104">
                  <c:v>-1.3500833937198226E-3</c:v>
                </c:pt>
                <c:pt idx="105">
                  <c:v>-1.3336189990700818E-3</c:v>
                </c:pt>
                <c:pt idx="106">
                  <c:v>-1.3336189990700818E-3</c:v>
                </c:pt>
                <c:pt idx="107">
                  <c:v>-1.3333351301968114E-3</c:v>
                </c:pt>
                <c:pt idx="108">
                  <c:v>-3.0093133007936396E-5</c:v>
                </c:pt>
                <c:pt idx="109">
                  <c:v>-3.0093133007936396E-5</c:v>
                </c:pt>
                <c:pt idx="110">
                  <c:v>1.4249914194105866E-4</c:v>
                </c:pt>
                <c:pt idx="111">
                  <c:v>5.3793121160513567E-3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EB-4517-AF13-FF17CC23A14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-1818.5</c:v>
                </c:pt>
                <c:pt idx="1">
                  <c:v>-1716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58</c:v>
                </c:pt>
                <c:pt idx="7">
                  <c:v>87.5</c:v>
                </c:pt>
                <c:pt idx="8">
                  <c:v>1314</c:v>
                </c:pt>
                <c:pt idx="9">
                  <c:v>2511</c:v>
                </c:pt>
                <c:pt idx="10">
                  <c:v>3756</c:v>
                </c:pt>
                <c:pt idx="11">
                  <c:v>5103.5</c:v>
                </c:pt>
                <c:pt idx="12">
                  <c:v>5389</c:v>
                </c:pt>
                <c:pt idx="13">
                  <c:v>5389.5</c:v>
                </c:pt>
                <c:pt idx="14">
                  <c:v>5487.5</c:v>
                </c:pt>
                <c:pt idx="15">
                  <c:v>6396</c:v>
                </c:pt>
                <c:pt idx="16">
                  <c:v>6853</c:v>
                </c:pt>
                <c:pt idx="17">
                  <c:v>7908</c:v>
                </c:pt>
                <c:pt idx="18">
                  <c:v>8277.5</c:v>
                </c:pt>
                <c:pt idx="19">
                  <c:v>9292</c:v>
                </c:pt>
                <c:pt idx="20">
                  <c:v>9493</c:v>
                </c:pt>
                <c:pt idx="21">
                  <c:v>9509</c:v>
                </c:pt>
                <c:pt idx="22">
                  <c:v>9617.5</c:v>
                </c:pt>
                <c:pt idx="23">
                  <c:v>10394</c:v>
                </c:pt>
                <c:pt idx="24">
                  <c:v>10394.5</c:v>
                </c:pt>
                <c:pt idx="25">
                  <c:v>12147.5</c:v>
                </c:pt>
                <c:pt idx="26">
                  <c:v>12253.5</c:v>
                </c:pt>
                <c:pt idx="27">
                  <c:v>12254</c:v>
                </c:pt>
                <c:pt idx="28">
                  <c:v>12443.5</c:v>
                </c:pt>
                <c:pt idx="29">
                  <c:v>12443.5</c:v>
                </c:pt>
                <c:pt idx="30">
                  <c:v>13015.5</c:v>
                </c:pt>
                <c:pt idx="31">
                  <c:v>13015.5</c:v>
                </c:pt>
                <c:pt idx="32">
                  <c:v>13104.5</c:v>
                </c:pt>
                <c:pt idx="33">
                  <c:v>13105</c:v>
                </c:pt>
                <c:pt idx="34">
                  <c:v>13447.5</c:v>
                </c:pt>
                <c:pt idx="35">
                  <c:v>13447.5</c:v>
                </c:pt>
                <c:pt idx="36">
                  <c:v>13560.5</c:v>
                </c:pt>
                <c:pt idx="37">
                  <c:v>13560.5</c:v>
                </c:pt>
                <c:pt idx="38">
                  <c:v>14228</c:v>
                </c:pt>
                <c:pt idx="39">
                  <c:v>14228</c:v>
                </c:pt>
                <c:pt idx="40">
                  <c:v>14228</c:v>
                </c:pt>
                <c:pt idx="41">
                  <c:v>14337</c:v>
                </c:pt>
                <c:pt idx="42">
                  <c:v>14337.5</c:v>
                </c:pt>
                <c:pt idx="43">
                  <c:v>14403.5</c:v>
                </c:pt>
                <c:pt idx="44">
                  <c:v>14403.5</c:v>
                </c:pt>
                <c:pt idx="45">
                  <c:v>14403.5</c:v>
                </c:pt>
                <c:pt idx="46">
                  <c:v>14480</c:v>
                </c:pt>
                <c:pt idx="47">
                  <c:v>14480</c:v>
                </c:pt>
                <c:pt idx="48">
                  <c:v>14480</c:v>
                </c:pt>
                <c:pt idx="49">
                  <c:v>14769.5</c:v>
                </c:pt>
                <c:pt idx="50">
                  <c:v>14780</c:v>
                </c:pt>
                <c:pt idx="51">
                  <c:v>14784</c:v>
                </c:pt>
                <c:pt idx="52">
                  <c:v>14794.5</c:v>
                </c:pt>
                <c:pt idx="53">
                  <c:v>14795</c:v>
                </c:pt>
                <c:pt idx="54">
                  <c:v>14798.5</c:v>
                </c:pt>
                <c:pt idx="55">
                  <c:v>14802</c:v>
                </c:pt>
                <c:pt idx="56">
                  <c:v>14802.5</c:v>
                </c:pt>
                <c:pt idx="57">
                  <c:v>14805.5</c:v>
                </c:pt>
                <c:pt idx="58">
                  <c:v>14806</c:v>
                </c:pt>
                <c:pt idx="59">
                  <c:v>14809.5</c:v>
                </c:pt>
                <c:pt idx="60">
                  <c:v>15476.5</c:v>
                </c:pt>
                <c:pt idx="61">
                  <c:v>15476.5</c:v>
                </c:pt>
                <c:pt idx="62">
                  <c:v>15476.5</c:v>
                </c:pt>
                <c:pt idx="63">
                  <c:v>15696</c:v>
                </c:pt>
                <c:pt idx="64">
                  <c:v>15696</c:v>
                </c:pt>
                <c:pt idx="65">
                  <c:v>15696</c:v>
                </c:pt>
                <c:pt idx="66">
                  <c:v>15761.5</c:v>
                </c:pt>
                <c:pt idx="67">
                  <c:v>15802</c:v>
                </c:pt>
                <c:pt idx="68">
                  <c:v>15821.5</c:v>
                </c:pt>
                <c:pt idx="69">
                  <c:v>16025</c:v>
                </c:pt>
                <c:pt idx="70">
                  <c:v>16025.5</c:v>
                </c:pt>
                <c:pt idx="71">
                  <c:v>17119.5</c:v>
                </c:pt>
                <c:pt idx="72">
                  <c:v>17119.5</c:v>
                </c:pt>
                <c:pt idx="73">
                  <c:v>17119.5</c:v>
                </c:pt>
                <c:pt idx="74">
                  <c:v>17119.5</c:v>
                </c:pt>
                <c:pt idx="75">
                  <c:v>17119.5</c:v>
                </c:pt>
                <c:pt idx="76">
                  <c:v>17119.5</c:v>
                </c:pt>
                <c:pt idx="77">
                  <c:v>17226</c:v>
                </c:pt>
                <c:pt idx="78">
                  <c:v>17226</c:v>
                </c:pt>
                <c:pt idx="79">
                  <c:v>17226</c:v>
                </c:pt>
                <c:pt idx="80">
                  <c:v>17328.5</c:v>
                </c:pt>
                <c:pt idx="81">
                  <c:v>17452.5</c:v>
                </c:pt>
                <c:pt idx="82">
                  <c:v>17453</c:v>
                </c:pt>
                <c:pt idx="83">
                  <c:v>17694</c:v>
                </c:pt>
                <c:pt idx="84">
                  <c:v>17694</c:v>
                </c:pt>
                <c:pt idx="85">
                  <c:v>17716</c:v>
                </c:pt>
                <c:pt idx="86">
                  <c:v>17716</c:v>
                </c:pt>
                <c:pt idx="87">
                  <c:v>18533</c:v>
                </c:pt>
                <c:pt idx="88">
                  <c:v>18533</c:v>
                </c:pt>
                <c:pt idx="89">
                  <c:v>18533</c:v>
                </c:pt>
                <c:pt idx="90">
                  <c:v>18533.5</c:v>
                </c:pt>
                <c:pt idx="91">
                  <c:v>18533.5</c:v>
                </c:pt>
                <c:pt idx="92">
                  <c:v>18533.5</c:v>
                </c:pt>
                <c:pt idx="93">
                  <c:v>18668.5</c:v>
                </c:pt>
                <c:pt idx="94">
                  <c:v>18723.5</c:v>
                </c:pt>
                <c:pt idx="95">
                  <c:v>19526</c:v>
                </c:pt>
                <c:pt idx="96">
                  <c:v>19526</c:v>
                </c:pt>
                <c:pt idx="97">
                  <c:v>19526</c:v>
                </c:pt>
                <c:pt idx="98">
                  <c:v>19580.5</c:v>
                </c:pt>
                <c:pt idx="99">
                  <c:v>19580.5</c:v>
                </c:pt>
                <c:pt idx="100">
                  <c:v>19580.5</c:v>
                </c:pt>
                <c:pt idx="101">
                  <c:v>19679.5</c:v>
                </c:pt>
                <c:pt idx="102">
                  <c:v>19840</c:v>
                </c:pt>
                <c:pt idx="103">
                  <c:v>19840</c:v>
                </c:pt>
                <c:pt idx="104">
                  <c:v>20133</c:v>
                </c:pt>
                <c:pt idx="105">
                  <c:v>20162</c:v>
                </c:pt>
                <c:pt idx="106">
                  <c:v>20162</c:v>
                </c:pt>
                <c:pt idx="107">
                  <c:v>20162.5</c:v>
                </c:pt>
                <c:pt idx="108">
                  <c:v>22458</c:v>
                </c:pt>
                <c:pt idx="109">
                  <c:v>22458</c:v>
                </c:pt>
                <c:pt idx="110">
                  <c:v>22762</c:v>
                </c:pt>
                <c:pt idx="111">
                  <c:v>31986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EB-4517-AF13-FF17CC23A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730528"/>
        <c:axId val="1"/>
      </c:scatterChart>
      <c:valAx>
        <c:axId val="843730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3730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381000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605DE4B-39D5-BEB0-1D79-8355486DB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201" TargetMode="External"/><Relationship Id="rId18" Type="http://schemas.openxmlformats.org/officeDocument/2006/relationships/hyperlink" Target="http://var.astro.cz/oejv/issues/oejv0137.pdf" TargetMode="External"/><Relationship Id="rId26" Type="http://schemas.openxmlformats.org/officeDocument/2006/relationships/hyperlink" Target="http://var.astro.cz/oejv/issues/oejv0137.pdf" TargetMode="External"/><Relationship Id="rId39" Type="http://schemas.openxmlformats.org/officeDocument/2006/relationships/hyperlink" Target="http://www.konkoly.hu/cgi-bin/IBVS?6033" TargetMode="External"/><Relationship Id="rId21" Type="http://schemas.openxmlformats.org/officeDocument/2006/relationships/hyperlink" Target="http://var.astro.cz/oejv/issues/oejv0137.pdf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www.konkoly.hu/cgi-bin/IBVS?6033" TargetMode="External"/><Relationship Id="rId47" Type="http://schemas.openxmlformats.org/officeDocument/2006/relationships/hyperlink" Target="http://www.konkoly.hu/cgi-bin/IBVS?6033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var.astro.cz/oejv/issues/oejv0160.pdf" TargetMode="External"/><Relationship Id="rId6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713" TargetMode="External"/><Relationship Id="rId2" Type="http://schemas.openxmlformats.org/officeDocument/2006/relationships/hyperlink" Target="http://www.konkoly.hu/cgi-bin/IBVS?4976" TargetMode="External"/><Relationship Id="rId16" Type="http://schemas.openxmlformats.org/officeDocument/2006/relationships/hyperlink" Target="http://www.konkoly.hu/cgi-bin/IBVS?5920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4976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820" TargetMode="External"/><Relationship Id="rId24" Type="http://schemas.openxmlformats.org/officeDocument/2006/relationships/hyperlink" Target="http://var.astro.cz/oejv/issues/oejv0137.pdf" TargetMode="External"/><Relationship Id="rId32" Type="http://schemas.openxmlformats.org/officeDocument/2006/relationships/hyperlink" Target="http://www.bav-astro.de/sfs/BAVM_link.php?BAVMnr=220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www.konkoly.hu/cgi-bin/IBVS?6033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www.konkoly.hu/cgi-bin/IBVS?6029" TargetMode="External"/><Relationship Id="rId66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www.konkoly.hu/cgi-bin/IBVS?5945" TargetMode="External"/><Relationship Id="rId28" Type="http://schemas.openxmlformats.org/officeDocument/2006/relationships/hyperlink" Target="http://var.astro.cz/oejv/issues/oejv0160.pdf" TargetMode="External"/><Relationship Id="rId36" Type="http://schemas.openxmlformats.org/officeDocument/2006/relationships/hyperlink" Target="http://var.astro.cz/oejv/issues/oejv0160.pdf" TargetMode="External"/><Relationship Id="rId49" Type="http://schemas.openxmlformats.org/officeDocument/2006/relationships/hyperlink" Target="http://www.konkoly.hu/cgi-bin/IBVS?6033" TargetMode="External"/><Relationship Id="rId57" Type="http://schemas.openxmlformats.org/officeDocument/2006/relationships/hyperlink" Target="http://www.bav-astro.de/sfs/BAVM_link.php?BAVMnr=231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var.astro.cz/oejv/issues/oejv0137.pdf" TargetMode="External"/><Relationship Id="rId31" Type="http://schemas.openxmlformats.org/officeDocument/2006/relationships/hyperlink" Target="http://www.bav-astro.de/sfs/BAVM_link.php?BAVMnr=220" TargetMode="External"/><Relationship Id="rId44" Type="http://schemas.openxmlformats.org/officeDocument/2006/relationships/hyperlink" Target="http://www.konkoly.hu/cgi-bin/IBVS?6033" TargetMode="External"/><Relationship Id="rId52" Type="http://schemas.openxmlformats.org/officeDocument/2006/relationships/hyperlink" Target="http://var.astro.cz/oejv/issues/oejv0160.pdf" TargetMode="External"/><Relationship Id="rId60" Type="http://schemas.openxmlformats.org/officeDocument/2006/relationships/hyperlink" Target="http://www.bav-astro.de/sfs/BAVM_link.php?BAVMnr=228" TargetMode="External"/><Relationship Id="rId65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bav-astro.de/sfs/BAVM_link.php?BAVMnr=186" TargetMode="External"/><Relationship Id="rId14" Type="http://schemas.openxmlformats.org/officeDocument/2006/relationships/hyperlink" Target="http://www.bav-astro.de/sfs/BAVM_link.php?BAVMnr=201" TargetMode="External"/><Relationship Id="rId22" Type="http://schemas.openxmlformats.org/officeDocument/2006/relationships/hyperlink" Target="http://www.konkoly.hu/cgi-bin/IBVS?5945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www.konkoly.hu/cgi-bin/IBVS?6033" TargetMode="External"/><Relationship Id="rId48" Type="http://schemas.openxmlformats.org/officeDocument/2006/relationships/hyperlink" Target="http://www.konkoly.hu/cgi-bin/IBVS?6033" TargetMode="External"/><Relationship Id="rId56" Type="http://schemas.openxmlformats.org/officeDocument/2006/relationships/hyperlink" Target="http://www.bav-astro.de/sfs/BAVM_link.php?BAVMnr=231" TargetMode="External"/><Relationship Id="rId64" Type="http://schemas.openxmlformats.org/officeDocument/2006/relationships/hyperlink" Target="http://www.bav-astro.de/sfs/BAVM_link.php?BAVMnr=232" TargetMode="External"/><Relationship Id="rId8" Type="http://schemas.openxmlformats.org/officeDocument/2006/relationships/hyperlink" Target="http://www.bav-astro.de/sfs/BAVM_link.php?BAVMnr=178" TargetMode="External"/><Relationship Id="rId51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konkoly.hu/cgi-bin/IBVS?5837" TargetMode="External"/><Relationship Id="rId17" Type="http://schemas.openxmlformats.org/officeDocument/2006/relationships/hyperlink" Target="http://www.konkoly.hu/cgi-bin/IBVS?5920" TargetMode="External"/><Relationship Id="rId25" Type="http://schemas.openxmlformats.org/officeDocument/2006/relationships/hyperlink" Target="http://var.astro.cz/oejv/issues/oejv0137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var.astro.cz/oejv/issues/oejv0160.pdf" TargetMode="External"/><Relationship Id="rId46" Type="http://schemas.openxmlformats.org/officeDocument/2006/relationships/hyperlink" Target="http://www.konkoly.hu/cgi-bin/IBVS?6033" TargetMode="External"/><Relationship Id="rId59" Type="http://schemas.openxmlformats.org/officeDocument/2006/relationships/hyperlink" Target="http://www.bav-astro.de/sfs/BAVM_link.php?BAVMnr=228" TargetMode="External"/><Relationship Id="rId67" Type="http://schemas.openxmlformats.org/officeDocument/2006/relationships/hyperlink" Target="http://www.bav-astro.de/sfs/BAVM_link.php?BAVMnr=241" TargetMode="External"/><Relationship Id="rId20" Type="http://schemas.openxmlformats.org/officeDocument/2006/relationships/hyperlink" Target="http://var.astro.cz/oejv/issues/oejv0137.pdf" TargetMode="External"/><Relationship Id="rId41" Type="http://schemas.openxmlformats.org/officeDocument/2006/relationships/hyperlink" Target="http://www.konkoly.hu/cgi-bin/IBVS?6033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9"/>
  <sheetViews>
    <sheetView tabSelected="1" workbookViewId="0">
      <pane xSplit="14" ySplit="22" topLeftCell="O125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1" ht="20.25">
      <c r="A1" s="1" t="s">
        <v>61</v>
      </c>
    </row>
    <row r="2" spans="1:11" s="4" customFormat="1" ht="12.95" customHeight="1">
      <c r="A2" s="4" t="s">
        <v>24</v>
      </c>
      <c r="B2" s="69" t="s">
        <v>366</v>
      </c>
    </row>
    <row r="3" spans="1:11" s="4" customFormat="1" ht="12.95" customHeight="1"/>
    <row r="4" spans="1:11" s="4" customFormat="1" ht="12.95" customHeight="1" thickTop="1" thickBot="1">
      <c r="A4" s="26" t="s">
        <v>1</v>
      </c>
      <c r="C4" s="27" t="s">
        <v>31</v>
      </c>
      <c r="D4" s="28" t="s">
        <v>31</v>
      </c>
    </row>
    <row r="5" spans="1:11" s="4" customFormat="1" ht="12.95" customHeight="1" thickTop="1">
      <c r="A5" s="29" t="s">
        <v>37</v>
      </c>
      <c r="C5" s="30">
        <v>-9.5</v>
      </c>
      <c r="D5" s="4" t="s">
        <v>38</v>
      </c>
    </row>
    <row r="6" spans="1:11" s="4" customFormat="1" ht="12.95" customHeight="1">
      <c r="A6" s="26" t="s">
        <v>2</v>
      </c>
    </row>
    <row r="7" spans="1:11" s="4" customFormat="1" ht="12.95" customHeight="1">
      <c r="A7" s="4" t="s">
        <v>3</v>
      </c>
      <c r="C7" s="67">
        <v>51757.564200000001</v>
      </c>
      <c r="D7" s="69" t="s">
        <v>360</v>
      </c>
    </row>
    <row r="8" spans="1:11" s="4" customFormat="1" ht="12.95" customHeight="1">
      <c r="A8" s="4" t="s">
        <v>4</v>
      </c>
      <c r="C8" s="68">
        <v>0.27312700000000001</v>
      </c>
      <c r="D8" s="69" t="s">
        <v>360</v>
      </c>
    </row>
    <row r="9" spans="1:11" s="4" customFormat="1" ht="12.95" customHeight="1">
      <c r="A9" s="32" t="s">
        <v>43</v>
      </c>
      <c r="B9" s="33">
        <v>43</v>
      </c>
      <c r="C9" s="34" t="str">
        <f>"F"&amp;B9</f>
        <v>F43</v>
      </c>
      <c r="D9" s="35" t="str">
        <f>"G"&amp;B9</f>
        <v>G43</v>
      </c>
    </row>
    <row r="10" spans="1:11" s="4" customFormat="1" ht="12.95" customHeight="1" thickBot="1">
      <c r="C10" s="36" t="s">
        <v>20</v>
      </c>
      <c r="D10" s="36" t="s">
        <v>21</v>
      </c>
    </row>
    <row r="11" spans="1:11" s="4" customFormat="1" ht="12.95" customHeight="1">
      <c r="A11" s="4" t="s">
        <v>16</v>
      </c>
      <c r="C11" s="35">
        <f ca="1">INTERCEPT(INDIRECT($D$9):G987,INDIRECT($C$9):F987)</f>
        <v>-1.2780347444864944E-2</v>
      </c>
      <c r="D11" s="37"/>
    </row>
    <row r="12" spans="1:11" s="4" customFormat="1" ht="12.95" customHeight="1">
      <c r="A12" s="4" t="s">
        <v>17</v>
      </c>
      <c r="C12" s="35">
        <f ca="1">SLOPE(INDIRECT($D$9):G987,INDIRECT($C$9):F987)</f>
        <v>5.6773774654274685E-7</v>
      </c>
      <c r="D12" s="37"/>
      <c r="E12" s="77" t="s">
        <v>362</v>
      </c>
      <c r="F12" s="82" t="s">
        <v>365</v>
      </c>
      <c r="G12" s="73" t="s">
        <v>39</v>
      </c>
      <c r="H12" s="73" t="s">
        <v>52</v>
      </c>
      <c r="I12" s="73" t="s">
        <v>40</v>
      </c>
      <c r="J12" s="73" t="s">
        <v>363</v>
      </c>
      <c r="K12" s="73" t="s">
        <v>364</v>
      </c>
    </row>
    <row r="13" spans="1:11" s="4" customFormat="1" ht="12.95" customHeight="1">
      <c r="A13" s="4" t="s">
        <v>19</v>
      </c>
      <c r="C13" s="37" t="s">
        <v>14</v>
      </c>
      <c r="E13" s="79" t="s">
        <v>51</v>
      </c>
      <c r="F13" s="78">
        <v>1</v>
      </c>
      <c r="G13" s="74">
        <f ca="1">NOW()+15018.5+$I$13/24</f>
        <v>60710.827075925925</v>
      </c>
      <c r="H13" s="74">
        <f ca="1">ROUND(2*($F$14-$K$13)/$C$8,0)/2+$F$13</f>
        <v>55093</v>
      </c>
      <c r="I13" s="74">
        <f ca="1">ROUND(2*($F$14-$C$15)/$C$16,0)/2+$F$13</f>
        <v>689</v>
      </c>
      <c r="J13" s="75">
        <f ca="1">+$C$15+$C$16*$F$16-15018.5-$I$13/24</f>
        <v>45634.786362150095</v>
      </c>
      <c r="K13" s="75">
        <f ca="1">+($C$15+$C$16*$F$16)-($C$16/2)-15018.5-$I$13/24</f>
        <v>45634.649798366227</v>
      </c>
    </row>
    <row r="14" spans="1:11" s="4" customFormat="1" ht="12.95" customHeight="1">
      <c r="E14" s="80" t="s">
        <v>39</v>
      </c>
      <c r="F14" s="83">
        <f ca="1">NOW()+15018.5+$C$5/24</f>
        <v>60681.722909259253</v>
      </c>
    </row>
    <row r="15" spans="1:11" s="4" customFormat="1" ht="12.95" customHeight="1">
      <c r="A15" s="38" t="s">
        <v>18</v>
      </c>
      <c r="C15" s="39">
        <f ca="1">(C7+C11)+(C8+C12)*INT(MAX(F21:F3528))</f>
        <v>60493.80980131212</v>
      </c>
      <c r="E15" s="80" t="s">
        <v>52</v>
      </c>
      <c r="F15" s="83">
        <f ca="1">ROUND(2*($F$14-$C$7)/$C$8,0)/2+$F$13</f>
        <v>32675</v>
      </c>
    </row>
    <row r="16" spans="1:11" s="4" customFormat="1" ht="12.95" customHeight="1">
      <c r="A16" s="26" t="s">
        <v>5</v>
      </c>
      <c r="C16" s="41">
        <f ca="1">+C8+C12</f>
        <v>0.27312756773774655</v>
      </c>
      <c r="E16" s="80" t="s">
        <v>40</v>
      </c>
      <c r="F16" s="83">
        <f ca="1">ROUND(2*($F$14-$C$15)/$C$16,0)/2+$F$13</f>
        <v>689</v>
      </c>
    </row>
    <row r="17" spans="1:21" s="4" customFormat="1" ht="12.95" customHeight="1" thickBot="1">
      <c r="A17" s="40" t="s">
        <v>32</v>
      </c>
      <c r="C17" s="4">
        <f>COUNT(C21:C2186)</f>
        <v>112</v>
      </c>
      <c r="E17" s="80" t="s">
        <v>363</v>
      </c>
      <c r="F17" s="84">
        <f ca="1">+$C$15+$C$16*$F$16-15018.5-$C$5/24</f>
        <v>45663.890528816766</v>
      </c>
    </row>
    <row r="18" spans="1:21" s="4" customFormat="1" ht="12.95" customHeight="1" thickTop="1" thickBot="1">
      <c r="A18" s="26" t="s">
        <v>6</v>
      </c>
      <c r="C18" s="42">
        <f ca="1">+C15</f>
        <v>60493.80980131212</v>
      </c>
      <c r="D18" s="76">
        <f ca="1">+C16</f>
        <v>0.27312756773774655</v>
      </c>
      <c r="E18" s="81" t="s">
        <v>364</v>
      </c>
      <c r="F18" s="85">
        <f ca="1">+($C$15+$C$16*$F$16)-($C$16/2)-15018.5-$C$5/24</f>
        <v>45663.753965032898</v>
      </c>
    </row>
    <row r="19" spans="1:21" s="4" customFormat="1" ht="12.95" customHeight="1" thickTop="1">
      <c r="E19" s="40"/>
      <c r="F19" s="43"/>
    </row>
    <row r="20" spans="1:21" s="4" customFormat="1" ht="12.95" customHeight="1" thickBot="1">
      <c r="A20" s="36" t="s">
        <v>7</v>
      </c>
      <c r="B20" s="36" t="s">
        <v>8</v>
      </c>
      <c r="C20" s="36" t="s">
        <v>9</v>
      </c>
      <c r="D20" s="36" t="s">
        <v>13</v>
      </c>
      <c r="E20" s="36" t="s">
        <v>10</v>
      </c>
      <c r="F20" s="36" t="s">
        <v>11</v>
      </c>
      <c r="G20" s="36" t="s">
        <v>12</v>
      </c>
      <c r="H20" s="44" t="s">
        <v>72</v>
      </c>
      <c r="I20" s="44" t="s">
        <v>75</v>
      </c>
      <c r="J20" s="44" t="s">
        <v>69</v>
      </c>
      <c r="K20" s="44" t="s">
        <v>48</v>
      </c>
      <c r="L20" s="44" t="s">
        <v>25</v>
      </c>
      <c r="M20" s="44" t="s">
        <v>26</v>
      </c>
      <c r="N20" s="44" t="s">
        <v>27</v>
      </c>
      <c r="O20" s="44" t="s">
        <v>23</v>
      </c>
      <c r="P20" s="45" t="s">
        <v>22</v>
      </c>
      <c r="Q20" s="36" t="s">
        <v>15</v>
      </c>
      <c r="U20" s="46" t="s">
        <v>357</v>
      </c>
    </row>
    <row r="21" spans="1:21" s="4" customFormat="1" ht="12.95" customHeight="1">
      <c r="A21" s="47" t="s">
        <v>358</v>
      </c>
      <c r="B21" s="48" t="s">
        <v>29</v>
      </c>
      <c r="C21" s="47">
        <v>51260.881600000001</v>
      </c>
      <c r="E21" s="4">
        <f t="shared" ref="E21:E52" si="0">+(C21-C$7)/C$8</f>
        <v>-1818.5042123261344</v>
      </c>
      <c r="F21" s="4">
        <f t="shared" ref="F21:F52" si="1">ROUND(2*E21,0)/2</f>
        <v>-1818.5</v>
      </c>
      <c r="G21" s="4">
        <f t="shared" ref="G21:G52" si="2">+C21-(C$7+F21*C$8)</f>
        <v>-1.1505000002216548E-3</v>
      </c>
      <c r="J21" s="4">
        <f>+G21</f>
        <v>-1.1505000002216548E-3</v>
      </c>
      <c r="Q21" s="49">
        <f t="shared" ref="Q21:Q52" si="3">+C21-15018.5</f>
        <v>36242.381600000001</v>
      </c>
    </row>
    <row r="22" spans="1:21" s="4" customFormat="1" ht="12.95" customHeight="1">
      <c r="A22" s="47" t="s">
        <v>358</v>
      </c>
      <c r="B22" s="48" t="s">
        <v>35</v>
      </c>
      <c r="C22" s="47">
        <v>51288.879699999998</v>
      </c>
      <c r="E22" s="4">
        <f t="shared" si="0"/>
        <v>-1715.9947570178085</v>
      </c>
      <c r="F22" s="4">
        <f t="shared" si="1"/>
        <v>-1716</v>
      </c>
      <c r="G22" s="4">
        <f t="shared" si="2"/>
        <v>1.4319999972940423E-3</v>
      </c>
      <c r="J22" s="4">
        <f>+G22</f>
        <v>1.4319999972940423E-3</v>
      </c>
      <c r="Q22" s="49">
        <f t="shared" si="3"/>
        <v>36270.379699999998</v>
      </c>
    </row>
    <row r="23" spans="1:21" s="4" customFormat="1" ht="12.95" customHeight="1">
      <c r="A23" s="47" t="s">
        <v>89</v>
      </c>
      <c r="B23" s="48" t="s">
        <v>29</v>
      </c>
      <c r="C23" s="47">
        <v>51757.427600000003</v>
      </c>
      <c r="E23" s="4">
        <f t="shared" si="0"/>
        <v>-0.50013363745802375</v>
      </c>
      <c r="F23" s="4">
        <f t="shared" si="1"/>
        <v>-0.5</v>
      </c>
      <c r="G23" s="4">
        <f t="shared" si="2"/>
        <v>-3.6500001442618668E-5</v>
      </c>
      <c r="K23" s="4">
        <f t="shared" ref="K23:K32" si="4">+G23</f>
        <v>-3.6500001442618668E-5</v>
      </c>
      <c r="Q23" s="49">
        <f t="shared" si="3"/>
        <v>36738.927600000003</v>
      </c>
    </row>
    <row r="24" spans="1:21" s="4" customFormat="1" ht="12.95" customHeight="1">
      <c r="A24" s="47" t="s">
        <v>89</v>
      </c>
      <c r="B24" s="48" t="s">
        <v>35</v>
      </c>
      <c r="C24" s="47">
        <v>51757.564299999998</v>
      </c>
      <c r="E24" s="4">
        <f t="shared" si="0"/>
        <v>3.66130032819119E-4</v>
      </c>
      <c r="F24" s="4">
        <f t="shared" si="1"/>
        <v>0</v>
      </c>
      <c r="G24" s="4">
        <f t="shared" si="2"/>
        <v>9.9999997473787516E-5</v>
      </c>
      <c r="K24" s="4">
        <f t="shared" si="4"/>
        <v>9.9999997473787516E-5</v>
      </c>
      <c r="Q24" s="49">
        <f t="shared" si="3"/>
        <v>36739.064299999998</v>
      </c>
    </row>
    <row r="25" spans="1:21" s="4" customFormat="1" ht="12.95" customHeight="1">
      <c r="A25" s="4" t="str">
        <f>$D$7</f>
        <v>VSX</v>
      </c>
      <c r="C25" s="4">
        <f>$C$7</f>
        <v>51757.564200000001</v>
      </c>
      <c r="E25" s="4">
        <f t="shared" si="0"/>
        <v>0</v>
      </c>
      <c r="F25" s="4">
        <f t="shared" si="1"/>
        <v>0</v>
      </c>
      <c r="G25" s="4">
        <f t="shared" si="2"/>
        <v>0</v>
      </c>
      <c r="K25" s="4">
        <f t="shared" si="4"/>
        <v>0</v>
      </c>
      <c r="O25" s="4">
        <f ca="1">+C$11+C$12*$F25</f>
        <v>-1.2780347444864944E-2</v>
      </c>
      <c r="Q25" s="49">
        <f t="shared" si="3"/>
        <v>36739.064200000001</v>
      </c>
    </row>
    <row r="26" spans="1:21" s="4" customFormat="1" ht="12.95" customHeight="1">
      <c r="A26" s="47" t="s">
        <v>89</v>
      </c>
      <c r="B26" s="48" t="s">
        <v>35</v>
      </c>
      <c r="C26" s="47">
        <v>51768.489399999999</v>
      </c>
      <c r="E26" s="4">
        <f t="shared" si="0"/>
        <v>40.000439356042641</v>
      </c>
      <c r="F26" s="4">
        <f t="shared" si="1"/>
        <v>40</v>
      </c>
      <c r="G26" s="4">
        <f t="shared" si="2"/>
        <v>1.1999999696854502E-4</v>
      </c>
      <c r="K26" s="4">
        <f t="shared" si="4"/>
        <v>1.1999999696854502E-4</v>
      </c>
      <c r="Q26" s="49">
        <f t="shared" si="3"/>
        <v>36749.989399999999</v>
      </c>
    </row>
    <row r="27" spans="1:21" s="4" customFormat="1" ht="12.95" customHeight="1">
      <c r="A27" s="47" t="s">
        <v>89</v>
      </c>
      <c r="B27" s="48" t="s">
        <v>35</v>
      </c>
      <c r="C27" s="47">
        <v>51773.4061</v>
      </c>
      <c r="E27" s="4">
        <f t="shared" si="0"/>
        <v>58.001955134422595</v>
      </c>
      <c r="F27" s="4">
        <f t="shared" si="1"/>
        <v>58</v>
      </c>
      <c r="G27" s="4">
        <f t="shared" si="2"/>
        <v>5.3399999887915328E-4</v>
      </c>
      <c r="K27" s="4">
        <f t="shared" si="4"/>
        <v>5.3399999887915328E-4</v>
      </c>
      <c r="Q27" s="49">
        <f t="shared" si="3"/>
        <v>36754.9061</v>
      </c>
    </row>
    <row r="28" spans="1:21" s="4" customFormat="1" ht="12.95" customHeight="1">
      <c r="A28" s="47" t="s">
        <v>89</v>
      </c>
      <c r="B28" s="48" t="s">
        <v>29</v>
      </c>
      <c r="C28" s="47">
        <v>51781.461900000002</v>
      </c>
      <c r="E28" s="4">
        <f t="shared" si="0"/>
        <v>87.496659063371069</v>
      </c>
      <c r="F28" s="4">
        <f t="shared" si="1"/>
        <v>87.5</v>
      </c>
      <c r="G28" s="4">
        <f t="shared" si="2"/>
        <v>-9.1249999968567863E-4</v>
      </c>
      <c r="K28" s="4">
        <f t="shared" si="4"/>
        <v>-9.1249999968567863E-4</v>
      </c>
      <c r="Q28" s="49">
        <f t="shared" si="3"/>
        <v>36762.961900000002</v>
      </c>
    </row>
    <row r="29" spans="1:21" s="4" customFormat="1" ht="12.95" customHeight="1">
      <c r="A29" s="47" t="s">
        <v>104</v>
      </c>
      <c r="B29" s="48" t="s">
        <v>35</v>
      </c>
      <c r="C29" s="47">
        <v>52116.4516</v>
      </c>
      <c r="E29" s="4">
        <f t="shared" si="0"/>
        <v>1313.9945885979769</v>
      </c>
      <c r="F29" s="4">
        <f t="shared" si="1"/>
        <v>1314</v>
      </c>
      <c r="G29" s="4">
        <f t="shared" si="2"/>
        <v>-1.4779999983147718E-3</v>
      </c>
      <c r="K29" s="4">
        <f t="shared" si="4"/>
        <v>-1.4779999983147718E-3</v>
      </c>
      <c r="Q29" s="49">
        <f t="shared" si="3"/>
        <v>37097.9516</v>
      </c>
    </row>
    <row r="30" spans="1:21" s="4" customFormat="1" ht="12.95" customHeight="1">
      <c r="A30" s="47" t="s">
        <v>108</v>
      </c>
      <c r="B30" s="48" t="s">
        <v>35</v>
      </c>
      <c r="C30" s="47">
        <v>52443.385699999999</v>
      </c>
      <c r="E30" s="4">
        <f t="shared" si="0"/>
        <v>2510.9985464637261</v>
      </c>
      <c r="F30" s="4">
        <f t="shared" si="1"/>
        <v>2511</v>
      </c>
      <c r="G30" s="4">
        <f t="shared" si="2"/>
        <v>-3.9700000343145803E-4</v>
      </c>
      <c r="K30" s="4">
        <f t="shared" si="4"/>
        <v>-3.9700000343145803E-4</v>
      </c>
      <c r="Q30" s="49">
        <f t="shared" si="3"/>
        <v>37424.885699999999</v>
      </c>
    </row>
    <row r="31" spans="1:21" s="4" customFormat="1" ht="12.95" customHeight="1">
      <c r="A31" s="31" t="s">
        <v>34</v>
      </c>
      <c r="B31" s="50" t="s">
        <v>35</v>
      </c>
      <c r="C31" s="8">
        <v>52783.426700000004</v>
      </c>
      <c r="D31" s="8">
        <v>1.2999999999999999E-3</v>
      </c>
      <c r="E31" s="4">
        <f t="shared" si="0"/>
        <v>3755.9908028133536</v>
      </c>
      <c r="F31" s="4">
        <f t="shared" si="1"/>
        <v>3756</v>
      </c>
      <c r="G31" s="4">
        <f t="shared" si="2"/>
        <v>-2.5119999991147779E-3</v>
      </c>
      <c r="K31" s="4">
        <f t="shared" si="4"/>
        <v>-2.5119999991147779E-3</v>
      </c>
      <c r="Q31" s="49">
        <f t="shared" si="3"/>
        <v>37764.926700000004</v>
      </c>
    </row>
    <row r="32" spans="1:21" s="4" customFormat="1" ht="12.95" customHeight="1">
      <c r="A32" s="2" t="s">
        <v>28</v>
      </c>
      <c r="B32" s="3" t="s">
        <v>29</v>
      </c>
      <c r="C32" s="2">
        <v>53151.464399999997</v>
      </c>
      <c r="D32" s="2">
        <v>1.5E-3</v>
      </c>
      <c r="E32" s="4">
        <f t="shared" si="0"/>
        <v>5103.4873886506875</v>
      </c>
      <c r="F32" s="4">
        <f t="shared" si="1"/>
        <v>5103.5</v>
      </c>
      <c r="G32" s="4">
        <f t="shared" si="2"/>
        <v>-3.4445000055711716E-3</v>
      </c>
      <c r="K32" s="4">
        <f t="shared" si="4"/>
        <v>-3.4445000055711716E-3</v>
      </c>
      <c r="Q32" s="49">
        <f t="shared" si="3"/>
        <v>38132.964399999997</v>
      </c>
    </row>
    <row r="33" spans="1:17" s="4" customFormat="1" ht="12.95" customHeight="1">
      <c r="A33" s="4" t="s">
        <v>30</v>
      </c>
      <c r="B33" s="51"/>
      <c r="C33" s="52">
        <v>53229.441899999998</v>
      </c>
      <c r="D33" s="52">
        <v>2.0000000000000001E-4</v>
      </c>
      <c r="E33" s="4">
        <f t="shared" si="0"/>
        <v>5388.9864422045321</v>
      </c>
      <c r="F33" s="4">
        <f t="shared" si="1"/>
        <v>5389</v>
      </c>
      <c r="G33" s="4">
        <f t="shared" si="2"/>
        <v>-3.7030000021331944E-3</v>
      </c>
      <c r="J33" s="4">
        <f>+G33</f>
        <v>-3.7030000021331944E-3</v>
      </c>
      <c r="Q33" s="49">
        <f t="shared" si="3"/>
        <v>38210.941899999998</v>
      </c>
    </row>
    <row r="34" spans="1:17" s="4" customFormat="1" ht="12.95" customHeight="1">
      <c r="A34" s="4" t="s">
        <v>30</v>
      </c>
      <c r="B34" s="51"/>
      <c r="C34" s="52">
        <v>53229.580300000001</v>
      </c>
      <c r="D34" s="52">
        <v>2.9999999999999997E-4</v>
      </c>
      <c r="E34" s="4">
        <f t="shared" si="0"/>
        <v>5389.4931661827677</v>
      </c>
      <c r="F34" s="4">
        <f t="shared" si="1"/>
        <v>5389.5</v>
      </c>
      <c r="G34" s="4">
        <f t="shared" si="2"/>
        <v>-1.8665000025066547E-3</v>
      </c>
      <c r="J34" s="4">
        <f>+G34</f>
        <v>-1.8665000025066547E-3</v>
      </c>
      <c r="Q34" s="49">
        <f t="shared" si="3"/>
        <v>38211.080300000001</v>
      </c>
    </row>
    <row r="35" spans="1:17" s="4" customFormat="1" ht="12.95" customHeight="1">
      <c r="A35" s="4" t="s">
        <v>30</v>
      </c>
      <c r="B35" s="51"/>
      <c r="C35" s="52">
        <v>53256.346100000002</v>
      </c>
      <c r="D35" s="52">
        <v>4.0000000000000002E-4</v>
      </c>
      <c r="E35" s="4">
        <f t="shared" si="0"/>
        <v>5487.4908009826995</v>
      </c>
      <c r="F35" s="4">
        <f t="shared" si="1"/>
        <v>5487.5</v>
      </c>
      <c r="G35" s="4">
        <f t="shared" si="2"/>
        <v>-2.512499995646067E-3</v>
      </c>
      <c r="J35" s="4">
        <f>+G35</f>
        <v>-2.512499995646067E-3</v>
      </c>
      <c r="Q35" s="49">
        <f t="shared" si="3"/>
        <v>38237.846100000002</v>
      </c>
    </row>
    <row r="36" spans="1:17" s="4" customFormat="1" ht="12.95" customHeight="1">
      <c r="A36" s="8" t="s">
        <v>47</v>
      </c>
      <c r="B36" s="50" t="s">
        <v>35</v>
      </c>
      <c r="C36" s="8">
        <v>53504.479749999999</v>
      </c>
      <c r="D36" s="8" t="s">
        <v>48</v>
      </c>
      <c r="E36" s="4">
        <f t="shared" si="0"/>
        <v>6395.9826381133971</v>
      </c>
      <c r="F36" s="4">
        <f t="shared" si="1"/>
        <v>6396</v>
      </c>
      <c r="G36" s="4">
        <f t="shared" si="2"/>
        <v>-4.7420000046258792E-3</v>
      </c>
      <c r="K36" s="4">
        <f>+G36</f>
        <v>-4.7420000046258792E-3</v>
      </c>
      <c r="Q36" s="49">
        <f t="shared" si="3"/>
        <v>38485.979749999999</v>
      </c>
    </row>
    <row r="37" spans="1:17" s="4" customFormat="1" ht="12.95" customHeight="1">
      <c r="A37" s="35" t="s">
        <v>36</v>
      </c>
      <c r="B37" s="39" t="s">
        <v>35</v>
      </c>
      <c r="C37" s="34">
        <v>53629.297500000001</v>
      </c>
      <c r="D37" s="34">
        <v>1.1999999999999999E-3</v>
      </c>
      <c r="E37" s="4">
        <f t="shared" si="0"/>
        <v>6852.9779186971618</v>
      </c>
      <c r="F37" s="4">
        <f t="shared" si="1"/>
        <v>6853</v>
      </c>
      <c r="G37" s="4">
        <f t="shared" si="2"/>
        <v>-6.0309999971650541E-3</v>
      </c>
      <c r="I37" s="35"/>
      <c r="J37" s="4">
        <f>+G37</f>
        <v>-6.0309999971650541E-3</v>
      </c>
      <c r="Q37" s="49">
        <f t="shared" si="3"/>
        <v>38610.797500000001</v>
      </c>
    </row>
    <row r="38" spans="1:17" s="4" customFormat="1" ht="12.95" customHeight="1">
      <c r="A38" s="4" t="s">
        <v>33</v>
      </c>
      <c r="B38" s="53"/>
      <c r="C38" s="52">
        <v>53917.450100000002</v>
      </c>
      <c r="D38" s="52">
        <v>5.0000000000000001E-4</v>
      </c>
      <c r="E38" s="4">
        <f t="shared" si="0"/>
        <v>7907.9911542981872</v>
      </c>
      <c r="F38" s="4">
        <f t="shared" si="1"/>
        <v>7908</v>
      </c>
      <c r="G38" s="4">
        <f t="shared" si="2"/>
        <v>-2.4159999957191758E-3</v>
      </c>
      <c r="J38" s="4">
        <f>+G38</f>
        <v>-2.4159999957191758E-3</v>
      </c>
      <c r="Q38" s="49">
        <f t="shared" si="3"/>
        <v>38898.950100000002</v>
      </c>
    </row>
    <row r="39" spans="1:17" s="4" customFormat="1" ht="12.95" customHeight="1">
      <c r="A39" s="8" t="s">
        <v>41</v>
      </c>
      <c r="B39" s="37" t="s">
        <v>29</v>
      </c>
      <c r="C39" s="2">
        <v>54018.369400000003</v>
      </c>
      <c r="D39" s="52">
        <v>8.9999999999999998E-4</v>
      </c>
      <c r="E39" s="4">
        <f t="shared" si="0"/>
        <v>8277.4870298432688</v>
      </c>
      <c r="F39" s="4">
        <f t="shared" si="1"/>
        <v>8277.5</v>
      </c>
      <c r="G39" s="4">
        <f t="shared" si="2"/>
        <v>-3.54249999509193E-3</v>
      </c>
      <c r="K39" s="4">
        <f>+G39</f>
        <v>-3.54249999509193E-3</v>
      </c>
      <c r="Q39" s="49">
        <f t="shared" si="3"/>
        <v>38999.869400000003</v>
      </c>
    </row>
    <row r="40" spans="1:17" s="4" customFormat="1" ht="12.95" customHeight="1">
      <c r="A40" s="8" t="s">
        <v>42</v>
      </c>
      <c r="B40" s="51"/>
      <c r="C40" s="2">
        <v>54295.457699999999</v>
      </c>
      <c r="D40" s="52">
        <v>5.9999999999999995E-4</v>
      </c>
      <c r="E40" s="4">
        <f t="shared" si="0"/>
        <v>9291.9905391997072</v>
      </c>
      <c r="F40" s="4">
        <f t="shared" si="1"/>
        <v>9292</v>
      </c>
      <c r="G40" s="4">
        <f t="shared" si="2"/>
        <v>-2.5840000016614795E-3</v>
      </c>
      <c r="J40" s="4">
        <f>+G40</f>
        <v>-2.5840000016614795E-3</v>
      </c>
      <c r="Q40" s="49">
        <f t="shared" si="3"/>
        <v>39276.957699999999</v>
      </c>
    </row>
    <row r="41" spans="1:17" s="4" customFormat="1" ht="12.95" customHeight="1">
      <c r="A41" s="9" t="s">
        <v>46</v>
      </c>
      <c r="B41" s="10" t="s">
        <v>35</v>
      </c>
      <c r="C41" s="9">
        <v>54350.355000000003</v>
      </c>
      <c r="D41" s="9">
        <v>2.0000000000000001E-4</v>
      </c>
      <c r="E41" s="4">
        <f t="shared" si="0"/>
        <v>9492.9860467841063</v>
      </c>
      <c r="F41" s="4">
        <f t="shared" si="1"/>
        <v>9493</v>
      </c>
      <c r="G41" s="4">
        <f t="shared" si="2"/>
        <v>-3.8109999950393103E-3</v>
      </c>
      <c r="J41" s="4">
        <f>+G41</f>
        <v>-3.8109999950393103E-3</v>
      </c>
      <c r="Q41" s="49">
        <f t="shared" si="3"/>
        <v>39331.855000000003</v>
      </c>
    </row>
    <row r="42" spans="1:17" s="4" customFormat="1" ht="12.95" customHeight="1">
      <c r="A42" s="54" t="s">
        <v>45</v>
      </c>
      <c r="B42" s="55"/>
      <c r="C42" s="9">
        <v>54354.725200000001</v>
      </c>
      <c r="D42" s="9">
        <v>1E-4</v>
      </c>
      <c r="E42" s="4">
        <f t="shared" si="0"/>
        <v>9508.9866618825672</v>
      </c>
      <c r="F42" s="4">
        <f t="shared" si="1"/>
        <v>9509</v>
      </c>
      <c r="G42" s="4">
        <f t="shared" si="2"/>
        <v>-3.6430000036489218E-3</v>
      </c>
      <c r="K42" s="4">
        <f>+G42</f>
        <v>-3.6430000036489218E-3</v>
      </c>
      <c r="Q42" s="49">
        <f t="shared" si="3"/>
        <v>39336.225200000001</v>
      </c>
    </row>
    <row r="43" spans="1:17" s="4" customFormat="1" ht="12.95" customHeight="1">
      <c r="A43" s="55" t="s">
        <v>44</v>
      </c>
      <c r="B43" s="10" t="s">
        <v>29</v>
      </c>
      <c r="C43" s="9">
        <v>54384.360099999998</v>
      </c>
      <c r="D43" s="56"/>
      <c r="E43" s="4">
        <f t="shared" si="0"/>
        <v>9617.4889337194691</v>
      </c>
      <c r="F43" s="4">
        <f t="shared" si="1"/>
        <v>9617.5</v>
      </c>
      <c r="G43" s="4">
        <f t="shared" si="2"/>
        <v>-3.0225000009522773E-3</v>
      </c>
      <c r="J43" s="4">
        <f>+G43</f>
        <v>-3.0225000009522773E-3</v>
      </c>
      <c r="Q43" s="49">
        <f t="shared" si="3"/>
        <v>39365.860099999998</v>
      </c>
    </row>
    <row r="44" spans="1:17" s="4" customFormat="1" ht="12.95" customHeight="1">
      <c r="A44" s="9" t="s">
        <v>46</v>
      </c>
      <c r="B44" s="10" t="s">
        <v>35</v>
      </c>
      <c r="C44" s="9">
        <v>54596.442499999997</v>
      </c>
      <c r="D44" s="9">
        <v>2.0000000000000001E-4</v>
      </c>
      <c r="E44" s="4">
        <f t="shared" si="0"/>
        <v>10393.986314059015</v>
      </c>
      <c r="F44" s="4">
        <f t="shared" si="1"/>
        <v>10394</v>
      </c>
      <c r="G44" s="4">
        <f t="shared" si="2"/>
        <v>-3.7380000067059882E-3</v>
      </c>
      <c r="J44" s="4">
        <f>+G44</f>
        <v>-3.7380000067059882E-3</v>
      </c>
      <c r="Q44" s="49">
        <f t="shared" si="3"/>
        <v>39577.942499999997</v>
      </c>
    </row>
    <row r="45" spans="1:17" s="4" customFormat="1" ht="12.95" customHeight="1">
      <c r="A45" s="9" t="s">
        <v>46</v>
      </c>
      <c r="B45" s="10" t="s">
        <v>35</v>
      </c>
      <c r="C45" s="9">
        <v>54596.578999999998</v>
      </c>
      <c r="D45" s="9">
        <v>3.3999999999999998E-3</v>
      </c>
      <c r="E45" s="4">
        <f t="shared" si="0"/>
        <v>10394.48608156644</v>
      </c>
      <c r="F45" s="4">
        <f t="shared" si="1"/>
        <v>10394.5</v>
      </c>
      <c r="G45" s="4">
        <f t="shared" si="2"/>
        <v>-3.801500002737157E-3</v>
      </c>
      <c r="J45" s="4">
        <f>+G45</f>
        <v>-3.801500002737157E-3</v>
      </c>
      <c r="Q45" s="49">
        <f t="shared" si="3"/>
        <v>39578.078999999998</v>
      </c>
    </row>
    <row r="46" spans="1:17" s="4" customFormat="1" ht="12.95" customHeight="1">
      <c r="A46" s="55" t="s">
        <v>53</v>
      </c>
      <c r="B46" s="10" t="s">
        <v>29</v>
      </c>
      <c r="C46" s="9">
        <v>55075.368820000003</v>
      </c>
      <c r="D46" s="9">
        <v>2.0000000000000001E-4</v>
      </c>
      <c r="E46" s="4">
        <f t="shared" si="0"/>
        <v>12147.479450951398</v>
      </c>
      <c r="F46" s="4">
        <f t="shared" si="1"/>
        <v>12147.5</v>
      </c>
      <c r="G46" s="4">
        <f t="shared" si="2"/>
        <v>-5.6124999973690137E-3</v>
      </c>
      <c r="K46" s="4">
        <f t="shared" ref="K46:K61" si="5">+G46</f>
        <v>-5.6124999973690137E-3</v>
      </c>
      <c r="Q46" s="49">
        <f t="shared" si="3"/>
        <v>40056.868820000003</v>
      </c>
    </row>
    <row r="47" spans="1:17" s="4" customFormat="1" ht="12.95" customHeight="1">
      <c r="A47" s="9" t="s">
        <v>49</v>
      </c>
      <c r="B47" s="10" t="s">
        <v>29</v>
      </c>
      <c r="C47" s="9">
        <v>55104.318299999999</v>
      </c>
      <c r="D47" s="9">
        <v>1.1999999999999999E-3</v>
      </c>
      <c r="E47" s="4">
        <f t="shared" si="0"/>
        <v>12253.472194253949</v>
      </c>
      <c r="F47" s="4">
        <f t="shared" si="1"/>
        <v>12253.5</v>
      </c>
      <c r="G47" s="4">
        <f t="shared" si="2"/>
        <v>-7.5944999989587814E-3</v>
      </c>
      <c r="K47" s="4">
        <f t="shared" si="5"/>
        <v>-7.5944999989587814E-3</v>
      </c>
      <c r="Q47" s="49">
        <f t="shared" si="3"/>
        <v>40085.818299999999</v>
      </c>
    </row>
    <row r="48" spans="1:17" s="4" customFormat="1" ht="12.95" customHeight="1">
      <c r="A48" s="9" t="s">
        <v>49</v>
      </c>
      <c r="B48" s="10" t="s">
        <v>35</v>
      </c>
      <c r="C48" s="9">
        <v>55104.4565</v>
      </c>
      <c r="D48" s="9">
        <v>8.9999999999999998E-4</v>
      </c>
      <c r="E48" s="4">
        <f t="shared" si="0"/>
        <v>12253.978185972092</v>
      </c>
      <c r="F48" s="4">
        <f t="shared" si="1"/>
        <v>12254</v>
      </c>
      <c r="G48" s="4">
        <f t="shared" si="2"/>
        <v>-5.9580000015557744E-3</v>
      </c>
      <c r="K48" s="4">
        <f t="shared" si="5"/>
        <v>-5.9580000015557744E-3</v>
      </c>
      <c r="Q48" s="49">
        <f t="shared" si="3"/>
        <v>40085.9565</v>
      </c>
    </row>
    <row r="49" spans="1:17" s="4" customFormat="1" ht="12.95" customHeight="1">
      <c r="A49" s="55" t="s">
        <v>53</v>
      </c>
      <c r="B49" s="10" t="s">
        <v>29</v>
      </c>
      <c r="C49" s="9">
        <v>55156.213300000003</v>
      </c>
      <c r="D49" s="9">
        <v>2.0000000000000001E-4</v>
      </c>
      <c r="E49" s="4">
        <f t="shared" si="0"/>
        <v>12443.475379585328</v>
      </c>
      <c r="F49" s="4">
        <f t="shared" si="1"/>
        <v>12443.5</v>
      </c>
      <c r="G49" s="4">
        <f t="shared" si="2"/>
        <v>-6.7244999954709783E-3</v>
      </c>
      <c r="K49" s="4">
        <f t="shared" si="5"/>
        <v>-6.7244999954709783E-3</v>
      </c>
      <c r="Q49" s="49">
        <f t="shared" si="3"/>
        <v>40137.713300000003</v>
      </c>
    </row>
    <row r="50" spans="1:17" s="4" customFormat="1" ht="12.95" customHeight="1">
      <c r="A50" s="55" t="s">
        <v>53</v>
      </c>
      <c r="B50" s="10" t="s">
        <v>29</v>
      </c>
      <c r="C50" s="9">
        <v>55156.213799999998</v>
      </c>
      <c r="D50" s="9">
        <v>2.9999999999999997E-4</v>
      </c>
      <c r="E50" s="4">
        <f t="shared" si="0"/>
        <v>12443.47721023552</v>
      </c>
      <c r="F50" s="4">
        <f t="shared" si="1"/>
        <v>12443.5</v>
      </c>
      <c r="G50" s="4">
        <f t="shared" si="2"/>
        <v>-6.2245000008260831E-3</v>
      </c>
      <c r="K50" s="4">
        <f t="shared" si="5"/>
        <v>-6.2245000008260831E-3</v>
      </c>
      <c r="O50" s="4">
        <f t="shared" ref="O50:O81" ca="1" si="6">+C$11+C$12*$F50</f>
        <v>-5.7157027957602741E-3</v>
      </c>
      <c r="Q50" s="49">
        <f t="shared" si="3"/>
        <v>40137.713799999998</v>
      </c>
    </row>
    <row r="51" spans="1:17" s="4" customFormat="1" ht="12.95" customHeight="1">
      <c r="A51" s="55" t="s">
        <v>53</v>
      </c>
      <c r="B51" s="10" t="s">
        <v>29</v>
      </c>
      <c r="C51" s="9">
        <v>55312.440419999999</v>
      </c>
      <c r="D51" s="9">
        <v>2.9999999999999997E-4</v>
      </c>
      <c r="E51" s="4">
        <f t="shared" si="0"/>
        <v>13015.469799763474</v>
      </c>
      <c r="F51" s="4">
        <f t="shared" si="1"/>
        <v>13015.5</v>
      </c>
      <c r="G51" s="4">
        <f t="shared" si="2"/>
        <v>-8.2485000020824373E-3</v>
      </c>
      <c r="K51" s="4">
        <f t="shared" si="5"/>
        <v>-8.2485000020824373E-3</v>
      </c>
      <c r="O51" s="4">
        <f t="shared" ca="1" si="6"/>
        <v>-5.390956804737823E-3</v>
      </c>
      <c r="Q51" s="49">
        <f t="shared" si="3"/>
        <v>40293.940419999999</v>
      </c>
    </row>
    <row r="52" spans="1:17" s="4" customFormat="1" ht="12.95" customHeight="1">
      <c r="A52" s="55" t="s">
        <v>53</v>
      </c>
      <c r="B52" s="10" t="s">
        <v>29</v>
      </c>
      <c r="C52" s="9">
        <v>55312.440920000001</v>
      </c>
      <c r="D52" s="9">
        <v>5.0000000000000001E-4</v>
      </c>
      <c r="E52" s="4">
        <f t="shared" si="0"/>
        <v>13015.471630413691</v>
      </c>
      <c r="F52" s="4">
        <f t="shared" si="1"/>
        <v>13015.5</v>
      </c>
      <c r="G52" s="4">
        <f t="shared" si="2"/>
        <v>-7.7485000001615845E-3</v>
      </c>
      <c r="K52" s="4">
        <f t="shared" si="5"/>
        <v>-7.7485000001615845E-3</v>
      </c>
      <c r="O52" s="4">
        <f t="shared" ca="1" si="6"/>
        <v>-5.390956804737823E-3</v>
      </c>
      <c r="Q52" s="49">
        <f t="shared" si="3"/>
        <v>40293.940920000001</v>
      </c>
    </row>
    <row r="53" spans="1:17" s="4" customFormat="1" ht="12.95" customHeight="1">
      <c r="A53" s="9" t="s">
        <v>50</v>
      </c>
      <c r="B53" s="10" t="s">
        <v>29</v>
      </c>
      <c r="C53" s="9">
        <v>55336.749600000003</v>
      </c>
      <c r="D53" s="9">
        <v>2.9999999999999997E-4</v>
      </c>
      <c r="E53" s="4">
        <f t="shared" ref="E53:E84" si="7">+(C53-C$7)/C$8</f>
        <v>13104.473010723956</v>
      </c>
      <c r="F53" s="4">
        <f t="shared" ref="F53:F84" si="8">ROUND(2*E53,0)/2</f>
        <v>13104.5</v>
      </c>
      <c r="G53" s="4">
        <f t="shared" ref="G53:G84" si="9">+C53-(C$7+F53*C$8)</f>
        <v>-7.3714999962248839E-3</v>
      </c>
      <c r="K53" s="4">
        <f t="shared" si="5"/>
        <v>-7.3714999962248839E-3</v>
      </c>
      <c r="O53" s="4">
        <f t="shared" ca="1" si="6"/>
        <v>-5.3404281452955182E-3</v>
      </c>
      <c r="Q53" s="49">
        <f t="shared" ref="Q53:Q84" si="10">+C53-15018.5</f>
        <v>40318.249600000003</v>
      </c>
    </row>
    <row r="54" spans="1:17" s="4" customFormat="1" ht="12.95" customHeight="1">
      <c r="A54" s="9" t="s">
        <v>50</v>
      </c>
      <c r="B54" s="10" t="s">
        <v>35</v>
      </c>
      <c r="C54" s="9">
        <v>55336.887999999999</v>
      </c>
      <c r="D54" s="9">
        <v>3.0000000000000001E-3</v>
      </c>
      <c r="E54" s="4">
        <f t="shared" si="7"/>
        <v>13104.979734702165</v>
      </c>
      <c r="F54" s="4">
        <f t="shared" si="8"/>
        <v>13105</v>
      </c>
      <c r="G54" s="4">
        <f t="shared" si="9"/>
        <v>-5.5350000038743019E-3</v>
      </c>
      <c r="K54" s="4">
        <f t="shared" si="5"/>
        <v>-5.5350000038743019E-3</v>
      </c>
      <c r="O54" s="4">
        <f t="shared" ca="1" si="6"/>
        <v>-5.3401442764222469E-3</v>
      </c>
      <c r="Q54" s="49">
        <f t="shared" si="10"/>
        <v>40318.387999999999</v>
      </c>
    </row>
    <row r="55" spans="1:17" s="4" customFormat="1" ht="12.95" customHeight="1">
      <c r="A55" s="55" t="s">
        <v>53</v>
      </c>
      <c r="B55" s="10" t="s">
        <v>29</v>
      </c>
      <c r="C55" s="9">
        <v>55430.431709999997</v>
      </c>
      <c r="D55" s="9">
        <v>2.0000000000000001E-4</v>
      </c>
      <c r="E55" s="4">
        <f t="shared" si="7"/>
        <v>13447.471359477446</v>
      </c>
      <c r="F55" s="4">
        <f t="shared" si="8"/>
        <v>13447.5</v>
      </c>
      <c r="G55" s="4">
        <f t="shared" si="9"/>
        <v>-7.8225000033853576E-3</v>
      </c>
      <c r="K55" s="4">
        <f t="shared" si="5"/>
        <v>-7.8225000033853576E-3</v>
      </c>
      <c r="O55" s="4">
        <f t="shared" ca="1" si="6"/>
        <v>-5.1456940982313563E-3</v>
      </c>
      <c r="Q55" s="49">
        <f t="shared" si="10"/>
        <v>40411.931709999997</v>
      </c>
    </row>
    <row r="56" spans="1:17" s="4" customFormat="1" ht="12.95" customHeight="1">
      <c r="A56" s="55" t="s">
        <v>53</v>
      </c>
      <c r="B56" s="10" t="s">
        <v>29</v>
      </c>
      <c r="C56" s="9">
        <v>55430.432610000003</v>
      </c>
      <c r="D56" s="9">
        <v>2.0000000000000001E-4</v>
      </c>
      <c r="E56" s="4">
        <f t="shared" si="7"/>
        <v>13447.474654647847</v>
      </c>
      <c r="F56" s="4">
        <f t="shared" si="8"/>
        <v>13447.5</v>
      </c>
      <c r="G56" s="4">
        <f t="shared" si="9"/>
        <v>-6.9224999970174395E-3</v>
      </c>
      <c r="K56" s="4">
        <f t="shared" si="5"/>
        <v>-6.9224999970174395E-3</v>
      </c>
      <c r="O56" s="4">
        <f t="shared" ca="1" si="6"/>
        <v>-5.1456940982313563E-3</v>
      </c>
      <c r="Q56" s="49">
        <f t="shared" si="10"/>
        <v>40411.932610000003</v>
      </c>
    </row>
    <row r="57" spans="1:17" s="4" customFormat="1" ht="12.95" customHeight="1">
      <c r="A57" s="55" t="s">
        <v>53</v>
      </c>
      <c r="B57" s="10" t="s">
        <v>29</v>
      </c>
      <c r="C57" s="9">
        <v>55461.296499999997</v>
      </c>
      <c r="D57" s="9">
        <v>5.0000000000000001E-4</v>
      </c>
      <c r="E57" s="4">
        <f t="shared" si="7"/>
        <v>13560.476628088749</v>
      </c>
      <c r="F57" s="4">
        <f t="shared" si="8"/>
        <v>13560.5</v>
      </c>
      <c r="G57" s="4">
        <f t="shared" si="9"/>
        <v>-6.383500003721565E-3</v>
      </c>
      <c r="K57" s="4">
        <f t="shared" si="5"/>
        <v>-6.383500003721565E-3</v>
      </c>
      <c r="O57" s="4">
        <f t="shared" ca="1" si="6"/>
        <v>-5.0815397328720256E-3</v>
      </c>
      <c r="Q57" s="49">
        <f t="shared" si="10"/>
        <v>40442.796499999997</v>
      </c>
    </row>
    <row r="58" spans="1:17" s="4" customFormat="1" ht="12.95" customHeight="1">
      <c r="A58" s="55" t="s">
        <v>53</v>
      </c>
      <c r="B58" s="10" t="s">
        <v>29</v>
      </c>
      <c r="C58" s="9">
        <v>55461.297100000003</v>
      </c>
      <c r="D58" s="9">
        <v>6.9999999999999999E-4</v>
      </c>
      <c r="E58" s="4">
        <f t="shared" si="7"/>
        <v>13560.478824869026</v>
      </c>
      <c r="F58" s="4">
        <f t="shared" si="8"/>
        <v>13560.5</v>
      </c>
      <c r="G58" s="4">
        <f t="shared" si="9"/>
        <v>-5.7834999970509671E-3</v>
      </c>
      <c r="K58" s="4">
        <f t="shared" si="5"/>
        <v>-5.7834999970509671E-3</v>
      </c>
      <c r="O58" s="4">
        <f t="shared" ca="1" si="6"/>
        <v>-5.0815397328720256E-3</v>
      </c>
      <c r="Q58" s="49">
        <f t="shared" si="10"/>
        <v>40442.797100000003</v>
      </c>
    </row>
    <row r="59" spans="1:17" s="4" customFormat="1" ht="12.95" customHeight="1">
      <c r="A59" s="55" t="s">
        <v>57</v>
      </c>
      <c r="B59" s="10" t="s">
        <v>35</v>
      </c>
      <c r="C59" s="9">
        <v>55643.60903</v>
      </c>
      <c r="D59" s="9">
        <v>2.0000000000000001E-4</v>
      </c>
      <c r="E59" s="4">
        <f t="shared" si="7"/>
        <v>14227.977570873618</v>
      </c>
      <c r="F59" s="4">
        <f t="shared" si="8"/>
        <v>14228</v>
      </c>
      <c r="G59" s="4">
        <f t="shared" si="9"/>
        <v>-6.1260000002221204E-3</v>
      </c>
      <c r="K59" s="4">
        <f t="shared" si="5"/>
        <v>-6.1260000002221204E-3</v>
      </c>
      <c r="O59" s="4">
        <f t="shared" ca="1" si="6"/>
        <v>-4.7025747870547419E-3</v>
      </c>
      <c r="Q59" s="49">
        <f t="shared" si="10"/>
        <v>40625.10903</v>
      </c>
    </row>
    <row r="60" spans="1:17" s="4" customFormat="1" ht="12.95" customHeight="1">
      <c r="A60" s="55" t="s">
        <v>57</v>
      </c>
      <c r="B60" s="10" t="s">
        <v>35</v>
      </c>
      <c r="C60" s="9">
        <v>55643.609109999998</v>
      </c>
      <c r="D60" s="9">
        <v>1E-4</v>
      </c>
      <c r="E60" s="4">
        <f t="shared" si="7"/>
        <v>14227.977863777645</v>
      </c>
      <c r="F60" s="4">
        <f t="shared" si="8"/>
        <v>14228</v>
      </c>
      <c r="G60" s="4">
        <f t="shared" si="9"/>
        <v>-6.0460000022430904E-3</v>
      </c>
      <c r="K60" s="4">
        <f t="shared" si="5"/>
        <v>-6.0460000022430904E-3</v>
      </c>
      <c r="O60" s="4">
        <f t="shared" ca="1" si="6"/>
        <v>-4.7025747870547419E-3</v>
      </c>
      <c r="Q60" s="49">
        <f t="shared" si="10"/>
        <v>40625.109109999998</v>
      </c>
    </row>
    <row r="61" spans="1:17" s="4" customFormat="1" ht="12.95" customHeight="1">
      <c r="A61" s="55" t="s">
        <v>57</v>
      </c>
      <c r="B61" s="10" t="s">
        <v>35</v>
      </c>
      <c r="C61" s="9">
        <v>55643.609190000003</v>
      </c>
      <c r="D61" s="9">
        <v>2.0000000000000001E-4</v>
      </c>
      <c r="E61" s="4">
        <f t="shared" si="7"/>
        <v>14227.978156681698</v>
      </c>
      <c r="F61" s="4">
        <f t="shared" si="8"/>
        <v>14228</v>
      </c>
      <c r="G61" s="4">
        <f t="shared" si="9"/>
        <v>-5.9659999969881028E-3</v>
      </c>
      <c r="K61" s="4">
        <f t="shared" si="5"/>
        <v>-5.9659999969881028E-3</v>
      </c>
      <c r="O61" s="4">
        <f t="shared" ca="1" si="6"/>
        <v>-4.7025747870547419E-3</v>
      </c>
      <c r="Q61" s="49">
        <f t="shared" si="10"/>
        <v>40625.109190000003</v>
      </c>
    </row>
    <row r="62" spans="1:17" s="4" customFormat="1" ht="12.95" customHeight="1">
      <c r="A62" s="9" t="s">
        <v>54</v>
      </c>
      <c r="B62" s="10" t="s">
        <v>35</v>
      </c>
      <c r="C62" s="9">
        <v>55673.381999999998</v>
      </c>
      <c r="D62" s="9">
        <v>1.6999999999999999E-3</v>
      </c>
      <c r="E62" s="4">
        <f t="shared" si="7"/>
        <v>14336.985358459606</v>
      </c>
      <c r="F62" s="4">
        <f t="shared" si="8"/>
        <v>14337</v>
      </c>
      <c r="G62" s="4">
        <f t="shared" si="9"/>
        <v>-3.9990000004763715E-3</v>
      </c>
      <c r="J62" s="4">
        <f>+G62</f>
        <v>-3.9990000004763715E-3</v>
      </c>
      <c r="O62" s="4">
        <f t="shared" ca="1" si="6"/>
        <v>-4.6406913726815824E-3</v>
      </c>
      <c r="Q62" s="49">
        <f t="shared" si="10"/>
        <v>40654.881999999998</v>
      </c>
    </row>
    <row r="63" spans="1:17" s="4" customFormat="1" ht="12.95" customHeight="1">
      <c r="A63" s="9" t="s">
        <v>54</v>
      </c>
      <c r="B63" s="10" t="s">
        <v>35</v>
      </c>
      <c r="C63" s="9">
        <v>55673.5167</v>
      </c>
      <c r="D63" s="9">
        <v>1.6000000000000001E-3</v>
      </c>
      <c r="E63" s="4">
        <f t="shared" si="7"/>
        <v>14337.478535626282</v>
      </c>
      <c r="F63" s="4">
        <f t="shared" si="8"/>
        <v>14337.5</v>
      </c>
      <c r="G63" s="4">
        <f t="shared" si="9"/>
        <v>-5.8625000019674189E-3</v>
      </c>
      <c r="J63" s="4">
        <f>+G63</f>
        <v>-5.8625000019674189E-3</v>
      </c>
      <c r="O63" s="4">
        <f t="shared" ca="1" si="6"/>
        <v>-4.6404075038083119E-3</v>
      </c>
      <c r="Q63" s="49">
        <f t="shared" si="10"/>
        <v>40655.0167</v>
      </c>
    </row>
    <row r="64" spans="1:17" s="4" customFormat="1" ht="12.95" customHeight="1">
      <c r="A64" s="55" t="s">
        <v>57</v>
      </c>
      <c r="B64" s="10" t="s">
        <v>29</v>
      </c>
      <c r="C64" s="9">
        <v>55691.542730000001</v>
      </c>
      <c r="D64" s="9">
        <v>1E-4</v>
      </c>
      <c r="E64" s="4">
        <f t="shared" si="7"/>
        <v>14403.477246848537</v>
      </c>
      <c r="F64" s="4">
        <f t="shared" si="8"/>
        <v>14403.5</v>
      </c>
      <c r="G64" s="4">
        <f t="shared" si="9"/>
        <v>-6.2144999974407256E-3</v>
      </c>
      <c r="K64" s="4">
        <f t="shared" ref="K64:K86" si="11">+G64</f>
        <v>-6.2144999974407256E-3</v>
      </c>
      <c r="O64" s="4">
        <f t="shared" ca="1" si="6"/>
        <v>-4.6029368125364897E-3</v>
      </c>
      <c r="Q64" s="49">
        <f t="shared" si="10"/>
        <v>40673.042730000001</v>
      </c>
    </row>
    <row r="65" spans="1:17" s="4" customFormat="1" ht="12.95" customHeight="1">
      <c r="A65" s="55" t="s">
        <v>57</v>
      </c>
      <c r="B65" s="10" t="s">
        <v>29</v>
      </c>
      <c r="C65" s="9">
        <v>55691.543019999997</v>
      </c>
      <c r="D65" s="9">
        <v>2.0000000000000001E-4</v>
      </c>
      <c r="E65" s="4">
        <f t="shared" si="7"/>
        <v>14403.478308625645</v>
      </c>
      <c r="F65" s="4">
        <f t="shared" si="8"/>
        <v>14403.5</v>
      </c>
      <c r="G65" s="4">
        <f t="shared" si="9"/>
        <v>-5.924500001128763E-3</v>
      </c>
      <c r="K65" s="4">
        <f t="shared" si="11"/>
        <v>-5.924500001128763E-3</v>
      </c>
      <c r="O65" s="4">
        <f t="shared" ca="1" si="6"/>
        <v>-4.6029368125364897E-3</v>
      </c>
      <c r="Q65" s="49">
        <f t="shared" si="10"/>
        <v>40673.043019999997</v>
      </c>
    </row>
    <row r="66" spans="1:17" s="4" customFormat="1" ht="12.95" customHeight="1">
      <c r="A66" s="55" t="s">
        <v>57</v>
      </c>
      <c r="B66" s="10" t="s">
        <v>29</v>
      </c>
      <c r="C66" s="9">
        <v>55691.54305</v>
      </c>
      <c r="D66" s="9">
        <v>1E-4</v>
      </c>
      <c r="E66" s="4">
        <f t="shared" si="7"/>
        <v>14403.478418464669</v>
      </c>
      <c r="F66" s="4">
        <f t="shared" si="8"/>
        <v>14403.5</v>
      </c>
      <c r="G66" s="4">
        <f t="shared" si="9"/>
        <v>-5.8944999982486479E-3</v>
      </c>
      <c r="K66" s="4">
        <f t="shared" si="11"/>
        <v>-5.8944999982486479E-3</v>
      </c>
      <c r="O66" s="4">
        <f t="shared" ca="1" si="6"/>
        <v>-4.6029368125364897E-3</v>
      </c>
      <c r="Q66" s="49">
        <f t="shared" si="10"/>
        <v>40673.04305</v>
      </c>
    </row>
    <row r="67" spans="1:17" s="4" customFormat="1" ht="12.95" customHeight="1">
      <c r="A67" s="55" t="s">
        <v>57</v>
      </c>
      <c r="B67" s="10" t="s">
        <v>35</v>
      </c>
      <c r="C67" s="9">
        <v>55712.437940000003</v>
      </c>
      <c r="D67" s="9">
        <v>2.0000000000000001E-4</v>
      </c>
      <c r="E67" s="4">
        <f t="shared" si="7"/>
        <v>14479.980888011814</v>
      </c>
      <c r="F67" s="4">
        <f t="shared" si="8"/>
        <v>14480</v>
      </c>
      <c r="G67" s="4">
        <f t="shared" si="9"/>
        <v>-5.2199999990989454E-3</v>
      </c>
      <c r="K67" s="4">
        <f t="shared" si="11"/>
        <v>-5.2199999990989454E-3</v>
      </c>
      <c r="O67" s="4">
        <f t="shared" ca="1" si="6"/>
        <v>-4.5595048749259709E-3</v>
      </c>
      <c r="Q67" s="49">
        <f t="shared" si="10"/>
        <v>40693.937940000003</v>
      </c>
    </row>
    <row r="68" spans="1:17" s="4" customFormat="1" ht="12.95" customHeight="1">
      <c r="A68" s="55" t="s">
        <v>57</v>
      </c>
      <c r="B68" s="10" t="s">
        <v>35</v>
      </c>
      <c r="C68" s="9">
        <v>55712.438040000001</v>
      </c>
      <c r="D68" s="9">
        <v>2.9999999999999997E-4</v>
      </c>
      <c r="E68" s="4">
        <f t="shared" si="7"/>
        <v>14479.981254141847</v>
      </c>
      <c r="F68" s="4">
        <f t="shared" si="8"/>
        <v>14480</v>
      </c>
      <c r="G68" s="4">
        <f t="shared" si="9"/>
        <v>-5.1200000016251579E-3</v>
      </c>
      <c r="K68" s="4">
        <f t="shared" si="11"/>
        <v>-5.1200000016251579E-3</v>
      </c>
      <c r="O68" s="4">
        <f t="shared" ca="1" si="6"/>
        <v>-4.5595048749259709E-3</v>
      </c>
      <c r="Q68" s="49">
        <f t="shared" si="10"/>
        <v>40693.938040000001</v>
      </c>
    </row>
    <row r="69" spans="1:17" s="4" customFormat="1" ht="12.95" customHeight="1">
      <c r="A69" s="55" t="s">
        <v>57</v>
      </c>
      <c r="B69" s="10" t="s">
        <v>35</v>
      </c>
      <c r="C69" s="9">
        <v>55712.438240000003</v>
      </c>
      <c r="D69" s="9">
        <v>2.9999999999999997E-4</v>
      </c>
      <c r="E69" s="4">
        <f t="shared" si="7"/>
        <v>14479.981986401939</v>
      </c>
      <c r="F69" s="4">
        <f t="shared" si="8"/>
        <v>14480</v>
      </c>
      <c r="G69" s="4">
        <f t="shared" si="9"/>
        <v>-4.9199999994016252E-3</v>
      </c>
      <c r="K69" s="4">
        <f t="shared" si="11"/>
        <v>-4.9199999994016252E-3</v>
      </c>
      <c r="O69" s="4">
        <f t="shared" ca="1" si="6"/>
        <v>-4.5595048749259709E-3</v>
      </c>
      <c r="Q69" s="49">
        <f t="shared" si="10"/>
        <v>40693.938240000003</v>
      </c>
    </row>
    <row r="70" spans="1:17" s="4" customFormat="1" ht="12.95" customHeight="1">
      <c r="A70" s="57" t="s">
        <v>56</v>
      </c>
      <c r="B70" s="58" t="s">
        <v>29</v>
      </c>
      <c r="C70" s="59">
        <v>55791.506999999998</v>
      </c>
      <c r="D70" s="59">
        <v>2.9999999999999997E-4</v>
      </c>
      <c r="E70" s="4">
        <f t="shared" si="7"/>
        <v>14769.476470652835</v>
      </c>
      <c r="F70" s="4">
        <f t="shared" si="8"/>
        <v>14769.5</v>
      </c>
      <c r="G70" s="4">
        <f t="shared" si="9"/>
        <v>-6.4265000037266873E-3</v>
      </c>
      <c r="K70" s="4">
        <f t="shared" si="11"/>
        <v>-6.4265000037266873E-3</v>
      </c>
      <c r="O70" s="4">
        <f t="shared" ca="1" si="6"/>
        <v>-4.3951447973018445E-3</v>
      </c>
      <c r="Q70" s="49">
        <f t="shared" si="10"/>
        <v>40773.006999999998</v>
      </c>
    </row>
    <row r="71" spans="1:17" s="4" customFormat="1" ht="12.95" customHeight="1">
      <c r="A71" s="55" t="s">
        <v>57</v>
      </c>
      <c r="B71" s="10" t="s">
        <v>35</v>
      </c>
      <c r="C71" s="9">
        <v>55794.3773</v>
      </c>
      <c r="D71" s="9">
        <v>5.0000000000000001E-4</v>
      </c>
      <c r="E71" s="4">
        <f t="shared" si="7"/>
        <v>14779.985501250332</v>
      </c>
      <c r="F71" s="4">
        <f t="shared" si="8"/>
        <v>14780</v>
      </c>
      <c r="G71" s="4">
        <f t="shared" si="9"/>
        <v>-3.9600000018253922E-3</v>
      </c>
      <c r="K71" s="4">
        <f t="shared" si="11"/>
        <v>-3.9600000018253922E-3</v>
      </c>
      <c r="O71" s="4">
        <f t="shared" ca="1" si="6"/>
        <v>-4.3891835509631463E-3</v>
      </c>
      <c r="Q71" s="49">
        <f t="shared" si="10"/>
        <v>40775.8773</v>
      </c>
    </row>
    <row r="72" spans="1:17" s="4" customFormat="1" ht="12.95" customHeight="1">
      <c r="A72" s="57" t="s">
        <v>56</v>
      </c>
      <c r="B72" s="58" t="s">
        <v>35</v>
      </c>
      <c r="C72" s="59">
        <v>55795.468800000002</v>
      </c>
      <c r="D72" s="59">
        <v>2.9999999999999997E-4</v>
      </c>
      <c r="E72" s="4">
        <f t="shared" si="7"/>
        <v>14783.981810659516</v>
      </c>
      <c r="F72" s="4">
        <f t="shared" si="8"/>
        <v>14784</v>
      </c>
      <c r="G72" s="4">
        <f t="shared" si="9"/>
        <v>-4.9680000010994263E-3</v>
      </c>
      <c r="K72" s="4">
        <f t="shared" si="11"/>
        <v>-4.9680000010994263E-3</v>
      </c>
      <c r="O72" s="4">
        <f t="shared" ca="1" si="6"/>
        <v>-4.3869125999769758E-3</v>
      </c>
      <c r="Q72" s="49">
        <f t="shared" si="10"/>
        <v>40776.968800000002</v>
      </c>
    </row>
    <row r="73" spans="1:17" s="4" customFormat="1" ht="12.95" customHeight="1">
      <c r="A73" s="57" t="s">
        <v>56</v>
      </c>
      <c r="B73" s="58" t="s">
        <v>29</v>
      </c>
      <c r="C73" s="59">
        <v>55798.335899999998</v>
      </c>
      <c r="D73" s="59">
        <v>2.9999999999999997E-4</v>
      </c>
      <c r="E73" s="4">
        <f t="shared" si="7"/>
        <v>14794.479125095642</v>
      </c>
      <c r="F73" s="4">
        <f t="shared" si="8"/>
        <v>14794.5</v>
      </c>
      <c r="G73" s="4">
        <f t="shared" si="9"/>
        <v>-5.7015000056708232E-3</v>
      </c>
      <c r="K73" s="4">
        <f t="shared" si="11"/>
        <v>-5.7015000056708232E-3</v>
      </c>
      <c r="O73" s="4">
        <f t="shared" ca="1" si="6"/>
        <v>-4.3809513536382759E-3</v>
      </c>
      <c r="Q73" s="49">
        <f t="shared" si="10"/>
        <v>40779.835899999998</v>
      </c>
    </row>
    <row r="74" spans="1:17" s="4" customFormat="1" ht="12.95" customHeight="1">
      <c r="A74" s="57" t="s">
        <v>56</v>
      </c>
      <c r="B74" s="58" t="s">
        <v>35</v>
      </c>
      <c r="C74" s="59">
        <v>55798.472800000003</v>
      </c>
      <c r="D74" s="59">
        <v>4.0000000000000002E-4</v>
      </c>
      <c r="E74" s="4">
        <f t="shared" si="7"/>
        <v>14794.980357123251</v>
      </c>
      <c r="F74" s="4">
        <f t="shared" si="8"/>
        <v>14795</v>
      </c>
      <c r="G74" s="4">
        <f t="shared" si="9"/>
        <v>-5.3649999972549267E-3</v>
      </c>
      <c r="K74" s="4">
        <f t="shared" si="11"/>
        <v>-5.3649999972549267E-3</v>
      </c>
      <c r="O74" s="4">
        <f t="shared" ca="1" si="6"/>
        <v>-4.3806674847650055E-3</v>
      </c>
      <c r="Q74" s="49">
        <f t="shared" si="10"/>
        <v>40779.972800000003</v>
      </c>
    </row>
    <row r="75" spans="1:17" s="4" customFormat="1" ht="12.95" customHeight="1">
      <c r="A75" s="57" t="s">
        <v>56</v>
      </c>
      <c r="B75" s="58" t="s">
        <v>29</v>
      </c>
      <c r="C75" s="59">
        <v>55799.427799999998</v>
      </c>
      <c r="D75" s="59">
        <v>1E-3</v>
      </c>
      <c r="E75" s="4">
        <f t="shared" si="7"/>
        <v>14798.476899024985</v>
      </c>
      <c r="F75" s="4">
        <f t="shared" si="8"/>
        <v>14798.5</v>
      </c>
      <c r="G75" s="4">
        <f t="shared" si="9"/>
        <v>-6.3095000004977919E-3</v>
      </c>
      <c r="K75" s="4">
        <f t="shared" si="11"/>
        <v>-6.3095000004977919E-3</v>
      </c>
      <c r="O75" s="4">
        <f t="shared" ca="1" si="6"/>
        <v>-4.3786804026521055E-3</v>
      </c>
      <c r="Q75" s="49">
        <f t="shared" si="10"/>
        <v>40780.927799999998</v>
      </c>
    </row>
    <row r="76" spans="1:17" s="4" customFormat="1" ht="12.95" customHeight="1">
      <c r="A76" s="57" t="s">
        <v>56</v>
      </c>
      <c r="B76" s="58" t="s">
        <v>35</v>
      </c>
      <c r="C76" s="59">
        <v>55800.385000000002</v>
      </c>
      <c r="D76" s="59">
        <v>6.9999999999999999E-4</v>
      </c>
      <c r="E76" s="4">
        <f t="shared" si="7"/>
        <v>14801.981495787679</v>
      </c>
      <c r="F76" s="4">
        <f t="shared" si="8"/>
        <v>14802</v>
      </c>
      <c r="G76" s="4">
        <f t="shared" si="9"/>
        <v>-5.0540000011096708E-3</v>
      </c>
      <c r="K76" s="4">
        <f t="shared" si="11"/>
        <v>-5.0540000011096708E-3</v>
      </c>
      <c r="O76" s="4">
        <f t="shared" ca="1" si="6"/>
        <v>-4.3766933205392055E-3</v>
      </c>
      <c r="Q76" s="49">
        <f t="shared" si="10"/>
        <v>40781.885000000002</v>
      </c>
    </row>
    <row r="77" spans="1:17" s="4" customFormat="1" ht="12.95" customHeight="1">
      <c r="A77" s="57" t="s">
        <v>56</v>
      </c>
      <c r="B77" s="58" t="s">
        <v>29</v>
      </c>
      <c r="C77" s="59">
        <v>55800.5196</v>
      </c>
      <c r="D77" s="59">
        <v>1E-3</v>
      </c>
      <c r="E77" s="4">
        <f t="shared" si="7"/>
        <v>14802.474306824293</v>
      </c>
      <c r="F77" s="4">
        <f t="shared" si="8"/>
        <v>14802.5</v>
      </c>
      <c r="G77" s="4">
        <f t="shared" si="9"/>
        <v>-7.0175000000745058E-3</v>
      </c>
      <c r="K77" s="4">
        <f t="shared" si="11"/>
        <v>-7.0175000000745058E-3</v>
      </c>
      <c r="O77" s="4">
        <f t="shared" ca="1" si="6"/>
        <v>-4.3764094516659351E-3</v>
      </c>
      <c r="Q77" s="49">
        <f t="shared" si="10"/>
        <v>40782.0196</v>
      </c>
    </row>
    <row r="78" spans="1:17" s="4" customFormat="1" ht="12.95" customHeight="1">
      <c r="A78" s="57" t="s">
        <v>56</v>
      </c>
      <c r="B78" s="58" t="s">
        <v>29</v>
      </c>
      <c r="C78" s="59">
        <v>55801.339899999999</v>
      </c>
      <c r="D78" s="59">
        <v>2.9999999999999997E-4</v>
      </c>
      <c r="E78" s="4">
        <f t="shared" si="7"/>
        <v>14805.477671559378</v>
      </c>
      <c r="F78" s="4">
        <f t="shared" si="8"/>
        <v>14805.5</v>
      </c>
      <c r="G78" s="4">
        <f t="shared" si="9"/>
        <v>-6.0985000018263236E-3</v>
      </c>
      <c r="K78" s="4">
        <f t="shared" si="11"/>
        <v>-6.0985000018263236E-3</v>
      </c>
      <c r="O78" s="4">
        <f t="shared" ca="1" si="6"/>
        <v>-4.3747062384263055E-3</v>
      </c>
      <c r="Q78" s="49">
        <f t="shared" si="10"/>
        <v>40782.839899999999</v>
      </c>
    </row>
    <row r="79" spans="1:17" s="4" customFormat="1" ht="12.95" customHeight="1">
      <c r="A79" s="57" t="s">
        <v>56</v>
      </c>
      <c r="B79" s="58" t="s">
        <v>35</v>
      </c>
      <c r="C79" s="59">
        <v>55801.477599999998</v>
      </c>
      <c r="D79" s="59">
        <v>4.0000000000000002E-4</v>
      </c>
      <c r="E79" s="4">
        <f t="shared" si="7"/>
        <v>14805.981832627303</v>
      </c>
      <c r="F79" s="4">
        <f t="shared" si="8"/>
        <v>14806</v>
      </c>
      <c r="G79" s="4">
        <f t="shared" si="9"/>
        <v>-4.9620000063441694E-3</v>
      </c>
      <c r="K79" s="4">
        <f t="shared" si="11"/>
        <v>-4.9620000063441694E-3</v>
      </c>
      <c r="O79" s="4">
        <f t="shared" ca="1" si="6"/>
        <v>-4.3744223695530351E-3</v>
      </c>
      <c r="Q79" s="49">
        <f t="shared" si="10"/>
        <v>40782.977599999998</v>
      </c>
    </row>
    <row r="80" spans="1:17" s="4" customFormat="1" ht="12.95" customHeight="1">
      <c r="A80" s="57" t="s">
        <v>56</v>
      </c>
      <c r="B80" s="58" t="s">
        <v>29</v>
      </c>
      <c r="C80" s="59">
        <v>55802.432500000003</v>
      </c>
      <c r="D80" s="59">
        <v>5.0000000000000001E-4</v>
      </c>
      <c r="E80" s="4">
        <f t="shared" si="7"/>
        <v>14809.47800839903</v>
      </c>
      <c r="F80" s="4">
        <f t="shared" si="8"/>
        <v>14809.5</v>
      </c>
      <c r="G80" s="4">
        <f t="shared" si="9"/>
        <v>-6.0064999997848645E-3</v>
      </c>
      <c r="K80" s="4">
        <f t="shared" si="11"/>
        <v>-6.0064999997848645E-3</v>
      </c>
      <c r="O80" s="4">
        <f t="shared" ca="1" si="6"/>
        <v>-4.3724352874401351E-3</v>
      </c>
      <c r="Q80" s="49">
        <f t="shared" si="10"/>
        <v>40783.932500000003</v>
      </c>
    </row>
    <row r="81" spans="1:17" s="4" customFormat="1" ht="12.95" customHeight="1">
      <c r="A81" s="55" t="s">
        <v>57</v>
      </c>
      <c r="B81" s="10" t="s">
        <v>29</v>
      </c>
      <c r="C81" s="9">
        <v>55984.609689999997</v>
      </c>
      <c r="D81" s="9">
        <v>2.0000000000000001E-4</v>
      </c>
      <c r="E81" s="4">
        <f t="shared" si="7"/>
        <v>15476.483430784934</v>
      </c>
      <c r="F81" s="4">
        <f t="shared" si="8"/>
        <v>15476.5</v>
      </c>
      <c r="G81" s="4">
        <f t="shared" si="9"/>
        <v>-4.5255000004544854E-3</v>
      </c>
      <c r="K81" s="4">
        <f t="shared" si="11"/>
        <v>-4.5255000004544854E-3</v>
      </c>
      <c r="O81" s="4">
        <f t="shared" ca="1" si="6"/>
        <v>-3.9937542104961227E-3</v>
      </c>
      <c r="Q81" s="49">
        <f t="shared" si="10"/>
        <v>40966.109689999997</v>
      </c>
    </row>
    <row r="82" spans="1:17" s="4" customFormat="1" ht="12.95" customHeight="1">
      <c r="A82" s="55" t="s">
        <v>57</v>
      </c>
      <c r="B82" s="10" t="s">
        <v>29</v>
      </c>
      <c r="C82" s="9">
        <v>55984.609689999997</v>
      </c>
      <c r="D82" s="9">
        <v>2.0000000000000001E-4</v>
      </c>
      <c r="E82" s="4">
        <f t="shared" si="7"/>
        <v>15476.483430784934</v>
      </c>
      <c r="F82" s="4">
        <f t="shared" si="8"/>
        <v>15476.5</v>
      </c>
      <c r="G82" s="4">
        <f t="shared" si="9"/>
        <v>-4.5255000004544854E-3</v>
      </c>
      <c r="K82" s="4">
        <f t="shared" si="11"/>
        <v>-4.5255000004544854E-3</v>
      </c>
      <c r="O82" s="4">
        <f t="shared" ref="O82:O113" ca="1" si="12">+C$11+C$12*$F82</f>
        <v>-3.9937542104961227E-3</v>
      </c>
      <c r="Q82" s="49">
        <f t="shared" si="10"/>
        <v>40966.109689999997</v>
      </c>
    </row>
    <row r="83" spans="1:17" s="4" customFormat="1" ht="12.95" customHeight="1">
      <c r="A83" s="55" t="s">
        <v>57</v>
      </c>
      <c r="B83" s="10" t="s">
        <v>29</v>
      </c>
      <c r="C83" s="9">
        <v>55984.609750000003</v>
      </c>
      <c r="D83" s="9">
        <v>1E-4</v>
      </c>
      <c r="E83" s="4">
        <f t="shared" si="7"/>
        <v>15476.48365046298</v>
      </c>
      <c r="F83" s="4">
        <f t="shared" si="8"/>
        <v>15476.5</v>
      </c>
      <c r="G83" s="4">
        <f t="shared" si="9"/>
        <v>-4.4654999946942553E-3</v>
      </c>
      <c r="K83" s="4">
        <f t="shared" si="11"/>
        <v>-4.4654999946942553E-3</v>
      </c>
      <c r="O83" s="4">
        <f t="shared" ca="1" si="12"/>
        <v>-3.9937542104961227E-3</v>
      </c>
      <c r="Q83" s="49">
        <f t="shared" si="10"/>
        <v>40966.109750000003</v>
      </c>
    </row>
    <row r="84" spans="1:17" s="4" customFormat="1" ht="12.95" customHeight="1">
      <c r="A84" s="55" t="s">
        <v>57</v>
      </c>
      <c r="B84" s="10" t="s">
        <v>35</v>
      </c>
      <c r="C84" s="9">
        <v>56044.561580000001</v>
      </c>
      <c r="D84" s="9">
        <v>2.9999999999999997E-4</v>
      </c>
      <c r="E84" s="4">
        <f t="shared" si="7"/>
        <v>15695.985310862714</v>
      </c>
      <c r="F84" s="4">
        <f t="shared" si="8"/>
        <v>15696</v>
      </c>
      <c r="G84" s="4">
        <f t="shared" si="9"/>
        <v>-4.0119999976013787E-3</v>
      </c>
      <c r="K84" s="4">
        <f t="shared" si="11"/>
        <v>-4.0119999976013787E-3</v>
      </c>
      <c r="O84" s="4">
        <f t="shared" ca="1" si="12"/>
        <v>-3.8691357751299907E-3</v>
      </c>
      <c r="Q84" s="49">
        <f t="shared" si="10"/>
        <v>41026.061580000001</v>
      </c>
    </row>
    <row r="85" spans="1:17" s="4" customFormat="1" ht="12.95" customHeight="1">
      <c r="A85" s="55" t="s">
        <v>57</v>
      </c>
      <c r="B85" s="10" t="s">
        <v>35</v>
      </c>
      <c r="C85" s="9">
        <v>56044.561679999999</v>
      </c>
      <c r="D85" s="9">
        <v>1E-4</v>
      </c>
      <c r="E85" s="4">
        <f t="shared" ref="E85:E116" si="13">+(C85-C$7)/C$8</f>
        <v>15695.985676992746</v>
      </c>
      <c r="F85" s="4">
        <f t="shared" ref="F85:F116" si="14">ROUND(2*E85,0)/2</f>
        <v>15696</v>
      </c>
      <c r="G85" s="4">
        <f t="shared" ref="G85:G116" si="15">+C85-(C$7+F85*C$8)</f>
        <v>-3.9120000001275912E-3</v>
      </c>
      <c r="K85" s="4">
        <f t="shared" si="11"/>
        <v>-3.9120000001275912E-3</v>
      </c>
      <c r="O85" s="4">
        <f t="shared" ca="1" si="12"/>
        <v>-3.8691357751299907E-3</v>
      </c>
      <c r="Q85" s="49">
        <f t="shared" ref="Q85:Q116" si="16">+C85-15018.5</f>
        <v>41026.061679999999</v>
      </c>
    </row>
    <row r="86" spans="1:17" s="4" customFormat="1" ht="12.95" customHeight="1">
      <c r="A86" s="55" t="s">
        <v>57</v>
      </c>
      <c r="B86" s="10" t="s">
        <v>35</v>
      </c>
      <c r="C86" s="9">
        <v>56044.561780000004</v>
      </c>
      <c r="D86" s="9">
        <v>2.0000000000000001E-4</v>
      </c>
      <c r="E86" s="4">
        <f t="shared" si="13"/>
        <v>15695.986043122806</v>
      </c>
      <c r="F86" s="4">
        <f t="shared" si="14"/>
        <v>15696</v>
      </c>
      <c r="G86" s="4">
        <f t="shared" si="15"/>
        <v>-3.8119999953778461E-3</v>
      </c>
      <c r="K86" s="4">
        <f t="shared" si="11"/>
        <v>-3.8119999953778461E-3</v>
      </c>
      <c r="O86" s="4">
        <f t="shared" ca="1" si="12"/>
        <v>-3.8691357751299907E-3</v>
      </c>
      <c r="Q86" s="49">
        <f t="shared" si="16"/>
        <v>41026.061780000004</v>
      </c>
    </row>
    <row r="87" spans="1:17" s="4" customFormat="1" ht="12.95" customHeight="1">
      <c r="A87" s="55" t="s">
        <v>58</v>
      </c>
      <c r="B87" s="10" t="s">
        <v>29</v>
      </c>
      <c r="C87" s="9">
        <v>56062.452299999997</v>
      </c>
      <c r="D87" s="9">
        <v>1.6999999999999999E-3</v>
      </c>
      <c r="E87" s="4">
        <f t="shared" si="13"/>
        <v>15761.488611525028</v>
      </c>
      <c r="F87" s="4">
        <f t="shared" si="14"/>
        <v>15761.5</v>
      </c>
      <c r="G87" s="4">
        <f t="shared" si="15"/>
        <v>-3.1105000016395934E-3</v>
      </c>
      <c r="J87" s="4">
        <f>+G87</f>
        <v>-3.1105000016395934E-3</v>
      </c>
      <c r="O87" s="4">
        <f t="shared" ca="1" si="12"/>
        <v>-3.8319489527314406E-3</v>
      </c>
      <c r="Q87" s="49">
        <f t="shared" si="16"/>
        <v>41043.952299999997</v>
      </c>
    </row>
    <row r="88" spans="1:17" s="4" customFormat="1" ht="12.95" customHeight="1">
      <c r="A88" s="55" t="s">
        <v>58</v>
      </c>
      <c r="B88" s="10" t="s">
        <v>35</v>
      </c>
      <c r="C88" s="9">
        <v>56073.512699999999</v>
      </c>
      <c r="D88" s="9">
        <v>1E-4</v>
      </c>
      <c r="E88" s="4">
        <f t="shared" si="13"/>
        <v>15801.984058697963</v>
      </c>
      <c r="F88" s="4">
        <f t="shared" si="14"/>
        <v>15802</v>
      </c>
      <c r="G88" s="4">
        <f t="shared" si="15"/>
        <v>-4.354000004241243E-3</v>
      </c>
      <c r="J88" s="4">
        <f>+G88</f>
        <v>-4.354000004241243E-3</v>
      </c>
      <c r="O88" s="4">
        <f t="shared" ca="1" si="12"/>
        <v>-3.808955573996459E-3</v>
      </c>
      <c r="Q88" s="49">
        <f t="shared" si="16"/>
        <v>41055.012699999999</v>
      </c>
    </row>
    <row r="89" spans="1:17" s="4" customFormat="1" ht="12.95" customHeight="1">
      <c r="A89" s="9" t="s">
        <v>55</v>
      </c>
      <c r="B89" s="10" t="s">
        <v>29</v>
      </c>
      <c r="C89" s="9">
        <v>56078.839699999997</v>
      </c>
      <c r="D89" s="9">
        <v>4.0000000000000002E-4</v>
      </c>
      <c r="E89" s="4">
        <f t="shared" si="13"/>
        <v>15821.487806038935</v>
      </c>
      <c r="F89" s="4">
        <f t="shared" si="14"/>
        <v>15821.5</v>
      </c>
      <c r="G89" s="4">
        <f t="shared" si="15"/>
        <v>-3.3305000033578835E-3</v>
      </c>
      <c r="K89" s="4">
        <f>+G89</f>
        <v>-3.3305000033578835E-3</v>
      </c>
      <c r="O89" s="4">
        <f t="shared" ca="1" si="12"/>
        <v>-3.7978846879388756E-3</v>
      </c>
      <c r="Q89" s="49">
        <f t="shared" si="16"/>
        <v>41060.339699999997</v>
      </c>
    </row>
    <row r="90" spans="1:17" s="4" customFormat="1" ht="12.95" customHeight="1">
      <c r="A90" s="55" t="s">
        <v>59</v>
      </c>
      <c r="B90" s="10" t="s">
        <v>35</v>
      </c>
      <c r="C90" s="9">
        <v>56134.421900000001</v>
      </c>
      <c r="D90" s="9">
        <v>1E-3</v>
      </c>
      <c r="E90" s="4">
        <f t="shared" si="13"/>
        <v>16024.99093828146</v>
      </c>
      <c r="F90" s="4">
        <f t="shared" si="14"/>
        <v>16025</v>
      </c>
      <c r="G90" s="4">
        <f t="shared" si="15"/>
        <v>-2.4750000011408702E-3</v>
      </c>
      <c r="J90" s="4">
        <f>+G90</f>
        <v>-2.4750000011408702E-3</v>
      </c>
      <c r="O90" s="4">
        <f t="shared" ca="1" si="12"/>
        <v>-3.6823500565174271E-3</v>
      </c>
      <c r="Q90" s="49">
        <f t="shared" si="16"/>
        <v>41115.921900000001</v>
      </c>
    </row>
    <row r="91" spans="1:17" s="4" customFormat="1" ht="12.95" customHeight="1">
      <c r="A91" s="55" t="s">
        <v>59</v>
      </c>
      <c r="B91" s="10" t="s">
        <v>29</v>
      </c>
      <c r="C91" s="9">
        <v>56134.559099999999</v>
      </c>
      <c r="D91" s="9">
        <v>1.6000000000000001E-3</v>
      </c>
      <c r="E91" s="4">
        <f t="shared" si="13"/>
        <v>16025.493268699169</v>
      </c>
      <c r="F91" s="4">
        <f t="shared" si="14"/>
        <v>16025.5</v>
      </c>
      <c r="G91" s="4">
        <f t="shared" si="15"/>
        <v>-1.8385000003036112E-3</v>
      </c>
      <c r="J91" s="4">
        <f>+G91</f>
        <v>-1.8385000003036112E-3</v>
      </c>
      <c r="O91" s="4">
        <f t="shared" ca="1" si="12"/>
        <v>-3.6820661876441549E-3</v>
      </c>
      <c r="Q91" s="49">
        <f t="shared" si="16"/>
        <v>41116.059099999999</v>
      </c>
    </row>
    <row r="92" spans="1:17" s="4" customFormat="1" ht="12.95" customHeight="1">
      <c r="A92" s="55" t="s">
        <v>57</v>
      </c>
      <c r="B92" s="10" t="s">
        <v>29</v>
      </c>
      <c r="C92" s="9">
        <v>56433.355060000002</v>
      </c>
      <c r="D92" s="9">
        <v>2.9999999999999997E-4</v>
      </c>
      <c r="E92" s="4">
        <f t="shared" si="13"/>
        <v>17119.475042745686</v>
      </c>
      <c r="F92" s="4">
        <f t="shared" si="14"/>
        <v>17119.5</v>
      </c>
      <c r="G92" s="4">
        <f t="shared" si="15"/>
        <v>-6.8164999975124374E-3</v>
      </c>
      <c r="K92" s="4">
        <f t="shared" ref="K92:K100" si="17">+G92</f>
        <v>-6.8164999975124374E-3</v>
      </c>
      <c r="O92" s="4">
        <f t="shared" ca="1" si="12"/>
        <v>-3.0609610929263897E-3</v>
      </c>
      <c r="Q92" s="49">
        <f t="shared" si="16"/>
        <v>41414.855060000002</v>
      </c>
    </row>
    <row r="93" spans="1:17" s="4" customFormat="1" ht="12.95" customHeight="1">
      <c r="A93" s="55" t="s">
        <v>57</v>
      </c>
      <c r="B93" s="10" t="s">
        <v>29</v>
      </c>
      <c r="C93" s="9">
        <v>56433.355309999999</v>
      </c>
      <c r="D93" s="9">
        <v>2.9999999999999997E-4</v>
      </c>
      <c r="E93" s="4">
        <f t="shared" si="13"/>
        <v>17119.47595807078</v>
      </c>
      <c r="F93" s="4">
        <f t="shared" si="14"/>
        <v>17119.5</v>
      </c>
      <c r="G93" s="4">
        <f t="shared" si="15"/>
        <v>-6.5665000001899898E-3</v>
      </c>
      <c r="K93" s="4">
        <f t="shared" si="17"/>
        <v>-6.5665000001899898E-3</v>
      </c>
      <c r="O93" s="4">
        <f t="shared" ca="1" si="12"/>
        <v>-3.0609610929263897E-3</v>
      </c>
      <c r="Q93" s="49">
        <f t="shared" si="16"/>
        <v>41414.855309999999</v>
      </c>
    </row>
    <row r="94" spans="1:17" s="4" customFormat="1" ht="12.95" customHeight="1">
      <c r="A94" s="55" t="s">
        <v>57</v>
      </c>
      <c r="B94" s="10" t="s">
        <v>29</v>
      </c>
      <c r="C94" s="9">
        <v>56433.355810000001</v>
      </c>
      <c r="D94" s="9">
        <v>4.0000000000000002E-4</v>
      </c>
      <c r="E94" s="4">
        <f t="shared" si="13"/>
        <v>17119.477788720997</v>
      </c>
      <c r="F94" s="4">
        <f t="shared" si="14"/>
        <v>17119.5</v>
      </c>
      <c r="G94" s="4">
        <f t="shared" si="15"/>
        <v>-6.066499998269137E-3</v>
      </c>
      <c r="K94" s="4">
        <f t="shared" si="17"/>
        <v>-6.066499998269137E-3</v>
      </c>
      <c r="O94" s="4">
        <f t="shared" ca="1" si="12"/>
        <v>-3.0609610929263897E-3</v>
      </c>
      <c r="Q94" s="49">
        <f t="shared" si="16"/>
        <v>41414.855810000001</v>
      </c>
    </row>
    <row r="95" spans="1:17" s="4" customFormat="1" ht="12.95" customHeight="1">
      <c r="A95" s="9" t="s">
        <v>63</v>
      </c>
      <c r="B95" s="10"/>
      <c r="C95" s="9">
        <v>56433.359259999997</v>
      </c>
      <c r="D95" s="9">
        <v>3.1E-4</v>
      </c>
      <c r="E95" s="4">
        <f t="shared" si="13"/>
        <v>17119.490420207436</v>
      </c>
      <c r="F95" s="4">
        <f t="shared" si="14"/>
        <v>17119.5</v>
      </c>
      <c r="G95" s="4">
        <f t="shared" si="15"/>
        <v>-2.6165000017499551E-3</v>
      </c>
      <c r="K95" s="4">
        <f t="shared" si="17"/>
        <v>-2.6165000017499551E-3</v>
      </c>
      <c r="O95" s="4">
        <f t="shared" ca="1" si="12"/>
        <v>-3.0609610929263897E-3</v>
      </c>
      <c r="Q95" s="49">
        <f t="shared" si="16"/>
        <v>41414.859259999997</v>
      </c>
    </row>
    <row r="96" spans="1:17" s="4" customFormat="1" ht="12.95" customHeight="1">
      <c r="A96" s="9" t="s">
        <v>63</v>
      </c>
      <c r="B96" s="10"/>
      <c r="C96" s="9">
        <v>56433.359510000002</v>
      </c>
      <c r="D96" s="9">
        <v>2.5000000000000001E-4</v>
      </c>
      <c r="E96" s="4">
        <f t="shared" si="13"/>
        <v>17119.491335532559</v>
      </c>
      <c r="F96" s="4">
        <f t="shared" si="14"/>
        <v>17119.5</v>
      </c>
      <c r="G96" s="4">
        <f t="shared" si="15"/>
        <v>-2.3664999971515499E-3</v>
      </c>
      <c r="K96" s="4">
        <f t="shared" si="17"/>
        <v>-2.3664999971515499E-3</v>
      </c>
      <c r="O96" s="4">
        <f t="shared" ca="1" si="12"/>
        <v>-3.0609610929263897E-3</v>
      </c>
      <c r="Q96" s="49">
        <f t="shared" si="16"/>
        <v>41414.859510000002</v>
      </c>
    </row>
    <row r="97" spans="1:17" s="4" customFormat="1" ht="12.95" customHeight="1">
      <c r="A97" s="9" t="s">
        <v>63</v>
      </c>
      <c r="B97" s="10"/>
      <c r="C97" s="9">
        <v>56433.360009999997</v>
      </c>
      <c r="D97" s="9">
        <v>3.8000000000000002E-4</v>
      </c>
      <c r="E97" s="4">
        <f t="shared" si="13"/>
        <v>17119.49316618275</v>
      </c>
      <c r="F97" s="4">
        <f t="shared" si="14"/>
        <v>17119.5</v>
      </c>
      <c r="G97" s="4">
        <f t="shared" si="15"/>
        <v>-1.8665000025066547E-3</v>
      </c>
      <c r="K97" s="4">
        <f t="shared" si="17"/>
        <v>-1.8665000025066547E-3</v>
      </c>
      <c r="O97" s="4">
        <f t="shared" ca="1" si="12"/>
        <v>-3.0609610929263897E-3</v>
      </c>
      <c r="Q97" s="49">
        <f t="shared" si="16"/>
        <v>41414.860009999997</v>
      </c>
    </row>
    <row r="98" spans="1:17" s="4" customFormat="1" ht="12.95" customHeight="1">
      <c r="A98" s="9" t="s">
        <v>64</v>
      </c>
      <c r="B98" s="10" t="s">
        <v>35</v>
      </c>
      <c r="C98" s="60">
        <v>56462.448239999998</v>
      </c>
      <c r="D98" s="9">
        <v>2.0000000000000001E-4</v>
      </c>
      <c r="E98" s="4">
        <f t="shared" si="13"/>
        <v>17225.99391491869</v>
      </c>
      <c r="F98" s="4">
        <f t="shared" si="14"/>
        <v>17226</v>
      </c>
      <c r="G98" s="4">
        <f t="shared" si="15"/>
        <v>-1.66200000239769E-3</v>
      </c>
      <c r="K98" s="4">
        <f t="shared" si="17"/>
        <v>-1.66200000239769E-3</v>
      </c>
      <c r="O98" s="4">
        <f t="shared" ca="1" si="12"/>
        <v>-3.0004970229195876E-3</v>
      </c>
      <c r="Q98" s="49">
        <f t="shared" si="16"/>
        <v>41443.948239999998</v>
      </c>
    </row>
    <row r="99" spans="1:17" s="4" customFormat="1" ht="12.95" customHeight="1">
      <c r="A99" s="9" t="s">
        <v>64</v>
      </c>
      <c r="B99" s="10" t="s">
        <v>35</v>
      </c>
      <c r="C99" s="60">
        <v>56462.448349999999</v>
      </c>
      <c r="D99" s="9">
        <v>2.0000000000000001E-4</v>
      </c>
      <c r="E99" s="4">
        <f t="shared" si="13"/>
        <v>17225.994317661738</v>
      </c>
      <c r="F99" s="4">
        <f t="shared" si="14"/>
        <v>17226</v>
      </c>
      <c r="G99" s="4">
        <f t="shared" si="15"/>
        <v>-1.5520000015385449E-3</v>
      </c>
      <c r="K99" s="4">
        <f t="shared" si="17"/>
        <v>-1.5520000015385449E-3</v>
      </c>
      <c r="O99" s="4">
        <f t="shared" ca="1" si="12"/>
        <v>-3.0004970229195876E-3</v>
      </c>
      <c r="Q99" s="49">
        <f t="shared" si="16"/>
        <v>41443.948349999999</v>
      </c>
    </row>
    <row r="100" spans="1:17" s="4" customFormat="1" ht="12.95" customHeight="1">
      <c r="A100" s="9" t="s">
        <v>64</v>
      </c>
      <c r="B100" s="10" t="s">
        <v>35</v>
      </c>
      <c r="C100" s="60">
        <v>56462.44872</v>
      </c>
      <c r="D100" s="9">
        <v>2.0000000000000001E-4</v>
      </c>
      <c r="E100" s="4">
        <f t="shared" si="13"/>
        <v>17225.995672342902</v>
      </c>
      <c r="F100" s="4">
        <f t="shared" si="14"/>
        <v>17226</v>
      </c>
      <c r="G100" s="4">
        <f t="shared" si="15"/>
        <v>-1.1819999999715947E-3</v>
      </c>
      <c r="K100" s="4">
        <f t="shared" si="17"/>
        <v>-1.1819999999715947E-3</v>
      </c>
      <c r="O100" s="4">
        <f t="shared" ca="1" si="12"/>
        <v>-3.0004970229195876E-3</v>
      </c>
      <c r="Q100" s="49">
        <f t="shared" si="16"/>
        <v>41443.94872</v>
      </c>
    </row>
    <row r="101" spans="1:17" s="4" customFormat="1" ht="12.95" customHeight="1">
      <c r="A101" s="9" t="s">
        <v>60</v>
      </c>
      <c r="B101" s="10" t="s">
        <v>35</v>
      </c>
      <c r="C101" s="9">
        <v>56490.444000000003</v>
      </c>
      <c r="D101" s="9">
        <v>8.0000000000000004E-4</v>
      </c>
      <c r="E101" s="4">
        <f t="shared" si="13"/>
        <v>17328.494802784062</v>
      </c>
      <c r="F101" s="4">
        <f t="shared" si="14"/>
        <v>17328.5</v>
      </c>
      <c r="G101" s="4">
        <f t="shared" si="15"/>
        <v>-1.4194999967003241E-3</v>
      </c>
      <c r="J101" s="4">
        <f>+G101</f>
        <v>-1.4194999967003241E-3</v>
      </c>
      <c r="O101" s="4">
        <f t="shared" ca="1" si="12"/>
        <v>-2.942303903898956E-3</v>
      </c>
      <c r="Q101" s="49">
        <f t="shared" si="16"/>
        <v>41471.944000000003</v>
      </c>
    </row>
    <row r="102" spans="1:17" s="4" customFormat="1" ht="12.95" customHeight="1">
      <c r="A102" s="24" t="s">
        <v>0</v>
      </c>
      <c r="B102" s="25" t="s">
        <v>29</v>
      </c>
      <c r="C102" s="24">
        <v>56524.310400000002</v>
      </c>
      <c r="D102" s="24">
        <v>2.0000000000000001E-4</v>
      </c>
      <c r="E102" s="4">
        <f t="shared" si="13"/>
        <v>17452.489867351091</v>
      </c>
      <c r="F102" s="4">
        <f t="shared" si="14"/>
        <v>17452.5</v>
      </c>
      <c r="G102" s="4">
        <f t="shared" si="15"/>
        <v>-2.767500001937151E-3</v>
      </c>
      <c r="K102" s="4">
        <f t="shared" ref="K102:K113" si="18">+G102</f>
        <v>-2.767500001937151E-3</v>
      </c>
      <c r="O102" s="4">
        <f t="shared" ca="1" si="12"/>
        <v>-2.8719044233276557E-3</v>
      </c>
      <c r="Q102" s="49">
        <f t="shared" si="16"/>
        <v>41505.810400000002</v>
      </c>
    </row>
    <row r="103" spans="1:17" s="4" customFormat="1" ht="12.95" customHeight="1">
      <c r="A103" s="24" t="s">
        <v>0</v>
      </c>
      <c r="B103" s="25" t="s">
        <v>35</v>
      </c>
      <c r="C103" s="24">
        <v>56524.447999999997</v>
      </c>
      <c r="D103" s="24">
        <v>2.0000000000000001E-4</v>
      </c>
      <c r="E103" s="4">
        <f t="shared" si="13"/>
        <v>17452.993662288958</v>
      </c>
      <c r="F103" s="4">
        <f t="shared" si="14"/>
        <v>17453</v>
      </c>
      <c r="G103" s="4">
        <f t="shared" si="15"/>
        <v>-1.7310000039287843E-3</v>
      </c>
      <c r="K103" s="4">
        <f t="shared" si="18"/>
        <v>-1.7310000039287843E-3</v>
      </c>
      <c r="O103" s="4">
        <f t="shared" ca="1" si="12"/>
        <v>-2.8716205544543835E-3</v>
      </c>
      <c r="Q103" s="49">
        <f t="shared" si="16"/>
        <v>41505.947999999997</v>
      </c>
    </row>
    <row r="104" spans="1:17" s="4" customFormat="1" ht="12.95" customHeight="1">
      <c r="A104" s="9" t="s">
        <v>64</v>
      </c>
      <c r="B104" s="10" t="s">
        <v>35</v>
      </c>
      <c r="C104" s="60">
        <v>56590.273639999999</v>
      </c>
      <c r="D104" s="9">
        <v>5.0000000000000001E-4</v>
      </c>
      <c r="E104" s="4">
        <f t="shared" si="13"/>
        <v>17694.001105712723</v>
      </c>
      <c r="F104" s="4">
        <f t="shared" si="14"/>
        <v>17694</v>
      </c>
      <c r="G104" s="4">
        <f t="shared" si="15"/>
        <v>3.0200000037439167E-4</v>
      </c>
      <c r="K104" s="4">
        <f t="shared" si="18"/>
        <v>3.0200000037439167E-4</v>
      </c>
      <c r="O104" s="4">
        <f t="shared" ca="1" si="12"/>
        <v>-2.7347957575375812E-3</v>
      </c>
      <c r="Q104" s="49">
        <f t="shared" si="16"/>
        <v>41571.773639999999</v>
      </c>
    </row>
    <row r="105" spans="1:17" s="4" customFormat="1" ht="12.95" customHeight="1">
      <c r="A105" s="9" t="s">
        <v>64</v>
      </c>
      <c r="B105" s="10" t="s">
        <v>35</v>
      </c>
      <c r="C105" s="60">
        <v>56590.274590000001</v>
      </c>
      <c r="D105" s="9">
        <v>5.9999999999999995E-4</v>
      </c>
      <c r="E105" s="4">
        <f t="shared" si="13"/>
        <v>17694.004583948128</v>
      </c>
      <c r="F105" s="4">
        <f t="shared" si="14"/>
        <v>17694</v>
      </c>
      <c r="G105" s="4">
        <f t="shared" si="15"/>
        <v>1.2520000018412247E-3</v>
      </c>
      <c r="K105" s="4">
        <f t="shared" si="18"/>
        <v>1.2520000018412247E-3</v>
      </c>
      <c r="O105" s="4">
        <f t="shared" ca="1" si="12"/>
        <v>-2.7347957575375812E-3</v>
      </c>
      <c r="Q105" s="49">
        <f t="shared" si="16"/>
        <v>41571.774590000001</v>
      </c>
    </row>
    <row r="106" spans="1:17" s="4" customFormat="1" ht="12.95" customHeight="1">
      <c r="A106" s="9" t="s">
        <v>64</v>
      </c>
      <c r="B106" s="10" t="s">
        <v>35</v>
      </c>
      <c r="C106" s="60">
        <v>56596.281069999997</v>
      </c>
      <c r="D106" s="9">
        <v>2.0000000000000001E-4</v>
      </c>
      <c r="E106" s="4">
        <f t="shared" si="13"/>
        <v>17715.99611169894</v>
      </c>
      <c r="F106" s="4">
        <f t="shared" si="14"/>
        <v>17716</v>
      </c>
      <c r="G106" s="4">
        <f t="shared" si="15"/>
        <v>-1.0620000030030496E-3</v>
      </c>
      <c r="K106" s="4">
        <f t="shared" si="18"/>
        <v>-1.0620000030030496E-3</v>
      </c>
      <c r="O106" s="4">
        <f t="shared" ca="1" si="12"/>
        <v>-2.7223055271136404E-3</v>
      </c>
      <c r="Q106" s="49">
        <f t="shared" si="16"/>
        <v>41577.781069999997</v>
      </c>
    </row>
    <row r="107" spans="1:17" s="4" customFormat="1" ht="12.95" customHeight="1">
      <c r="A107" s="9" t="s">
        <v>64</v>
      </c>
      <c r="B107" s="10" t="s">
        <v>35</v>
      </c>
      <c r="C107" s="60">
        <v>56596.281580000003</v>
      </c>
      <c r="D107" s="9">
        <v>1E-4</v>
      </c>
      <c r="E107" s="4">
        <f t="shared" si="13"/>
        <v>17715.997978962176</v>
      </c>
      <c r="F107" s="4">
        <f t="shared" si="14"/>
        <v>17716</v>
      </c>
      <c r="G107" s="4">
        <f t="shared" si="15"/>
        <v>-5.5199999769683927E-4</v>
      </c>
      <c r="K107" s="4">
        <f t="shared" si="18"/>
        <v>-5.5199999769683927E-4</v>
      </c>
      <c r="O107" s="4">
        <f t="shared" ca="1" si="12"/>
        <v>-2.7223055271136404E-3</v>
      </c>
      <c r="Q107" s="49">
        <f t="shared" si="16"/>
        <v>41577.781580000003</v>
      </c>
    </row>
    <row r="108" spans="1:17" s="4" customFormat="1" ht="12.95" customHeight="1">
      <c r="A108" s="9" t="s">
        <v>64</v>
      </c>
      <c r="B108" s="10" t="s">
        <v>35</v>
      </c>
      <c r="C108" s="60">
        <v>56819.427439999999</v>
      </c>
      <c r="D108" s="9">
        <v>8.0000000000000004E-4</v>
      </c>
      <c r="E108" s="4">
        <f t="shared" si="13"/>
        <v>18533.002010053926</v>
      </c>
      <c r="F108" s="4">
        <f t="shared" si="14"/>
        <v>18533</v>
      </c>
      <c r="G108" s="4">
        <f t="shared" si="15"/>
        <v>5.4899999668123201E-4</v>
      </c>
      <c r="K108" s="4">
        <f t="shared" si="18"/>
        <v>5.4899999668123201E-4</v>
      </c>
      <c r="O108" s="4">
        <f t="shared" ca="1" si="12"/>
        <v>-2.2584637881882166E-3</v>
      </c>
      <c r="Q108" s="49">
        <f t="shared" si="16"/>
        <v>41800.927439999999</v>
      </c>
    </row>
    <row r="109" spans="1:17" s="4" customFormat="1" ht="12.95" customHeight="1">
      <c r="A109" s="9" t="s">
        <v>64</v>
      </c>
      <c r="B109" s="10" t="s">
        <v>35</v>
      </c>
      <c r="C109" s="60">
        <v>56819.427609999999</v>
      </c>
      <c r="D109" s="9">
        <v>4.0000000000000002E-4</v>
      </c>
      <c r="E109" s="4">
        <f t="shared" si="13"/>
        <v>18533.002632474996</v>
      </c>
      <c r="F109" s="4">
        <f t="shared" si="14"/>
        <v>18533</v>
      </c>
      <c r="G109" s="4">
        <f t="shared" si="15"/>
        <v>7.1899999602464959E-4</v>
      </c>
      <c r="K109" s="4">
        <f t="shared" si="18"/>
        <v>7.1899999602464959E-4</v>
      </c>
      <c r="O109" s="4">
        <f t="shared" ca="1" si="12"/>
        <v>-2.2584637881882166E-3</v>
      </c>
      <c r="Q109" s="49">
        <f t="shared" si="16"/>
        <v>41800.927609999999</v>
      </c>
    </row>
    <row r="110" spans="1:17" s="4" customFormat="1" ht="12.95" customHeight="1">
      <c r="A110" s="9" t="s">
        <v>64</v>
      </c>
      <c r="B110" s="10" t="s">
        <v>35</v>
      </c>
      <c r="C110" s="60">
        <v>56819.428619999999</v>
      </c>
      <c r="D110" s="9">
        <v>1.1000000000000001E-3</v>
      </c>
      <c r="E110" s="4">
        <f t="shared" si="13"/>
        <v>18533.00633038842</v>
      </c>
      <c r="F110" s="4">
        <f t="shared" si="14"/>
        <v>18533</v>
      </c>
      <c r="G110" s="4">
        <f t="shared" si="15"/>
        <v>1.7289999959757552E-3</v>
      </c>
      <c r="K110" s="4">
        <f t="shared" si="18"/>
        <v>1.7289999959757552E-3</v>
      </c>
      <c r="O110" s="4">
        <f t="shared" ca="1" si="12"/>
        <v>-2.2584637881882166E-3</v>
      </c>
      <c r="Q110" s="49">
        <f t="shared" si="16"/>
        <v>41800.928619999999</v>
      </c>
    </row>
    <row r="111" spans="1:17" s="4" customFormat="1" ht="12.95" customHeight="1">
      <c r="A111" s="9" t="s">
        <v>64</v>
      </c>
      <c r="B111" s="10" t="s">
        <v>29</v>
      </c>
      <c r="C111" s="60">
        <v>56819.56235</v>
      </c>
      <c r="D111" s="9">
        <v>2.9999999999999997E-4</v>
      </c>
      <c r="E111" s="4">
        <f t="shared" si="13"/>
        <v>18533.495956093684</v>
      </c>
      <c r="F111" s="4">
        <f t="shared" si="14"/>
        <v>18533.5</v>
      </c>
      <c r="G111" s="4">
        <f t="shared" si="15"/>
        <v>-1.1044999992009252E-3</v>
      </c>
      <c r="K111" s="4">
        <f t="shared" si="18"/>
        <v>-1.1044999992009252E-3</v>
      </c>
      <c r="O111" s="4">
        <f t="shared" ca="1" si="12"/>
        <v>-2.2581799193149461E-3</v>
      </c>
      <c r="Q111" s="49">
        <f t="shared" si="16"/>
        <v>41801.06235</v>
      </c>
    </row>
    <row r="112" spans="1:17" s="4" customFormat="1" ht="12.95" customHeight="1">
      <c r="A112" s="9" t="s">
        <v>64</v>
      </c>
      <c r="B112" s="10" t="s">
        <v>29</v>
      </c>
      <c r="C112" s="60">
        <v>56819.56321</v>
      </c>
      <c r="D112" s="9">
        <v>4.0000000000000002E-4</v>
      </c>
      <c r="E112" s="4">
        <f t="shared" si="13"/>
        <v>18533.499104812046</v>
      </c>
      <c r="F112" s="4">
        <f t="shared" si="14"/>
        <v>18533.5</v>
      </c>
      <c r="G112" s="4">
        <f t="shared" si="15"/>
        <v>-2.4449999909847975E-4</v>
      </c>
      <c r="K112" s="4">
        <f t="shared" si="18"/>
        <v>-2.4449999909847975E-4</v>
      </c>
      <c r="O112" s="4">
        <f t="shared" ca="1" si="12"/>
        <v>-2.2581799193149461E-3</v>
      </c>
      <c r="Q112" s="49">
        <f t="shared" si="16"/>
        <v>41801.06321</v>
      </c>
    </row>
    <row r="113" spans="1:17" s="4" customFormat="1" ht="12.95" customHeight="1">
      <c r="A113" s="9" t="s">
        <v>64</v>
      </c>
      <c r="B113" s="10" t="s">
        <v>29</v>
      </c>
      <c r="C113" s="60">
        <v>56819.563280000002</v>
      </c>
      <c r="D113" s="9">
        <v>5.9999999999999995E-4</v>
      </c>
      <c r="E113" s="4">
        <f t="shared" si="13"/>
        <v>18533.49936110308</v>
      </c>
      <c r="F113" s="4">
        <f t="shared" si="14"/>
        <v>18533.5</v>
      </c>
      <c r="G113" s="4">
        <f t="shared" si="15"/>
        <v>-1.7449999722884968E-4</v>
      </c>
      <c r="K113" s="4">
        <f t="shared" si="18"/>
        <v>-1.7449999722884968E-4</v>
      </c>
      <c r="O113" s="4">
        <f t="shared" ca="1" si="12"/>
        <v>-2.2581799193149461E-3</v>
      </c>
      <c r="Q113" s="49">
        <f t="shared" si="16"/>
        <v>41801.063280000002</v>
      </c>
    </row>
    <row r="114" spans="1:17" s="4" customFormat="1" ht="12.95" customHeight="1">
      <c r="A114" s="59" t="s">
        <v>62</v>
      </c>
      <c r="B114" s="58" t="s">
        <v>35</v>
      </c>
      <c r="C114" s="59">
        <v>56856.436000000002</v>
      </c>
      <c r="D114" s="59">
        <v>1.6999999999999999E-3</v>
      </c>
      <c r="E114" s="4">
        <f t="shared" si="13"/>
        <v>18668.501466350819</v>
      </c>
      <c r="F114" s="4">
        <f t="shared" si="14"/>
        <v>18668.5</v>
      </c>
      <c r="G114" s="4">
        <f t="shared" si="15"/>
        <v>4.0050000097835436E-4</v>
      </c>
      <c r="J114" s="4">
        <f>+G114</f>
        <v>4.0050000097835436E-4</v>
      </c>
      <c r="O114" s="4">
        <f t="shared" ref="O114:O131" ca="1" si="19">+C$11+C$12*$F114</f>
        <v>-2.1815353235316755E-3</v>
      </c>
      <c r="Q114" s="49">
        <f t="shared" si="16"/>
        <v>41837.936000000002</v>
      </c>
    </row>
    <row r="115" spans="1:17" s="4" customFormat="1" ht="12.95" customHeight="1">
      <c r="A115" s="59" t="s">
        <v>62</v>
      </c>
      <c r="B115" s="58" t="s">
        <v>35</v>
      </c>
      <c r="C115" s="59">
        <v>56871.457699999999</v>
      </c>
      <c r="D115" s="59">
        <v>5.0000000000000001E-4</v>
      </c>
      <c r="E115" s="4">
        <f t="shared" si="13"/>
        <v>18723.500422880192</v>
      </c>
      <c r="F115" s="4">
        <f t="shared" si="14"/>
        <v>18723.5</v>
      </c>
      <c r="G115" s="4">
        <f t="shared" si="15"/>
        <v>1.1549999908311293E-4</v>
      </c>
      <c r="J115" s="4">
        <f>+G115</f>
        <v>1.1549999908311293E-4</v>
      </c>
      <c r="O115" s="4">
        <f t="shared" ca="1" si="19"/>
        <v>-2.1503097474718236E-3</v>
      </c>
      <c r="Q115" s="49">
        <f t="shared" si="16"/>
        <v>41852.957699999999</v>
      </c>
    </row>
    <row r="116" spans="1:17" s="4" customFormat="1" ht="12.95" customHeight="1">
      <c r="A116" s="61" t="s">
        <v>356</v>
      </c>
      <c r="B116" s="62" t="s">
        <v>35</v>
      </c>
      <c r="C116" s="63">
        <v>57090.639459999999</v>
      </c>
      <c r="D116" s="63">
        <v>2.0000000000000001E-4</v>
      </c>
      <c r="E116" s="4">
        <f t="shared" si="13"/>
        <v>19525.990692974323</v>
      </c>
      <c r="F116" s="4">
        <f t="shared" si="14"/>
        <v>19526</v>
      </c>
      <c r="G116" s="4">
        <f t="shared" si="15"/>
        <v>-2.542000001994893E-3</v>
      </c>
      <c r="K116" s="4">
        <f t="shared" ref="K116:K124" si="20">+G116</f>
        <v>-2.542000001994893E-3</v>
      </c>
      <c r="O116" s="4">
        <f t="shared" ca="1" si="19"/>
        <v>-1.6947002058712701E-3</v>
      </c>
      <c r="Q116" s="49">
        <f t="shared" si="16"/>
        <v>42072.139459999999</v>
      </c>
    </row>
    <row r="117" spans="1:17" s="4" customFormat="1" ht="12.95" customHeight="1">
      <c r="A117" s="61" t="s">
        <v>356</v>
      </c>
      <c r="B117" s="62" t="s">
        <v>35</v>
      </c>
      <c r="C117" s="63">
        <v>57090.639739999999</v>
      </c>
      <c r="D117" s="63">
        <v>2.0000000000000001E-4</v>
      </c>
      <c r="E117" s="4">
        <f t="shared" ref="E117:E131" si="21">+(C117-C$7)/C$8</f>
        <v>19525.991718138441</v>
      </c>
      <c r="F117" s="4">
        <f t="shared" ref="F117:F148" si="22">ROUND(2*E117,0)/2</f>
        <v>19526</v>
      </c>
      <c r="G117" s="4">
        <f t="shared" ref="G117:G148" si="23">+C117-(C$7+F117*C$8)</f>
        <v>-2.2620000017923303E-3</v>
      </c>
      <c r="K117" s="4">
        <f t="shared" si="20"/>
        <v>-2.2620000017923303E-3</v>
      </c>
      <c r="O117" s="4">
        <f t="shared" ca="1" si="19"/>
        <v>-1.6947002058712701E-3</v>
      </c>
      <c r="Q117" s="49">
        <f t="shared" ref="Q117:Q131" si="24">+C117-15018.5</f>
        <v>42072.139739999999</v>
      </c>
    </row>
    <row r="118" spans="1:17" s="4" customFormat="1" ht="12.95" customHeight="1">
      <c r="A118" s="61" t="s">
        <v>356</v>
      </c>
      <c r="B118" s="62" t="s">
        <v>35</v>
      </c>
      <c r="C118" s="63">
        <v>57090.639759999998</v>
      </c>
      <c r="D118" s="63">
        <v>1E-4</v>
      </c>
      <c r="E118" s="4">
        <f t="shared" si="21"/>
        <v>19525.991791364446</v>
      </c>
      <c r="F118" s="4">
        <f t="shared" si="22"/>
        <v>19526</v>
      </c>
      <c r="G118" s="4">
        <f t="shared" si="23"/>
        <v>-2.2420000022975728E-3</v>
      </c>
      <c r="K118" s="4">
        <f t="shared" si="20"/>
        <v>-2.2420000022975728E-3</v>
      </c>
      <c r="O118" s="4">
        <f t="shared" ca="1" si="19"/>
        <v>-1.6947002058712701E-3</v>
      </c>
      <c r="Q118" s="49">
        <f t="shared" si="24"/>
        <v>42072.139759999998</v>
      </c>
    </row>
    <row r="119" spans="1:17" s="4" customFormat="1" ht="12.95" customHeight="1">
      <c r="A119" s="61" t="s">
        <v>356</v>
      </c>
      <c r="B119" s="62" t="s">
        <v>29</v>
      </c>
      <c r="C119" s="63">
        <v>57105.527119999999</v>
      </c>
      <c r="D119" s="63">
        <v>2.0000000000000001E-4</v>
      </c>
      <c r="E119" s="4">
        <f t="shared" si="21"/>
        <v>19580.498888795315</v>
      </c>
      <c r="F119" s="4">
        <f t="shared" si="22"/>
        <v>19580.5</v>
      </c>
      <c r="G119" s="4">
        <f t="shared" si="23"/>
        <v>-3.0350000452017412E-4</v>
      </c>
      <c r="K119" s="4">
        <f t="shared" si="20"/>
        <v>-3.0350000452017412E-4</v>
      </c>
      <c r="O119" s="4">
        <f t="shared" ca="1" si="19"/>
        <v>-1.6637584986846903E-3</v>
      </c>
      <c r="Q119" s="49">
        <f t="shared" si="24"/>
        <v>42087.027119999999</v>
      </c>
    </row>
    <row r="120" spans="1:17" s="4" customFormat="1" ht="12.95" customHeight="1">
      <c r="A120" s="61" t="s">
        <v>356</v>
      </c>
      <c r="B120" s="62" t="s">
        <v>29</v>
      </c>
      <c r="C120" s="63">
        <v>57105.527399999999</v>
      </c>
      <c r="D120" s="63">
        <v>2.9999999999999997E-4</v>
      </c>
      <c r="E120" s="4">
        <f t="shared" si="21"/>
        <v>19580.499913959433</v>
      </c>
      <c r="F120" s="4">
        <f t="shared" si="22"/>
        <v>19580.5</v>
      </c>
      <c r="G120" s="4">
        <f t="shared" si="23"/>
        <v>-2.3500004317611456E-5</v>
      </c>
      <c r="K120" s="4">
        <f t="shared" si="20"/>
        <v>-2.3500004317611456E-5</v>
      </c>
      <c r="O120" s="4">
        <f t="shared" ca="1" si="19"/>
        <v>-1.6637584986846903E-3</v>
      </c>
      <c r="Q120" s="49">
        <f t="shared" si="24"/>
        <v>42087.027399999999</v>
      </c>
    </row>
    <row r="121" spans="1:17" s="4" customFormat="1" ht="12.95" customHeight="1">
      <c r="A121" s="61" t="s">
        <v>356</v>
      </c>
      <c r="B121" s="62" t="s">
        <v>29</v>
      </c>
      <c r="C121" s="63">
        <v>57105.528200000001</v>
      </c>
      <c r="D121" s="63">
        <v>2.9999999999999997E-4</v>
      </c>
      <c r="E121" s="4">
        <f t="shared" si="21"/>
        <v>19580.502842999776</v>
      </c>
      <c r="F121" s="4">
        <f t="shared" si="22"/>
        <v>19580.5</v>
      </c>
      <c r="G121" s="4">
        <f t="shared" si="23"/>
        <v>7.7649999730056152E-4</v>
      </c>
      <c r="K121" s="4">
        <f t="shared" si="20"/>
        <v>7.7649999730056152E-4</v>
      </c>
      <c r="O121" s="4">
        <f t="shared" ca="1" si="19"/>
        <v>-1.6637584986846903E-3</v>
      </c>
      <c r="Q121" s="49">
        <f t="shared" si="24"/>
        <v>42087.028200000001</v>
      </c>
    </row>
    <row r="122" spans="1:17" s="4" customFormat="1" ht="12.95" customHeight="1">
      <c r="A122" s="61" t="s">
        <v>356</v>
      </c>
      <c r="B122" s="62" t="s">
        <v>29</v>
      </c>
      <c r="C122" s="63">
        <v>57132.57086</v>
      </c>
      <c r="D122" s="63">
        <v>1E-4</v>
      </c>
      <c r="E122" s="4">
        <f t="shared" si="21"/>
        <v>19679.514145434172</v>
      </c>
      <c r="F122" s="4">
        <f t="shared" si="22"/>
        <v>19679.5</v>
      </c>
      <c r="G122" s="4">
        <f t="shared" si="23"/>
        <v>3.8635000018985011E-3</v>
      </c>
      <c r="K122" s="4">
        <f t="shared" si="20"/>
        <v>3.8635000018985011E-3</v>
      </c>
      <c r="O122" s="4">
        <f t="shared" ca="1" si="19"/>
        <v>-1.6075524617769586E-3</v>
      </c>
      <c r="Q122" s="49">
        <f t="shared" si="24"/>
        <v>42114.07086</v>
      </c>
    </row>
    <row r="123" spans="1:17" s="4" customFormat="1" ht="12.95" customHeight="1">
      <c r="A123" s="61" t="s">
        <v>356</v>
      </c>
      <c r="B123" s="62" t="s">
        <v>35</v>
      </c>
      <c r="C123" s="63">
        <v>57176.401510000003</v>
      </c>
      <c r="D123" s="63">
        <v>1E-4</v>
      </c>
      <c r="E123" s="4">
        <f t="shared" si="21"/>
        <v>19839.991322718011</v>
      </c>
      <c r="F123" s="4">
        <f t="shared" si="22"/>
        <v>19840</v>
      </c>
      <c r="G123" s="4">
        <f t="shared" si="23"/>
        <v>-2.3699999946984462E-3</v>
      </c>
      <c r="K123" s="4">
        <f t="shared" si="20"/>
        <v>-2.3699999946984462E-3</v>
      </c>
      <c r="O123" s="4">
        <f t="shared" ca="1" si="19"/>
        <v>-1.5164305534568472E-3</v>
      </c>
      <c r="Q123" s="49">
        <f t="shared" si="24"/>
        <v>42157.901510000003</v>
      </c>
    </row>
    <row r="124" spans="1:17" s="4" customFormat="1" ht="12.95" customHeight="1">
      <c r="A124" s="61" t="s">
        <v>356</v>
      </c>
      <c r="B124" s="62" t="s">
        <v>35</v>
      </c>
      <c r="C124" s="63">
        <v>57176.401790000004</v>
      </c>
      <c r="D124" s="63">
        <v>1E-4</v>
      </c>
      <c r="E124" s="4">
        <f t="shared" si="21"/>
        <v>19839.992347882129</v>
      </c>
      <c r="F124" s="4">
        <f t="shared" si="22"/>
        <v>19840</v>
      </c>
      <c r="G124" s="4">
        <f t="shared" si="23"/>
        <v>-2.0899999944958836E-3</v>
      </c>
      <c r="K124" s="4">
        <f t="shared" si="20"/>
        <v>-2.0899999944958836E-3</v>
      </c>
      <c r="O124" s="4">
        <f t="shared" ca="1" si="19"/>
        <v>-1.5164305534568472E-3</v>
      </c>
      <c r="Q124" s="49">
        <f t="shared" si="24"/>
        <v>42157.901790000004</v>
      </c>
    </row>
    <row r="125" spans="1:17" s="4" customFormat="1" ht="12.95" customHeight="1">
      <c r="A125" s="8" t="s">
        <v>65</v>
      </c>
      <c r="B125" s="50"/>
      <c r="C125" s="8">
        <v>57256.428500000002</v>
      </c>
      <c r="D125" s="8">
        <v>6.9999999999999999E-4</v>
      </c>
      <c r="E125" s="4">
        <f t="shared" si="21"/>
        <v>20132.994174871033</v>
      </c>
      <c r="F125" s="4">
        <f t="shared" si="22"/>
        <v>20133</v>
      </c>
      <c r="G125" s="4">
        <f t="shared" si="23"/>
        <v>-1.5910000001895241E-3</v>
      </c>
      <c r="J125" s="4">
        <f>+G125</f>
        <v>-1.5910000001895241E-3</v>
      </c>
      <c r="O125" s="4">
        <f t="shared" ca="1" si="19"/>
        <v>-1.3500833937198226E-3</v>
      </c>
      <c r="Q125" s="49">
        <f t="shared" si="24"/>
        <v>42237.928500000002</v>
      </c>
    </row>
    <row r="126" spans="1:17" s="4" customFormat="1" ht="12.95" customHeight="1">
      <c r="A126" s="61" t="s">
        <v>356</v>
      </c>
      <c r="B126" s="62" t="s">
        <v>35</v>
      </c>
      <c r="C126" s="63">
        <v>57264.349739999998</v>
      </c>
      <c r="D126" s="63">
        <v>2.0000000000000001E-4</v>
      </c>
      <c r="E126" s="4">
        <f t="shared" si="21"/>
        <v>20161.996214215353</v>
      </c>
      <c r="F126" s="4">
        <f t="shared" si="22"/>
        <v>20162</v>
      </c>
      <c r="G126" s="4">
        <f t="shared" si="23"/>
        <v>-1.0340000008000061E-3</v>
      </c>
      <c r="K126" s="4">
        <f t="shared" ref="K126:K131" si="25">+G126</f>
        <v>-1.0340000008000061E-3</v>
      </c>
      <c r="O126" s="4">
        <f t="shared" ca="1" si="19"/>
        <v>-1.3336189990700818E-3</v>
      </c>
      <c r="Q126" s="49">
        <f t="shared" si="24"/>
        <v>42245.849739999998</v>
      </c>
    </row>
    <row r="127" spans="1:17" s="4" customFormat="1" ht="12.95" customHeight="1">
      <c r="A127" s="61" t="s">
        <v>356</v>
      </c>
      <c r="B127" s="62" t="s">
        <v>35</v>
      </c>
      <c r="C127" s="63">
        <v>57264.349840000003</v>
      </c>
      <c r="D127" s="63">
        <v>2.0000000000000001E-4</v>
      </c>
      <c r="E127" s="4">
        <f t="shared" si="21"/>
        <v>20161.996580345414</v>
      </c>
      <c r="F127" s="4">
        <f t="shared" si="22"/>
        <v>20162</v>
      </c>
      <c r="G127" s="4">
        <f t="shared" si="23"/>
        <v>-9.3399999605026096E-4</v>
      </c>
      <c r="K127" s="4">
        <f t="shared" si="25"/>
        <v>-9.3399999605026096E-4</v>
      </c>
      <c r="O127" s="4">
        <f t="shared" ca="1" si="19"/>
        <v>-1.3336189990700818E-3</v>
      </c>
      <c r="Q127" s="49">
        <f t="shared" si="24"/>
        <v>42245.849840000003</v>
      </c>
    </row>
    <row r="128" spans="1:17" s="4" customFormat="1" ht="12.95" customHeight="1">
      <c r="A128" s="61" t="s">
        <v>356</v>
      </c>
      <c r="B128" s="62" t="s">
        <v>29</v>
      </c>
      <c r="C128" s="63">
        <v>57264.4853</v>
      </c>
      <c r="D128" s="63">
        <v>2.9999999999999997E-4</v>
      </c>
      <c r="E128" s="4">
        <f t="shared" si="21"/>
        <v>20162.492540100389</v>
      </c>
      <c r="F128" s="4">
        <f t="shared" si="22"/>
        <v>20162.5</v>
      </c>
      <c r="G128" s="4">
        <f t="shared" si="23"/>
        <v>-2.0375000021886081E-3</v>
      </c>
      <c r="K128" s="4">
        <f t="shared" si="25"/>
        <v>-2.0375000021886081E-3</v>
      </c>
      <c r="O128" s="4">
        <f t="shared" ca="1" si="19"/>
        <v>-1.3333351301968114E-3</v>
      </c>
      <c r="Q128" s="49">
        <f t="shared" si="24"/>
        <v>42245.9853</v>
      </c>
    </row>
    <row r="129" spans="1:17" s="4" customFormat="1" ht="12.95" customHeight="1">
      <c r="A129" s="64" t="s">
        <v>359</v>
      </c>
      <c r="B129" s="65" t="s">
        <v>35</v>
      </c>
      <c r="C129" s="66">
        <v>57891.449399999809</v>
      </c>
      <c r="D129" s="66">
        <v>1E-4</v>
      </c>
      <c r="E129" s="4">
        <f t="shared" si="21"/>
        <v>22457.996463183088</v>
      </c>
      <c r="F129" s="4">
        <f t="shared" si="22"/>
        <v>22458</v>
      </c>
      <c r="G129" s="4">
        <f t="shared" si="23"/>
        <v>-9.6600019605830312E-4</v>
      </c>
      <c r="K129" s="4">
        <f t="shared" si="25"/>
        <v>-9.6600019605830312E-4</v>
      </c>
      <c r="O129" s="4">
        <f t="shared" ca="1" si="19"/>
        <v>-3.0093133007936396E-5</v>
      </c>
      <c r="Q129" s="49">
        <f t="shared" si="24"/>
        <v>42872.949399999809</v>
      </c>
    </row>
    <row r="130" spans="1:17" s="4" customFormat="1" ht="12.95" customHeight="1">
      <c r="A130" s="64" t="s">
        <v>359</v>
      </c>
      <c r="B130" s="65" t="s">
        <v>35</v>
      </c>
      <c r="C130" s="66">
        <v>57891.449690000154</v>
      </c>
      <c r="D130" s="66">
        <v>2.0000000000000001E-4</v>
      </c>
      <c r="E130" s="4">
        <f t="shared" si="21"/>
        <v>22457.997524961476</v>
      </c>
      <c r="F130" s="4">
        <f t="shared" si="22"/>
        <v>22458</v>
      </c>
      <c r="G130" s="4">
        <f t="shared" si="23"/>
        <v>-6.7599985050037503E-4</v>
      </c>
      <c r="K130" s="4">
        <f t="shared" si="25"/>
        <v>-6.7599985050037503E-4</v>
      </c>
      <c r="O130" s="4">
        <f t="shared" ca="1" si="19"/>
        <v>-3.0093133007936396E-5</v>
      </c>
      <c r="Q130" s="49">
        <f t="shared" si="24"/>
        <v>42872.949690000154</v>
      </c>
    </row>
    <row r="131" spans="1:17" s="4" customFormat="1" ht="12.95" customHeight="1">
      <c r="A131" s="64" t="s">
        <v>359</v>
      </c>
      <c r="B131" s="65" t="s">
        <v>35</v>
      </c>
      <c r="C131" s="66">
        <v>57974.480260000098</v>
      </c>
      <c r="D131" s="66">
        <v>1E-4</v>
      </c>
      <c r="E131" s="4">
        <f t="shared" si="21"/>
        <v>22761.997385831855</v>
      </c>
      <c r="F131" s="4">
        <f t="shared" si="22"/>
        <v>22762</v>
      </c>
      <c r="G131" s="4">
        <f t="shared" si="23"/>
        <v>-7.1399989974452183E-4</v>
      </c>
      <c r="K131" s="4">
        <f t="shared" si="25"/>
        <v>-7.1399989974452183E-4</v>
      </c>
      <c r="O131" s="4">
        <f t="shared" ca="1" si="19"/>
        <v>1.4249914194105866E-4</v>
      </c>
      <c r="Q131" s="49">
        <f t="shared" si="24"/>
        <v>42955.980260000098</v>
      </c>
    </row>
    <row r="132" spans="1:17" s="4" customFormat="1" ht="12.95" customHeight="1">
      <c r="A132" s="70" t="s">
        <v>361</v>
      </c>
      <c r="B132" s="71" t="s">
        <v>35</v>
      </c>
      <c r="C132" s="86">
        <v>60493.803399999997</v>
      </c>
      <c r="D132" s="72">
        <v>2.9999999999999997E-4</v>
      </c>
      <c r="E132" s="4">
        <f t="shared" ref="E132" si="26">+(C132-C$7)/C$8</f>
        <v>31985.996258150957</v>
      </c>
      <c r="F132" s="4">
        <f t="shared" si="22"/>
        <v>31986</v>
      </c>
      <c r="G132" s="4">
        <f t="shared" ref="G132" si="27">+C132-(C$7+F132*C$8)</f>
        <v>-1.0220000040135346E-3</v>
      </c>
      <c r="K132" s="4">
        <f t="shared" ref="K132" si="28">+G132</f>
        <v>-1.0220000040135346E-3</v>
      </c>
      <c r="O132" s="4">
        <f t="shared" ref="O132" ca="1" si="29">+C$11+C$12*$F132</f>
        <v>5.3793121160513567E-3</v>
      </c>
      <c r="Q132" s="49">
        <f t="shared" ref="Q132" si="30">+C132-15018.5</f>
        <v>45475.303399999997</v>
      </c>
    </row>
    <row r="133" spans="1:17" s="4" customFormat="1" ht="12.95" customHeight="1"/>
    <row r="134" spans="1:17" s="4" customFormat="1" ht="12.95" customHeight="1"/>
    <row r="135" spans="1:17" s="4" customFormat="1" ht="12.95" customHeight="1"/>
    <row r="136" spans="1:17" s="4" customFormat="1" ht="12.95" customHeight="1"/>
    <row r="137" spans="1:17" s="4" customFormat="1" ht="12.95" customHeight="1"/>
    <row r="138" spans="1:17" s="4" customFormat="1" ht="12.95" customHeight="1"/>
    <row r="139" spans="1:17" s="4" customFormat="1" ht="12.95" customHeight="1"/>
    <row r="140" spans="1:17" s="4" customFormat="1" ht="12.95" customHeight="1"/>
    <row r="141" spans="1:17" s="4" customFormat="1" ht="12.95" customHeight="1"/>
    <row r="142" spans="1:17" s="4" customFormat="1" ht="12.95" customHeight="1"/>
    <row r="143" spans="1:17" s="4" customFormat="1" ht="12.95" customHeight="1"/>
    <row r="144" spans="1:17" s="4" customFormat="1" ht="12.95" customHeight="1"/>
    <row r="145" s="4" customFormat="1" ht="12.95" customHeight="1"/>
    <row r="146" s="4" customFormat="1" ht="12.95" customHeight="1"/>
    <row r="147" s="4" customFormat="1" ht="12.95" customHeight="1"/>
    <row r="148" s="4" customFormat="1" ht="12.95" customHeight="1"/>
    <row r="149" s="4" customFormat="1" ht="12.95" customHeight="1"/>
    <row r="150" s="4" customFormat="1" ht="12.95" customHeight="1"/>
    <row r="151" s="4" customFormat="1" ht="12.95" customHeight="1"/>
    <row r="152" s="4" customFormat="1" ht="12.95" customHeight="1"/>
    <row r="153" s="4" customFormat="1" ht="12.95" customHeight="1"/>
    <row r="154" s="4" customFormat="1" ht="12.95" customHeight="1"/>
    <row r="155" s="4" customFormat="1" ht="12.95" customHeight="1"/>
    <row r="156" s="4" customFormat="1" ht="12.95" customHeight="1"/>
    <row r="157" s="4" customFormat="1" ht="12.95" customHeight="1"/>
    <row r="158" s="4" customFormat="1" ht="12.95" customHeight="1"/>
    <row r="159" s="4" customFormat="1" ht="12.95" customHeight="1"/>
    <row r="160" s="4" customFormat="1" ht="12.95" customHeight="1"/>
    <row r="161" s="4" customFormat="1" ht="12.95" customHeight="1"/>
    <row r="162" s="4" customFormat="1" ht="12.95" customHeight="1"/>
    <row r="163" s="4" customFormat="1" ht="12.95" customHeight="1"/>
    <row r="164" s="4" customFormat="1" ht="12.95" customHeight="1"/>
    <row r="165" s="4" customFormat="1" ht="12.95" customHeight="1"/>
    <row r="166" s="4" customFormat="1" ht="12.95" customHeight="1"/>
    <row r="167" s="4" customFormat="1" ht="12.95" customHeight="1"/>
    <row r="168" s="4" customFormat="1" ht="12.95" customHeight="1"/>
    <row r="169" s="4" customFormat="1" ht="12.95" customHeight="1"/>
    <row r="170" s="4" customFormat="1" ht="12.95" customHeight="1"/>
    <row r="171" s="4" customFormat="1" ht="12.95" customHeight="1"/>
    <row r="172" s="4" customFormat="1" ht="12.95" customHeight="1"/>
    <row r="173" s="4" customFormat="1" ht="12.95" customHeight="1"/>
    <row r="174" s="4" customFormat="1" ht="12.95" customHeight="1"/>
    <row r="175" s="4" customFormat="1" ht="12.95" customHeight="1"/>
    <row r="176" s="4" customFormat="1" ht="12.95" customHeight="1"/>
    <row r="177" s="4" customFormat="1" ht="12.95" customHeight="1"/>
    <row r="178" s="4" customFormat="1" ht="12.95" customHeight="1"/>
    <row r="179" s="4" customFormat="1" ht="12.95" customHeight="1"/>
    <row r="180" s="4" customFormat="1" ht="12.95" customHeight="1"/>
    <row r="181" s="4" customFormat="1" ht="12.95" customHeight="1"/>
    <row r="182" s="4" customFormat="1" ht="12.95" customHeight="1"/>
    <row r="183" s="4" customFormat="1" ht="12.95" customHeight="1"/>
    <row r="184" s="4" customFormat="1" ht="12.95" customHeight="1"/>
    <row r="185" s="4" customFormat="1" ht="12.95" customHeight="1"/>
    <row r="186" s="4" customFormat="1" ht="12.95" customHeight="1"/>
    <row r="187" s="4" customFormat="1" ht="12.95" customHeight="1"/>
    <row r="188" s="4" customFormat="1" ht="12.95" customHeight="1"/>
    <row r="189" s="4" customFormat="1" ht="12.95" customHeight="1"/>
    <row r="190" s="4" customFormat="1" ht="12.95" customHeight="1"/>
    <row r="191" s="4" customFormat="1" ht="12.95" customHeight="1"/>
    <row r="192" s="4" customFormat="1" ht="12.95" customHeight="1"/>
    <row r="193" s="4" customFormat="1" ht="12.95" customHeight="1"/>
    <row r="194" s="4" customFormat="1" ht="12.95" customHeight="1"/>
    <row r="195" s="4" customFormat="1" ht="12.95" customHeight="1"/>
    <row r="196" s="4" customFormat="1" ht="12.95" customHeight="1"/>
    <row r="197" s="4" customFormat="1" ht="12.95" customHeight="1"/>
    <row r="198" s="4" customFormat="1" ht="12.95" customHeight="1"/>
    <row r="199" s="4" customFormat="1" ht="12.95" customHeight="1"/>
    <row r="200" s="4" customFormat="1" ht="12.95" customHeight="1"/>
    <row r="201" s="4" customFormat="1" ht="12.95" customHeight="1"/>
    <row r="202" s="4" customFormat="1" ht="12.95" customHeight="1"/>
    <row r="203" s="4" customFormat="1" ht="12.95" customHeight="1"/>
    <row r="204" s="4" customFormat="1" ht="12.95" customHeight="1"/>
    <row r="205" s="4" customFormat="1" ht="12.95" customHeight="1"/>
    <row r="206" s="4" customFormat="1" ht="12.95" customHeight="1"/>
    <row r="207" s="4" customFormat="1" ht="12.95" customHeight="1"/>
    <row r="208" s="4" customFormat="1" ht="12.95" customHeight="1"/>
    <row r="209" s="4" customFormat="1" ht="12.95" customHeight="1"/>
    <row r="210" s="4" customFormat="1" ht="12.95" customHeight="1"/>
    <row r="211" s="4" customFormat="1" ht="12.95" customHeight="1"/>
    <row r="212" s="4" customFormat="1" ht="12.95" customHeight="1"/>
    <row r="213" s="4" customFormat="1" ht="12.95" customHeight="1"/>
    <row r="214" s="4" customFormat="1" ht="12.95" customHeight="1"/>
    <row r="215" s="4" customFormat="1" ht="12.95" customHeight="1"/>
    <row r="216" s="4" customFormat="1" ht="12.95" customHeight="1"/>
    <row r="217" s="4" customFormat="1" ht="12.95" customHeight="1"/>
    <row r="218" s="4" customFormat="1" ht="12.95" customHeight="1"/>
    <row r="219" s="4" customFormat="1" ht="12.95" customHeight="1"/>
    <row r="220" s="4" customFormat="1" ht="12.95" customHeight="1"/>
    <row r="221" s="4" customFormat="1" ht="12.95" customHeight="1"/>
    <row r="222" s="4" customFormat="1" ht="12.95" customHeight="1"/>
    <row r="223" s="4" customFormat="1" ht="12.95" customHeight="1"/>
    <row r="224" s="4" customFormat="1" ht="12.95" customHeight="1"/>
    <row r="225" s="4" customFormat="1" ht="12.95" customHeight="1"/>
    <row r="226" s="4" customFormat="1" ht="12.95" customHeight="1"/>
    <row r="227" s="4" customFormat="1" ht="12.95" customHeight="1"/>
    <row r="228" s="4" customFormat="1" ht="12.95" customHeight="1"/>
    <row r="229" s="4" customFormat="1" ht="12.95" customHeight="1"/>
    <row r="230" s="4" customFormat="1" ht="12.95" customHeight="1"/>
    <row r="231" s="4" customFormat="1" ht="12.95" customHeight="1"/>
    <row r="232" s="4" customFormat="1" ht="12.95" customHeight="1"/>
    <row r="233" s="4" customFormat="1" ht="12.95" customHeight="1"/>
    <row r="234" s="4" customFormat="1" ht="12.95" customHeight="1"/>
    <row r="235" s="4" customFormat="1" ht="12.95" customHeight="1"/>
    <row r="236" s="4" customFormat="1" ht="12.95" customHeight="1"/>
    <row r="237" s="4" customFormat="1" ht="12.95" customHeight="1"/>
    <row r="238" s="4" customFormat="1" ht="12.95" customHeight="1"/>
    <row r="239" s="4" customFormat="1" ht="12.95" customHeight="1"/>
    <row r="240" s="4" customFormat="1" ht="12.95" customHeight="1"/>
    <row r="241" s="4" customFormat="1" ht="12.95" customHeight="1"/>
    <row r="242" s="4" customFormat="1" ht="12.95" customHeight="1"/>
    <row r="243" s="4" customFormat="1" ht="12.95" customHeight="1"/>
    <row r="244" s="4" customFormat="1" ht="12.95" customHeight="1"/>
    <row r="245" s="4" customFormat="1" ht="12.95" customHeight="1"/>
    <row r="246" s="4" customFormat="1" ht="12.95" customHeight="1"/>
    <row r="247" s="4" customFormat="1" ht="12.95" customHeight="1"/>
    <row r="248" s="4" customFormat="1" ht="12.95" customHeight="1"/>
    <row r="249" s="4" customFormat="1" ht="12.95" customHeight="1"/>
    <row r="250" s="4" customFormat="1" ht="12.95" customHeight="1"/>
    <row r="251" s="4" customFormat="1" ht="12.95" customHeight="1"/>
    <row r="252" s="4" customFormat="1" ht="12.95" customHeight="1"/>
    <row r="253" s="4" customFormat="1" ht="12.95" customHeight="1"/>
    <row r="254" s="4" customFormat="1" ht="12.95" customHeight="1"/>
    <row r="255" s="4" customFormat="1" ht="12.95" customHeight="1"/>
    <row r="256" s="4" customFormat="1" ht="12.95" customHeight="1"/>
    <row r="257" s="4" customFormat="1" ht="12.95" customHeight="1"/>
    <row r="258" s="4" customFormat="1" ht="12.95" customHeight="1"/>
    <row r="259" s="4" customFormat="1" ht="12.95" customHeight="1"/>
    <row r="260" s="4" customFormat="1" ht="12.95" customHeight="1"/>
    <row r="261" s="4" customFormat="1" ht="12.95" customHeight="1"/>
    <row r="262" s="4" customFormat="1" ht="12.95" customHeight="1"/>
    <row r="263" s="4" customFormat="1" ht="12.95" customHeight="1"/>
    <row r="264" s="4" customFormat="1" ht="12.95" customHeight="1"/>
    <row r="265" s="4" customFormat="1" ht="12.95" customHeight="1"/>
    <row r="266" s="4" customFormat="1" ht="12.95" customHeight="1"/>
    <row r="267" s="4" customFormat="1" ht="12.95" customHeight="1"/>
    <row r="268" s="4" customFormat="1" ht="12.95" customHeight="1"/>
    <row r="269" s="4" customFormat="1" ht="12.95" customHeight="1"/>
  </sheetData>
  <protectedRanges>
    <protectedRange sqref="A128:D130" name="Range1"/>
  </protectedRanges>
  <sortState xmlns:xlrd2="http://schemas.microsoft.com/office/spreadsheetml/2017/richdata2" ref="A21:W134">
    <sortCondition ref="C21:C134"/>
  </sortState>
  <phoneticPr fontId="8" type="noConversion"/>
  <hyperlinks>
    <hyperlink ref="H63132" r:id="rId1" display="http://vsolj.cetus-net.org/bulletin.html" xr:uid="{00000000-0004-0000-0000-000000000000}"/>
    <hyperlink ref="H63125" r:id="rId2" display="http://vsolj.cetus-net.org/bulletin.html" xr:uid="{00000000-0004-0000-0000-000001000000}"/>
    <hyperlink ref="AP622" r:id="rId3" display="http://cdsbib.u-strasbg.fr/cgi-bin/cdsbib?1990RMxAA..21..381G" xr:uid="{00000000-0004-0000-0000-000002000000}"/>
    <hyperlink ref="AP625" r:id="rId4" display="http://cdsbib.u-strasbg.fr/cgi-bin/cdsbib?1990RMxAA..21..381G" xr:uid="{00000000-0004-0000-0000-000003000000}"/>
    <hyperlink ref="AP623" r:id="rId5" display="http://cdsbib.u-strasbg.fr/cgi-bin/cdsbib?1990RMxAA..21..381G" xr:uid="{00000000-0004-0000-0000-000004000000}"/>
    <hyperlink ref="AP601" r:id="rId6" display="http://cdsbib.u-strasbg.fr/cgi-bin/cdsbib?1990RMxAA..21..381G" xr:uid="{00000000-0004-0000-0000-000005000000}"/>
    <hyperlink ref="I63132" r:id="rId7" display="http://vsolj.cetus-net.org/bulletin.html" xr:uid="{00000000-0004-0000-0000-000006000000}"/>
    <hyperlink ref="AQ735" r:id="rId8" display="http://cdsbib.u-strasbg.fr/cgi-bin/cdsbib?1990RMxAA..21..381G" xr:uid="{00000000-0004-0000-0000-000007000000}"/>
    <hyperlink ref="AQ64540" r:id="rId9" display="http://cdsbib.u-strasbg.fr/cgi-bin/cdsbib?1990RMxAA..21..381G" xr:uid="{00000000-0004-0000-0000-000008000000}"/>
    <hyperlink ref="AQ736" r:id="rId10" display="http://cdsbib.u-strasbg.fr/cgi-bin/cdsbib?1990RMxAA..21..381G" xr:uid="{00000000-0004-0000-0000-000009000000}"/>
    <hyperlink ref="H63129" r:id="rId11" display="https://www.aavso.org/ejaavso" xr:uid="{00000000-0004-0000-0000-00000A000000}"/>
  </hyperlinks>
  <pageMargins left="0.75" right="0.75" top="1" bottom="1" header="0.5" footer="0.5"/>
  <headerFooter alignWithMargins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7"/>
  <sheetViews>
    <sheetView topLeftCell="A52" workbookViewId="0">
      <selection activeCell="A74" sqref="A74:C87"/>
    </sheetView>
  </sheetViews>
  <sheetFormatPr defaultRowHeight="12.75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11" t="s">
        <v>66</v>
      </c>
      <c r="I1" s="12" t="s">
        <v>67</v>
      </c>
      <c r="J1" s="13" t="s">
        <v>48</v>
      </c>
    </row>
    <row r="2" spans="1:16">
      <c r="I2" s="14" t="s">
        <v>68</v>
      </c>
      <c r="J2" s="15" t="s">
        <v>69</v>
      </c>
    </row>
    <row r="3" spans="1:16">
      <c r="A3" s="16" t="s">
        <v>70</v>
      </c>
      <c r="I3" s="14" t="s">
        <v>71</v>
      </c>
      <c r="J3" s="15" t="s">
        <v>72</v>
      </c>
    </row>
    <row r="4" spans="1:16">
      <c r="I4" s="14" t="s">
        <v>73</v>
      </c>
      <c r="J4" s="15" t="s">
        <v>72</v>
      </c>
    </row>
    <row r="5" spans="1:16" ht="13.5" thickBot="1">
      <c r="I5" s="17" t="s">
        <v>74</v>
      </c>
      <c r="J5" s="18" t="s">
        <v>75</v>
      </c>
    </row>
    <row r="10" spans="1:16" ht="13.5" thickBot="1"/>
    <row r="11" spans="1:16" ht="12.75" customHeight="1" thickBot="1">
      <c r="A11" s="5" t="str">
        <f t="shared" ref="A11:A42" si="0">P11</f>
        <v> BBS 129 </v>
      </c>
      <c r="B11" s="7" t="str">
        <f t="shared" ref="B11:B42" si="1">IF(H11=INT(H11),"I","II")</f>
        <v>I</v>
      </c>
      <c r="C11" s="5">
        <f t="shared" ref="C11:C42" si="2">1*G11</f>
        <v>52783.426700000004</v>
      </c>
      <c r="D11" s="6" t="str">
        <f t="shared" ref="D11:D42" si="3">VLOOKUP(F11,I$1:J$5,2,FALSE)</f>
        <v>vis</v>
      </c>
      <c r="E11" s="19">
        <f>VLOOKUP(C11,Active!C$21:E$968,3,FALSE)</f>
        <v>3755.9908028133536</v>
      </c>
      <c r="F11" s="7" t="s">
        <v>74</v>
      </c>
      <c r="G11" s="6" t="str">
        <f t="shared" ref="G11:G42" si="4">MID(I11,3,LEN(I11)-3)</f>
        <v>52783.4267</v>
      </c>
      <c r="H11" s="5">
        <f t="shared" ref="H11:H42" si="5">1*K11</f>
        <v>1037</v>
      </c>
      <c r="I11" s="20" t="s">
        <v>109</v>
      </c>
      <c r="J11" s="21" t="s">
        <v>110</v>
      </c>
      <c r="K11" s="20">
        <v>1037</v>
      </c>
      <c r="L11" s="20" t="s">
        <v>111</v>
      </c>
      <c r="M11" s="21" t="s">
        <v>79</v>
      </c>
      <c r="N11" s="21" t="s">
        <v>80</v>
      </c>
      <c r="O11" s="22" t="s">
        <v>88</v>
      </c>
      <c r="P11" s="22" t="s">
        <v>112</v>
      </c>
    </row>
    <row r="12" spans="1:16" ht="12.75" customHeight="1" thickBot="1">
      <c r="A12" s="5" t="str">
        <f t="shared" si="0"/>
        <v> BBS 130 </v>
      </c>
      <c r="B12" s="7" t="str">
        <f t="shared" si="1"/>
        <v>II</v>
      </c>
      <c r="C12" s="5">
        <f t="shared" si="2"/>
        <v>53151.464399999997</v>
      </c>
      <c r="D12" s="6" t="str">
        <f t="shared" si="3"/>
        <v>vis</v>
      </c>
      <c r="E12" s="19">
        <f>VLOOKUP(C12,Active!C$21:E$968,3,FALSE)</f>
        <v>5103.4873886506875</v>
      </c>
      <c r="F12" s="7" t="s">
        <v>74</v>
      </c>
      <c r="G12" s="6" t="str">
        <f t="shared" si="4"/>
        <v>53151.4644</v>
      </c>
      <c r="H12" s="5">
        <f t="shared" si="5"/>
        <v>2384.5</v>
      </c>
      <c r="I12" s="20" t="s">
        <v>113</v>
      </c>
      <c r="J12" s="21" t="s">
        <v>114</v>
      </c>
      <c r="K12" s="20">
        <v>2384.5</v>
      </c>
      <c r="L12" s="20" t="s">
        <v>115</v>
      </c>
      <c r="M12" s="21" t="s">
        <v>79</v>
      </c>
      <c r="N12" s="21" t="s">
        <v>80</v>
      </c>
      <c r="O12" s="22" t="s">
        <v>88</v>
      </c>
      <c r="P12" s="22" t="s">
        <v>116</v>
      </c>
    </row>
    <row r="13" spans="1:16" ht="12.75" customHeight="1" thickBot="1">
      <c r="A13" s="5" t="str">
        <f t="shared" si="0"/>
        <v>BAVM 241 (=IBVS 6157) </v>
      </c>
      <c r="B13" s="7" t="str">
        <f t="shared" si="1"/>
        <v>I</v>
      </c>
      <c r="C13" s="5">
        <f t="shared" si="2"/>
        <v>57256.428500000002</v>
      </c>
      <c r="D13" s="6" t="str">
        <f t="shared" si="3"/>
        <v>vis</v>
      </c>
      <c r="E13" s="19">
        <f>VLOOKUP(C13,Active!C$21:E$968,3,FALSE)</f>
        <v>20132.994174871033</v>
      </c>
      <c r="F13" s="7" t="s">
        <v>74</v>
      </c>
      <c r="G13" s="6" t="str">
        <f t="shared" si="4"/>
        <v>57256.4285</v>
      </c>
      <c r="H13" s="5">
        <f t="shared" si="5"/>
        <v>17414</v>
      </c>
      <c r="I13" s="20" t="s">
        <v>353</v>
      </c>
      <c r="J13" s="21" t="s">
        <v>354</v>
      </c>
      <c r="K13" s="20">
        <v>17414</v>
      </c>
      <c r="L13" s="20" t="s">
        <v>208</v>
      </c>
      <c r="M13" s="21" t="s">
        <v>135</v>
      </c>
      <c r="N13" s="21" t="s">
        <v>136</v>
      </c>
      <c r="O13" s="22" t="s">
        <v>149</v>
      </c>
      <c r="P13" s="23" t="s">
        <v>355</v>
      </c>
    </row>
    <row r="14" spans="1:16" ht="12.75" customHeight="1" thickBot="1">
      <c r="A14" s="5" t="str">
        <f t="shared" si="0"/>
        <v>BAVM 173 </v>
      </c>
      <c r="B14" s="7" t="str">
        <f t="shared" si="1"/>
        <v>I</v>
      </c>
      <c r="C14" s="5">
        <f t="shared" si="2"/>
        <v>53229.441899999998</v>
      </c>
      <c r="D14" s="6" t="str">
        <f t="shared" si="3"/>
        <v>vis</v>
      </c>
      <c r="E14" s="19">
        <f>VLOOKUP(C14,Active!C$21:E$968,3,FALSE)</f>
        <v>5388.9864422045321</v>
      </c>
      <c r="F14" s="7" t="s">
        <v>74</v>
      </c>
      <c r="G14" s="6" t="str">
        <f t="shared" si="4"/>
        <v>53229.4419</v>
      </c>
      <c r="H14" s="5">
        <f t="shared" si="5"/>
        <v>2670</v>
      </c>
      <c r="I14" s="20" t="s">
        <v>117</v>
      </c>
      <c r="J14" s="21" t="s">
        <v>118</v>
      </c>
      <c r="K14" s="20">
        <v>2670</v>
      </c>
      <c r="L14" s="20" t="s">
        <v>119</v>
      </c>
      <c r="M14" s="21" t="s">
        <v>79</v>
      </c>
      <c r="N14" s="21" t="s">
        <v>120</v>
      </c>
      <c r="O14" s="22" t="s">
        <v>121</v>
      </c>
      <c r="P14" s="23" t="s">
        <v>122</v>
      </c>
    </row>
    <row r="15" spans="1:16" ht="12.75" customHeight="1" thickBot="1">
      <c r="A15" s="5" t="str">
        <f t="shared" si="0"/>
        <v>BAVM 173 </v>
      </c>
      <c r="B15" s="7" t="str">
        <f t="shared" si="1"/>
        <v>II</v>
      </c>
      <c r="C15" s="5">
        <f t="shared" si="2"/>
        <v>53229.580300000001</v>
      </c>
      <c r="D15" s="6" t="str">
        <f t="shared" si="3"/>
        <v>vis</v>
      </c>
      <c r="E15" s="19">
        <f>VLOOKUP(C15,Active!C$21:E$968,3,FALSE)</f>
        <v>5389.4931661827677</v>
      </c>
      <c r="F15" s="7" t="s">
        <v>74</v>
      </c>
      <c r="G15" s="6" t="str">
        <f t="shared" si="4"/>
        <v>53229.5803</v>
      </c>
      <c r="H15" s="5">
        <f t="shared" si="5"/>
        <v>2670.5</v>
      </c>
      <c r="I15" s="20" t="s">
        <v>123</v>
      </c>
      <c r="J15" s="21" t="s">
        <v>124</v>
      </c>
      <c r="K15" s="20" t="s">
        <v>125</v>
      </c>
      <c r="L15" s="20" t="s">
        <v>126</v>
      </c>
      <c r="M15" s="21" t="s">
        <v>79</v>
      </c>
      <c r="N15" s="21" t="s">
        <v>120</v>
      </c>
      <c r="O15" s="22" t="s">
        <v>121</v>
      </c>
      <c r="P15" s="23" t="s">
        <v>122</v>
      </c>
    </row>
    <row r="16" spans="1:16" ht="12.75" customHeight="1" thickBot="1">
      <c r="A16" s="5" t="str">
        <f t="shared" si="0"/>
        <v>BAVM 173 </v>
      </c>
      <c r="B16" s="7" t="str">
        <f t="shared" si="1"/>
        <v>II</v>
      </c>
      <c r="C16" s="5">
        <f t="shared" si="2"/>
        <v>53256.346100000002</v>
      </c>
      <c r="D16" s="6" t="str">
        <f t="shared" si="3"/>
        <v>vis</v>
      </c>
      <c r="E16" s="19">
        <f>VLOOKUP(C16,Active!C$21:E$968,3,FALSE)</f>
        <v>5487.4908009826995</v>
      </c>
      <c r="F16" s="7" t="s">
        <v>74</v>
      </c>
      <c r="G16" s="6" t="str">
        <f t="shared" si="4"/>
        <v>53256.3461</v>
      </c>
      <c r="H16" s="5">
        <f t="shared" si="5"/>
        <v>2768.5</v>
      </c>
      <c r="I16" s="20" t="s">
        <v>127</v>
      </c>
      <c r="J16" s="21" t="s">
        <v>128</v>
      </c>
      <c r="K16" s="20" t="s">
        <v>129</v>
      </c>
      <c r="L16" s="20" t="s">
        <v>130</v>
      </c>
      <c r="M16" s="21" t="s">
        <v>79</v>
      </c>
      <c r="N16" s="21" t="s">
        <v>120</v>
      </c>
      <c r="O16" s="22" t="s">
        <v>121</v>
      </c>
      <c r="P16" s="23" t="s">
        <v>122</v>
      </c>
    </row>
    <row r="17" spans="1:16" ht="12.75" customHeight="1" thickBot="1">
      <c r="A17" s="5" t="str">
        <f t="shared" si="0"/>
        <v>OEJV 0074 </v>
      </c>
      <c r="B17" s="7" t="str">
        <f t="shared" si="1"/>
        <v>I</v>
      </c>
      <c r="C17" s="5">
        <f t="shared" si="2"/>
        <v>53504.479749999999</v>
      </c>
      <c r="D17" s="6" t="str">
        <f t="shared" si="3"/>
        <v>vis</v>
      </c>
      <c r="E17" s="19">
        <f>VLOOKUP(C17,Active!C$21:E$968,3,FALSE)</f>
        <v>6395.9826381133971</v>
      </c>
      <c r="F17" s="7" t="s">
        <v>74</v>
      </c>
      <c r="G17" s="6" t="str">
        <f t="shared" si="4"/>
        <v>53504.47975</v>
      </c>
      <c r="H17" s="5">
        <f t="shared" si="5"/>
        <v>3677</v>
      </c>
      <c r="I17" s="20" t="s">
        <v>131</v>
      </c>
      <c r="J17" s="21" t="s">
        <v>132</v>
      </c>
      <c r="K17" s="20" t="s">
        <v>133</v>
      </c>
      <c r="L17" s="20" t="s">
        <v>134</v>
      </c>
      <c r="M17" s="21" t="s">
        <v>135</v>
      </c>
      <c r="N17" s="21" t="s">
        <v>136</v>
      </c>
      <c r="O17" s="22" t="s">
        <v>137</v>
      </c>
      <c r="P17" s="23" t="s">
        <v>138</v>
      </c>
    </row>
    <row r="18" spans="1:16" ht="12.75" customHeight="1" thickBot="1">
      <c r="A18" s="5" t="str">
        <f t="shared" si="0"/>
        <v>IBVS 5713 </v>
      </c>
      <c r="B18" s="7" t="str">
        <f t="shared" si="1"/>
        <v>I</v>
      </c>
      <c r="C18" s="5">
        <f t="shared" si="2"/>
        <v>53629.297500000001</v>
      </c>
      <c r="D18" s="6" t="str">
        <f t="shared" si="3"/>
        <v>vis</v>
      </c>
      <c r="E18" s="19">
        <f>VLOOKUP(C18,Active!C$21:E$968,3,FALSE)</f>
        <v>6852.9779186971618</v>
      </c>
      <c r="F18" s="7" t="s">
        <v>74</v>
      </c>
      <c r="G18" s="6" t="str">
        <f t="shared" si="4"/>
        <v>53629.2975</v>
      </c>
      <c r="H18" s="5">
        <f t="shared" si="5"/>
        <v>4134</v>
      </c>
      <c r="I18" s="20" t="s">
        <v>139</v>
      </c>
      <c r="J18" s="21" t="s">
        <v>140</v>
      </c>
      <c r="K18" s="20" t="s">
        <v>141</v>
      </c>
      <c r="L18" s="20" t="s">
        <v>142</v>
      </c>
      <c r="M18" s="21" t="s">
        <v>79</v>
      </c>
      <c r="N18" s="21" t="s">
        <v>80</v>
      </c>
      <c r="O18" s="22" t="s">
        <v>143</v>
      </c>
      <c r="P18" s="23" t="s">
        <v>144</v>
      </c>
    </row>
    <row r="19" spans="1:16" ht="12.75" customHeight="1" thickBot="1">
      <c r="A19" s="5" t="str">
        <f t="shared" si="0"/>
        <v>BAVM 178 </v>
      </c>
      <c r="B19" s="7" t="str">
        <f t="shared" si="1"/>
        <v>I</v>
      </c>
      <c r="C19" s="5">
        <f t="shared" si="2"/>
        <v>53917.450100000002</v>
      </c>
      <c r="D19" s="6" t="str">
        <f t="shared" si="3"/>
        <v>vis</v>
      </c>
      <c r="E19" s="19">
        <f>VLOOKUP(C19,Active!C$21:E$968,3,FALSE)</f>
        <v>7907.9911542981872</v>
      </c>
      <c r="F19" s="7" t="s">
        <v>74</v>
      </c>
      <c r="G19" s="6" t="str">
        <f t="shared" si="4"/>
        <v>53917.4501</v>
      </c>
      <c r="H19" s="5">
        <f t="shared" si="5"/>
        <v>5189</v>
      </c>
      <c r="I19" s="20" t="s">
        <v>145</v>
      </c>
      <c r="J19" s="21" t="s">
        <v>146</v>
      </c>
      <c r="K19" s="20" t="s">
        <v>147</v>
      </c>
      <c r="L19" s="20" t="s">
        <v>148</v>
      </c>
      <c r="M19" s="21" t="s">
        <v>135</v>
      </c>
      <c r="N19" s="21" t="s">
        <v>136</v>
      </c>
      <c r="O19" s="22" t="s">
        <v>149</v>
      </c>
      <c r="P19" s="23" t="s">
        <v>150</v>
      </c>
    </row>
    <row r="20" spans="1:16" ht="12.75" customHeight="1" thickBot="1">
      <c r="A20" s="5" t="str">
        <f t="shared" si="0"/>
        <v> BBS 133 (=IBVS 5781) </v>
      </c>
      <c r="B20" s="7" t="str">
        <f t="shared" si="1"/>
        <v>II</v>
      </c>
      <c r="C20" s="5">
        <f t="shared" si="2"/>
        <v>54018.369400000003</v>
      </c>
      <c r="D20" s="6" t="str">
        <f t="shared" si="3"/>
        <v>vis</v>
      </c>
      <c r="E20" s="19">
        <f>VLOOKUP(C20,Active!C$21:E$968,3,FALSE)</f>
        <v>8277.4870298432688</v>
      </c>
      <c r="F20" s="7" t="s">
        <v>74</v>
      </c>
      <c r="G20" s="6" t="str">
        <f t="shared" si="4"/>
        <v>54018.3694</v>
      </c>
      <c r="H20" s="5">
        <f t="shared" si="5"/>
        <v>5558.5</v>
      </c>
      <c r="I20" s="20" t="s">
        <v>151</v>
      </c>
      <c r="J20" s="21" t="s">
        <v>152</v>
      </c>
      <c r="K20" s="20" t="s">
        <v>153</v>
      </c>
      <c r="L20" s="20" t="s">
        <v>154</v>
      </c>
      <c r="M20" s="21" t="s">
        <v>135</v>
      </c>
      <c r="N20" s="21" t="s">
        <v>155</v>
      </c>
      <c r="O20" s="22" t="s">
        <v>143</v>
      </c>
      <c r="P20" s="22" t="s">
        <v>156</v>
      </c>
    </row>
    <row r="21" spans="1:16" ht="12.75" customHeight="1" thickBot="1">
      <c r="A21" s="5" t="str">
        <f t="shared" si="0"/>
        <v>BAVM 186 </v>
      </c>
      <c r="B21" s="7" t="str">
        <f t="shared" si="1"/>
        <v>I</v>
      </c>
      <c r="C21" s="5">
        <f t="shared" si="2"/>
        <v>54295.457699999999</v>
      </c>
      <c r="D21" s="6" t="str">
        <f t="shared" si="3"/>
        <v>vis</v>
      </c>
      <c r="E21" s="19">
        <f>VLOOKUP(C21,Active!C$21:E$968,3,FALSE)</f>
        <v>9291.9905391997072</v>
      </c>
      <c r="F21" s="7" t="s">
        <v>74</v>
      </c>
      <c r="G21" s="6" t="str">
        <f t="shared" si="4"/>
        <v>54295.4577</v>
      </c>
      <c r="H21" s="5">
        <f t="shared" si="5"/>
        <v>6573</v>
      </c>
      <c r="I21" s="20" t="s">
        <v>157</v>
      </c>
      <c r="J21" s="21" t="s">
        <v>158</v>
      </c>
      <c r="K21" s="20" t="s">
        <v>159</v>
      </c>
      <c r="L21" s="20" t="s">
        <v>160</v>
      </c>
      <c r="M21" s="21" t="s">
        <v>135</v>
      </c>
      <c r="N21" s="21" t="s">
        <v>136</v>
      </c>
      <c r="O21" s="22" t="s">
        <v>149</v>
      </c>
      <c r="P21" s="23" t="s">
        <v>161</v>
      </c>
    </row>
    <row r="22" spans="1:16" ht="12.75" customHeight="1" thickBot="1">
      <c r="A22" s="5" t="str">
        <f t="shared" si="0"/>
        <v>BAVM 201 </v>
      </c>
      <c r="B22" s="7" t="str">
        <f t="shared" si="1"/>
        <v>I</v>
      </c>
      <c r="C22" s="5">
        <f t="shared" si="2"/>
        <v>54350.355000000003</v>
      </c>
      <c r="D22" s="6" t="str">
        <f t="shared" si="3"/>
        <v>vis</v>
      </c>
      <c r="E22" s="19">
        <f>VLOOKUP(C22,Active!C$21:E$968,3,FALSE)</f>
        <v>9492.9860467841063</v>
      </c>
      <c r="F22" s="7" t="s">
        <v>74</v>
      </c>
      <c r="G22" s="6" t="str">
        <f t="shared" si="4"/>
        <v>54350.3550</v>
      </c>
      <c r="H22" s="5">
        <f t="shared" si="5"/>
        <v>6774</v>
      </c>
      <c r="I22" s="20" t="s">
        <v>162</v>
      </c>
      <c r="J22" s="21" t="s">
        <v>163</v>
      </c>
      <c r="K22" s="20" t="s">
        <v>164</v>
      </c>
      <c r="L22" s="20" t="s">
        <v>165</v>
      </c>
      <c r="M22" s="21" t="s">
        <v>135</v>
      </c>
      <c r="N22" s="21" t="s">
        <v>136</v>
      </c>
      <c r="O22" s="22" t="s">
        <v>166</v>
      </c>
      <c r="P22" s="23" t="s">
        <v>167</v>
      </c>
    </row>
    <row r="23" spans="1:16" ht="12.75" customHeight="1" thickBot="1">
      <c r="A23" s="5" t="str">
        <f t="shared" si="0"/>
        <v>IBVS 5820 </v>
      </c>
      <c r="B23" s="7" t="str">
        <f t="shared" si="1"/>
        <v>I</v>
      </c>
      <c r="C23" s="5">
        <f t="shared" si="2"/>
        <v>54354.725200000001</v>
      </c>
      <c r="D23" s="6" t="str">
        <f t="shared" si="3"/>
        <v>vis</v>
      </c>
      <c r="E23" s="19">
        <f>VLOOKUP(C23,Active!C$21:E$968,3,FALSE)</f>
        <v>9508.9866618825672</v>
      </c>
      <c r="F23" s="7" t="s">
        <v>74</v>
      </c>
      <c r="G23" s="6" t="str">
        <f t="shared" si="4"/>
        <v>54354.7252</v>
      </c>
      <c r="H23" s="5">
        <f t="shared" si="5"/>
        <v>6790</v>
      </c>
      <c r="I23" s="20" t="s">
        <v>168</v>
      </c>
      <c r="J23" s="21" t="s">
        <v>169</v>
      </c>
      <c r="K23" s="20" t="s">
        <v>170</v>
      </c>
      <c r="L23" s="20" t="s">
        <v>171</v>
      </c>
      <c r="M23" s="21" t="s">
        <v>135</v>
      </c>
      <c r="N23" s="21" t="s">
        <v>155</v>
      </c>
      <c r="O23" s="22" t="s">
        <v>172</v>
      </c>
      <c r="P23" s="23" t="s">
        <v>173</v>
      </c>
    </row>
    <row r="24" spans="1:16" ht="12.75" customHeight="1" thickBot="1">
      <c r="A24" s="5" t="str">
        <f t="shared" si="0"/>
        <v>IBVS 5837 </v>
      </c>
      <c r="B24" s="7" t="str">
        <f t="shared" si="1"/>
        <v>II</v>
      </c>
      <c r="C24" s="5">
        <f t="shared" si="2"/>
        <v>54384.360099999998</v>
      </c>
      <c r="D24" s="6" t="str">
        <f t="shared" si="3"/>
        <v>vis</v>
      </c>
      <c r="E24" s="19">
        <f>VLOOKUP(C24,Active!C$21:E$968,3,FALSE)</f>
        <v>9617.4889337194691</v>
      </c>
      <c r="F24" s="7" t="s">
        <v>74</v>
      </c>
      <c r="G24" s="6" t="str">
        <f t="shared" si="4"/>
        <v>54384.3601</v>
      </c>
      <c r="H24" s="5">
        <f t="shared" si="5"/>
        <v>6898.5</v>
      </c>
      <c r="I24" s="20" t="s">
        <v>174</v>
      </c>
      <c r="J24" s="21" t="s">
        <v>175</v>
      </c>
      <c r="K24" s="20" t="s">
        <v>176</v>
      </c>
      <c r="L24" s="20" t="s">
        <v>177</v>
      </c>
      <c r="M24" s="21" t="s">
        <v>135</v>
      </c>
      <c r="N24" s="21" t="s">
        <v>67</v>
      </c>
      <c r="O24" s="22" t="s">
        <v>88</v>
      </c>
      <c r="P24" s="23" t="s">
        <v>178</v>
      </c>
    </row>
    <row r="25" spans="1:16" ht="12.75" customHeight="1" thickBot="1">
      <c r="A25" s="5" t="str">
        <f t="shared" si="0"/>
        <v>BAVM 201 </v>
      </c>
      <c r="B25" s="7" t="str">
        <f t="shared" si="1"/>
        <v>I</v>
      </c>
      <c r="C25" s="5">
        <f t="shared" si="2"/>
        <v>54596.442499999997</v>
      </c>
      <c r="D25" s="6" t="str">
        <f t="shared" si="3"/>
        <v>vis</v>
      </c>
      <c r="E25" s="19">
        <f>VLOOKUP(C25,Active!C$21:E$968,3,FALSE)</f>
        <v>10393.986314059015</v>
      </c>
      <c r="F25" s="7" t="s">
        <v>74</v>
      </c>
      <c r="G25" s="6" t="str">
        <f t="shared" si="4"/>
        <v>54596.4425</v>
      </c>
      <c r="H25" s="5">
        <f t="shared" si="5"/>
        <v>7675</v>
      </c>
      <c r="I25" s="20" t="s">
        <v>179</v>
      </c>
      <c r="J25" s="21" t="s">
        <v>180</v>
      </c>
      <c r="K25" s="20" t="s">
        <v>181</v>
      </c>
      <c r="L25" s="20" t="s">
        <v>182</v>
      </c>
      <c r="M25" s="21" t="s">
        <v>135</v>
      </c>
      <c r="N25" s="21" t="s">
        <v>120</v>
      </c>
      <c r="O25" s="22" t="s">
        <v>183</v>
      </c>
      <c r="P25" s="23" t="s">
        <v>167</v>
      </c>
    </row>
    <row r="26" spans="1:16" ht="12.75" customHeight="1" thickBot="1">
      <c r="A26" s="5" t="str">
        <f t="shared" si="0"/>
        <v>BAVM 201 </v>
      </c>
      <c r="B26" s="7" t="str">
        <f t="shared" si="1"/>
        <v>II</v>
      </c>
      <c r="C26" s="5">
        <f t="shared" si="2"/>
        <v>54596.578999999998</v>
      </c>
      <c r="D26" s="6" t="str">
        <f t="shared" si="3"/>
        <v>vis</v>
      </c>
      <c r="E26" s="19">
        <f>VLOOKUP(C26,Active!C$21:E$968,3,FALSE)</f>
        <v>10394.48608156644</v>
      </c>
      <c r="F26" s="7" t="s">
        <v>74</v>
      </c>
      <c r="G26" s="6" t="str">
        <f t="shared" si="4"/>
        <v>54596.5790</v>
      </c>
      <c r="H26" s="5">
        <f t="shared" si="5"/>
        <v>7675.5</v>
      </c>
      <c r="I26" s="20" t="s">
        <v>184</v>
      </c>
      <c r="J26" s="21" t="s">
        <v>185</v>
      </c>
      <c r="K26" s="20" t="s">
        <v>186</v>
      </c>
      <c r="L26" s="20" t="s">
        <v>187</v>
      </c>
      <c r="M26" s="21" t="s">
        <v>135</v>
      </c>
      <c r="N26" s="21" t="s">
        <v>120</v>
      </c>
      <c r="O26" s="22" t="s">
        <v>183</v>
      </c>
      <c r="P26" s="23" t="s">
        <v>167</v>
      </c>
    </row>
    <row r="27" spans="1:16" ht="12.75" customHeight="1" thickBot="1">
      <c r="A27" s="5" t="str">
        <f t="shared" si="0"/>
        <v>IBVS 5920 </v>
      </c>
      <c r="B27" s="7" t="str">
        <f t="shared" si="1"/>
        <v>II</v>
      </c>
      <c r="C27" s="5">
        <f t="shared" si="2"/>
        <v>55104.318299999999</v>
      </c>
      <c r="D27" s="6" t="str">
        <f t="shared" si="3"/>
        <v>vis</v>
      </c>
      <c r="E27" s="19">
        <f>VLOOKUP(C27,Active!C$21:E$968,3,FALSE)</f>
        <v>12253.472194253949</v>
      </c>
      <c r="F27" s="7" t="s">
        <v>74</v>
      </c>
      <c r="G27" s="6" t="str">
        <f t="shared" si="4"/>
        <v>55104.3183</v>
      </c>
      <c r="H27" s="5">
        <f t="shared" si="5"/>
        <v>9534.5</v>
      </c>
      <c r="I27" s="20" t="s">
        <v>194</v>
      </c>
      <c r="J27" s="21" t="s">
        <v>195</v>
      </c>
      <c r="K27" s="20" t="s">
        <v>196</v>
      </c>
      <c r="L27" s="20" t="s">
        <v>197</v>
      </c>
      <c r="M27" s="21" t="s">
        <v>135</v>
      </c>
      <c r="N27" s="21" t="s">
        <v>67</v>
      </c>
      <c r="O27" s="22" t="s">
        <v>88</v>
      </c>
      <c r="P27" s="23" t="s">
        <v>198</v>
      </c>
    </row>
    <row r="28" spans="1:16" ht="12.75" customHeight="1" thickBot="1">
      <c r="A28" s="5" t="str">
        <f t="shared" si="0"/>
        <v>IBVS 5920 </v>
      </c>
      <c r="B28" s="7" t="str">
        <f t="shared" si="1"/>
        <v>I</v>
      </c>
      <c r="C28" s="5">
        <f t="shared" si="2"/>
        <v>55104.4565</v>
      </c>
      <c r="D28" s="6" t="str">
        <f t="shared" si="3"/>
        <v>vis</v>
      </c>
      <c r="E28" s="19">
        <f>VLOOKUP(C28,Active!C$21:E$968,3,FALSE)</f>
        <v>12253.978185972092</v>
      </c>
      <c r="F28" s="7" t="s">
        <v>74</v>
      </c>
      <c r="G28" s="6" t="str">
        <f t="shared" si="4"/>
        <v>55104.4565</v>
      </c>
      <c r="H28" s="5">
        <f t="shared" si="5"/>
        <v>9535</v>
      </c>
      <c r="I28" s="20" t="s">
        <v>199</v>
      </c>
      <c r="J28" s="21" t="s">
        <v>200</v>
      </c>
      <c r="K28" s="20" t="s">
        <v>201</v>
      </c>
      <c r="L28" s="20" t="s">
        <v>202</v>
      </c>
      <c r="M28" s="21" t="s">
        <v>135</v>
      </c>
      <c r="N28" s="21" t="s">
        <v>67</v>
      </c>
      <c r="O28" s="22" t="s">
        <v>88</v>
      </c>
      <c r="P28" s="23" t="s">
        <v>198</v>
      </c>
    </row>
    <row r="29" spans="1:16" ht="12.75" customHeight="1" thickBot="1">
      <c r="A29" s="5" t="str">
        <f t="shared" si="0"/>
        <v>OEJV 0137 </v>
      </c>
      <c r="B29" s="7" t="str">
        <f t="shared" si="1"/>
        <v>II</v>
      </c>
      <c r="C29" s="5">
        <f t="shared" si="2"/>
        <v>55156.213300000003</v>
      </c>
      <c r="D29" s="6" t="str">
        <f t="shared" si="3"/>
        <v>vis</v>
      </c>
      <c r="E29" s="19">
        <f>VLOOKUP(C29,Active!C$21:E$968,3,FALSE)</f>
        <v>12443.475379585328</v>
      </c>
      <c r="F29" s="7" t="s">
        <v>74</v>
      </c>
      <c r="G29" s="6" t="str">
        <f t="shared" si="4"/>
        <v>55156.2133</v>
      </c>
      <c r="H29" s="5">
        <f t="shared" si="5"/>
        <v>9724.5</v>
      </c>
      <c r="I29" s="20" t="s">
        <v>203</v>
      </c>
      <c r="J29" s="21" t="s">
        <v>204</v>
      </c>
      <c r="K29" s="20" t="s">
        <v>205</v>
      </c>
      <c r="L29" s="20" t="s">
        <v>206</v>
      </c>
      <c r="M29" s="21" t="s">
        <v>135</v>
      </c>
      <c r="N29" s="21" t="s">
        <v>35</v>
      </c>
      <c r="O29" s="22" t="s">
        <v>192</v>
      </c>
      <c r="P29" s="23" t="s">
        <v>193</v>
      </c>
    </row>
    <row r="30" spans="1:16" ht="12.75" customHeight="1" thickBot="1">
      <c r="A30" s="5" t="str">
        <f t="shared" si="0"/>
        <v>OEJV 0137 </v>
      </c>
      <c r="B30" s="7" t="str">
        <f t="shared" si="1"/>
        <v>II</v>
      </c>
      <c r="C30" s="5">
        <f t="shared" si="2"/>
        <v>55156.213799999998</v>
      </c>
      <c r="D30" s="6" t="str">
        <f t="shared" si="3"/>
        <v>vis</v>
      </c>
      <c r="E30" s="19">
        <f>VLOOKUP(C30,Active!C$21:E$968,3,FALSE)</f>
        <v>12443.47721023552</v>
      </c>
      <c r="F30" s="7" t="s">
        <v>74</v>
      </c>
      <c r="G30" s="6" t="str">
        <f t="shared" si="4"/>
        <v>55156.2138</v>
      </c>
      <c r="H30" s="5">
        <f t="shared" si="5"/>
        <v>9724.5</v>
      </c>
      <c r="I30" s="20" t="s">
        <v>207</v>
      </c>
      <c r="J30" s="21" t="s">
        <v>204</v>
      </c>
      <c r="K30" s="20" t="s">
        <v>205</v>
      </c>
      <c r="L30" s="20" t="s">
        <v>208</v>
      </c>
      <c r="M30" s="21" t="s">
        <v>135</v>
      </c>
      <c r="N30" s="21" t="s">
        <v>155</v>
      </c>
      <c r="O30" s="22" t="s">
        <v>192</v>
      </c>
      <c r="P30" s="23" t="s">
        <v>193</v>
      </c>
    </row>
    <row r="31" spans="1:16" ht="12.75" customHeight="1" thickBot="1">
      <c r="A31" s="5" t="str">
        <f t="shared" si="0"/>
        <v>IBVS 5945 </v>
      </c>
      <c r="B31" s="7" t="str">
        <f t="shared" si="1"/>
        <v>II</v>
      </c>
      <c r="C31" s="5">
        <f t="shared" si="2"/>
        <v>55336.749600000003</v>
      </c>
      <c r="D31" s="6" t="str">
        <f t="shared" si="3"/>
        <v>vis</v>
      </c>
      <c r="E31" s="19">
        <f>VLOOKUP(C31,Active!C$21:E$968,3,FALSE)</f>
        <v>13104.473010723956</v>
      </c>
      <c r="F31" s="7" t="s">
        <v>74</v>
      </c>
      <c r="G31" s="6" t="str">
        <f t="shared" si="4"/>
        <v>55336.7496</v>
      </c>
      <c r="H31" s="5">
        <f t="shared" si="5"/>
        <v>10385.5</v>
      </c>
      <c r="I31" s="20" t="s">
        <v>215</v>
      </c>
      <c r="J31" s="21" t="s">
        <v>216</v>
      </c>
      <c r="K31" s="20" t="s">
        <v>217</v>
      </c>
      <c r="L31" s="20" t="s">
        <v>218</v>
      </c>
      <c r="M31" s="21" t="s">
        <v>135</v>
      </c>
      <c r="N31" s="21" t="s">
        <v>74</v>
      </c>
      <c r="O31" s="22" t="s">
        <v>219</v>
      </c>
      <c r="P31" s="23" t="s">
        <v>220</v>
      </c>
    </row>
    <row r="32" spans="1:16" ht="12.75" customHeight="1" thickBot="1">
      <c r="A32" s="5" t="str">
        <f t="shared" si="0"/>
        <v>IBVS 5945 </v>
      </c>
      <c r="B32" s="7" t="str">
        <f t="shared" si="1"/>
        <v>I</v>
      </c>
      <c r="C32" s="5">
        <f t="shared" si="2"/>
        <v>55336.887999999999</v>
      </c>
      <c r="D32" s="6" t="str">
        <f t="shared" si="3"/>
        <v>vis</v>
      </c>
      <c r="E32" s="19">
        <f>VLOOKUP(C32,Active!C$21:E$968,3,FALSE)</f>
        <v>13104.979734702165</v>
      </c>
      <c r="F32" s="7" t="s">
        <v>74</v>
      </c>
      <c r="G32" s="6" t="str">
        <f t="shared" si="4"/>
        <v>55336.888</v>
      </c>
      <c r="H32" s="5">
        <f t="shared" si="5"/>
        <v>10386</v>
      </c>
      <c r="I32" s="20" t="s">
        <v>221</v>
      </c>
      <c r="J32" s="21" t="s">
        <v>222</v>
      </c>
      <c r="K32" s="20" t="s">
        <v>223</v>
      </c>
      <c r="L32" s="20" t="s">
        <v>224</v>
      </c>
      <c r="M32" s="21" t="s">
        <v>135</v>
      </c>
      <c r="N32" s="21" t="s">
        <v>74</v>
      </c>
      <c r="O32" s="22" t="s">
        <v>219</v>
      </c>
      <c r="P32" s="23" t="s">
        <v>220</v>
      </c>
    </row>
    <row r="33" spans="1:16" ht="12.75" customHeight="1" thickBot="1">
      <c r="A33" s="5" t="str">
        <f t="shared" si="0"/>
        <v>OEJV 0137 </v>
      </c>
      <c r="B33" s="7" t="str">
        <f t="shared" si="1"/>
        <v>II</v>
      </c>
      <c r="C33" s="5">
        <f t="shared" si="2"/>
        <v>55461.296499999997</v>
      </c>
      <c r="D33" s="6" t="str">
        <f t="shared" si="3"/>
        <v>vis</v>
      </c>
      <c r="E33" s="19">
        <f>VLOOKUP(C33,Active!C$21:E$968,3,FALSE)</f>
        <v>13560.476628088749</v>
      </c>
      <c r="F33" s="7" t="s">
        <v>74</v>
      </c>
      <c r="G33" s="6" t="str">
        <f t="shared" si="4"/>
        <v>55461.2965</v>
      </c>
      <c r="H33" s="5">
        <f t="shared" si="5"/>
        <v>10841.5</v>
      </c>
      <c r="I33" s="20" t="s">
        <v>232</v>
      </c>
      <c r="J33" s="21" t="s">
        <v>233</v>
      </c>
      <c r="K33" s="20" t="s">
        <v>234</v>
      </c>
      <c r="L33" s="20" t="s">
        <v>235</v>
      </c>
      <c r="M33" s="21" t="s">
        <v>135</v>
      </c>
      <c r="N33" s="21" t="s">
        <v>155</v>
      </c>
      <c r="O33" s="22" t="s">
        <v>192</v>
      </c>
      <c r="P33" s="23" t="s">
        <v>193</v>
      </c>
    </row>
    <row r="34" spans="1:16" ht="12.75" customHeight="1" thickBot="1">
      <c r="A34" s="5" t="str">
        <f t="shared" si="0"/>
        <v>OEJV 0137 </v>
      </c>
      <c r="B34" s="7" t="str">
        <f t="shared" si="1"/>
        <v>II</v>
      </c>
      <c r="C34" s="5">
        <f t="shared" si="2"/>
        <v>55461.297100000003</v>
      </c>
      <c r="D34" s="6" t="str">
        <f t="shared" si="3"/>
        <v>vis</v>
      </c>
      <c r="E34" s="19">
        <f>VLOOKUP(C34,Active!C$21:E$968,3,FALSE)</f>
        <v>13560.478824869026</v>
      </c>
      <c r="F34" s="7" t="s">
        <v>74</v>
      </c>
      <c r="G34" s="6" t="str">
        <f t="shared" si="4"/>
        <v>55461.2971</v>
      </c>
      <c r="H34" s="5">
        <f t="shared" si="5"/>
        <v>10841.5</v>
      </c>
      <c r="I34" s="20" t="s">
        <v>236</v>
      </c>
      <c r="J34" s="21" t="s">
        <v>237</v>
      </c>
      <c r="K34" s="20" t="s">
        <v>234</v>
      </c>
      <c r="L34" s="20" t="s">
        <v>238</v>
      </c>
      <c r="M34" s="21" t="s">
        <v>135</v>
      </c>
      <c r="N34" s="21" t="s">
        <v>35</v>
      </c>
      <c r="O34" s="22" t="s">
        <v>192</v>
      </c>
      <c r="P34" s="23" t="s">
        <v>193</v>
      </c>
    </row>
    <row r="35" spans="1:16" ht="12.75" customHeight="1" thickBot="1">
      <c r="A35" s="5" t="str">
        <f t="shared" si="0"/>
        <v>OEJV 0160 </v>
      </c>
      <c r="B35" s="7" t="str">
        <f t="shared" si="1"/>
        <v>I</v>
      </c>
      <c r="C35" s="5">
        <f t="shared" si="2"/>
        <v>55643.60903</v>
      </c>
      <c r="D35" s="6" t="str">
        <f t="shared" si="3"/>
        <v>vis</v>
      </c>
      <c r="E35" s="19">
        <f>VLOOKUP(C35,Active!C$21:E$968,3,FALSE)</f>
        <v>14227.977570873618</v>
      </c>
      <c r="F35" s="7" t="s">
        <v>74</v>
      </c>
      <c r="G35" s="6" t="str">
        <f t="shared" si="4"/>
        <v>55643.60903</v>
      </c>
      <c r="H35" s="5">
        <f t="shared" si="5"/>
        <v>11509</v>
      </c>
      <c r="I35" s="20" t="s">
        <v>239</v>
      </c>
      <c r="J35" s="21" t="s">
        <v>240</v>
      </c>
      <c r="K35" s="20" t="s">
        <v>241</v>
      </c>
      <c r="L35" s="20" t="s">
        <v>242</v>
      </c>
      <c r="M35" s="21" t="s">
        <v>135</v>
      </c>
      <c r="N35" s="21" t="s">
        <v>74</v>
      </c>
      <c r="O35" s="22" t="s">
        <v>243</v>
      </c>
      <c r="P35" s="23" t="s">
        <v>244</v>
      </c>
    </row>
    <row r="36" spans="1:16" ht="12.75" customHeight="1" thickBot="1">
      <c r="A36" s="5" t="str">
        <f t="shared" si="0"/>
        <v>OEJV 0160 </v>
      </c>
      <c r="B36" s="7" t="str">
        <f t="shared" si="1"/>
        <v>I</v>
      </c>
      <c r="C36" s="5">
        <f t="shared" si="2"/>
        <v>55643.609109999998</v>
      </c>
      <c r="D36" s="6" t="str">
        <f t="shared" si="3"/>
        <v>vis</v>
      </c>
      <c r="E36" s="19">
        <f>VLOOKUP(C36,Active!C$21:E$968,3,FALSE)</f>
        <v>14227.977863777645</v>
      </c>
      <c r="F36" s="7" t="s">
        <v>74</v>
      </c>
      <c r="G36" s="6" t="str">
        <f t="shared" si="4"/>
        <v>55643.60911</v>
      </c>
      <c r="H36" s="5">
        <f t="shared" si="5"/>
        <v>11509</v>
      </c>
      <c r="I36" s="20" t="s">
        <v>245</v>
      </c>
      <c r="J36" s="21" t="s">
        <v>240</v>
      </c>
      <c r="K36" s="20" t="s">
        <v>241</v>
      </c>
      <c r="L36" s="20" t="s">
        <v>246</v>
      </c>
      <c r="M36" s="21" t="s">
        <v>135</v>
      </c>
      <c r="N36" s="21" t="s">
        <v>35</v>
      </c>
      <c r="O36" s="22" t="s">
        <v>243</v>
      </c>
      <c r="P36" s="23" t="s">
        <v>244</v>
      </c>
    </row>
    <row r="37" spans="1:16" ht="12.75" customHeight="1" thickBot="1">
      <c r="A37" s="5" t="str">
        <f t="shared" si="0"/>
        <v>OEJV 0160 </v>
      </c>
      <c r="B37" s="7" t="str">
        <f t="shared" si="1"/>
        <v>I</v>
      </c>
      <c r="C37" s="5">
        <f t="shared" si="2"/>
        <v>55643.609190000003</v>
      </c>
      <c r="D37" s="6" t="str">
        <f t="shared" si="3"/>
        <v>vis</v>
      </c>
      <c r="E37" s="19">
        <f>VLOOKUP(C37,Active!C$21:E$968,3,FALSE)</f>
        <v>14227.978156681698</v>
      </c>
      <c r="F37" s="7" t="s">
        <v>74</v>
      </c>
      <c r="G37" s="6" t="str">
        <f t="shared" si="4"/>
        <v>55643.60919</v>
      </c>
      <c r="H37" s="5">
        <f t="shared" si="5"/>
        <v>11509</v>
      </c>
      <c r="I37" s="20" t="s">
        <v>247</v>
      </c>
      <c r="J37" s="21" t="s">
        <v>240</v>
      </c>
      <c r="K37" s="20" t="s">
        <v>241</v>
      </c>
      <c r="L37" s="20" t="s">
        <v>248</v>
      </c>
      <c r="M37" s="21" t="s">
        <v>135</v>
      </c>
      <c r="N37" s="21" t="s">
        <v>155</v>
      </c>
      <c r="O37" s="22" t="s">
        <v>243</v>
      </c>
      <c r="P37" s="23" t="s">
        <v>244</v>
      </c>
    </row>
    <row r="38" spans="1:16" ht="12.75" customHeight="1" thickBot="1">
      <c r="A38" s="5" t="str">
        <f t="shared" si="0"/>
        <v>BAVM 220 </v>
      </c>
      <c r="B38" s="7" t="str">
        <f t="shared" si="1"/>
        <v>I</v>
      </c>
      <c r="C38" s="5">
        <f t="shared" si="2"/>
        <v>55673.381999999998</v>
      </c>
      <c r="D38" s="6" t="str">
        <f t="shared" si="3"/>
        <v>vis</v>
      </c>
      <c r="E38" s="19">
        <f>VLOOKUP(C38,Active!C$21:E$968,3,FALSE)</f>
        <v>14336.985358459606</v>
      </c>
      <c r="F38" s="7" t="s">
        <v>74</v>
      </c>
      <c r="G38" s="6" t="str">
        <f t="shared" si="4"/>
        <v>55673.3820</v>
      </c>
      <c r="H38" s="5">
        <f t="shared" si="5"/>
        <v>11618</v>
      </c>
      <c r="I38" s="20" t="s">
        <v>249</v>
      </c>
      <c r="J38" s="21" t="s">
        <v>250</v>
      </c>
      <c r="K38" s="20" t="s">
        <v>251</v>
      </c>
      <c r="L38" s="20" t="s">
        <v>252</v>
      </c>
      <c r="M38" s="21" t="s">
        <v>135</v>
      </c>
      <c r="N38" s="21" t="s">
        <v>120</v>
      </c>
      <c r="O38" s="22" t="s">
        <v>183</v>
      </c>
      <c r="P38" s="23" t="s">
        <v>253</v>
      </c>
    </row>
    <row r="39" spans="1:16" ht="12.75" customHeight="1" thickBot="1">
      <c r="A39" s="5" t="str">
        <f t="shared" si="0"/>
        <v>BAVM 220 </v>
      </c>
      <c r="B39" s="7" t="str">
        <f t="shared" si="1"/>
        <v>II</v>
      </c>
      <c r="C39" s="5">
        <f t="shared" si="2"/>
        <v>55673.5167</v>
      </c>
      <c r="D39" s="6" t="str">
        <f t="shared" si="3"/>
        <v>vis</v>
      </c>
      <c r="E39" s="19">
        <f>VLOOKUP(C39,Active!C$21:E$968,3,FALSE)</f>
        <v>14337.478535626282</v>
      </c>
      <c r="F39" s="7" t="s">
        <v>74</v>
      </c>
      <c r="G39" s="6" t="str">
        <f t="shared" si="4"/>
        <v>55673.5167</v>
      </c>
      <c r="H39" s="5">
        <f t="shared" si="5"/>
        <v>11618.5</v>
      </c>
      <c r="I39" s="20" t="s">
        <v>254</v>
      </c>
      <c r="J39" s="21" t="s">
        <v>255</v>
      </c>
      <c r="K39" s="20">
        <v>11618.5</v>
      </c>
      <c r="L39" s="20" t="s">
        <v>256</v>
      </c>
      <c r="M39" s="21" t="s">
        <v>135</v>
      </c>
      <c r="N39" s="21" t="s">
        <v>120</v>
      </c>
      <c r="O39" s="22" t="s">
        <v>183</v>
      </c>
      <c r="P39" s="23" t="s">
        <v>253</v>
      </c>
    </row>
    <row r="40" spans="1:16" ht="12.75" customHeight="1" thickBot="1">
      <c r="A40" s="5" t="str">
        <f t="shared" si="0"/>
        <v>OEJV 0160 </v>
      </c>
      <c r="B40" s="7" t="str">
        <f t="shared" si="1"/>
        <v>II</v>
      </c>
      <c r="C40" s="5">
        <f t="shared" si="2"/>
        <v>55691.542730000001</v>
      </c>
      <c r="D40" s="6" t="str">
        <f t="shared" si="3"/>
        <v>vis</v>
      </c>
      <c r="E40" s="19">
        <f>VLOOKUP(C40,Active!C$21:E$968,3,FALSE)</f>
        <v>14403.477246848537</v>
      </c>
      <c r="F40" s="7" t="s">
        <v>74</v>
      </c>
      <c r="G40" s="6" t="str">
        <f t="shared" si="4"/>
        <v>55691.54273</v>
      </c>
      <c r="H40" s="5">
        <f t="shared" si="5"/>
        <v>11684.5</v>
      </c>
      <c r="I40" s="20" t="s">
        <v>257</v>
      </c>
      <c r="J40" s="21" t="s">
        <v>258</v>
      </c>
      <c r="K40" s="20">
        <v>11684.5</v>
      </c>
      <c r="L40" s="20" t="s">
        <v>259</v>
      </c>
      <c r="M40" s="21" t="s">
        <v>135</v>
      </c>
      <c r="N40" s="21" t="s">
        <v>155</v>
      </c>
      <c r="O40" s="22" t="s">
        <v>243</v>
      </c>
      <c r="P40" s="23" t="s">
        <v>244</v>
      </c>
    </row>
    <row r="41" spans="1:16" ht="12.75" customHeight="1" thickBot="1">
      <c r="A41" s="5" t="str">
        <f t="shared" si="0"/>
        <v>OEJV 0160 </v>
      </c>
      <c r="B41" s="7" t="str">
        <f t="shared" si="1"/>
        <v>II</v>
      </c>
      <c r="C41" s="5">
        <f t="shared" si="2"/>
        <v>55691.543019999997</v>
      </c>
      <c r="D41" s="6" t="str">
        <f t="shared" si="3"/>
        <v>vis</v>
      </c>
      <c r="E41" s="19">
        <f>VLOOKUP(C41,Active!C$21:E$968,3,FALSE)</f>
        <v>14403.478308625645</v>
      </c>
      <c r="F41" s="7" t="s">
        <v>74</v>
      </c>
      <c r="G41" s="6" t="str">
        <f t="shared" si="4"/>
        <v>55691.54302</v>
      </c>
      <c r="H41" s="5">
        <f t="shared" si="5"/>
        <v>11684.5</v>
      </c>
      <c r="I41" s="20" t="s">
        <v>260</v>
      </c>
      <c r="J41" s="21" t="s">
        <v>258</v>
      </c>
      <c r="K41" s="20">
        <v>11684.5</v>
      </c>
      <c r="L41" s="20" t="s">
        <v>261</v>
      </c>
      <c r="M41" s="21" t="s">
        <v>135</v>
      </c>
      <c r="N41" s="21" t="s">
        <v>74</v>
      </c>
      <c r="O41" s="22" t="s">
        <v>243</v>
      </c>
      <c r="P41" s="23" t="s">
        <v>244</v>
      </c>
    </row>
    <row r="42" spans="1:16" ht="12.75" customHeight="1" thickBot="1">
      <c r="A42" s="5" t="str">
        <f t="shared" si="0"/>
        <v>OEJV 0160 </v>
      </c>
      <c r="B42" s="7" t="str">
        <f t="shared" si="1"/>
        <v>II</v>
      </c>
      <c r="C42" s="5">
        <f t="shared" si="2"/>
        <v>55691.54305</v>
      </c>
      <c r="D42" s="6" t="str">
        <f t="shared" si="3"/>
        <v>vis</v>
      </c>
      <c r="E42" s="19">
        <f>VLOOKUP(C42,Active!C$21:E$968,3,FALSE)</f>
        <v>14403.478418464669</v>
      </c>
      <c r="F42" s="7" t="s">
        <v>74</v>
      </c>
      <c r="G42" s="6" t="str">
        <f t="shared" si="4"/>
        <v>55691.54305</v>
      </c>
      <c r="H42" s="5">
        <f t="shared" si="5"/>
        <v>11684.5</v>
      </c>
      <c r="I42" s="20" t="s">
        <v>262</v>
      </c>
      <c r="J42" s="21" t="s">
        <v>258</v>
      </c>
      <c r="K42" s="20">
        <v>11684.5</v>
      </c>
      <c r="L42" s="20" t="s">
        <v>263</v>
      </c>
      <c r="M42" s="21" t="s">
        <v>135</v>
      </c>
      <c r="N42" s="21" t="s">
        <v>35</v>
      </c>
      <c r="O42" s="22" t="s">
        <v>243</v>
      </c>
      <c r="P42" s="23" t="s">
        <v>244</v>
      </c>
    </row>
    <row r="43" spans="1:16" ht="12.75" customHeight="1" thickBot="1">
      <c r="A43" s="5" t="str">
        <f t="shared" ref="A43:A74" si="6">P43</f>
        <v>OEJV 0160 </v>
      </c>
      <c r="B43" s="7" t="str">
        <f t="shared" ref="B43:B74" si="7">IF(H43=INT(H43),"I","II")</f>
        <v>I</v>
      </c>
      <c r="C43" s="5">
        <f t="shared" ref="C43:C74" si="8">1*G43</f>
        <v>55712.437940000003</v>
      </c>
      <c r="D43" s="6" t="str">
        <f t="shared" ref="D43:D74" si="9">VLOOKUP(F43,I$1:J$5,2,FALSE)</f>
        <v>vis</v>
      </c>
      <c r="E43" s="19">
        <f>VLOOKUP(C43,Active!C$21:E$968,3,FALSE)</f>
        <v>14479.980888011814</v>
      </c>
      <c r="F43" s="7" t="s">
        <v>74</v>
      </c>
      <c r="G43" s="6" t="str">
        <f t="shared" ref="G43:G74" si="10">MID(I43,3,LEN(I43)-3)</f>
        <v>55712.43794</v>
      </c>
      <c r="H43" s="5">
        <f t="shared" ref="H43:H74" si="11">1*K43</f>
        <v>11761</v>
      </c>
      <c r="I43" s="20" t="s">
        <v>264</v>
      </c>
      <c r="J43" s="21" t="s">
        <v>265</v>
      </c>
      <c r="K43" s="20">
        <v>11761</v>
      </c>
      <c r="L43" s="20" t="s">
        <v>266</v>
      </c>
      <c r="M43" s="21" t="s">
        <v>135</v>
      </c>
      <c r="N43" s="21" t="s">
        <v>155</v>
      </c>
      <c r="O43" s="22" t="s">
        <v>192</v>
      </c>
      <c r="P43" s="23" t="s">
        <v>244</v>
      </c>
    </row>
    <row r="44" spans="1:16" ht="12.75" customHeight="1" thickBot="1">
      <c r="A44" s="5" t="str">
        <f t="shared" si="6"/>
        <v>OEJV 0160 </v>
      </c>
      <c r="B44" s="7" t="str">
        <f t="shared" si="7"/>
        <v>I</v>
      </c>
      <c r="C44" s="5">
        <f t="shared" si="8"/>
        <v>55712.438040000001</v>
      </c>
      <c r="D44" s="6" t="str">
        <f t="shared" si="9"/>
        <v>vis</v>
      </c>
      <c r="E44" s="19">
        <f>VLOOKUP(C44,Active!C$21:E$968,3,FALSE)</f>
        <v>14479.981254141847</v>
      </c>
      <c r="F44" s="7" t="s">
        <v>74</v>
      </c>
      <c r="G44" s="6" t="str">
        <f t="shared" si="10"/>
        <v>55712.43804</v>
      </c>
      <c r="H44" s="5">
        <f t="shared" si="11"/>
        <v>11761</v>
      </c>
      <c r="I44" s="20" t="s">
        <v>267</v>
      </c>
      <c r="J44" s="21" t="s">
        <v>265</v>
      </c>
      <c r="K44" s="20">
        <v>11761</v>
      </c>
      <c r="L44" s="20" t="s">
        <v>268</v>
      </c>
      <c r="M44" s="21" t="s">
        <v>135</v>
      </c>
      <c r="N44" s="21" t="s">
        <v>74</v>
      </c>
      <c r="O44" s="22" t="s">
        <v>192</v>
      </c>
      <c r="P44" s="23" t="s">
        <v>244</v>
      </c>
    </row>
    <row r="45" spans="1:16" ht="12.75" customHeight="1" thickBot="1">
      <c r="A45" s="5" t="str">
        <f t="shared" si="6"/>
        <v>OEJV 0160 </v>
      </c>
      <c r="B45" s="7" t="str">
        <f t="shared" si="7"/>
        <v>I</v>
      </c>
      <c r="C45" s="5">
        <f t="shared" si="8"/>
        <v>55712.438240000003</v>
      </c>
      <c r="D45" s="6" t="str">
        <f t="shared" si="9"/>
        <v>vis</v>
      </c>
      <c r="E45" s="19">
        <f>VLOOKUP(C45,Active!C$21:E$968,3,FALSE)</f>
        <v>14479.981986401939</v>
      </c>
      <c r="F45" s="7" t="s">
        <v>74</v>
      </c>
      <c r="G45" s="6" t="str">
        <f t="shared" si="10"/>
        <v>55712.43824</v>
      </c>
      <c r="H45" s="5">
        <f t="shared" si="11"/>
        <v>11761</v>
      </c>
      <c r="I45" s="20" t="s">
        <v>269</v>
      </c>
      <c r="J45" s="21" t="s">
        <v>270</v>
      </c>
      <c r="K45" s="20">
        <v>11761</v>
      </c>
      <c r="L45" s="20" t="s">
        <v>271</v>
      </c>
      <c r="M45" s="21" t="s">
        <v>135</v>
      </c>
      <c r="N45" s="21" t="s">
        <v>35</v>
      </c>
      <c r="O45" s="22" t="s">
        <v>192</v>
      </c>
      <c r="P45" s="23" t="s">
        <v>244</v>
      </c>
    </row>
    <row r="46" spans="1:16" ht="12.75" customHeight="1" thickBot="1">
      <c r="A46" s="5" t="str">
        <f t="shared" si="6"/>
        <v>IBVS 6033 </v>
      </c>
      <c r="B46" s="7" t="str">
        <f t="shared" si="7"/>
        <v>II</v>
      </c>
      <c r="C46" s="5">
        <f t="shared" si="8"/>
        <v>55791.506999999998</v>
      </c>
      <c r="D46" s="6" t="str">
        <f t="shared" si="9"/>
        <v>vis</v>
      </c>
      <c r="E46" s="19">
        <f>VLOOKUP(C46,Active!C$21:E$968,3,FALSE)</f>
        <v>14769.476470652835</v>
      </c>
      <c r="F46" s="7" t="s">
        <v>74</v>
      </c>
      <c r="G46" s="6" t="str">
        <f t="shared" si="10"/>
        <v>55791.5070</v>
      </c>
      <c r="H46" s="5">
        <f t="shared" si="11"/>
        <v>12050.5</v>
      </c>
      <c r="I46" s="20" t="s">
        <v>272</v>
      </c>
      <c r="J46" s="21" t="s">
        <v>273</v>
      </c>
      <c r="K46" s="20">
        <v>12050.5</v>
      </c>
      <c r="L46" s="20" t="s">
        <v>218</v>
      </c>
      <c r="M46" s="21" t="s">
        <v>135</v>
      </c>
      <c r="N46" s="21" t="s">
        <v>274</v>
      </c>
      <c r="O46" s="22" t="s">
        <v>275</v>
      </c>
      <c r="P46" s="23" t="s">
        <v>276</v>
      </c>
    </row>
    <row r="47" spans="1:16" ht="12.75" customHeight="1" thickBot="1">
      <c r="A47" s="5" t="str">
        <f t="shared" si="6"/>
        <v>OEJV 0160 </v>
      </c>
      <c r="B47" s="7" t="str">
        <f t="shared" si="7"/>
        <v>I</v>
      </c>
      <c r="C47" s="5">
        <f t="shared" si="8"/>
        <v>55794.3773</v>
      </c>
      <c r="D47" s="6" t="str">
        <f t="shared" si="9"/>
        <v>vis</v>
      </c>
      <c r="E47" s="19">
        <f>VLOOKUP(C47,Active!C$21:E$968,3,FALSE)</f>
        <v>14779.985501250332</v>
      </c>
      <c r="F47" s="7" t="s">
        <v>74</v>
      </c>
      <c r="G47" s="6" t="str">
        <f t="shared" si="10"/>
        <v>55794.3773</v>
      </c>
      <c r="H47" s="5">
        <f t="shared" si="11"/>
        <v>12061</v>
      </c>
      <c r="I47" s="20" t="s">
        <v>277</v>
      </c>
      <c r="J47" s="21" t="s">
        <v>278</v>
      </c>
      <c r="K47" s="20">
        <v>12061</v>
      </c>
      <c r="L47" s="20" t="s">
        <v>279</v>
      </c>
      <c r="M47" s="21" t="s">
        <v>135</v>
      </c>
      <c r="N47" s="21" t="s">
        <v>67</v>
      </c>
      <c r="O47" s="22" t="s">
        <v>280</v>
      </c>
      <c r="P47" s="23" t="s">
        <v>244</v>
      </c>
    </row>
    <row r="48" spans="1:16" ht="12.75" customHeight="1" thickBot="1">
      <c r="A48" s="5" t="str">
        <f t="shared" si="6"/>
        <v>IBVS 6033 </v>
      </c>
      <c r="B48" s="7" t="str">
        <f t="shared" si="7"/>
        <v>I</v>
      </c>
      <c r="C48" s="5">
        <f t="shared" si="8"/>
        <v>55795.468800000002</v>
      </c>
      <c r="D48" s="6" t="str">
        <f t="shared" si="9"/>
        <v>vis</v>
      </c>
      <c r="E48" s="19">
        <f>VLOOKUP(C48,Active!C$21:E$968,3,FALSE)</f>
        <v>14783.981810659516</v>
      </c>
      <c r="F48" s="7" t="s">
        <v>74</v>
      </c>
      <c r="G48" s="6" t="str">
        <f t="shared" si="10"/>
        <v>55795.4688</v>
      </c>
      <c r="H48" s="5">
        <f t="shared" si="11"/>
        <v>12065</v>
      </c>
      <c r="I48" s="20" t="s">
        <v>281</v>
      </c>
      <c r="J48" s="21" t="s">
        <v>282</v>
      </c>
      <c r="K48" s="20">
        <v>12065</v>
      </c>
      <c r="L48" s="20" t="s">
        <v>283</v>
      </c>
      <c r="M48" s="21" t="s">
        <v>135</v>
      </c>
      <c r="N48" s="21" t="s">
        <v>274</v>
      </c>
      <c r="O48" s="22" t="s">
        <v>275</v>
      </c>
      <c r="P48" s="23" t="s">
        <v>276</v>
      </c>
    </row>
    <row r="49" spans="1:16" ht="12.75" customHeight="1" thickBot="1">
      <c r="A49" s="5" t="str">
        <f t="shared" si="6"/>
        <v>IBVS 6033 </v>
      </c>
      <c r="B49" s="7" t="str">
        <f t="shared" si="7"/>
        <v>II</v>
      </c>
      <c r="C49" s="5">
        <f t="shared" si="8"/>
        <v>55798.335899999998</v>
      </c>
      <c r="D49" s="6" t="str">
        <f t="shared" si="9"/>
        <v>vis</v>
      </c>
      <c r="E49" s="19">
        <f>VLOOKUP(C49,Active!C$21:E$968,3,FALSE)</f>
        <v>14794.479125095642</v>
      </c>
      <c r="F49" s="7" t="s">
        <v>74</v>
      </c>
      <c r="G49" s="6" t="str">
        <f t="shared" si="10"/>
        <v>55798.3359</v>
      </c>
      <c r="H49" s="5">
        <f t="shared" si="11"/>
        <v>12075.5</v>
      </c>
      <c r="I49" s="20" t="s">
        <v>284</v>
      </c>
      <c r="J49" s="21" t="s">
        <v>285</v>
      </c>
      <c r="K49" s="20">
        <v>12075.5</v>
      </c>
      <c r="L49" s="20" t="s">
        <v>235</v>
      </c>
      <c r="M49" s="21" t="s">
        <v>135</v>
      </c>
      <c r="N49" s="21" t="s">
        <v>274</v>
      </c>
      <c r="O49" s="22" t="s">
        <v>275</v>
      </c>
      <c r="P49" s="23" t="s">
        <v>276</v>
      </c>
    </row>
    <row r="50" spans="1:16" ht="12.75" customHeight="1" thickBot="1">
      <c r="A50" s="5" t="str">
        <f t="shared" si="6"/>
        <v>IBVS 6033 </v>
      </c>
      <c r="B50" s="7" t="str">
        <f t="shared" si="7"/>
        <v>I</v>
      </c>
      <c r="C50" s="5">
        <f t="shared" si="8"/>
        <v>55798.472800000003</v>
      </c>
      <c r="D50" s="6" t="str">
        <f t="shared" si="9"/>
        <v>vis</v>
      </c>
      <c r="E50" s="19">
        <f>VLOOKUP(C50,Active!C$21:E$968,3,FALSE)</f>
        <v>14794.980357123251</v>
      </c>
      <c r="F50" s="7" t="s">
        <v>74</v>
      </c>
      <c r="G50" s="6" t="str">
        <f t="shared" si="10"/>
        <v>55798.4728</v>
      </c>
      <c r="H50" s="5">
        <f t="shared" si="11"/>
        <v>12076</v>
      </c>
      <c r="I50" s="20" t="s">
        <v>286</v>
      </c>
      <c r="J50" s="21" t="s">
        <v>287</v>
      </c>
      <c r="K50" s="20">
        <v>12076</v>
      </c>
      <c r="L50" s="20" t="s">
        <v>288</v>
      </c>
      <c r="M50" s="21" t="s">
        <v>135</v>
      </c>
      <c r="N50" s="21" t="s">
        <v>274</v>
      </c>
      <c r="O50" s="22" t="s">
        <v>275</v>
      </c>
      <c r="P50" s="23" t="s">
        <v>276</v>
      </c>
    </row>
    <row r="51" spans="1:16" ht="12.75" customHeight="1" thickBot="1">
      <c r="A51" s="5" t="str">
        <f t="shared" si="6"/>
        <v>IBVS 6033 </v>
      </c>
      <c r="B51" s="7" t="str">
        <f t="shared" si="7"/>
        <v>II</v>
      </c>
      <c r="C51" s="5">
        <f t="shared" si="8"/>
        <v>55799.427799999998</v>
      </c>
      <c r="D51" s="6" t="str">
        <f t="shared" si="9"/>
        <v>vis</v>
      </c>
      <c r="E51" s="19">
        <f>VLOOKUP(C51,Active!C$21:E$968,3,FALSE)</f>
        <v>14798.476899024985</v>
      </c>
      <c r="F51" s="7" t="s">
        <v>74</v>
      </c>
      <c r="G51" s="6" t="str">
        <f t="shared" si="10"/>
        <v>55799.4278</v>
      </c>
      <c r="H51" s="5">
        <f t="shared" si="11"/>
        <v>12079.5</v>
      </c>
      <c r="I51" s="20" t="s">
        <v>289</v>
      </c>
      <c r="J51" s="21" t="s">
        <v>290</v>
      </c>
      <c r="K51" s="20">
        <v>12079.5</v>
      </c>
      <c r="L51" s="20" t="s">
        <v>291</v>
      </c>
      <c r="M51" s="21" t="s">
        <v>135</v>
      </c>
      <c r="N51" s="21" t="s">
        <v>274</v>
      </c>
      <c r="O51" s="22" t="s">
        <v>275</v>
      </c>
      <c r="P51" s="23" t="s">
        <v>276</v>
      </c>
    </row>
    <row r="52" spans="1:16" ht="12.75" customHeight="1" thickBot="1">
      <c r="A52" s="5" t="str">
        <f t="shared" si="6"/>
        <v>IBVS 6033 </v>
      </c>
      <c r="B52" s="7" t="str">
        <f t="shared" si="7"/>
        <v>I</v>
      </c>
      <c r="C52" s="5">
        <f t="shared" si="8"/>
        <v>55800.385000000002</v>
      </c>
      <c r="D52" s="6" t="str">
        <f t="shared" si="9"/>
        <v>vis</v>
      </c>
      <c r="E52" s="19">
        <f>VLOOKUP(C52,Active!C$21:E$968,3,FALSE)</f>
        <v>14801.981495787679</v>
      </c>
      <c r="F52" s="7" t="s">
        <v>74</v>
      </c>
      <c r="G52" s="6" t="str">
        <f t="shared" si="10"/>
        <v>55800.3850</v>
      </c>
      <c r="H52" s="5">
        <f t="shared" si="11"/>
        <v>12083</v>
      </c>
      <c r="I52" s="20" t="s">
        <v>292</v>
      </c>
      <c r="J52" s="21" t="s">
        <v>293</v>
      </c>
      <c r="K52" s="20">
        <v>12083</v>
      </c>
      <c r="L52" s="20" t="s">
        <v>238</v>
      </c>
      <c r="M52" s="21" t="s">
        <v>135</v>
      </c>
      <c r="N52" s="21" t="s">
        <v>274</v>
      </c>
      <c r="O52" s="22" t="s">
        <v>275</v>
      </c>
      <c r="P52" s="23" t="s">
        <v>276</v>
      </c>
    </row>
    <row r="53" spans="1:16" ht="12.75" customHeight="1" thickBot="1">
      <c r="A53" s="5" t="str">
        <f t="shared" si="6"/>
        <v>IBVS 6033 </v>
      </c>
      <c r="B53" s="7" t="str">
        <f t="shared" si="7"/>
        <v>II</v>
      </c>
      <c r="C53" s="5">
        <f t="shared" si="8"/>
        <v>55800.5196</v>
      </c>
      <c r="D53" s="6" t="str">
        <f t="shared" si="9"/>
        <v>vis</v>
      </c>
      <c r="E53" s="19">
        <f>VLOOKUP(C53,Active!C$21:E$968,3,FALSE)</f>
        <v>14802.474306824293</v>
      </c>
      <c r="F53" s="7" t="s">
        <v>74</v>
      </c>
      <c r="G53" s="6" t="str">
        <f t="shared" si="10"/>
        <v>55800.5196</v>
      </c>
      <c r="H53" s="5">
        <f t="shared" si="11"/>
        <v>12083.5</v>
      </c>
      <c r="I53" s="20" t="s">
        <v>294</v>
      </c>
      <c r="J53" s="21" t="s">
        <v>295</v>
      </c>
      <c r="K53" s="20">
        <v>12083.5</v>
      </c>
      <c r="L53" s="20" t="s">
        <v>228</v>
      </c>
      <c r="M53" s="21" t="s">
        <v>135</v>
      </c>
      <c r="N53" s="21" t="s">
        <v>274</v>
      </c>
      <c r="O53" s="22" t="s">
        <v>275</v>
      </c>
      <c r="P53" s="23" t="s">
        <v>276</v>
      </c>
    </row>
    <row r="54" spans="1:16" ht="12.75" customHeight="1" thickBot="1">
      <c r="A54" s="5" t="str">
        <f t="shared" si="6"/>
        <v>IBVS 6033 </v>
      </c>
      <c r="B54" s="7" t="str">
        <f t="shared" si="7"/>
        <v>II</v>
      </c>
      <c r="C54" s="5">
        <f t="shared" si="8"/>
        <v>55801.339899999999</v>
      </c>
      <c r="D54" s="6" t="str">
        <f t="shared" si="9"/>
        <v>vis</v>
      </c>
      <c r="E54" s="19">
        <f>VLOOKUP(C54,Active!C$21:E$968,3,FALSE)</f>
        <v>14805.477671559378</v>
      </c>
      <c r="F54" s="7" t="s">
        <v>74</v>
      </c>
      <c r="G54" s="6" t="str">
        <f t="shared" si="10"/>
        <v>55801.3399</v>
      </c>
      <c r="H54" s="5">
        <f t="shared" si="11"/>
        <v>12086.5</v>
      </c>
      <c r="I54" s="20" t="s">
        <v>296</v>
      </c>
      <c r="J54" s="21" t="s">
        <v>297</v>
      </c>
      <c r="K54" s="20">
        <v>12086.5</v>
      </c>
      <c r="L54" s="20" t="s">
        <v>197</v>
      </c>
      <c r="M54" s="21" t="s">
        <v>135</v>
      </c>
      <c r="N54" s="21" t="s">
        <v>274</v>
      </c>
      <c r="O54" s="22" t="s">
        <v>275</v>
      </c>
      <c r="P54" s="23" t="s">
        <v>276</v>
      </c>
    </row>
    <row r="55" spans="1:16" ht="12.75" customHeight="1" thickBot="1">
      <c r="A55" s="5" t="str">
        <f t="shared" si="6"/>
        <v>IBVS 6033 </v>
      </c>
      <c r="B55" s="7" t="str">
        <f t="shared" si="7"/>
        <v>I</v>
      </c>
      <c r="C55" s="5">
        <f t="shared" si="8"/>
        <v>55801.477599999998</v>
      </c>
      <c r="D55" s="6" t="str">
        <f t="shared" si="9"/>
        <v>vis</v>
      </c>
      <c r="E55" s="19">
        <f>VLOOKUP(C55,Active!C$21:E$968,3,FALSE)</f>
        <v>14805.981832627303</v>
      </c>
      <c r="F55" s="7" t="s">
        <v>74</v>
      </c>
      <c r="G55" s="6" t="str">
        <f t="shared" si="10"/>
        <v>55801.4776</v>
      </c>
      <c r="H55" s="5">
        <f t="shared" si="11"/>
        <v>12087</v>
      </c>
      <c r="I55" s="20" t="s">
        <v>298</v>
      </c>
      <c r="J55" s="21" t="s">
        <v>299</v>
      </c>
      <c r="K55" s="20">
        <v>12087</v>
      </c>
      <c r="L55" s="20" t="s">
        <v>283</v>
      </c>
      <c r="M55" s="21" t="s">
        <v>135</v>
      </c>
      <c r="N55" s="21" t="s">
        <v>274</v>
      </c>
      <c r="O55" s="22" t="s">
        <v>275</v>
      </c>
      <c r="P55" s="23" t="s">
        <v>276</v>
      </c>
    </row>
    <row r="56" spans="1:16" ht="12.75" customHeight="1" thickBot="1">
      <c r="A56" s="5" t="str">
        <f t="shared" si="6"/>
        <v>IBVS 6033 </v>
      </c>
      <c r="B56" s="7" t="str">
        <f t="shared" si="7"/>
        <v>II</v>
      </c>
      <c r="C56" s="5">
        <f t="shared" si="8"/>
        <v>55802.432500000003</v>
      </c>
      <c r="D56" s="6" t="str">
        <f t="shared" si="9"/>
        <v>vis</v>
      </c>
      <c r="E56" s="19">
        <f>VLOOKUP(C56,Active!C$21:E$968,3,FALSE)</f>
        <v>14809.47800839903</v>
      </c>
      <c r="F56" s="7" t="s">
        <v>74</v>
      </c>
      <c r="G56" s="6" t="str">
        <f t="shared" si="10"/>
        <v>55802.4325</v>
      </c>
      <c r="H56" s="5">
        <f t="shared" si="11"/>
        <v>12090.5</v>
      </c>
      <c r="I56" s="20" t="s">
        <v>300</v>
      </c>
      <c r="J56" s="21" t="s">
        <v>301</v>
      </c>
      <c r="K56" s="20">
        <v>12090.5</v>
      </c>
      <c r="L56" s="20" t="s">
        <v>302</v>
      </c>
      <c r="M56" s="21" t="s">
        <v>135</v>
      </c>
      <c r="N56" s="21" t="s">
        <v>274</v>
      </c>
      <c r="O56" s="22" t="s">
        <v>275</v>
      </c>
      <c r="P56" s="23" t="s">
        <v>276</v>
      </c>
    </row>
    <row r="57" spans="1:16" ht="12.75" customHeight="1" thickBot="1">
      <c r="A57" s="5" t="str">
        <f t="shared" si="6"/>
        <v>OEJV 0160 </v>
      </c>
      <c r="B57" s="7" t="str">
        <f t="shared" si="7"/>
        <v>II</v>
      </c>
      <c r="C57" s="5">
        <f t="shared" si="8"/>
        <v>55984.609689999997</v>
      </c>
      <c r="D57" s="6" t="str">
        <f t="shared" si="9"/>
        <v>vis</v>
      </c>
      <c r="E57" s="19">
        <f>VLOOKUP(C57,Active!C$21:E$968,3,FALSE)</f>
        <v>15476.483430784934</v>
      </c>
      <c r="F57" s="7" t="s">
        <v>74</v>
      </c>
      <c r="G57" s="6" t="str">
        <f t="shared" si="10"/>
        <v>55984.60969</v>
      </c>
      <c r="H57" s="5">
        <f t="shared" si="11"/>
        <v>12757.5</v>
      </c>
      <c r="I57" s="20" t="s">
        <v>303</v>
      </c>
      <c r="J57" s="21" t="s">
        <v>304</v>
      </c>
      <c r="K57" s="20">
        <v>12757.5</v>
      </c>
      <c r="L57" s="20" t="s">
        <v>305</v>
      </c>
      <c r="M57" s="21" t="s">
        <v>135</v>
      </c>
      <c r="N57" s="21" t="s">
        <v>74</v>
      </c>
      <c r="O57" s="22" t="s">
        <v>243</v>
      </c>
      <c r="P57" s="23" t="s">
        <v>244</v>
      </c>
    </row>
    <row r="58" spans="1:16" ht="12.75" customHeight="1" thickBot="1">
      <c r="A58" s="5" t="str">
        <f t="shared" si="6"/>
        <v>OEJV 0160 </v>
      </c>
      <c r="B58" s="7" t="str">
        <f t="shared" si="7"/>
        <v>II</v>
      </c>
      <c r="C58" s="5">
        <f t="shared" si="8"/>
        <v>55984.609689999997</v>
      </c>
      <c r="D58" s="6" t="str">
        <f t="shared" si="9"/>
        <v>vis</v>
      </c>
      <c r="E58" s="19">
        <f>VLOOKUP(C58,Active!C$21:E$968,3,FALSE)</f>
        <v>15476.483430784934</v>
      </c>
      <c r="F58" s="7" t="s">
        <v>74</v>
      </c>
      <c r="G58" s="6" t="str">
        <f t="shared" si="10"/>
        <v>55984.60969</v>
      </c>
      <c r="H58" s="5">
        <f t="shared" si="11"/>
        <v>12757.5</v>
      </c>
      <c r="I58" s="20" t="s">
        <v>303</v>
      </c>
      <c r="J58" s="21" t="s">
        <v>304</v>
      </c>
      <c r="K58" s="20">
        <v>12757.5</v>
      </c>
      <c r="L58" s="20" t="s">
        <v>305</v>
      </c>
      <c r="M58" s="21" t="s">
        <v>135</v>
      </c>
      <c r="N58" s="21" t="s">
        <v>35</v>
      </c>
      <c r="O58" s="22" t="s">
        <v>243</v>
      </c>
      <c r="P58" s="23" t="s">
        <v>244</v>
      </c>
    </row>
    <row r="59" spans="1:16" ht="12.75" customHeight="1" thickBot="1">
      <c r="A59" s="5" t="str">
        <f t="shared" si="6"/>
        <v>OEJV 0160 </v>
      </c>
      <c r="B59" s="7" t="str">
        <f t="shared" si="7"/>
        <v>II</v>
      </c>
      <c r="C59" s="5">
        <f t="shared" si="8"/>
        <v>55984.609750000003</v>
      </c>
      <c r="D59" s="6" t="str">
        <f t="shared" si="9"/>
        <v>vis</v>
      </c>
      <c r="E59" s="19">
        <f>VLOOKUP(C59,Active!C$21:E$968,3,FALSE)</f>
        <v>15476.48365046298</v>
      </c>
      <c r="F59" s="7" t="s">
        <v>74</v>
      </c>
      <c r="G59" s="6" t="str">
        <f t="shared" si="10"/>
        <v>55984.60975</v>
      </c>
      <c r="H59" s="5">
        <f t="shared" si="11"/>
        <v>12757.5</v>
      </c>
      <c r="I59" s="20" t="s">
        <v>306</v>
      </c>
      <c r="J59" s="21" t="s">
        <v>307</v>
      </c>
      <c r="K59" s="20">
        <v>12757.5</v>
      </c>
      <c r="L59" s="20" t="s">
        <v>308</v>
      </c>
      <c r="M59" s="21" t="s">
        <v>135</v>
      </c>
      <c r="N59" s="21" t="s">
        <v>155</v>
      </c>
      <c r="O59" s="22" t="s">
        <v>243</v>
      </c>
      <c r="P59" s="23" t="s">
        <v>244</v>
      </c>
    </row>
    <row r="60" spans="1:16" ht="12.75" customHeight="1" thickBot="1">
      <c r="A60" s="5" t="str">
        <f t="shared" si="6"/>
        <v>OEJV 0160 </v>
      </c>
      <c r="B60" s="7" t="str">
        <f t="shared" si="7"/>
        <v>I</v>
      </c>
      <c r="C60" s="5">
        <f t="shared" si="8"/>
        <v>56044.561580000001</v>
      </c>
      <c r="D60" s="6" t="str">
        <f t="shared" si="9"/>
        <v>vis</v>
      </c>
      <c r="E60" s="19">
        <f>VLOOKUP(C60,Active!C$21:E$968,3,FALSE)</f>
        <v>15695.985310862714</v>
      </c>
      <c r="F60" s="7" t="s">
        <v>74</v>
      </c>
      <c r="G60" s="6" t="str">
        <f t="shared" si="10"/>
        <v>56044.56158</v>
      </c>
      <c r="H60" s="5">
        <f t="shared" si="11"/>
        <v>12977</v>
      </c>
      <c r="I60" s="20" t="s">
        <v>309</v>
      </c>
      <c r="J60" s="21" t="s">
        <v>310</v>
      </c>
      <c r="K60" s="20">
        <v>12977</v>
      </c>
      <c r="L60" s="20" t="s">
        <v>311</v>
      </c>
      <c r="M60" s="21" t="s">
        <v>135</v>
      </c>
      <c r="N60" s="21" t="s">
        <v>155</v>
      </c>
      <c r="O60" s="22" t="s">
        <v>243</v>
      </c>
      <c r="P60" s="23" t="s">
        <v>244</v>
      </c>
    </row>
    <row r="61" spans="1:16" ht="12.75" customHeight="1" thickBot="1">
      <c r="A61" s="5" t="str">
        <f t="shared" si="6"/>
        <v>OEJV 0160 </v>
      </c>
      <c r="B61" s="7" t="str">
        <f t="shared" si="7"/>
        <v>I</v>
      </c>
      <c r="C61" s="5">
        <f t="shared" si="8"/>
        <v>56044.561679999999</v>
      </c>
      <c r="D61" s="6" t="str">
        <f t="shared" si="9"/>
        <v>vis</v>
      </c>
      <c r="E61" s="19">
        <f>VLOOKUP(C61,Active!C$21:E$968,3,FALSE)</f>
        <v>15695.985676992746</v>
      </c>
      <c r="F61" s="7" t="s">
        <v>74</v>
      </c>
      <c r="G61" s="6" t="str">
        <f t="shared" si="10"/>
        <v>56044.56168</v>
      </c>
      <c r="H61" s="5">
        <f t="shared" si="11"/>
        <v>12977</v>
      </c>
      <c r="I61" s="20" t="s">
        <v>312</v>
      </c>
      <c r="J61" s="21" t="s">
        <v>310</v>
      </c>
      <c r="K61" s="20">
        <v>12977</v>
      </c>
      <c r="L61" s="20" t="s">
        <v>313</v>
      </c>
      <c r="M61" s="21" t="s">
        <v>135</v>
      </c>
      <c r="N61" s="21" t="s">
        <v>35</v>
      </c>
      <c r="O61" s="22" t="s">
        <v>243</v>
      </c>
      <c r="P61" s="23" t="s">
        <v>244</v>
      </c>
    </row>
    <row r="62" spans="1:16" ht="12.75" customHeight="1" thickBot="1">
      <c r="A62" s="5" t="str">
        <f t="shared" si="6"/>
        <v>OEJV 0160 </v>
      </c>
      <c r="B62" s="7" t="str">
        <f t="shared" si="7"/>
        <v>I</v>
      </c>
      <c r="C62" s="5">
        <f t="shared" si="8"/>
        <v>56044.561780000004</v>
      </c>
      <c r="D62" s="6" t="str">
        <f t="shared" si="9"/>
        <v>vis</v>
      </c>
      <c r="E62" s="19">
        <f>VLOOKUP(C62,Active!C$21:E$968,3,FALSE)</f>
        <v>15695.986043122806</v>
      </c>
      <c r="F62" s="7" t="s">
        <v>74</v>
      </c>
      <c r="G62" s="6" t="str">
        <f t="shared" si="10"/>
        <v>56044.56178</v>
      </c>
      <c r="H62" s="5">
        <f t="shared" si="11"/>
        <v>12977</v>
      </c>
      <c r="I62" s="20" t="s">
        <v>314</v>
      </c>
      <c r="J62" s="21" t="s">
        <v>310</v>
      </c>
      <c r="K62" s="20">
        <v>12977</v>
      </c>
      <c r="L62" s="20" t="s">
        <v>315</v>
      </c>
      <c r="M62" s="21" t="s">
        <v>135</v>
      </c>
      <c r="N62" s="21" t="s">
        <v>74</v>
      </c>
      <c r="O62" s="22" t="s">
        <v>243</v>
      </c>
      <c r="P62" s="23" t="s">
        <v>244</v>
      </c>
    </row>
    <row r="63" spans="1:16" ht="12.75" customHeight="1" thickBot="1">
      <c r="A63" s="5" t="str">
        <f t="shared" si="6"/>
        <v>BAVM 231 </v>
      </c>
      <c r="B63" s="7" t="str">
        <f t="shared" si="7"/>
        <v>II</v>
      </c>
      <c r="C63" s="5">
        <f t="shared" si="8"/>
        <v>56062.452299999997</v>
      </c>
      <c r="D63" s="6" t="str">
        <f t="shared" si="9"/>
        <v>vis</v>
      </c>
      <c r="E63" s="19">
        <f>VLOOKUP(C63,Active!C$21:E$968,3,FALSE)</f>
        <v>15761.488611525028</v>
      </c>
      <c r="F63" s="7" t="s">
        <v>74</v>
      </c>
      <c r="G63" s="6" t="str">
        <f t="shared" si="10"/>
        <v>56062.4523</v>
      </c>
      <c r="H63" s="5">
        <f t="shared" si="11"/>
        <v>13042.5</v>
      </c>
      <c r="I63" s="20" t="s">
        <v>316</v>
      </c>
      <c r="J63" s="21" t="s">
        <v>317</v>
      </c>
      <c r="K63" s="20">
        <v>13042.5</v>
      </c>
      <c r="L63" s="20" t="s">
        <v>318</v>
      </c>
      <c r="M63" s="21" t="s">
        <v>135</v>
      </c>
      <c r="N63" s="21" t="s">
        <v>120</v>
      </c>
      <c r="O63" s="22" t="s">
        <v>183</v>
      </c>
      <c r="P63" s="23" t="s">
        <v>319</v>
      </c>
    </row>
    <row r="64" spans="1:16" ht="12.75" customHeight="1" thickBot="1">
      <c r="A64" s="5" t="str">
        <f t="shared" si="6"/>
        <v>BAVM 231 </v>
      </c>
      <c r="B64" s="7" t="str">
        <f t="shared" si="7"/>
        <v>I</v>
      </c>
      <c r="C64" s="5">
        <f t="shared" si="8"/>
        <v>56073.512699999999</v>
      </c>
      <c r="D64" s="6" t="str">
        <f t="shared" si="9"/>
        <v>vis</v>
      </c>
      <c r="E64" s="19">
        <f>VLOOKUP(C64,Active!C$21:E$968,3,FALSE)</f>
        <v>15801.984058697963</v>
      </c>
      <c r="F64" s="7" t="s">
        <v>74</v>
      </c>
      <c r="G64" s="6" t="str">
        <f t="shared" si="10"/>
        <v>56073.5127</v>
      </c>
      <c r="H64" s="5">
        <f t="shared" si="11"/>
        <v>13083</v>
      </c>
      <c r="I64" s="20" t="s">
        <v>320</v>
      </c>
      <c r="J64" s="21" t="s">
        <v>321</v>
      </c>
      <c r="K64" s="20">
        <v>13083</v>
      </c>
      <c r="L64" s="20" t="s">
        <v>283</v>
      </c>
      <c r="M64" s="21" t="s">
        <v>135</v>
      </c>
      <c r="N64" s="21" t="s">
        <v>120</v>
      </c>
      <c r="O64" s="22" t="s">
        <v>322</v>
      </c>
      <c r="P64" s="23" t="s">
        <v>319</v>
      </c>
    </row>
    <row r="65" spans="1:16" ht="12.75" customHeight="1" thickBot="1">
      <c r="A65" s="5" t="str">
        <f t="shared" si="6"/>
        <v>IBVS 6029 </v>
      </c>
      <c r="B65" s="7" t="str">
        <f t="shared" si="7"/>
        <v>II</v>
      </c>
      <c r="C65" s="5">
        <f t="shared" si="8"/>
        <v>56078.839699999997</v>
      </c>
      <c r="D65" s="6" t="str">
        <f t="shared" si="9"/>
        <v>CCD</v>
      </c>
      <c r="E65" s="19">
        <f>VLOOKUP(C65,Active!C$21:E$968,3,FALSE)</f>
        <v>15821.487806038935</v>
      </c>
      <c r="F65" s="7" t="str">
        <f>LEFT(M65,1)</f>
        <v>C</v>
      </c>
      <c r="G65" s="6" t="str">
        <f t="shared" si="10"/>
        <v>56078.8397</v>
      </c>
      <c r="H65" s="5">
        <f t="shared" si="11"/>
        <v>13102.5</v>
      </c>
      <c r="I65" s="20" t="s">
        <v>323</v>
      </c>
      <c r="J65" s="21" t="s">
        <v>324</v>
      </c>
      <c r="K65" s="20">
        <v>13102.5</v>
      </c>
      <c r="L65" s="20" t="s">
        <v>279</v>
      </c>
      <c r="M65" s="21" t="s">
        <v>135</v>
      </c>
      <c r="N65" s="21" t="s">
        <v>74</v>
      </c>
      <c r="O65" s="22" t="s">
        <v>219</v>
      </c>
      <c r="P65" s="23" t="s">
        <v>325</v>
      </c>
    </row>
    <row r="66" spans="1:16" ht="12.75" customHeight="1" thickBot="1">
      <c r="A66" s="5" t="str">
        <f t="shared" si="6"/>
        <v>BAVM 228 </v>
      </c>
      <c r="B66" s="7" t="str">
        <f t="shared" si="7"/>
        <v>I</v>
      </c>
      <c r="C66" s="5">
        <f t="shared" si="8"/>
        <v>56134.421900000001</v>
      </c>
      <c r="D66" s="6" t="str">
        <f t="shared" si="9"/>
        <v>CCD</v>
      </c>
      <c r="E66" s="19">
        <f>VLOOKUP(C66,Active!C$21:E$968,3,FALSE)</f>
        <v>16024.99093828146</v>
      </c>
      <c r="F66" s="7" t="str">
        <f>LEFT(M66,1)</f>
        <v>C</v>
      </c>
      <c r="G66" s="6" t="str">
        <f t="shared" si="10"/>
        <v>56134.4219</v>
      </c>
      <c r="H66" s="5">
        <f t="shared" si="11"/>
        <v>13306</v>
      </c>
      <c r="I66" s="20" t="s">
        <v>326</v>
      </c>
      <c r="J66" s="21" t="s">
        <v>327</v>
      </c>
      <c r="K66" s="20">
        <v>13306</v>
      </c>
      <c r="L66" s="20" t="s">
        <v>328</v>
      </c>
      <c r="M66" s="21" t="s">
        <v>135</v>
      </c>
      <c r="N66" s="21" t="s">
        <v>136</v>
      </c>
      <c r="O66" s="22" t="s">
        <v>329</v>
      </c>
      <c r="P66" s="23" t="s">
        <v>330</v>
      </c>
    </row>
    <row r="67" spans="1:16" ht="12.75" customHeight="1" thickBot="1">
      <c r="A67" s="5" t="str">
        <f t="shared" si="6"/>
        <v>BAVM 228 </v>
      </c>
      <c r="B67" s="7" t="str">
        <f t="shared" si="7"/>
        <v>II</v>
      </c>
      <c r="C67" s="5">
        <f t="shared" si="8"/>
        <v>56134.559099999999</v>
      </c>
      <c r="D67" s="6" t="str">
        <f t="shared" si="9"/>
        <v>CCD</v>
      </c>
      <c r="E67" s="19">
        <f>VLOOKUP(C67,Active!C$21:E$968,3,FALSE)</f>
        <v>16025.493268699169</v>
      </c>
      <c r="F67" s="7" t="str">
        <f>LEFT(M67,1)</f>
        <v>C</v>
      </c>
      <c r="G67" s="6" t="str">
        <f t="shared" si="10"/>
        <v>56134.5591</v>
      </c>
      <c r="H67" s="5">
        <f t="shared" si="11"/>
        <v>13306.5</v>
      </c>
      <c r="I67" s="20" t="s">
        <v>331</v>
      </c>
      <c r="J67" s="21" t="s">
        <v>332</v>
      </c>
      <c r="K67" s="20">
        <v>13306.5</v>
      </c>
      <c r="L67" s="20" t="s">
        <v>333</v>
      </c>
      <c r="M67" s="21" t="s">
        <v>135</v>
      </c>
      <c r="N67" s="21" t="s">
        <v>136</v>
      </c>
      <c r="O67" s="22" t="s">
        <v>329</v>
      </c>
      <c r="P67" s="23" t="s">
        <v>330</v>
      </c>
    </row>
    <row r="68" spans="1:16" ht="12.75" customHeight="1" thickBot="1">
      <c r="A68" s="5" t="str">
        <f t="shared" si="6"/>
        <v>OEJV 0160 </v>
      </c>
      <c r="B68" s="7" t="str">
        <f t="shared" si="7"/>
        <v>II</v>
      </c>
      <c r="C68" s="5">
        <f t="shared" si="8"/>
        <v>56433.355060000002</v>
      </c>
      <c r="D68" s="6" t="str">
        <f t="shared" si="9"/>
        <v>CCD</v>
      </c>
      <c r="E68" s="19">
        <f>VLOOKUP(C68,Active!C$21:E$968,3,FALSE)</f>
        <v>17119.475042745686</v>
      </c>
      <c r="F68" s="7" t="str">
        <f>LEFT(M68,1)</f>
        <v>C</v>
      </c>
      <c r="G68" s="6" t="str">
        <f t="shared" si="10"/>
        <v>56433.35506</v>
      </c>
      <c r="H68" s="5">
        <f t="shared" si="11"/>
        <v>14400.5</v>
      </c>
      <c r="I68" s="20" t="s">
        <v>334</v>
      </c>
      <c r="J68" s="21" t="s">
        <v>335</v>
      </c>
      <c r="K68" s="20">
        <v>14400.5</v>
      </c>
      <c r="L68" s="20" t="s">
        <v>336</v>
      </c>
      <c r="M68" s="21" t="s">
        <v>135</v>
      </c>
      <c r="N68" s="21" t="s">
        <v>155</v>
      </c>
      <c r="O68" s="22" t="s">
        <v>243</v>
      </c>
      <c r="P68" s="23" t="s">
        <v>244</v>
      </c>
    </row>
    <row r="69" spans="1:16" ht="12.75" customHeight="1" thickBot="1">
      <c r="A69" s="5" t="str">
        <f t="shared" si="6"/>
        <v>OEJV 0160 </v>
      </c>
      <c r="B69" s="7" t="str">
        <f t="shared" si="7"/>
        <v>II</v>
      </c>
      <c r="C69" s="5">
        <f t="shared" si="8"/>
        <v>56433.355309999999</v>
      </c>
      <c r="D69" s="6" t="str">
        <f t="shared" si="9"/>
        <v>CCD</v>
      </c>
      <c r="E69" s="19">
        <f>VLOOKUP(C69,Active!C$21:E$968,3,FALSE)</f>
        <v>17119.47595807078</v>
      </c>
      <c r="F69" s="7" t="str">
        <f>LEFT(M69,1)</f>
        <v>C</v>
      </c>
      <c r="G69" s="6" t="str">
        <f t="shared" si="10"/>
        <v>56433.35531</v>
      </c>
      <c r="H69" s="5">
        <f t="shared" si="11"/>
        <v>14400.5</v>
      </c>
      <c r="I69" s="20" t="s">
        <v>337</v>
      </c>
      <c r="J69" s="21" t="s">
        <v>335</v>
      </c>
      <c r="K69" s="20">
        <v>14400.5</v>
      </c>
      <c r="L69" s="20" t="s">
        <v>338</v>
      </c>
      <c r="M69" s="21" t="s">
        <v>135</v>
      </c>
      <c r="N69" s="21" t="s">
        <v>35</v>
      </c>
      <c r="O69" s="22" t="s">
        <v>243</v>
      </c>
      <c r="P69" s="23" t="s">
        <v>244</v>
      </c>
    </row>
    <row r="70" spans="1:16" ht="12.75" customHeight="1" thickBot="1">
      <c r="A70" s="5" t="str">
        <f t="shared" si="6"/>
        <v>OEJV 0160 </v>
      </c>
      <c r="B70" s="7" t="str">
        <f t="shared" si="7"/>
        <v>II</v>
      </c>
      <c r="C70" s="5">
        <f t="shared" si="8"/>
        <v>56433.355810000001</v>
      </c>
      <c r="D70" s="6" t="str">
        <f t="shared" si="9"/>
        <v>vis</v>
      </c>
      <c r="E70" s="19">
        <f>VLOOKUP(C70,Active!C$21:E$968,3,FALSE)</f>
        <v>17119.477788720997</v>
      </c>
      <c r="F70" s="7" t="s">
        <v>74</v>
      </c>
      <c r="G70" s="6" t="str">
        <f t="shared" si="10"/>
        <v>56433.35581</v>
      </c>
      <c r="H70" s="5">
        <f t="shared" si="11"/>
        <v>14400.5</v>
      </c>
      <c r="I70" s="20" t="s">
        <v>339</v>
      </c>
      <c r="J70" s="21" t="s">
        <v>340</v>
      </c>
      <c r="K70" s="20">
        <v>14400.5</v>
      </c>
      <c r="L70" s="20" t="s">
        <v>341</v>
      </c>
      <c r="M70" s="21" t="s">
        <v>135</v>
      </c>
      <c r="N70" s="21" t="s">
        <v>74</v>
      </c>
      <c r="O70" s="22" t="s">
        <v>243</v>
      </c>
      <c r="P70" s="23" t="s">
        <v>244</v>
      </c>
    </row>
    <row r="71" spans="1:16" ht="12.75" customHeight="1" thickBot="1">
      <c r="A71" s="5" t="str">
        <f t="shared" si="6"/>
        <v>BAVM 232 </v>
      </c>
      <c r="B71" s="7" t="str">
        <f t="shared" si="7"/>
        <v>II</v>
      </c>
      <c r="C71" s="5">
        <f t="shared" si="8"/>
        <v>56490.444000000003</v>
      </c>
      <c r="D71" s="6" t="str">
        <f t="shared" si="9"/>
        <v>vis</v>
      </c>
      <c r="E71" s="19">
        <f>VLOOKUP(C71,Active!C$21:E$968,3,FALSE)</f>
        <v>17328.494802784062</v>
      </c>
      <c r="F71" s="7" t="s">
        <v>74</v>
      </c>
      <c r="G71" s="6" t="str">
        <f t="shared" si="10"/>
        <v>56490.4440</v>
      </c>
      <c r="H71" s="5">
        <f t="shared" si="11"/>
        <v>14609.5</v>
      </c>
      <c r="I71" s="20" t="s">
        <v>342</v>
      </c>
      <c r="J71" s="21" t="s">
        <v>343</v>
      </c>
      <c r="K71" s="20">
        <v>14609.5</v>
      </c>
      <c r="L71" s="20" t="s">
        <v>344</v>
      </c>
      <c r="M71" s="21" t="s">
        <v>135</v>
      </c>
      <c r="N71" s="21" t="s">
        <v>136</v>
      </c>
      <c r="O71" s="22" t="s">
        <v>149</v>
      </c>
      <c r="P71" s="23" t="s">
        <v>345</v>
      </c>
    </row>
    <row r="72" spans="1:16" ht="12.75" customHeight="1" thickBot="1">
      <c r="A72" s="5" t="str">
        <f t="shared" si="6"/>
        <v>BAVM 238 </v>
      </c>
      <c r="B72" s="7" t="str">
        <f t="shared" si="7"/>
        <v>II</v>
      </c>
      <c r="C72" s="5">
        <f t="shared" si="8"/>
        <v>56856.436000000002</v>
      </c>
      <c r="D72" s="6" t="str">
        <f t="shared" si="9"/>
        <v>vis</v>
      </c>
      <c r="E72" s="19">
        <f>VLOOKUP(C72,Active!C$21:E$968,3,FALSE)</f>
        <v>18668.501466350819</v>
      </c>
      <c r="F72" s="7" t="s">
        <v>74</v>
      </c>
      <c r="G72" s="6" t="str">
        <f t="shared" si="10"/>
        <v>56856.4360</v>
      </c>
      <c r="H72" s="5">
        <f t="shared" si="11"/>
        <v>15949.5</v>
      </c>
      <c r="I72" s="20" t="s">
        <v>346</v>
      </c>
      <c r="J72" s="21" t="s">
        <v>347</v>
      </c>
      <c r="K72" s="20">
        <v>15949.5</v>
      </c>
      <c r="L72" s="20" t="s">
        <v>348</v>
      </c>
      <c r="M72" s="21" t="s">
        <v>135</v>
      </c>
      <c r="N72" s="21" t="s">
        <v>136</v>
      </c>
      <c r="O72" s="22" t="s">
        <v>149</v>
      </c>
      <c r="P72" s="23" t="s">
        <v>349</v>
      </c>
    </row>
    <row r="73" spans="1:16" ht="12.75" customHeight="1" thickBot="1">
      <c r="A73" s="5" t="str">
        <f t="shared" si="6"/>
        <v>BAVM 238 </v>
      </c>
      <c r="B73" s="7" t="str">
        <f t="shared" si="7"/>
        <v>II</v>
      </c>
      <c r="C73" s="5">
        <f t="shared" si="8"/>
        <v>56871.457699999999</v>
      </c>
      <c r="D73" s="6" t="str">
        <f t="shared" si="9"/>
        <v>vis</v>
      </c>
      <c r="E73" s="19">
        <f>VLOOKUP(C73,Active!C$21:E$968,3,FALSE)</f>
        <v>18723.500422880192</v>
      </c>
      <c r="F73" s="7" t="s">
        <v>74</v>
      </c>
      <c r="G73" s="6" t="str">
        <f t="shared" si="10"/>
        <v>56871.4577</v>
      </c>
      <c r="H73" s="5">
        <f t="shared" si="11"/>
        <v>16004.5</v>
      </c>
      <c r="I73" s="20" t="s">
        <v>350</v>
      </c>
      <c r="J73" s="21" t="s">
        <v>351</v>
      </c>
      <c r="K73" s="20">
        <v>16004.5</v>
      </c>
      <c r="L73" s="20" t="s">
        <v>352</v>
      </c>
      <c r="M73" s="21" t="s">
        <v>135</v>
      </c>
      <c r="N73" s="21" t="s">
        <v>136</v>
      </c>
      <c r="O73" s="22" t="s">
        <v>149</v>
      </c>
      <c r="P73" s="23" t="s">
        <v>349</v>
      </c>
    </row>
    <row r="74" spans="1:16" ht="12.75" customHeight="1" thickBot="1">
      <c r="A74" s="5" t="str">
        <f t="shared" si="6"/>
        <v>IBVS 4976 </v>
      </c>
      <c r="B74" s="7" t="str">
        <f t="shared" si="7"/>
        <v>II</v>
      </c>
      <c r="C74" s="5">
        <f t="shared" si="8"/>
        <v>51260.881600000001</v>
      </c>
      <c r="D74" s="6" t="str">
        <f t="shared" si="9"/>
        <v>vis</v>
      </c>
      <c r="E74" s="19">
        <f>VLOOKUP(C74,Active!C$21:E$968,3,FALSE)</f>
        <v>-1818.5042123261344</v>
      </c>
      <c r="F74" s="7" t="s">
        <v>74</v>
      </c>
      <c r="G74" s="6" t="str">
        <f t="shared" si="10"/>
        <v>51260.8816</v>
      </c>
      <c r="H74" s="5">
        <f t="shared" si="11"/>
        <v>-4537.5</v>
      </c>
      <c r="I74" s="20" t="s">
        <v>76</v>
      </c>
      <c r="J74" s="21" t="s">
        <v>77</v>
      </c>
      <c r="K74" s="20">
        <v>-4537.5</v>
      </c>
      <c r="L74" s="20" t="s">
        <v>78</v>
      </c>
      <c r="M74" s="21" t="s">
        <v>79</v>
      </c>
      <c r="N74" s="21" t="s">
        <v>80</v>
      </c>
      <c r="O74" s="22" t="s">
        <v>81</v>
      </c>
      <c r="P74" s="23" t="s">
        <v>82</v>
      </c>
    </row>
    <row r="75" spans="1:16" ht="12.75" customHeight="1" thickBot="1">
      <c r="A75" s="5" t="str">
        <f t="shared" ref="A75:A87" si="12">P75</f>
        <v>IBVS 4976 </v>
      </c>
      <c r="B75" s="7" t="str">
        <f t="shared" ref="B75:B87" si="13">IF(H75=INT(H75),"I","II")</f>
        <v>I</v>
      </c>
      <c r="C75" s="5">
        <f t="shared" ref="C75:C87" si="14">1*G75</f>
        <v>51288.879699999998</v>
      </c>
      <c r="D75" s="6" t="str">
        <f t="shared" ref="D75:D87" si="15">VLOOKUP(F75,I$1:J$5,2,FALSE)</f>
        <v>vis</v>
      </c>
      <c r="E75" s="19">
        <f>VLOOKUP(C75,Active!C$21:E$968,3,FALSE)</f>
        <v>-1715.9947570178085</v>
      </c>
      <c r="F75" s="7" t="s">
        <v>74</v>
      </c>
      <c r="G75" s="6" t="str">
        <f t="shared" ref="G75:G87" si="16">MID(I75,3,LEN(I75)-3)</f>
        <v>51288.8797</v>
      </c>
      <c r="H75" s="5">
        <f t="shared" ref="H75:H87" si="17">1*K75</f>
        <v>-4435</v>
      </c>
      <c r="I75" s="20" t="s">
        <v>83</v>
      </c>
      <c r="J75" s="21" t="s">
        <v>84</v>
      </c>
      <c r="K75" s="20">
        <v>-4435</v>
      </c>
      <c r="L75" s="20" t="s">
        <v>85</v>
      </c>
      <c r="M75" s="21" t="s">
        <v>79</v>
      </c>
      <c r="N75" s="21" t="s">
        <v>80</v>
      </c>
      <c r="O75" s="22" t="s">
        <v>81</v>
      </c>
      <c r="P75" s="23" t="s">
        <v>82</v>
      </c>
    </row>
    <row r="76" spans="1:16" ht="12.75" customHeight="1" thickBot="1">
      <c r="A76" s="5" t="str">
        <f t="shared" si="12"/>
        <v> BBS 123 </v>
      </c>
      <c r="B76" s="7" t="str">
        <f t="shared" si="13"/>
        <v>II</v>
      </c>
      <c r="C76" s="5">
        <f t="shared" si="14"/>
        <v>51757.427600000003</v>
      </c>
      <c r="D76" s="6" t="str">
        <f t="shared" si="15"/>
        <v>vis</v>
      </c>
      <c r="E76" s="19">
        <f>VLOOKUP(C76,Active!C$21:E$968,3,FALSE)</f>
        <v>-0.50013363745802375</v>
      </c>
      <c r="F76" s="7" t="s">
        <v>74</v>
      </c>
      <c r="G76" s="6" t="str">
        <f t="shared" si="16"/>
        <v>51757.4276</v>
      </c>
      <c r="H76" s="5">
        <f t="shared" si="17"/>
        <v>-2719.5</v>
      </c>
      <c r="I76" s="20" t="s">
        <v>86</v>
      </c>
      <c r="J76" s="21" t="s">
        <v>87</v>
      </c>
      <c r="K76" s="20">
        <v>-2719.5</v>
      </c>
      <c r="L76" s="20" t="s">
        <v>78</v>
      </c>
      <c r="M76" s="21" t="s">
        <v>79</v>
      </c>
      <c r="N76" s="21" t="s">
        <v>80</v>
      </c>
      <c r="O76" s="22" t="s">
        <v>88</v>
      </c>
      <c r="P76" s="22" t="s">
        <v>89</v>
      </c>
    </row>
    <row r="77" spans="1:16" ht="12.75" customHeight="1" thickBot="1">
      <c r="A77" s="5" t="str">
        <f t="shared" si="12"/>
        <v> BBS 123 </v>
      </c>
      <c r="B77" s="7" t="str">
        <f t="shared" si="13"/>
        <v>I</v>
      </c>
      <c r="C77" s="5">
        <f t="shared" si="14"/>
        <v>51757.564299999998</v>
      </c>
      <c r="D77" s="6" t="str">
        <f t="shared" si="15"/>
        <v>vis</v>
      </c>
      <c r="E77" s="19">
        <f>VLOOKUP(C77,Active!C$21:E$968,3,FALSE)</f>
        <v>3.66130032819119E-4</v>
      </c>
      <c r="F77" s="7" t="s">
        <v>74</v>
      </c>
      <c r="G77" s="6" t="str">
        <f t="shared" si="16"/>
        <v>51757.5643</v>
      </c>
      <c r="H77" s="5">
        <f t="shared" si="17"/>
        <v>-2719</v>
      </c>
      <c r="I77" s="20" t="s">
        <v>90</v>
      </c>
      <c r="J77" s="21" t="s">
        <v>91</v>
      </c>
      <c r="K77" s="20">
        <v>-2719</v>
      </c>
      <c r="L77" s="20" t="s">
        <v>92</v>
      </c>
      <c r="M77" s="21" t="s">
        <v>79</v>
      </c>
      <c r="N77" s="21" t="s">
        <v>80</v>
      </c>
      <c r="O77" s="22" t="s">
        <v>88</v>
      </c>
      <c r="P77" s="22" t="s">
        <v>89</v>
      </c>
    </row>
    <row r="78" spans="1:16" ht="12.75" customHeight="1" thickBot="1">
      <c r="A78" s="5" t="str">
        <f t="shared" si="12"/>
        <v> BBS 123 </v>
      </c>
      <c r="B78" s="7" t="str">
        <f t="shared" si="13"/>
        <v>I</v>
      </c>
      <c r="C78" s="5">
        <f t="shared" si="14"/>
        <v>51768.489399999999</v>
      </c>
      <c r="D78" s="6" t="str">
        <f t="shared" si="15"/>
        <v>vis</v>
      </c>
      <c r="E78" s="19">
        <f>VLOOKUP(C78,Active!C$21:E$968,3,FALSE)</f>
        <v>40.000439356042641</v>
      </c>
      <c r="F78" s="7" t="s">
        <v>74</v>
      </c>
      <c r="G78" s="6" t="str">
        <f t="shared" si="16"/>
        <v>51768.4894</v>
      </c>
      <c r="H78" s="5">
        <f t="shared" si="17"/>
        <v>-2679</v>
      </c>
      <c r="I78" s="20" t="s">
        <v>93</v>
      </c>
      <c r="J78" s="21" t="s">
        <v>94</v>
      </c>
      <c r="K78" s="20">
        <v>-2679</v>
      </c>
      <c r="L78" s="20" t="s">
        <v>92</v>
      </c>
      <c r="M78" s="21" t="s">
        <v>79</v>
      </c>
      <c r="N78" s="21" t="s">
        <v>80</v>
      </c>
      <c r="O78" s="22" t="s">
        <v>88</v>
      </c>
      <c r="P78" s="22" t="s">
        <v>89</v>
      </c>
    </row>
    <row r="79" spans="1:16" ht="12.75" customHeight="1" thickBot="1">
      <c r="A79" s="5" t="str">
        <f t="shared" si="12"/>
        <v> BBS 123 </v>
      </c>
      <c r="B79" s="7" t="str">
        <f t="shared" si="13"/>
        <v>I</v>
      </c>
      <c r="C79" s="5">
        <f t="shared" si="14"/>
        <v>51773.4061</v>
      </c>
      <c r="D79" s="6" t="str">
        <f t="shared" si="15"/>
        <v>vis</v>
      </c>
      <c r="E79" s="19">
        <f>VLOOKUP(C79,Active!C$21:E$968,3,FALSE)</f>
        <v>58.001955134422595</v>
      </c>
      <c r="F79" s="7" t="s">
        <v>74</v>
      </c>
      <c r="G79" s="6" t="str">
        <f t="shared" si="16"/>
        <v>51773.4061</v>
      </c>
      <c r="H79" s="5">
        <f t="shared" si="17"/>
        <v>-2661</v>
      </c>
      <c r="I79" s="20" t="s">
        <v>95</v>
      </c>
      <c r="J79" s="21" t="s">
        <v>96</v>
      </c>
      <c r="K79" s="20">
        <v>-2661</v>
      </c>
      <c r="L79" s="20" t="s">
        <v>97</v>
      </c>
      <c r="M79" s="21" t="s">
        <v>79</v>
      </c>
      <c r="N79" s="21" t="s">
        <v>80</v>
      </c>
      <c r="O79" s="22" t="s">
        <v>88</v>
      </c>
      <c r="P79" s="22" t="s">
        <v>89</v>
      </c>
    </row>
    <row r="80" spans="1:16" ht="12.75" customHeight="1" thickBot="1">
      <c r="A80" s="5" t="str">
        <f t="shared" si="12"/>
        <v> BBS 123 </v>
      </c>
      <c r="B80" s="7" t="str">
        <f t="shared" si="13"/>
        <v>II</v>
      </c>
      <c r="C80" s="5">
        <f t="shared" si="14"/>
        <v>51781.461900000002</v>
      </c>
      <c r="D80" s="6" t="str">
        <f t="shared" si="15"/>
        <v>vis</v>
      </c>
      <c r="E80" s="19">
        <f>VLOOKUP(C80,Active!C$21:E$968,3,FALSE)</f>
        <v>87.496659063371069</v>
      </c>
      <c r="F80" s="7" t="s">
        <v>74</v>
      </c>
      <c r="G80" s="6" t="str">
        <f t="shared" si="16"/>
        <v>51781.4619</v>
      </c>
      <c r="H80" s="5">
        <f t="shared" si="17"/>
        <v>-2631.5</v>
      </c>
      <c r="I80" s="20" t="s">
        <v>98</v>
      </c>
      <c r="J80" s="21" t="s">
        <v>99</v>
      </c>
      <c r="K80" s="20">
        <v>-2631.5</v>
      </c>
      <c r="L80" s="20" t="s">
        <v>100</v>
      </c>
      <c r="M80" s="21" t="s">
        <v>79</v>
      </c>
      <c r="N80" s="21" t="s">
        <v>80</v>
      </c>
      <c r="O80" s="22" t="s">
        <v>88</v>
      </c>
      <c r="P80" s="22" t="s">
        <v>89</v>
      </c>
    </row>
    <row r="81" spans="1:16" ht="12.75" customHeight="1" thickBot="1">
      <c r="A81" s="5" t="str">
        <f t="shared" si="12"/>
        <v> BBS 126 </v>
      </c>
      <c r="B81" s="7" t="str">
        <f t="shared" si="13"/>
        <v>I</v>
      </c>
      <c r="C81" s="5">
        <f t="shared" si="14"/>
        <v>52116.4516</v>
      </c>
      <c r="D81" s="6" t="str">
        <f t="shared" si="15"/>
        <v>vis</v>
      </c>
      <c r="E81" s="19">
        <f>VLOOKUP(C81,Active!C$21:E$968,3,FALSE)</f>
        <v>1313.9945885979769</v>
      </c>
      <c r="F81" s="7" t="s">
        <v>74</v>
      </c>
      <c r="G81" s="6" t="str">
        <f t="shared" si="16"/>
        <v>52116.4516</v>
      </c>
      <c r="H81" s="5">
        <f t="shared" si="17"/>
        <v>-1405</v>
      </c>
      <c r="I81" s="20" t="s">
        <v>101</v>
      </c>
      <c r="J81" s="21" t="s">
        <v>102</v>
      </c>
      <c r="K81" s="20">
        <v>-1405</v>
      </c>
      <c r="L81" s="20" t="s">
        <v>103</v>
      </c>
      <c r="M81" s="21" t="s">
        <v>79</v>
      </c>
      <c r="N81" s="21" t="s">
        <v>80</v>
      </c>
      <c r="O81" s="22" t="s">
        <v>88</v>
      </c>
      <c r="P81" s="22" t="s">
        <v>104</v>
      </c>
    </row>
    <row r="82" spans="1:16" ht="12.75" customHeight="1" thickBot="1">
      <c r="A82" s="5" t="str">
        <f t="shared" si="12"/>
        <v> BBS 128 </v>
      </c>
      <c r="B82" s="7" t="str">
        <f t="shared" si="13"/>
        <v>I</v>
      </c>
      <c r="C82" s="5">
        <f t="shared" si="14"/>
        <v>52443.385699999999</v>
      </c>
      <c r="D82" s="6" t="str">
        <f t="shared" si="15"/>
        <v>vis</v>
      </c>
      <c r="E82" s="19">
        <f>VLOOKUP(C82,Active!C$21:E$968,3,FALSE)</f>
        <v>2510.9985464637261</v>
      </c>
      <c r="F82" s="7" t="s">
        <v>74</v>
      </c>
      <c r="G82" s="6" t="str">
        <f t="shared" si="16"/>
        <v>52443.3857</v>
      </c>
      <c r="H82" s="5">
        <f t="shared" si="17"/>
        <v>-208</v>
      </c>
      <c r="I82" s="20" t="s">
        <v>105</v>
      </c>
      <c r="J82" s="21" t="s">
        <v>106</v>
      </c>
      <c r="K82" s="20">
        <v>-208</v>
      </c>
      <c r="L82" s="20" t="s">
        <v>107</v>
      </c>
      <c r="M82" s="21" t="s">
        <v>79</v>
      </c>
      <c r="N82" s="21" t="s">
        <v>80</v>
      </c>
      <c r="O82" s="22" t="s">
        <v>88</v>
      </c>
      <c r="P82" s="22" t="s">
        <v>108</v>
      </c>
    </row>
    <row r="83" spans="1:16" ht="12.75" customHeight="1" thickBot="1">
      <c r="A83" s="5" t="str">
        <f t="shared" si="12"/>
        <v>OEJV 0137 </v>
      </c>
      <c r="B83" s="7" t="str">
        <f t="shared" si="13"/>
        <v>II</v>
      </c>
      <c r="C83" s="5">
        <f t="shared" si="14"/>
        <v>55075.368799999997</v>
      </c>
      <c r="D83" s="6" t="str">
        <f t="shared" si="15"/>
        <v>vis</v>
      </c>
      <c r="E83" s="19" t="e">
        <f>VLOOKUP(C83,Active!C$21:E$968,3,FALSE)</f>
        <v>#N/A</v>
      </c>
      <c r="F83" s="7" t="s">
        <v>74</v>
      </c>
      <c r="G83" s="6" t="str">
        <f t="shared" si="16"/>
        <v>55075.3688</v>
      </c>
      <c r="H83" s="5">
        <f t="shared" si="17"/>
        <v>9428.5</v>
      </c>
      <c r="I83" s="20" t="s">
        <v>188</v>
      </c>
      <c r="J83" s="21" t="s">
        <v>189</v>
      </c>
      <c r="K83" s="20" t="s">
        <v>190</v>
      </c>
      <c r="L83" s="20" t="s">
        <v>191</v>
      </c>
      <c r="M83" s="21" t="s">
        <v>135</v>
      </c>
      <c r="N83" s="21" t="s">
        <v>35</v>
      </c>
      <c r="O83" s="22" t="s">
        <v>192</v>
      </c>
      <c r="P83" s="23" t="s">
        <v>193</v>
      </c>
    </row>
    <row r="84" spans="1:16" ht="12.75" customHeight="1" thickBot="1">
      <c r="A84" s="5" t="str">
        <f t="shared" si="12"/>
        <v>OEJV 0137 </v>
      </c>
      <c r="B84" s="7" t="str">
        <f t="shared" si="13"/>
        <v>II</v>
      </c>
      <c r="C84" s="5">
        <f t="shared" si="14"/>
        <v>55312.440399999999</v>
      </c>
      <c r="D84" s="6" t="str">
        <f t="shared" si="15"/>
        <v>vis</v>
      </c>
      <c r="E84" s="19" t="e">
        <f>VLOOKUP(C84,Active!C$21:E$968,3,FALSE)</f>
        <v>#N/A</v>
      </c>
      <c r="F84" s="7" t="s">
        <v>74</v>
      </c>
      <c r="G84" s="6" t="str">
        <f t="shared" si="16"/>
        <v>55312.4404</v>
      </c>
      <c r="H84" s="5">
        <f t="shared" si="17"/>
        <v>10296.5</v>
      </c>
      <c r="I84" s="20" t="s">
        <v>209</v>
      </c>
      <c r="J84" s="21" t="s">
        <v>210</v>
      </c>
      <c r="K84" s="20" t="s">
        <v>211</v>
      </c>
      <c r="L84" s="20" t="s">
        <v>212</v>
      </c>
      <c r="M84" s="21" t="s">
        <v>135</v>
      </c>
      <c r="N84" s="21" t="s">
        <v>35</v>
      </c>
      <c r="O84" s="22" t="s">
        <v>192</v>
      </c>
      <c r="P84" s="23" t="s">
        <v>193</v>
      </c>
    </row>
    <row r="85" spans="1:16" ht="12.75" customHeight="1" thickBot="1">
      <c r="A85" s="5" t="str">
        <f t="shared" si="12"/>
        <v>OEJV 0137 </v>
      </c>
      <c r="B85" s="7" t="str">
        <f t="shared" si="13"/>
        <v>II</v>
      </c>
      <c r="C85" s="5">
        <f t="shared" si="14"/>
        <v>55312.440900000001</v>
      </c>
      <c r="D85" s="6" t="str">
        <f t="shared" si="15"/>
        <v>vis</v>
      </c>
      <c r="E85" s="19" t="e">
        <f>VLOOKUP(C85,Active!C$21:E$968,3,FALSE)</f>
        <v>#N/A</v>
      </c>
      <c r="F85" s="7" t="s">
        <v>74</v>
      </c>
      <c r="G85" s="6" t="str">
        <f t="shared" si="16"/>
        <v>55312.4409</v>
      </c>
      <c r="H85" s="5">
        <f t="shared" si="17"/>
        <v>10296.5</v>
      </c>
      <c r="I85" s="20" t="s">
        <v>213</v>
      </c>
      <c r="J85" s="21" t="s">
        <v>210</v>
      </c>
      <c r="K85" s="20" t="s">
        <v>211</v>
      </c>
      <c r="L85" s="20" t="s">
        <v>214</v>
      </c>
      <c r="M85" s="21" t="s">
        <v>135</v>
      </c>
      <c r="N85" s="21" t="s">
        <v>155</v>
      </c>
      <c r="O85" s="22" t="s">
        <v>192</v>
      </c>
      <c r="P85" s="23" t="s">
        <v>193</v>
      </c>
    </row>
    <row r="86" spans="1:16" ht="12.75" customHeight="1" thickBot="1">
      <c r="A86" s="5" t="str">
        <f t="shared" si="12"/>
        <v>OEJV 0137 </v>
      </c>
      <c r="B86" s="7" t="str">
        <f t="shared" si="13"/>
        <v>II</v>
      </c>
      <c r="C86" s="5">
        <f t="shared" si="14"/>
        <v>55430.431700000001</v>
      </c>
      <c r="D86" s="6" t="str">
        <f t="shared" si="15"/>
        <v>vis</v>
      </c>
      <c r="E86" s="19" t="e">
        <f>VLOOKUP(C86,Active!C$21:E$968,3,FALSE)</f>
        <v>#N/A</v>
      </c>
      <c r="F86" s="7" t="s">
        <v>74</v>
      </c>
      <c r="G86" s="6" t="str">
        <f t="shared" si="16"/>
        <v>55430.4317</v>
      </c>
      <c r="H86" s="5">
        <f t="shared" si="17"/>
        <v>10728.5</v>
      </c>
      <c r="I86" s="20" t="s">
        <v>225</v>
      </c>
      <c r="J86" s="21" t="s">
        <v>226</v>
      </c>
      <c r="K86" s="20" t="s">
        <v>227</v>
      </c>
      <c r="L86" s="20" t="s">
        <v>228</v>
      </c>
      <c r="M86" s="21" t="s">
        <v>135</v>
      </c>
      <c r="N86" s="21" t="s">
        <v>35</v>
      </c>
      <c r="O86" s="22" t="s">
        <v>192</v>
      </c>
      <c r="P86" s="23" t="s">
        <v>193</v>
      </c>
    </row>
    <row r="87" spans="1:16" ht="12.75" customHeight="1" thickBot="1">
      <c r="A87" s="5" t="str">
        <f t="shared" si="12"/>
        <v>OEJV 0137 </v>
      </c>
      <c r="B87" s="7" t="str">
        <f t="shared" si="13"/>
        <v>II</v>
      </c>
      <c r="C87" s="5">
        <f t="shared" si="14"/>
        <v>55430.4326</v>
      </c>
      <c r="D87" s="6" t="str">
        <f t="shared" si="15"/>
        <v>vis</v>
      </c>
      <c r="E87" s="19" t="e">
        <f>VLOOKUP(C87,Active!C$21:E$968,3,FALSE)</f>
        <v>#N/A</v>
      </c>
      <c r="F87" s="7" t="s">
        <v>74</v>
      </c>
      <c r="G87" s="6" t="str">
        <f t="shared" si="16"/>
        <v>55430.4326</v>
      </c>
      <c r="H87" s="5">
        <f t="shared" si="17"/>
        <v>10728.5</v>
      </c>
      <c r="I87" s="20" t="s">
        <v>229</v>
      </c>
      <c r="J87" s="21" t="s">
        <v>230</v>
      </c>
      <c r="K87" s="20" t="s">
        <v>227</v>
      </c>
      <c r="L87" s="20" t="s">
        <v>231</v>
      </c>
      <c r="M87" s="21" t="s">
        <v>135</v>
      </c>
      <c r="N87" s="21" t="s">
        <v>155</v>
      </c>
      <c r="O87" s="22" t="s">
        <v>192</v>
      </c>
      <c r="P87" s="23" t="s">
        <v>193</v>
      </c>
    </row>
    <row r="88" spans="1:16">
      <c r="B88" s="7"/>
      <c r="F88" s="7"/>
    </row>
    <row r="89" spans="1:16">
      <c r="B89" s="7"/>
      <c r="F89" s="7"/>
    </row>
    <row r="90" spans="1:16">
      <c r="B90" s="7"/>
      <c r="F90" s="7"/>
    </row>
    <row r="91" spans="1:16">
      <c r="B91" s="7"/>
      <c r="F91" s="7"/>
    </row>
    <row r="92" spans="1:16">
      <c r="B92" s="7"/>
      <c r="F92" s="7"/>
    </row>
    <row r="93" spans="1:16">
      <c r="B93" s="7"/>
      <c r="F93" s="7"/>
    </row>
    <row r="94" spans="1:16">
      <c r="B94" s="7"/>
      <c r="F94" s="7"/>
    </row>
    <row r="95" spans="1:16">
      <c r="B95" s="7"/>
      <c r="F95" s="7"/>
    </row>
    <row r="96" spans="1:16">
      <c r="B96" s="7"/>
      <c r="F96" s="7"/>
    </row>
    <row r="97" spans="2:6">
      <c r="B97" s="7"/>
      <c r="F97" s="7"/>
    </row>
    <row r="98" spans="2:6">
      <c r="B98" s="7"/>
      <c r="F98" s="7"/>
    </row>
    <row r="99" spans="2:6">
      <c r="B99" s="7"/>
      <c r="F99" s="7"/>
    </row>
    <row r="100" spans="2:6">
      <c r="B100" s="7"/>
      <c r="F100" s="7"/>
    </row>
    <row r="101" spans="2:6">
      <c r="B101" s="7"/>
      <c r="F101" s="7"/>
    </row>
    <row r="102" spans="2:6">
      <c r="B102" s="7"/>
      <c r="F102" s="7"/>
    </row>
    <row r="103" spans="2:6">
      <c r="B103" s="7"/>
      <c r="F103" s="7"/>
    </row>
    <row r="104" spans="2:6">
      <c r="B104" s="7"/>
      <c r="F104" s="7"/>
    </row>
    <row r="105" spans="2:6">
      <c r="B105" s="7"/>
      <c r="F105" s="7"/>
    </row>
    <row r="106" spans="2:6">
      <c r="B106" s="7"/>
      <c r="F106" s="7"/>
    </row>
    <row r="107" spans="2:6">
      <c r="B107" s="7"/>
      <c r="F107" s="7"/>
    </row>
    <row r="108" spans="2:6">
      <c r="B108" s="7"/>
      <c r="F108" s="7"/>
    </row>
    <row r="109" spans="2:6">
      <c r="B109" s="7"/>
      <c r="F109" s="7"/>
    </row>
    <row r="110" spans="2:6">
      <c r="B110" s="7"/>
      <c r="F110" s="7"/>
    </row>
    <row r="111" spans="2:6">
      <c r="B111" s="7"/>
      <c r="F111" s="7"/>
    </row>
    <row r="112" spans="2:6">
      <c r="B112" s="7"/>
      <c r="F112" s="7"/>
    </row>
    <row r="113" spans="2:6">
      <c r="B113" s="7"/>
      <c r="F113" s="7"/>
    </row>
    <row r="114" spans="2:6">
      <c r="B114" s="7"/>
      <c r="F114" s="7"/>
    </row>
    <row r="115" spans="2:6">
      <c r="B115" s="7"/>
      <c r="F115" s="7"/>
    </row>
    <row r="116" spans="2:6">
      <c r="B116" s="7"/>
      <c r="F116" s="7"/>
    </row>
    <row r="117" spans="2:6">
      <c r="B117" s="7"/>
      <c r="F117" s="7"/>
    </row>
    <row r="118" spans="2:6">
      <c r="B118" s="7"/>
      <c r="F118" s="7"/>
    </row>
    <row r="119" spans="2:6">
      <c r="B119" s="7"/>
      <c r="F119" s="7"/>
    </row>
    <row r="120" spans="2:6">
      <c r="B120" s="7"/>
      <c r="F120" s="7"/>
    </row>
    <row r="121" spans="2:6">
      <c r="B121" s="7"/>
      <c r="F121" s="7"/>
    </row>
    <row r="122" spans="2:6">
      <c r="B122" s="7"/>
      <c r="F122" s="7"/>
    </row>
    <row r="123" spans="2:6">
      <c r="B123" s="7"/>
      <c r="F123" s="7"/>
    </row>
    <row r="124" spans="2:6">
      <c r="B124" s="7"/>
      <c r="F124" s="7"/>
    </row>
    <row r="125" spans="2:6">
      <c r="B125" s="7"/>
      <c r="F125" s="7"/>
    </row>
    <row r="126" spans="2:6">
      <c r="B126" s="7"/>
      <c r="F126" s="7"/>
    </row>
    <row r="127" spans="2:6">
      <c r="B127" s="7"/>
      <c r="F127" s="7"/>
    </row>
    <row r="128" spans="2:6">
      <c r="B128" s="7"/>
      <c r="F128" s="7"/>
    </row>
    <row r="129" spans="2:6">
      <c r="B129" s="7"/>
      <c r="F129" s="7"/>
    </row>
    <row r="130" spans="2:6">
      <c r="B130" s="7"/>
      <c r="F130" s="7"/>
    </row>
    <row r="131" spans="2:6">
      <c r="B131" s="7"/>
      <c r="F131" s="7"/>
    </row>
    <row r="132" spans="2:6">
      <c r="B132" s="7"/>
      <c r="F132" s="7"/>
    </row>
    <row r="133" spans="2:6">
      <c r="B133" s="7"/>
      <c r="F133" s="7"/>
    </row>
    <row r="134" spans="2:6">
      <c r="B134" s="7"/>
      <c r="F134" s="7"/>
    </row>
    <row r="135" spans="2:6">
      <c r="B135" s="7"/>
      <c r="F135" s="7"/>
    </row>
    <row r="136" spans="2:6">
      <c r="B136" s="7"/>
      <c r="F136" s="7"/>
    </row>
    <row r="137" spans="2:6">
      <c r="B137" s="7"/>
      <c r="F137" s="7"/>
    </row>
    <row r="138" spans="2:6">
      <c r="B138" s="7"/>
      <c r="F138" s="7"/>
    </row>
    <row r="139" spans="2:6">
      <c r="B139" s="7"/>
      <c r="F139" s="7"/>
    </row>
    <row r="140" spans="2:6">
      <c r="B140" s="7"/>
      <c r="F140" s="7"/>
    </row>
    <row r="141" spans="2:6">
      <c r="B141" s="7"/>
      <c r="F141" s="7"/>
    </row>
    <row r="142" spans="2:6">
      <c r="B142" s="7"/>
      <c r="F142" s="7"/>
    </row>
    <row r="143" spans="2:6">
      <c r="B143" s="7"/>
      <c r="F143" s="7"/>
    </row>
    <row r="144" spans="2:6">
      <c r="B144" s="7"/>
      <c r="F144" s="7"/>
    </row>
    <row r="145" spans="2:6">
      <c r="B145" s="7"/>
      <c r="F145" s="7"/>
    </row>
    <row r="146" spans="2:6">
      <c r="B146" s="7"/>
      <c r="F146" s="7"/>
    </row>
    <row r="147" spans="2:6">
      <c r="B147" s="7"/>
      <c r="F147" s="7"/>
    </row>
    <row r="148" spans="2:6">
      <c r="B148" s="7"/>
      <c r="F148" s="7"/>
    </row>
    <row r="149" spans="2:6">
      <c r="B149" s="7"/>
      <c r="F149" s="7"/>
    </row>
    <row r="150" spans="2:6">
      <c r="B150" s="7"/>
      <c r="F150" s="7"/>
    </row>
    <row r="151" spans="2:6">
      <c r="B151" s="7"/>
      <c r="F151" s="7"/>
    </row>
    <row r="152" spans="2:6">
      <c r="B152" s="7"/>
      <c r="F152" s="7"/>
    </row>
    <row r="153" spans="2:6">
      <c r="B153" s="7"/>
      <c r="F153" s="7"/>
    </row>
    <row r="154" spans="2:6">
      <c r="B154" s="7"/>
      <c r="F154" s="7"/>
    </row>
    <row r="155" spans="2:6">
      <c r="B155" s="7"/>
      <c r="F155" s="7"/>
    </row>
    <row r="156" spans="2:6">
      <c r="B156" s="7"/>
      <c r="F156" s="7"/>
    </row>
    <row r="157" spans="2:6">
      <c r="B157" s="7"/>
      <c r="F157" s="7"/>
    </row>
    <row r="158" spans="2:6">
      <c r="B158" s="7"/>
      <c r="F158" s="7"/>
    </row>
    <row r="159" spans="2:6">
      <c r="B159" s="7"/>
      <c r="F159" s="7"/>
    </row>
    <row r="160" spans="2:6">
      <c r="B160" s="7"/>
      <c r="F160" s="7"/>
    </row>
    <row r="161" spans="2:6">
      <c r="B161" s="7"/>
      <c r="F161" s="7"/>
    </row>
    <row r="162" spans="2:6">
      <c r="B162" s="7"/>
      <c r="F162" s="7"/>
    </row>
    <row r="163" spans="2:6">
      <c r="B163" s="7"/>
      <c r="F163" s="7"/>
    </row>
    <row r="164" spans="2:6">
      <c r="B164" s="7"/>
      <c r="F164" s="7"/>
    </row>
    <row r="165" spans="2:6">
      <c r="B165" s="7"/>
      <c r="F165" s="7"/>
    </row>
    <row r="166" spans="2:6">
      <c r="B166" s="7"/>
      <c r="F166" s="7"/>
    </row>
    <row r="167" spans="2:6">
      <c r="B167" s="7"/>
      <c r="F167" s="7"/>
    </row>
    <row r="168" spans="2:6">
      <c r="B168" s="7"/>
      <c r="F168" s="7"/>
    </row>
    <row r="169" spans="2:6">
      <c r="B169" s="7"/>
      <c r="F169" s="7"/>
    </row>
    <row r="170" spans="2:6">
      <c r="B170" s="7"/>
      <c r="F170" s="7"/>
    </row>
    <row r="171" spans="2:6">
      <c r="B171" s="7"/>
      <c r="F171" s="7"/>
    </row>
    <row r="172" spans="2:6">
      <c r="B172" s="7"/>
      <c r="F172" s="7"/>
    </row>
    <row r="173" spans="2:6">
      <c r="B173" s="7"/>
      <c r="F173" s="7"/>
    </row>
    <row r="174" spans="2:6">
      <c r="B174" s="7"/>
      <c r="F174" s="7"/>
    </row>
    <row r="175" spans="2:6">
      <c r="B175" s="7"/>
      <c r="F175" s="7"/>
    </row>
    <row r="176" spans="2:6">
      <c r="B176" s="7"/>
      <c r="F176" s="7"/>
    </row>
    <row r="177" spans="2:6">
      <c r="B177" s="7"/>
      <c r="F177" s="7"/>
    </row>
    <row r="178" spans="2:6">
      <c r="B178" s="7"/>
      <c r="F178" s="7"/>
    </row>
    <row r="179" spans="2:6">
      <c r="B179" s="7"/>
      <c r="F179" s="7"/>
    </row>
    <row r="180" spans="2:6">
      <c r="B180" s="7"/>
      <c r="F180" s="7"/>
    </row>
    <row r="181" spans="2:6">
      <c r="B181" s="7"/>
      <c r="F181" s="7"/>
    </row>
    <row r="182" spans="2:6">
      <c r="B182" s="7"/>
      <c r="F182" s="7"/>
    </row>
    <row r="183" spans="2:6">
      <c r="B183" s="7"/>
      <c r="F183" s="7"/>
    </row>
    <row r="184" spans="2:6">
      <c r="B184" s="7"/>
      <c r="F184" s="7"/>
    </row>
    <row r="185" spans="2:6">
      <c r="B185" s="7"/>
      <c r="F185" s="7"/>
    </row>
    <row r="186" spans="2:6">
      <c r="B186" s="7"/>
      <c r="F186" s="7"/>
    </row>
    <row r="187" spans="2:6">
      <c r="B187" s="7"/>
      <c r="F187" s="7"/>
    </row>
    <row r="188" spans="2:6">
      <c r="B188" s="7"/>
      <c r="F188" s="7"/>
    </row>
    <row r="189" spans="2:6">
      <c r="B189" s="7"/>
      <c r="F189" s="7"/>
    </row>
    <row r="190" spans="2:6">
      <c r="B190" s="7"/>
      <c r="F190" s="7"/>
    </row>
    <row r="191" spans="2:6">
      <c r="B191" s="7"/>
      <c r="F191" s="7"/>
    </row>
    <row r="192" spans="2:6">
      <c r="B192" s="7"/>
      <c r="F192" s="7"/>
    </row>
    <row r="193" spans="2:6">
      <c r="B193" s="7"/>
      <c r="F193" s="7"/>
    </row>
    <row r="194" spans="2:6">
      <c r="B194" s="7"/>
      <c r="F194" s="7"/>
    </row>
    <row r="195" spans="2:6">
      <c r="B195" s="7"/>
      <c r="F195" s="7"/>
    </row>
    <row r="196" spans="2:6">
      <c r="B196" s="7"/>
      <c r="F196" s="7"/>
    </row>
    <row r="197" spans="2:6">
      <c r="B197" s="7"/>
      <c r="F197" s="7"/>
    </row>
    <row r="198" spans="2:6">
      <c r="B198" s="7"/>
      <c r="F198" s="7"/>
    </row>
    <row r="199" spans="2:6">
      <c r="B199" s="7"/>
      <c r="F199" s="7"/>
    </row>
    <row r="200" spans="2:6">
      <c r="B200" s="7"/>
      <c r="F200" s="7"/>
    </row>
    <row r="201" spans="2:6">
      <c r="B201" s="7"/>
      <c r="F201" s="7"/>
    </row>
    <row r="202" spans="2:6">
      <c r="B202" s="7"/>
      <c r="F202" s="7"/>
    </row>
    <row r="203" spans="2:6">
      <c r="B203" s="7"/>
      <c r="F203" s="7"/>
    </row>
    <row r="204" spans="2:6">
      <c r="B204" s="7"/>
      <c r="F204" s="7"/>
    </row>
    <row r="205" spans="2:6">
      <c r="B205" s="7"/>
      <c r="F205" s="7"/>
    </row>
    <row r="206" spans="2:6">
      <c r="B206" s="7"/>
      <c r="F206" s="7"/>
    </row>
    <row r="207" spans="2:6">
      <c r="B207" s="7"/>
      <c r="F207" s="7"/>
    </row>
    <row r="208" spans="2:6">
      <c r="B208" s="7"/>
      <c r="F208" s="7"/>
    </row>
    <row r="209" spans="2:6">
      <c r="B209" s="7"/>
      <c r="F209" s="7"/>
    </row>
    <row r="210" spans="2:6">
      <c r="B210" s="7"/>
      <c r="F210" s="7"/>
    </row>
    <row r="211" spans="2:6">
      <c r="B211" s="7"/>
      <c r="F211" s="7"/>
    </row>
    <row r="212" spans="2:6">
      <c r="B212" s="7"/>
      <c r="F212" s="7"/>
    </row>
    <row r="213" spans="2:6">
      <c r="B213" s="7"/>
      <c r="F213" s="7"/>
    </row>
    <row r="214" spans="2:6">
      <c r="B214" s="7"/>
      <c r="F214" s="7"/>
    </row>
    <row r="215" spans="2:6">
      <c r="B215" s="7"/>
      <c r="F215" s="7"/>
    </row>
    <row r="216" spans="2:6">
      <c r="B216" s="7"/>
      <c r="F216" s="7"/>
    </row>
    <row r="217" spans="2:6">
      <c r="B217" s="7"/>
      <c r="F217" s="7"/>
    </row>
    <row r="218" spans="2:6">
      <c r="B218" s="7"/>
      <c r="F218" s="7"/>
    </row>
    <row r="219" spans="2:6">
      <c r="B219" s="7"/>
      <c r="F219" s="7"/>
    </row>
    <row r="220" spans="2:6">
      <c r="B220" s="7"/>
      <c r="F220" s="7"/>
    </row>
    <row r="221" spans="2:6">
      <c r="B221" s="7"/>
      <c r="F221" s="7"/>
    </row>
    <row r="222" spans="2:6">
      <c r="B222" s="7"/>
      <c r="F222" s="7"/>
    </row>
    <row r="223" spans="2:6">
      <c r="B223" s="7"/>
      <c r="F223" s="7"/>
    </row>
    <row r="224" spans="2:6">
      <c r="B224" s="7"/>
      <c r="F224" s="7"/>
    </row>
    <row r="225" spans="2:6">
      <c r="B225" s="7"/>
      <c r="F225" s="7"/>
    </row>
    <row r="226" spans="2:6">
      <c r="B226" s="7"/>
      <c r="F226" s="7"/>
    </row>
    <row r="227" spans="2:6">
      <c r="B227" s="7"/>
      <c r="F227" s="7"/>
    </row>
    <row r="228" spans="2:6">
      <c r="B228" s="7"/>
      <c r="F228" s="7"/>
    </row>
    <row r="229" spans="2:6">
      <c r="B229" s="7"/>
      <c r="F229" s="7"/>
    </row>
    <row r="230" spans="2:6">
      <c r="B230" s="7"/>
      <c r="F230" s="7"/>
    </row>
    <row r="231" spans="2:6">
      <c r="B231" s="7"/>
      <c r="F231" s="7"/>
    </row>
    <row r="232" spans="2:6">
      <c r="B232" s="7"/>
      <c r="F232" s="7"/>
    </row>
    <row r="233" spans="2:6">
      <c r="B233" s="7"/>
      <c r="F233" s="7"/>
    </row>
    <row r="234" spans="2:6">
      <c r="B234" s="7"/>
      <c r="F234" s="7"/>
    </row>
    <row r="235" spans="2:6">
      <c r="B235" s="7"/>
      <c r="F235" s="7"/>
    </row>
    <row r="236" spans="2:6">
      <c r="B236" s="7"/>
      <c r="F236" s="7"/>
    </row>
    <row r="237" spans="2:6">
      <c r="B237" s="7"/>
      <c r="F237" s="7"/>
    </row>
    <row r="238" spans="2:6">
      <c r="B238" s="7"/>
      <c r="F238" s="7"/>
    </row>
    <row r="239" spans="2:6">
      <c r="B239" s="7"/>
      <c r="F239" s="7"/>
    </row>
    <row r="240" spans="2:6">
      <c r="B240" s="7"/>
      <c r="F240" s="7"/>
    </row>
    <row r="241" spans="2:6">
      <c r="B241" s="7"/>
      <c r="F241" s="7"/>
    </row>
    <row r="242" spans="2:6">
      <c r="B242" s="7"/>
      <c r="F242" s="7"/>
    </row>
    <row r="243" spans="2:6">
      <c r="B243" s="7"/>
      <c r="F243" s="7"/>
    </row>
    <row r="244" spans="2:6">
      <c r="B244" s="7"/>
      <c r="F244" s="7"/>
    </row>
    <row r="245" spans="2:6">
      <c r="B245" s="7"/>
      <c r="F245" s="7"/>
    </row>
    <row r="246" spans="2:6">
      <c r="B246" s="7"/>
      <c r="F246" s="7"/>
    </row>
    <row r="247" spans="2:6">
      <c r="B247" s="7"/>
      <c r="F247" s="7"/>
    </row>
    <row r="248" spans="2:6">
      <c r="B248" s="7"/>
      <c r="F248" s="7"/>
    </row>
    <row r="249" spans="2:6">
      <c r="B249" s="7"/>
      <c r="F249" s="7"/>
    </row>
    <row r="250" spans="2:6">
      <c r="B250" s="7"/>
      <c r="F250" s="7"/>
    </row>
    <row r="251" spans="2:6">
      <c r="B251" s="7"/>
      <c r="F251" s="7"/>
    </row>
    <row r="252" spans="2:6">
      <c r="B252" s="7"/>
      <c r="F252" s="7"/>
    </row>
    <row r="253" spans="2:6">
      <c r="B253" s="7"/>
      <c r="F253" s="7"/>
    </row>
    <row r="254" spans="2:6">
      <c r="B254" s="7"/>
      <c r="F254" s="7"/>
    </row>
    <row r="255" spans="2:6">
      <c r="B255" s="7"/>
      <c r="F255" s="7"/>
    </row>
    <row r="256" spans="2:6">
      <c r="B256" s="7"/>
      <c r="F256" s="7"/>
    </row>
    <row r="257" spans="2:6">
      <c r="B257" s="7"/>
      <c r="F257" s="7"/>
    </row>
    <row r="258" spans="2:6">
      <c r="B258" s="7"/>
      <c r="F258" s="7"/>
    </row>
    <row r="259" spans="2:6">
      <c r="B259" s="7"/>
      <c r="F259" s="7"/>
    </row>
    <row r="260" spans="2:6">
      <c r="B260" s="7"/>
      <c r="F260" s="7"/>
    </row>
    <row r="261" spans="2:6">
      <c r="B261" s="7"/>
      <c r="F261" s="7"/>
    </row>
    <row r="262" spans="2:6">
      <c r="B262" s="7"/>
      <c r="F262" s="7"/>
    </row>
    <row r="263" spans="2:6">
      <c r="B263" s="7"/>
      <c r="F263" s="7"/>
    </row>
    <row r="264" spans="2:6">
      <c r="B264" s="7"/>
      <c r="F264" s="7"/>
    </row>
    <row r="265" spans="2:6">
      <c r="B265" s="7"/>
      <c r="F265" s="7"/>
    </row>
    <row r="266" spans="2:6">
      <c r="B266" s="7"/>
      <c r="F266" s="7"/>
    </row>
    <row r="267" spans="2:6">
      <c r="B267" s="7"/>
      <c r="F267" s="7"/>
    </row>
    <row r="268" spans="2:6">
      <c r="B268" s="7"/>
      <c r="F268" s="7"/>
    </row>
    <row r="269" spans="2:6">
      <c r="B269" s="7"/>
      <c r="F269" s="7"/>
    </row>
    <row r="270" spans="2:6">
      <c r="B270" s="7"/>
      <c r="F270" s="7"/>
    </row>
    <row r="271" spans="2:6">
      <c r="B271" s="7"/>
      <c r="F271" s="7"/>
    </row>
    <row r="272" spans="2:6">
      <c r="B272" s="7"/>
      <c r="F272" s="7"/>
    </row>
    <row r="273" spans="2:6">
      <c r="B273" s="7"/>
      <c r="F273" s="7"/>
    </row>
    <row r="274" spans="2:6">
      <c r="B274" s="7"/>
      <c r="F274" s="7"/>
    </row>
    <row r="275" spans="2:6">
      <c r="B275" s="7"/>
      <c r="F275" s="7"/>
    </row>
    <row r="276" spans="2:6">
      <c r="B276" s="7"/>
      <c r="F276" s="7"/>
    </row>
    <row r="277" spans="2:6">
      <c r="B277" s="7"/>
      <c r="F277" s="7"/>
    </row>
    <row r="278" spans="2:6">
      <c r="B278" s="7"/>
      <c r="F278" s="7"/>
    </row>
    <row r="279" spans="2:6">
      <c r="B279" s="7"/>
      <c r="F279" s="7"/>
    </row>
    <row r="280" spans="2:6">
      <c r="B280" s="7"/>
      <c r="F280" s="7"/>
    </row>
    <row r="281" spans="2:6">
      <c r="B281" s="7"/>
      <c r="F281" s="7"/>
    </row>
    <row r="282" spans="2:6">
      <c r="B282" s="7"/>
      <c r="F282" s="7"/>
    </row>
    <row r="283" spans="2:6">
      <c r="B283" s="7"/>
      <c r="F283" s="7"/>
    </row>
    <row r="284" spans="2:6">
      <c r="B284" s="7"/>
      <c r="F284" s="7"/>
    </row>
    <row r="285" spans="2:6">
      <c r="B285" s="7"/>
      <c r="F285" s="7"/>
    </row>
    <row r="286" spans="2:6">
      <c r="B286" s="7"/>
      <c r="F286" s="7"/>
    </row>
    <row r="287" spans="2:6">
      <c r="B287" s="7"/>
      <c r="F287" s="7"/>
    </row>
    <row r="288" spans="2:6">
      <c r="B288" s="7"/>
      <c r="F288" s="7"/>
    </row>
    <row r="289" spans="2:6">
      <c r="B289" s="7"/>
      <c r="F289" s="7"/>
    </row>
    <row r="290" spans="2:6">
      <c r="B290" s="7"/>
      <c r="F290" s="7"/>
    </row>
    <row r="291" spans="2:6">
      <c r="B291" s="7"/>
      <c r="F291" s="7"/>
    </row>
    <row r="292" spans="2:6">
      <c r="B292" s="7"/>
      <c r="F292" s="7"/>
    </row>
    <row r="293" spans="2:6">
      <c r="B293" s="7"/>
      <c r="F293" s="7"/>
    </row>
    <row r="294" spans="2:6">
      <c r="B294" s="7"/>
      <c r="F294" s="7"/>
    </row>
    <row r="295" spans="2:6">
      <c r="B295" s="7"/>
      <c r="F295" s="7"/>
    </row>
    <row r="296" spans="2:6">
      <c r="B296" s="7"/>
      <c r="F296" s="7"/>
    </row>
    <row r="297" spans="2:6">
      <c r="B297" s="7"/>
      <c r="F297" s="7"/>
    </row>
    <row r="298" spans="2:6">
      <c r="B298" s="7"/>
      <c r="F298" s="7"/>
    </row>
    <row r="299" spans="2:6">
      <c r="B299" s="7"/>
      <c r="F299" s="7"/>
    </row>
    <row r="300" spans="2:6">
      <c r="B300" s="7"/>
      <c r="F300" s="7"/>
    </row>
    <row r="301" spans="2:6">
      <c r="B301" s="7"/>
      <c r="F301" s="7"/>
    </row>
    <row r="302" spans="2:6">
      <c r="B302" s="7"/>
      <c r="F302" s="7"/>
    </row>
    <row r="303" spans="2:6">
      <c r="B303" s="7"/>
      <c r="F303" s="7"/>
    </row>
    <row r="304" spans="2:6">
      <c r="B304" s="7"/>
      <c r="F304" s="7"/>
    </row>
    <row r="305" spans="2:6">
      <c r="B305" s="7"/>
      <c r="F305" s="7"/>
    </row>
    <row r="306" spans="2:6">
      <c r="B306" s="7"/>
      <c r="F306" s="7"/>
    </row>
    <row r="307" spans="2:6">
      <c r="B307" s="7"/>
      <c r="F307" s="7"/>
    </row>
    <row r="308" spans="2:6">
      <c r="B308" s="7"/>
      <c r="F308" s="7"/>
    </row>
    <row r="309" spans="2:6">
      <c r="B309" s="7"/>
      <c r="F309" s="7"/>
    </row>
    <row r="310" spans="2:6">
      <c r="B310" s="7"/>
      <c r="F310" s="7"/>
    </row>
    <row r="311" spans="2:6">
      <c r="B311" s="7"/>
      <c r="F311" s="7"/>
    </row>
    <row r="312" spans="2:6">
      <c r="B312" s="7"/>
      <c r="F312" s="7"/>
    </row>
    <row r="313" spans="2:6">
      <c r="B313" s="7"/>
      <c r="F313" s="7"/>
    </row>
    <row r="314" spans="2:6">
      <c r="B314" s="7"/>
      <c r="F314" s="7"/>
    </row>
    <row r="315" spans="2:6">
      <c r="B315" s="7"/>
      <c r="F315" s="7"/>
    </row>
    <row r="316" spans="2:6">
      <c r="B316" s="7"/>
      <c r="F316" s="7"/>
    </row>
    <row r="317" spans="2:6">
      <c r="B317" s="7"/>
      <c r="F317" s="7"/>
    </row>
    <row r="318" spans="2:6">
      <c r="B318" s="7"/>
      <c r="F318" s="7"/>
    </row>
    <row r="319" spans="2:6">
      <c r="B319" s="7"/>
      <c r="F319" s="7"/>
    </row>
    <row r="320" spans="2:6">
      <c r="B320" s="7"/>
      <c r="F320" s="7"/>
    </row>
    <row r="321" spans="2:6">
      <c r="B321" s="7"/>
      <c r="F321" s="7"/>
    </row>
    <row r="322" spans="2:6">
      <c r="B322" s="7"/>
      <c r="F322" s="7"/>
    </row>
    <row r="323" spans="2:6">
      <c r="B323" s="7"/>
      <c r="F323" s="7"/>
    </row>
    <row r="324" spans="2:6">
      <c r="B324" s="7"/>
      <c r="F324" s="7"/>
    </row>
    <row r="325" spans="2:6">
      <c r="B325" s="7"/>
      <c r="F325" s="7"/>
    </row>
    <row r="326" spans="2:6">
      <c r="B326" s="7"/>
      <c r="F326" s="7"/>
    </row>
    <row r="327" spans="2:6">
      <c r="B327" s="7"/>
      <c r="F327" s="7"/>
    </row>
    <row r="328" spans="2:6">
      <c r="B328" s="7"/>
      <c r="F328" s="7"/>
    </row>
    <row r="329" spans="2:6">
      <c r="B329" s="7"/>
      <c r="F329" s="7"/>
    </row>
    <row r="330" spans="2:6">
      <c r="B330" s="7"/>
      <c r="F330" s="7"/>
    </row>
    <row r="331" spans="2:6">
      <c r="B331" s="7"/>
      <c r="F331" s="7"/>
    </row>
    <row r="332" spans="2:6">
      <c r="B332" s="7"/>
      <c r="F332" s="7"/>
    </row>
    <row r="333" spans="2:6">
      <c r="B333" s="7"/>
      <c r="F333" s="7"/>
    </row>
    <row r="334" spans="2:6">
      <c r="B334" s="7"/>
      <c r="F334" s="7"/>
    </row>
    <row r="335" spans="2:6">
      <c r="B335" s="7"/>
      <c r="F335" s="7"/>
    </row>
    <row r="336" spans="2:6">
      <c r="B336" s="7"/>
      <c r="F336" s="7"/>
    </row>
    <row r="337" spans="2:6">
      <c r="B337" s="7"/>
      <c r="F337" s="7"/>
    </row>
    <row r="338" spans="2:6">
      <c r="B338" s="7"/>
      <c r="F338" s="7"/>
    </row>
    <row r="339" spans="2:6">
      <c r="B339" s="7"/>
      <c r="F339" s="7"/>
    </row>
    <row r="340" spans="2:6">
      <c r="B340" s="7"/>
      <c r="F340" s="7"/>
    </row>
    <row r="341" spans="2:6">
      <c r="B341" s="7"/>
      <c r="F341" s="7"/>
    </row>
    <row r="342" spans="2:6">
      <c r="B342" s="7"/>
      <c r="F342" s="7"/>
    </row>
    <row r="343" spans="2:6">
      <c r="B343" s="7"/>
      <c r="F343" s="7"/>
    </row>
    <row r="344" spans="2:6">
      <c r="B344" s="7"/>
      <c r="F344" s="7"/>
    </row>
    <row r="345" spans="2:6">
      <c r="B345" s="7"/>
      <c r="F345" s="7"/>
    </row>
    <row r="346" spans="2:6">
      <c r="B346" s="7"/>
      <c r="F346" s="7"/>
    </row>
    <row r="347" spans="2:6">
      <c r="B347" s="7"/>
      <c r="F347" s="7"/>
    </row>
    <row r="348" spans="2:6">
      <c r="B348" s="7"/>
      <c r="F348" s="7"/>
    </row>
    <row r="349" spans="2:6">
      <c r="B349" s="7"/>
      <c r="F349" s="7"/>
    </row>
    <row r="350" spans="2:6">
      <c r="B350" s="7"/>
      <c r="F350" s="7"/>
    </row>
    <row r="351" spans="2:6">
      <c r="B351" s="7"/>
      <c r="F351" s="7"/>
    </row>
    <row r="352" spans="2:6">
      <c r="B352" s="7"/>
      <c r="F352" s="7"/>
    </row>
    <row r="353" spans="2:6">
      <c r="B353" s="7"/>
      <c r="F353" s="7"/>
    </row>
    <row r="354" spans="2:6">
      <c r="B354" s="7"/>
      <c r="F354" s="7"/>
    </row>
    <row r="355" spans="2:6">
      <c r="B355" s="7"/>
      <c r="F355" s="7"/>
    </row>
    <row r="356" spans="2:6">
      <c r="B356" s="7"/>
      <c r="F356" s="7"/>
    </row>
    <row r="357" spans="2:6">
      <c r="B357" s="7"/>
      <c r="F357" s="7"/>
    </row>
    <row r="358" spans="2:6">
      <c r="B358" s="7"/>
      <c r="F358" s="7"/>
    </row>
    <row r="359" spans="2:6">
      <c r="B359" s="7"/>
      <c r="F359" s="7"/>
    </row>
    <row r="360" spans="2:6">
      <c r="B360" s="7"/>
      <c r="F360" s="7"/>
    </row>
    <row r="361" spans="2:6">
      <c r="B361" s="7"/>
      <c r="F361" s="7"/>
    </row>
    <row r="362" spans="2:6">
      <c r="B362" s="7"/>
      <c r="F362" s="7"/>
    </row>
    <row r="363" spans="2:6">
      <c r="B363" s="7"/>
      <c r="F363" s="7"/>
    </row>
    <row r="364" spans="2:6">
      <c r="B364" s="7"/>
      <c r="F364" s="7"/>
    </row>
    <row r="365" spans="2:6">
      <c r="B365" s="7"/>
      <c r="F365" s="7"/>
    </row>
    <row r="366" spans="2:6">
      <c r="B366" s="7"/>
      <c r="F366" s="7"/>
    </row>
    <row r="367" spans="2:6">
      <c r="B367" s="7"/>
      <c r="F367" s="7"/>
    </row>
    <row r="368" spans="2:6">
      <c r="B368" s="7"/>
      <c r="F368" s="7"/>
    </row>
    <row r="369" spans="2:6">
      <c r="B369" s="7"/>
      <c r="F369" s="7"/>
    </row>
    <row r="370" spans="2:6">
      <c r="B370" s="7"/>
      <c r="F370" s="7"/>
    </row>
    <row r="371" spans="2:6">
      <c r="B371" s="7"/>
      <c r="F371" s="7"/>
    </row>
    <row r="372" spans="2:6">
      <c r="B372" s="7"/>
      <c r="F372" s="7"/>
    </row>
    <row r="373" spans="2:6">
      <c r="B373" s="7"/>
      <c r="F373" s="7"/>
    </row>
    <row r="374" spans="2:6">
      <c r="B374" s="7"/>
      <c r="F374" s="7"/>
    </row>
    <row r="375" spans="2:6">
      <c r="B375" s="7"/>
      <c r="F375" s="7"/>
    </row>
    <row r="376" spans="2:6">
      <c r="B376" s="7"/>
      <c r="F376" s="7"/>
    </row>
    <row r="377" spans="2:6">
      <c r="B377" s="7"/>
      <c r="F377" s="7"/>
    </row>
    <row r="378" spans="2:6">
      <c r="B378" s="7"/>
      <c r="F378" s="7"/>
    </row>
    <row r="379" spans="2:6">
      <c r="B379" s="7"/>
      <c r="F379" s="7"/>
    </row>
    <row r="380" spans="2:6">
      <c r="B380" s="7"/>
      <c r="F380" s="7"/>
    </row>
    <row r="381" spans="2:6">
      <c r="B381" s="7"/>
      <c r="F381" s="7"/>
    </row>
    <row r="382" spans="2:6">
      <c r="B382" s="7"/>
      <c r="F382" s="7"/>
    </row>
    <row r="383" spans="2:6">
      <c r="B383" s="7"/>
      <c r="F383" s="7"/>
    </row>
    <row r="384" spans="2:6">
      <c r="B384" s="7"/>
      <c r="F384" s="7"/>
    </row>
    <row r="385" spans="2:6">
      <c r="B385" s="7"/>
      <c r="F385" s="7"/>
    </row>
    <row r="386" spans="2:6">
      <c r="B386" s="7"/>
      <c r="F386" s="7"/>
    </row>
    <row r="387" spans="2:6">
      <c r="B387" s="7"/>
      <c r="F387" s="7"/>
    </row>
    <row r="388" spans="2:6">
      <c r="B388" s="7"/>
      <c r="F388" s="7"/>
    </row>
    <row r="389" spans="2:6">
      <c r="B389" s="7"/>
      <c r="F389" s="7"/>
    </row>
    <row r="390" spans="2:6">
      <c r="B390" s="7"/>
      <c r="F390" s="7"/>
    </row>
    <row r="391" spans="2:6">
      <c r="B391" s="7"/>
      <c r="F391" s="7"/>
    </row>
    <row r="392" spans="2:6">
      <c r="B392" s="7"/>
      <c r="F392" s="7"/>
    </row>
    <row r="393" spans="2:6">
      <c r="B393" s="7"/>
      <c r="F393" s="7"/>
    </row>
    <row r="394" spans="2:6">
      <c r="B394" s="7"/>
      <c r="F394" s="7"/>
    </row>
    <row r="395" spans="2:6">
      <c r="B395" s="7"/>
      <c r="F395" s="7"/>
    </row>
    <row r="396" spans="2:6">
      <c r="B396" s="7"/>
      <c r="F396" s="7"/>
    </row>
    <row r="397" spans="2:6">
      <c r="B397" s="7"/>
      <c r="F397" s="7"/>
    </row>
    <row r="398" spans="2:6">
      <c r="B398" s="7"/>
      <c r="F398" s="7"/>
    </row>
    <row r="399" spans="2:6">
      <c r="B399" s="7"/>
      <c r="F399" s="7"/>
    </row>
    <row r="400" spans="2:6">
      <c r="B400" s="7"/>
      <c r="F400" s="7"/>
    </row>
    <row r="401" spans="2:6">
      <c r="B401" s="7"/>
      <c r="F401" s="7"/>
    </row>
    <row r="402" spans="2:6">
      <c r="B402" s="7"/>
      <c r="F402" s="7"/>
    </row>
    <row r="403" spans="2:6">
      <c r="B403" s="7"/>
      <c r="F403" s="7"/>
    </row>
    <row r="404" spans="2:6">
      <c r="B404" s="7"/>
      <c r="F404" s="7"/>
    </row>
    <row r="405" spans="2:6">
      <c r="B405" s="7"/>
      <c r="F405" s="7"/>
    </row>
    <row r="406" spans="2:6">
      <c r="B406" s="7"/>
      <c r="F406" s="7"/>
    </row>
    <row r="407" spans="2:6">
      <c r="B407" s="7"/>
      <c r="F407" s="7"/>
    </row>
    <row r="408" spans="2:6">
      <c r="B408" s="7"/>
      <c r="F408" s="7"/>
    </row>
    <row r="409" spans="2:6">
      <c r="B409" s="7"/>
      <c r="F409" s="7"/>
    </row>
    <row r="410" spans="2:6">
      <c r="B410" s="7"/>
      <c r="F410" s="7"/>
    </row>
    <row r="411" spans="2:6">
      <c r="B411" s="7"/>
      <c r="F411" s="7"/>
    </row>
    <row r="412" spans="2:6">
      <c r="B412" s="7"/>
      <c r="F412" s="7"/>
    </row>
    <row r="413" spans="2:6">
      <c r="B413" s="7"/>
      <c r="F413" s="7"/>
    </row>
    <row r="414" spans="2:6">
      <c r="B414" s="7"/>
      <c r="F414" s="7"/>
    </row>
    <row r="415" spans="2:6">
      <c r="B415" s="7"/>
      <c r="F415" s="7"/>
    </row>
    <row r="416" spans="2:6">
      <c r="B416" s="7"/>
      <c r="F416" s="7"/>
    </row>
    <row r="417" spans="2:6">
      <c r="B417" s="7"/>
      <c r="F417" s="7"/>
    </row>
    <row r="418" spans="2:6">
      <c r="B418" s="7"/>
      <c r="F418" s="7"/>
    </row>
    <row r="419" spans="2:6">
      <c r="B419" s="7"/>
      <c r="F419" s="7"/>
    </row>
    <row r="420" spans="2:6">
      <c r="B420" s="7"/>
      <c r="F420" s="7"/>
    </row>
    <row r="421" spans="2:6">
      <c r="B421" s="7"/>
      <c r="F421" s="7"/>
    </row>
    <row r="422" spans="2:6">
      <c r="B422" s="7"/>
      <c r="F422" s="7"/>
    </row>
    <row r="423" spans="2:6">
      <c r="B423" s="7"/>
      <c r="F423" s="7"/>
    </row>
    <row r="424" spans="2:6">
      <c r="B424" s="7"/>
      <c r="F424" s="7"/>
    </row>
    <row r="425" spans="2:6">
      <c r="B425" s="7"/>
      <c r="F425" s="7"/>
    </row>
    <row r="426" spans="2:6">
      <c r="B426" s="7"/>
      <c r="F426" s="7"/>
    </row>
    <row r="427" spans="2:6">
      <c r="B427" s="7"/>
      <c r="F427" s="7"/>
    </row>
    <row r="428" spans="2:6">
      <c r="B428" s="7"/>
      <c r="F428" s="7"/>
    </row>
    <row r="429" spans="2:6">
      <c r="B429" s="7"/>
      <c r="F429" s="7"/>
    </row>
    <row r="430" spans="2:6">
      <c r="B430" s="7"/>
      <c r="F430" s="7"/>
    </row>
    <row r="431" spans="2:6">
      <c r="B431" s="7"/>
      <c r="F431" s="7"/>
    </row>
    <row r="432" spans="2:6">
      <c r="B432" s="7"/>
      <c r="F432" s="7"/>
    </row>
    <row r="433" spans="2:6">
      <c r="B433" s="7"/>
      <c r="F433" s="7"/>
    </row>
    <row r="434" spans="2:6">
      <c r="B434" s="7"/>
      <c r="F434" s="7"/>
    </row>
    <row r="435" spans="2:6">
      <c r="B435" s="7"/>
      <c r="F435" s="7"/>
    </row>
    <row r="436" spans="2:6">
      <c r="B436" s="7"/>
      <c r="F436" s="7"/>
    </row>
    <row r="437" spans="2:6">
      <c r="B437" s="7"/>
      <c r="F437" s="7"/>
    </row>
    <row r="438" spans="2:6">
      <c r="B438" s="7"/>
      <c r="F438" s="7"/>
    </row>
    <row r="439" spans="2:6">
      <c r="B439" s="7"/>
      <c r="F439" s="7"/>
    </row>
    <row r="440" spans="2:6">
      <c r="B440" s="7"/>
      <c r="F440" s="7"/>
    </row>
    <row r="441" spans="2:6">
      <c r="B441" s="7"/>
      <c r="F441" s="7"/>
    </row>
    <row r="442" spans="2:6">
      <c r="B442" s="7"/>
      <c r="F442" s="7"/>
    </row>
    <row r="443" spans="2:6">
      <c r="B443" s="7"/>
      <c r="F443" s="7"/>
    </row>
    <row r="444" spans="2:6">
      <c r="B444" s="7"/>
      <c r="F444" s="7"/>
    </row>
    <row r="445" spans="2:6">
      <c r="B445" s="7"/>
      <c r="F445" s="7"/>
    </row>
    <row r="446" spans="2:6">
      <c r="B446" s="7"/>
      <c r="F446" s="7"/>
    </row>
    <row r="447" spans="2:6">
      <c r="B447" s="7"/>
      <c r="F447" s="7"/>
    </row>
    <row r="448" spans="2:6">
      <c r="B448" s="7"/>
      <c r="F448" s="7"/>
    </row>
    <row r="449" spans="2:6">
      <c r="B449" s="7"/>
      <c r="F449" s="7"/>
    </row>
    <row r="450" spans="2:6">
      <c r="B450" s="7"/>
      <c r="F450" s="7"/>
    </row>
    <row r="451" spans="2:6">
      <c r="B451" s="7"/>
      <c r="F451" s="7"/>
    </row>
    <row r="452" spans="2:6">
      <c r="B452" s="7"/>
      <c r="F452" s="7"/>
    </row>
    <row r="453" spans="2:6">
      <c r="B453" s="7"/>
      <c r="F453" s="7"/>
    </row>
    <row r="454" spans="2:6">
      <c r="B454" s="7"/>
      <c r="F454" s="7"/>
    </row>
    <row r="455" spans="2:6">
      <c r="B455" s="7"/>
      <c r="F455" s="7"/>
    </row>
    <row r="456" spans="2:6">
      <c r="B456" s="7"/>
      <c r="F456" s="7"/>
    </row>
    <row r="457" spans="2:6">
      <c r="B457" s="7"/>
      <c r="F457" s="7"/>
    </row>
    <row r="458" spans="2:6">
      <c r="B458" s="7"/>
      <c r="F458" s="7"/>
    </row>
    <row r="459" spans="2:6">
      <c r="B459" s="7"/>
      <c r="F459" s="7"/>
    </row>
    <row r="460" spans="2:6">
      <c r="B460" s="7"/>
      <c r="F460" s="7"/>
    </row>
    <row r="461" spans="2:6">
      <c r="B461" s="7"/>
      <c r="F461" s="7"/>
    </row>
    <row r="462" spans="2:6">
      <c r="B462" s="7"/>
      <c r="F462" s="7"/>
    </row>
    <row r="463" spans="2:6">
      <c r="B463" s="7"/>
      <c r="F463" s="7"/>
    </row>
    <row r="464" spans="2:6">
      <c r="B464" s="7"/>
      <c r="F464" s="7"/>
    </row>
    <row r="465" spans="2:6">
      <c r="B465" s="7"/>
      <c r="F465" s="7"/>
    </row>
    <row r="466" spans="2:6">
      <c r="B466" s="7"/>
      <c r="F466" s="7"/>
    </row>
    <row r="467" spans="2:6">
      <c r="B467" s="7"/>
      <c r="F467" s="7"/>
    </row>
    <row r="468" spans="2:6">
      <c r="B468" s="7"/>
      <c r="F468" s="7"/>
    </row>
    <row r="469" spans="2:6">
      <c r="B469" s="7"/>
      <c r="F469" s="7"/>
    </row>
    <row r="470" spans="2:6">
      <c r="B470" s="7"/>
      <c r="F470" s="7"/>
    </row>
    <row r="471" spans="2:6">
      <c r="B471" s="7"/>
      <c r="F471" s="7"/>
    </row>
    <row r="472" spans="2:6">
      <c r="B472" s="7"/>
      <c r="F472" s="7"/>
    </row>
    <row r="473" spans="2:6">
      <c r="B473" s="7"/>
      <c r="F473" s="7"/>
    </row>
    <row r="474" spans="2:6">
      <c r="B474" s="7"/>
      <c r="F474" s="7"/>
    </row>
    <row r="475" spans="2:6">
      <c r="B475" s="7"/>
      <c r="F475" s="7"/>
    </row>
    <row r="476" spans="2:6">
      <c r="B476" s="7"/>
      <c r="F476" s="7"/>
    </row>
    <row r="477" spans="2:6">
      <c r="B477" s="7"/>
      <c r="F477" s="7"/>
    </row>
    <row r="478" spans="2:6">
      <c r="B478" s="7"/>
      <c r="F478" s="7"/>
    </row>
    <row r="479" spans="2:6">
      <c r="B479" s="7"/>
      <c r="F479" s="7"/>
    </row>
    <row r="480" spans="2:6">
      <c r="B480" s="7"/>
      <c r="F480" s="7"/>
    </row>
    <row r="481" spans="2:6">
      <c r="B481" s="7"/>
      <c r="F481" s="7"/>
    </row>
    <row r="482" spans="2:6">
      <c r="B482" s="7"/>
      <c r="F482" s="7"/>
    </row>
    <row r="483" spans="2:6">
      <c r="B483" s="7"/>
      <c r="F483" s="7"/>
    </row>
    <row r="484" spans="2:6">
      <c r="B484" s="7"/>
      <c r="F484" s="7"/>
    </row>
    <row r="485" spans="2:6">
      <c r="B485" s="7"/>
      <c r="F485" s="7"/>
    </row>
    <row r="486" spans="2:6">
      <c r="B486" s="7"/>
      <c r="F486" s="7"/>
    </row>
    <row r="487" spans="2:6">
      <c r="B487" s="7"/>
      <c r="F487" s="7"/>
    </row>
    <row r="488" spans="2:6">
      <c r="B488" s="7"/>
      <c r="F488" s="7"/>
    </row>
    <row r="489" spans="2:6">
      <c r="B489" s="7"/>
      <c r="F489" s="7"/>
    </row>
    <row r="490" spans="2:6">
      <c r="B490" s="7"/>
      <c r="F490" s="7"/>
    </row>
    <row r="491" spans="2:6">
      <c r="B491" s="7"/>
      <c r="F491" s="7"/>
    </row>
    <row r="492" spans="2:6">
      <c r="B492" s="7"/>
      <c r="F492" s="7"/>
    </row>
    <row r="493" spans="2:6">
      <c r="B493" s="7"/>
      <c r="F493" s="7"/>
    </row>
    <row r="494" spans="2:6">
      <c r="B494" s="7"/>
      <c r="F494" s="7"/>
    </row>
    <row r="495" spans="2:6">
      <c r="B495" s="7"/>
      <c r="F495" s="7"/>
    </row>
    <row r="496" spans="2:6">
      <c r="B496" s="7"/>
      <c r="F496" s="7"/>
    </row>
    <row r="497" spans="2:6">
      <c r="B497" s="7"/>
      <c r="F497" s="7"/>
    </row>
    <row r="498" spans="2:6">
      <c r="B498" s="7"/>
      <c r="F498" s="7"/>
    </row>
    <row r="499" spans="2:6">
      <c r="B499" s="7"/>
      <c r="F499" s="7"/>
    </row>
    <row r="500" spans="2:6">
      <c r="B500" s="7"/>
      <c r="F500" s="7"/>
    </row>
    <row r="501" spans="2:6">
      <c r="B501" s="7"/>
      <c r="F501" s="7"/>
    </row>
    <row r="502" spans="2:6">
      <c r="B502" s="7"/>
      <c r="F502" s="7"/>
    </row>
    <row r="503" spans="2:6">
      <c r="B503" s="7"/>
      <c r="F503" s="7"/>
    </row>
    <row r="504" spans="2:6">
      <c r="B504" s="7"/>
      <c r="F504" s="7"/>
    </row>
    <row r="505" spans="2:6">
      <c r="B505" s="7"/>
      <c r="F505" s="7"/>
    </row>
    <row r="506" spans="2:6">
      <c r="B506" s="7"/>
      <c r="F506" s="7"/>
    </row>
    <row r="507" spans="2:6">
      <c r="B507" s="7"/>
      <c r="F507" s="7"/>
    </row>
    <row r="508" spans="2:6">
      <c r="B508" s="7"/>
      <c r="F508" s="7"/>
    </row>
    <row r="509" spans="2:6">
      <c r="B509" s="7"/>
      <c r="F509" s="7"/>
    </row>
    <row r="510" spans="2:6">
      <c r="B510" s="7"/>
      <c r="F510" s="7"/>
    </row>
    <row r="511" spans="2:6">
      <c r="B511" s="7"/>
      <c r="F511" s="7"/>
    </row>
    <row r="512" spans="2:6">
      <c r="B512" s="7"/>
      <c r="F512" s="7"/>
    </row>
    <row r="513" spans="2:6">
      <c r="B513" s="7"/>
      <c r="F513" s="7"/>
    </row>
    <row r="514" spans="2:6">
      <c r="B514" s="7"/>
      <c r="F514" s="7"/>
    </row>
    <row r="515" spans="2:6">
      <c r="B515" s="7"/>
      <c r="F515" s="7"/>
    </row>
    <row r="516" spans="2:6">
      <c r="B516" s="7"/>
      <c r="F516" s="7"/>
    </row>
    <row r="517" spans="2:6">
      <c r="B517" s="7"/>
      <c r="F517" s="7"/>
    </row>
    <row r="518" spans="2:6">
      <c r="B518" s="7"/>
      <c r="F518" s="7"/>
    </row>
    <row r="519" spans="2:6">
      <c r="B519" s="7"/>
      <c r="F519" s="7"/>
    </row>
    <row r="520" spans="2:6">
      <c r="B520" s="7"/>
      <c r="F520" s="7"/>
    </row>
    <row r="521" spans="2:6">
      <c r="B521" s="7"/>
      <c r="F521" s="7"/>
    </row>
    <row r="522" spans="2:6">
      <c r="B522" s="7"/>
      <c r="F522" s="7"/>
    </row>
    <row r="523" spans="2:6">
      <c r="B523" s="7"/>
      <c r="F523" s="7"/>
    </row>
    <row r="524" spans="2:6">
      <c r="B524" s="7"/>
      <c r="F524" s="7"/>
    </row>
    <row r="525" spans="2:6">
      <c r="B525" s="7"/>
      <c r="F525" s="7"/>
    </row>
    <row r="526" spans="2:6">
      <c r="B526" s="7"/>
      <c r="F526" s="7"/>
    </row>
    <row r="527" spans="2:6">
      <c r="B527" s="7"/>
      <c r="F527" s="7"/>
    </row>
    <row r="528" spans="2:6">
      <c r="B528" s="7"/>
      <c r="F528" s="7"/>
    </row>
    <row r="529" spans="2:6">
      <c r="B529" s="7"/>
      <c r="F529" s="7"/>
    </row>
    <row r="530" spans="2:6">
      <c r="B530" s="7"/>
      <c r="F530" s="7"/>
    </row>
    <row r="531" spans="2:6">
      <c r="B531" s="7"/>
      <c r="F531" s="7"/>
    </row>
    <row r="532" spans="2:6">
      <c r="B532" s="7"/>
      <c r="F532" s="7"/>
    </row>
    <row r="533" spans="2:6">
      <c r="B533" s="7"/>
      <c r="F533" s="7"/>
    </row>
    <row r="534" spans="2:6">
      <c r="B534" s="7"/>
      <c r="F534" s="7"/>
    </row>
    <row r="535" spans="2:6">
      <c r="B535" s="7"/>
      <c r="F535" s="7"/>
    </row>
    <row r="536" spans="2:6">
      <c r="B536" s="7"/>
      <c r="F536" s="7"/>
    </row>
    <row r="537" spans="2:6">
      <c r="B537" s="7"/>
      <c r="F537" s="7"/>
    </row>
    <row r="538" spans="2:6">
      <c r="B538" s="7"/>
      <c r="F538" s="7"/>
    </row>
    <row r="539" spans="2:6">
      <c r="B539" s="7"/>
      <c r="F539" s="7"/>
    </row>
    <row r="540" spans="2:6">
      <c r="B540" s="7"/>
      <c r="F540" s="7"/>
    </row>
    <row r="541" spans="2:6">
      <c r="B541" s="7"/>
      <c r="F541" s="7"/>
    </row>
    <row r="542" spans="2:6">
      <c r="B542" s="7"/>
      <c r="F542" s="7"/>
    </row>
    <row r="543" spans="2:6">
      <c r="B543" s="7"/>
      <c r="F543" s="7"/>
    </row>
    <row r="544" spans="2:6">
      <c r="B544" s="7"/>
      <c r="F544" s="7"/>
    </row>
    <row r="545" spans="2:6">
      <c r="B545" s="7"/>
      <c r="F545" s="7"/>
    </row>
    <row r="546" spans="2:6">
      <c r="B546" s="7"/>
      <c r="F546" s="7"/>
    </row>
    <row r="547" spans="2:6">
      <c r="B547" s="7"/>
      <c r="F547" s="7"/>
    </row>
    <row r="548" spans="2:6">
      <c r="B548" s="7"/>
      <c r="F548" s="7"/>
    </row>
    <row r="549" spans="2:6">
      <c r="B549" s="7"/>
      <c r="F549" s="7"/>
    </row>
    <row r="550" spans="2:6">
      <c r="B550" s="7"/>
      <c r="F550" s="7"/>
    </row>
    <row r="551" spans="2:6">
      <c r="B551" s="7"/>
      <c r="F551" s="7"/>
    </row>
    <row r="552" spans="2:6">
      <c r="B552" s="7"/>
      <c r="F552" s="7"/>
    </row>
    <row r="553" spans="2:6">
      <c r="B553" s="7"/>
      <c r="F553" s="7"/>
    </row>
    <row r="554" spans="2:6">
      <c r="B554" s="7"/>
      <c r="F554" s="7"/>
    </row>
    <row r="555" spans="2:6">
      <c r="B555" s="7"/>
      <c r="F555" s="7"/>
    </row>
    <row r="556" spans="2:6">
      <c r="B556" s="7"/>
      <c r="F556" s="7"/>
    </row>
    <row r="557" spans="2:6">
      <c r="B557" s="7"/>
      <c r="F557" s="7"/>
    </row>
    <row r="558" spans="2:6">
      <c r="B558" s="7"/>
      <c r="F558" s="7"/>
    </row>
    <row r="559" spans="2:6">
      <c r="B559" s="7"/>
      <c r="F559" s="7"/>
    </row>
    <row r="560" spans="2:6">
      <c r="B560" s="7"/>
      <c r="F560" s="7"/>
    </row>
    <row r="561" spans="2:6">
      <c r="B561" s="7"/>
      <c r="F561" s="7"/>
    </row>
    <row r="562" spans="2:6">
      <c r="B562" s="7"/>
      <c r="F562" s="7"/>
    </row>
    <row r="563" spans="2:6">
      <c r="B563" s="7"/>
      <c r="F563" s="7"/>
    </row>
    <row r="564" spans="2:6">
      <c r="B564" s="7"/>
      <c r="F564" s="7"/>
    </row>
    <row r="565" spans="2:6">
      <c r="B565" s="7"/>
      <c r="F565" s="7"/>
    </row>
    <row r="566" spans="2:6">
      <c r="B566" s="7"/>
      <c r="F566" s="7"/>
    </row>
    <row r="567" spans="2:6">
      <c r="B567" s="7"/>
      <c r="F567" s="7"/>
    </row>
    <row r="568" spans="2:6">
      <c r="B568" s="7"/>
      <c r="F568" s="7"/>
    </row>
    <row r="569" spans="2:6">
      <c r="B569" s="7"/>
      <c r="F569" s="7"/>
    </row>
    <row r="570" spans="2:6">
      <c r="B570" s="7"/>
      <c r="F570" s="7"/>
    </row>
    <row r="571" spans="2:6">
      <c r="B571" s="7"/>
      <c r="F571" s="7"/>
    </row>
    <row r="572" spans="2:6">
      <c r="B572" s="7"/>
      <c r="F572" s="7"/>
    </row>
    <row r="573" spans="2:6">
      <c r="B573" s="7"/>
      <c r="F573" s="7"/>
    </row>
    <row r="574" spans="2:6">
      <c r="B574" s="7"/>
      <c r="F574" s="7"/>
    </row>
    <row r="575" spans="2:6">
      <c r="B575" s="7"/>
      <c r="F575" s="7"/>
    </row>
    <row r="576" spans="2:6">
      <c r="B576" s="7"/>
      <c r="F576" s="7"/>
    </row>
    <row r="577" spans="2:6">
      <c r="B577" s="7"/>
      <c r="F577" s="7"/>
    </row>
    <row r="578" spans="2:6">
      <c r="B578" s="7"/>
      <c r="F578" s="7"/>
    </row>
    <row r="579" spans="2:6">
      <c r="B579" s="7"/>
      <c r="F579" s="7"/>
    </row>
    <row r="580" spans="2:6">
      <c r="B580" s="7"/>
      <c r="F580" s="7"/>
    </row>
    <row r="581" spans="2:6">
      <c r="B581" s="7"/>
      <c r="F581" s="7"/>
    </row>
    <row r="582" spans="2:6">
      <c r="B582" s="7"/>
      <c r="F582" s="7"/>
    </row>
    <row r="583" spans="2:6">
      <c r="B583" s="7"/>
      <c r="F583" s="7"/>
    </row>
    <row r="584" spans="2:6">
      <c r="B584" s="7"/>
      <c r="F584" s="7"/>
    </row>
    <row r="585" spans="2:6">
      <c r="B585" s="7"/>
      <c r="F585" s="7"/>
    </row>
    <row r="586" spans="2:6">
      <c r="B586" s="7"/>
      <c r="F586" s="7"/>
    </row>
    <row r="587" spans="2:6">
      <c r="B587" s="7"/>
      <c r="F587" s="7"/>
    </row>
    <row r="588" spans="2:6">
      <c r="B588" s="7"/>
      <c r="F588" s="7"/>
    </row>
    <row r="589" spans="2:6">
      <c r="B589" s="7"/>
      <c r="F589" s="7"/>
    </row>
    <row r="590" spans="2:6">
      <c r="B590" s="7"/>
      <c r="F590" s="7"/>
    </row>
    <row r="591" spans="2:6">
      <c r="B591" s="7"/>
      <c r="F591" s="7"/>
    </row>
    <row r="592" spans="2:6">
      <c r="B592" s="7"/>
      <c r="F592" s="7"/>
    </row>
    <row r="593" spans="2:6">
      <c r="B593" s="7"/>
      <c r="F593" s="7"/>
    </row>
    <row r="594" spans="2:6">
      <c r="B594" s="7"/>
      <c r="F594" s="7"/>
    </row>
    <row r="595" spans="2:6">
      <c r="B595" s="7"/>
      <c r="F595" s="7"/>
    </row>
    <row r="596" spans="2:6">
      <c r="B596" s="7"/>
      <c r="F596" s="7"/>
    </row>
    <row r="597" spans="2:6">
      <c r="B597" s="7"/>
      <c r="F597" s="7"/>
    </row>
    <row r="598" spans="2:6">
      <c r="B598" s="7"/>
      <c r="F598" s="7"/>
    </row>
    <row r="599" spans="2:6">
      <c r="B599" s="7"/>
      <c r="F599" s="7"/>
    </row>
    <row r="600" spans="2:6">
      <c r="B600" s="7"/>
      <c r="F600" s="7"/>
    </row>
    <row r="601" spans="2:6">
      <c r="B601" s="7"/>
      <c r="F601" s="7"/>
    </row>
    <row r="602" spans="2:6">
      <c r="B602" s="7"/>
      <c r="F602" s="7"/>
    </row>
    <row r="603" spans="2:6">
      <c r="B603" s="7"/>
      <c r="F603" s="7"/>
    </row>
    <row r="604" spans="2:6">
      <c r="B604" s="7"/>
      <c r="F604" s="7"/>
    </row>
    <row r="605" spans="2:6">
      <c r="B605" s="7"/>
      <c r="F605" s="7"/>
    </row>
    <row r="606" spans="2:6">
      <c r="B606" s="7"/>
      <c r="F606" s="7"/>
    </row>
    <row r="607" spans="2:6">
      <c r="B607" s="7"/>
      <c r="F607" s="7"/>
    </row>
    <row r="608" spans="2:6">
      <c r="B608" s="7"/>
      <c r="F608" s="7"/>
    </row>
    <row r="609" spans="2:6">
      <c r="B609" s="7"/>
      <c r="F609" s="7"/>
    </row>
    <row r="610" spans="2:6">
      <c r="B610" s="7"/>
      <c r="F610" s="7"/>
    </row>
    <row r="611" spans="2:6">
      <c r="B611" s="7"/>
      <c r="F611" s="7"/>
    </row>
    <row r="612" spans="2:6">
      <c r="B612" s="7"/>
      <c r="F612" s="7"/>
    </row>
    <row r="613" spans="2:6">
      <c r="B613" s="7"/>
      <c r="F613" s="7"/>
    </row>
    <row r="614" spans="2:6">
      <c r="B614" s="7"/>
      <c r="F614" s="7"/>
    </row>
    <row r="615" spans="2:6">
      <c r="B615" s="7"/>
      <c r="F615" s="7"/>
    </row>
    <row r="616" spans="2:6">
      <c r="B616" s="7"/>
      <c r="F616" s="7"/>
    </row>
    <row r="617" spans="2:6">
      <c r="B617" s="7"/>
      <c r="F617" s="7"/>
    </row>
    <row r="618" spans="2:6">
      <c r="B618" s="7"/>
      <c r="F618" s="7"/>
    </row>
    <row r="619" spans="2:6">
      <c r="B619" s="7"/>
      <c r="F619" s="7"/>
    </row>
    <row r="620" spans="2:6">
      <c r="B620" s="7"/>
      <c r="F620" s="7"/>
    </row>
    <row r="621" spans="2:6">
      <c r="B621" s="7"/>
      <c r="F621" s="7"/>
    </row>
    <row r="622" spans="2:6">
      <c r="B622" s="7"/>
      <c r="F622" s="7"/>
    </row>
    <row r="623" spans="2:6">
      <c r="B623" s="7"/>
      <c r="F623" s="7"/>
    </row>
    <row r="624" spans="2:6">
      <c r="B624" s="7"/>
      <c r="F624" s="7"/>
    </row>
    <row r="625" spans="2:6">
      <c r="B625" s="7"/>
      <c r="F625" s="7"/>
    </row>
    <row r="626" spans="2:6">
      <c r="B626" s="7"/>
      <c r="F626" s="7"/>
    </row>
    <row r="627" spans="2:6">
      <c r="B627" s="7"/>
      <c r="F627" s="7"/>
    </row>
    <row r="628" spans="2:6">
      <c r="B628" s="7"/>
      <c r="F628" s="7"/>
    </row>
    <row r="629" spans="2:6">
      <c r="B629" s="7"/>
      <c r="F629" s="7"/>
    </row>
    <row r="630" spans="2:6">
      <c r="B630" s="7"/>
      <c r="F630" s="7"/>
    </row>
    <row r="631" spans="2:6">
      <c r="B631" s="7"/>
      <c r="F631" s="7"/>
    </row>
    <row r="632" spans="2:6">
      <c r="B632" s="7"/>
      <c r="F632" s="7"/>
    </row>
    <row r="633" spans="2:6">
      <c r="B633" s="7"/>
      <c r="F633" s="7"/>
    </row>
    <row r="634" spans="2:6">
      <c r="B634" s="7"/>
      <c r="F634" s="7"/>
    </row>
    <row r="635" spans="2:6">
      <c r="B635" s="7"/>
      <c r="F635" s="7"/>
    </row>
    <row r="636" spans="2:6">
      <c r="B636" s="7"/>
      <c r="F636" s="7"/>
    </row>
    <row r="637" spans="2:6">
      <c r="B637" s="7"/>
      <c r="F637" s="7"/>
    </row>
    <row r="638" spans="2:6">
      <c r="B638" s="7"/>
      <c r="F638" s="7"/>
    </row>
    <row r="639" spans="2:6">
      <c r="B639" s="7"/>
      <c r="F639" s="7"/>
    </row>
    <row r="640" spans="2:6">
      <c r="B640" s="7"/>
      <c r="F640" s="7"/>
    </row>
    <row r="641" spans="2:6">
      <c r="B641" s="7"/>
      <c r="F641" s="7"/>
    </row>
    <row r="642" spans="2:6">
      <c r="B642" s="7"/>
      <c r="F642" s="7"/>
    </row>
    <row r="643" spans="2:6">
      <c r="B643" s="7"/>
      <c r="F643" s="7"/>
    </row>
    <row r="644" spans="2:6">
      <c r="B644" s="7"/>
      <c r="F644" s="7"/>
    </row>
    <row r="645" spans="2:6">
      <c r="B645" s="7"/>
      <c r="F645" s="7"/>
    </row>
    <row r="646" spans="2:6">
      <c r="B646" s="7"/>
      <c r="F646" s="7"/>
    </row>
    <row r="647" spans="2:6">
      <c r="B647" s="7"/>
      <c r="F647" s="7"/>
    </row>
    <row r="648" spans="2:6">
      <c r="B648" s="7"/>
      <c r="F648" s="7"/>
    </row>
    <row r="649" spans="2:6">
      <c r="B649" s="7"/>
      <c r="F649" s="7"/>
    </row>
    <row r="650" spans="2:6">
      <c r="B650" s="7"/>
      <c r="F650" s="7"/>
    </row>
    <row r="651" spans="2:6">
      <c r="B651" s="7"/>
      <c r="F651" s="7"/>
    </row>
    <row r="652" spans="2:6">
      <c r="B652" s="7"/>
      <c r="F652" s="7"/>
    </row>
    <row r="653" spans="2:6">
      <c r="B653" s="7"/>
      <c r="F653" s="7"/>
    </row>
    <row r="654" spans="2:6">
      <c r="B654" s="7"/>
      <c r="F654" s="7"/>
    </row>
    <row r="655" spans="2:6">
      <c r="B655" s="7"/>
      <c r="F655" s="7"/>
    </row>
    <row r="656" spans="2:6">
      <c r="B656" s="7"/>
      <c r="F656" s="7"/>
    </row>
    <row r="657" spans="2:6">
      <c r="B657" s="7"/>
      <c r="F657" s="7"/>
    </row>
    <row r="658" spans="2:6">
      <c r="B658" s="7"/>
      <c r="F658" s="7"/>
    </row>
    <row r="659" spans="2:6">
      <c r="B659" s="7"/>
      <c r="F659" s="7"/>
    </row>
    <row r="660" spans="2:6">
      <c r="B660" s="7"/>
      <c r="F660" s="7"/>
    </row>
    <row r="661" spans="2:6">
      <c r="B661" s="7"/>
      <c r="F661" s="7"/>
    </row>
    <row r="662" spans="2:6">
      <c r="B662" s="7"/>
      <c r="F662" s="7"/>
    </row>
    <row r="663" spans="2:6">
      <c r="B663" s="7"/>
      <c r="F663" s="7"/>
    </row>
    <row r="664" spans="2:6">
      <c r="B664" s="7"/>
      <c r="F664" s="7"/>
    </row>
    <row r="665" spans="2:6">
      <c r="B665" s="7"/>
      <c r="F665" s="7"/>
    </row>
    <row r="666" spans="2:6">
      <c r="B666" s="7"/>
      <c r="F666" s="7"/>
    </row>
    <row r="667" spans="2:6">
      <c r="B667" s="7"/>
      <c r="F667" s="7"/>
    </row>
    <row r="668" spans="2:6">
      <c r="B668" s="7"/>
      <c r="F668" s="7"/>
    </row>
    <row r="669" spans="2:6">
      <c r="B669" s="7"/>
      <c r="F669" s="7"/>
    </row>
    <row r="670" spans="2:6">
      <c r="B670" s="7"/>
      <c r="F670" s="7"/>
    </row>
    <row r="671" spans="2:6">
      <c r="B671" s="7"/>
      <c r="F671" s="7"/>
    </row>
    <row r="672" spans="2:6">
      <c r="B672" s="7"/>
      <c r="F672" s="7"/>
    </row>
    <row r="673" spans="2:6">
      <c r="B673" s="7"/>
      <c r="F673" s="7"/>
    </row>
    <row r="674" spans="2:6">
      <c r="B674" s="7"/>
      <c r="F674" s="7"/>
    </row>
    <row r="675" spans="2:6">
      <c r="B675" s="7"/>
      <c r="F675" s="7"/>
    </row>
    <row r="676" spans="2:6">
      <c r="B676" s="7"/>
      <c r="F676" s="7"/>
    </row>
    <row r="677" spans="2:6">
      <c r="B677" s="7"/>
      <c r="F677" s="7"/>
    </row>
    <row r="678" spans="2:6">
      <c r="B678" s="7"/>
      <c r="F678" s="7"/>
    </row>
    <row r="679" spans="2:6">
      <c r="B679" s="7"/>
      <c r="F679" s="7"/>
    </row>
    <row r="680" spans="2:6">
      <c r="B680" s="7"/>
      <c r="F680" s="7"/>
    </row>
    <row r="681" spans="2:6">
      <c r="B681" s="7"/>
      <c r="F681" s="7"/>
    </row>
    <row r="682" spans="2:6">
      <c r="B682" s="7"/>
      <c r="F682" s="7"/>
    </row>
    <row r="683" spans="2:6">
      <c r="B683" s="7"/>
      <c r="F683" s="7"/>
    </row>
    <row r="684" spans="2:6">
      <c r="B684" s="7"/>
      <c r="F684" s="7"/>
    </row>
    <row r="685" spans="2:6">
      <c r="B685" s="7"/>
      <c r="F685" s="7"/>
    </row>
    <row r="686" spans="2:6">
      <c r="B686" s="7"/>
      <c r="F686" s="7"/>
    </row>
    <row r="687" spans="2:6">
      <c r="B687" s="7"/>
      <c r="F687" s="7"/>
    </row>
    <row r="688" spans="2:6">
      <c r="B688" s="7"/>
      <c r="F688" s="7"/>
    </row>
    <row r="689" spans="2:6">
      <c r="B689" s="7"/>
      <c r="F689" s="7"/>
    </row>
    <row r="690" spans="2:6">
      <c r="B690" s="7"/>
      <c r="F690" s="7"/>
    </row>
    <row r="691" spans="2:6">
      <c r="B691" s="7"/>
      <c r="F691" s="7"/>
    </row>
    <row r="692" spans="2:6">
      <c r="B692" s="7"/>
      <c r="F692" s="7"/>
    </row>
    <row r="693" spans="2:6">
      <c r="B693" s="7"/>
      <c r="F693" s="7"/>
    </row>
    <row r="694" spans="2:6">
      <c r="B694" s="7"/>
      <c r="F694" s="7"/>
    </row>
    <row r="695" spans="2:6">
      <c r="B695" s="7"/>
      <c r="F695" s="7"/>
    </row>
    <row r="696" spans="2:6">
      <c r="B696" s="7"/>
      <c r="F696" s="7"/>
    </row>
    <row r="697" spans="2:6">
      <c r="B697" s="7"/>
      <c r="F697" s="7"/>
    </row>
    <row r="698" spans="2:6">
      <c r="B698" s="7"/>
      <c r="F698" s="7"/>
    </row>
    <row r="699" spans="2:6">
      <c r="B699" s="7"/>
      <c r="F699" s="7"/>
    </row>
    <row r="700" spans="2:6">
      <c r="B700" s="7"/>
      <c r="F700" s="7"/>
    </row>
    <row r="701" spans="2:6">
      <c r="B701" s="7"/>
      <c r="F701" s="7"/>
    </row>
    <row r="702" spans="2:6">
      <c r="B702" s="7"/>
      <c r="F702" s="7"/>
    </row>
    <row r="703" spans="2:6">
      <c r="B703" s="7"/>
      <c r="F703" s="7"/>
    </row>
    <row r="704" spans="2:6">
      <c r="B704" s="7"/>
      <c r="F704" s="7"/>
    </row>
    <row r="705" spans="2:6">
      <c r="B705" s="7"/>
      <c r="F705" s="7"/>
    </row>
    <row r="706" spans="2:6">
      <c r="B706" s="7"/>
      <c r="F706" s="7"/>
    </row>
    <row r="707" spans="2:6">
      <c r="B707" s="7"/>
      <c r="F707" s="7"/>
    </row>
    <row r="708" spans="2:6">
      <c r="B708" s="7"/>
      <c r="F708" s="7"/>
    </row>
    <row r="709" spans="2:6">
      <c r="B709" s="7"/>
      <c r="F709" s="7"/>
    </row>
    <row r="710" spans="2:6">
      <c r="B710" s="7"/>
      <c r="F710" s="7"/>
    </row>
    <row r="711" spans="2:6">
      <c r="B711" s="7"/>
      <c r="F711" s="7"/>
    </row>
    <row r="712" spans="2:6">
      <c r="B712" s="7"/>
      <c r="F712" s="7"/>
    </row>
    <row r="713" spans="2:6">
      <c r="B713" s="7"/>
      <c r="F713" s="7"/>
    </row>
    <row r="714" spans="2:6">
      <c r="B714" s="7"/>
      <c r="F714" s="7"/>
    </row>
    <row r="715" spans="2:6">
      <c r="B715" s="7"/>
      <c r="F715" s="7"/>
    </row>
    <row r="716" spans="2:6">
      <c r="B716" s="7"/>
      <c r="F716" s="7"/>
    </row>
    <row r="717" spans="2:6">
      <c r="B717" s="7"/>
      <c r="F717" s="7"/>
    </row>
    <row r="718" spans="2:6">
      <c r="B718" s="7"/>
      <c r="F718" s="7"/>
    </row>
    <row r="719" spans="2:6">
      <c r="B719" s="7"/>
      <c r="F719" s="7"/>
    </row>
    <row r="720" spans="2:6">
      <c r="B720" s="7"/>
      <c r="F720" s="7"/>
    </row>
    <row r="721" spans="2:6">
      <c r="B721" s="7"/>
      <c r="F721" s="7"/>
    </row>
    <row r="722" spans="2:6">
      <c r="B722" s="7"/>
      <c r="F722" s="7"/>
    </row>
    <row r="723" spans="2:6">
      <c r="B723" s="7"/>
      <c r="F723" s="7"/>
    </row>
    <row r="724" spans="2:6">
      <c r="B724" s="7"/>
      <c r="F724" s="7"/>
    </row>
    <row r="725" spans="2:6">
      <c r="B725" s="7"/>
      <c r="F725" s="7"/>
    </row>
    <row r="726" spans="2:6">
      <c r="B726" s="7"/>
      <c r="F726" s="7"/>
    </row>
    <row r="727" spans="2:6">
      <c r="B727" s="7"/>
      <c r="F727" s="7"/>
    </row>
    <row r="728" spans="2:6">
      <c r="B728" s="7"/>
      <c r="F728" s="7"/>
    </row>
    <row r="729" spans="2:6">
      <c r="B729" s="7"/>
      <c r="F729" s="7"/>
    </row>
    <row r="730" spans="2:6">
      <c r="B730" s="7"/>
      <c r="F730" s="7"/>
    </row>
    <row r="731" spans="2:6">
      <c r="B731" s="7"/>
      <c r="F731" s="7"/>
    </row>
    <row r="732" spans="2:6">
      <c r="B732" s="7"/>
      <c r="F732" s="7"/>
    </row>
    <row r="733" spans="2:6">
      <c r="B733" s="7"/>
      <c r="F733" s="7"/>
    </row>
    <row r="734" spans="2:6">
      <c r="B734" s="7"/>
      <c r="F734" s="7"/>
    </row>
    <row r="735" spans="2:6">
      <c r="B735" s="7"/>
      <c r="F735" s="7"/>
    </row>
    <row r="736" spans="2:6">
      <c r="B736" s="7"/>
      <c r="F736" s="7"/>
    </row>
    <row r="737" spans="2:6">
      <c r="B737" s="7"/>
      <c r="F737" s="7"/>
    </row>
    <row r="738" spans="2:6">
      <c r="B738" s="7"/>
      <c r="F738" s="7"/>
    </row>
    <row r="739" spans="2:6">
      <c r="B739" s="7"/>
      <c r="F739" s="7"/>
    </row>
    <row r="740" spans="2:6">
      <c r="B740" s="7"/>
      <c r="F740" s="7"/>
    </row>
    <row r="741" spans="2:6">
      <c r="B741" s="7"/>
      <c r="F741" s="7"/>
    </row>
    <row r="742" spans="2:6">
      <c r="B742" s="7"/>
      <c r="F742" s="7"/>
    </row>
    <row r="743" spans="2:6">
      <c r="B743" s="7"/>
      <c r="F743" s="7"/>
    </row>
    <row r="744" spans="2:6">
      <c r="B744" s="7"/>
      <c r="F744" s="7"/>
    </row>
    <row r="745" spans="2:6">
      <c r="B745" s="7"/>
      <c r="F745" s="7"/>
    </row>
    <row r="746" spans="2:6">
      <c r="B746" s="7"/>
      <c r="F746" s="7"/>
    </row>
    <row r="747" spans="2:6">
      <c r="B747" s="7"/>
      <c r="F747" s="7"/>
    </row>
    <row r="748" spans="2:6">
      <c r="B748" s="7"/>
      <c r="F748" s="7"/>
    </row>
    <row r="749" spans="2:6">
      <c r="B749" s="7"/>
      <c r="F749" s="7"/>
    </row>
    <row r="750" spans="2:6">
      <c r="B750" s="7"/>
      <c r="F750" s="7"/>
    </row>
    <row r="751" spans="2:6">
      <c r="B751" s="7"/>
      <c r="F751" s="7"/>
    </row>
    <row r="752" spans="2:6">
      <c r="B752" s="7"/>
      <c r="F752" s="7"/>
    </row>
    <row r="753" spans="2:6">
      <c r="B753" s="7"/>
      <c r="F753" s="7"/>
    </row>
    <row r="754" spans="2:6">
      <c r="B754" s="7"/>
      <c r="F754" s="7"/>
    </row>
    <row r="755" spans="2:6">
      <c r="B755" s="7"/>
      <c r="F755" s="7"/>
    </row>
    <row r="756" spans="2:6">
      <c r="B756" s="7"/>
      <c r="F756" s="7"/>
    </row>
    <row r="757" spans="2:6">
      <c r="B757" s="7"/>
      <c r="F757" s="7"/>
    </row>
    <row r="758" spans="2:6">
      <c r="B758" s="7"/>
      <c r="F758" s="7"/>
    </row>
    <row r="759" spans="2:6">
      <c r="B759" s="7"/>
      <c r="F759" s="7"/>
    </row>
    <row r="760" spans="2:6">
      <c r="B760" s="7"/>
      <c r="F760" s="7"/>
    </row>
    <row r="761" spans="2:6">
      <c r="B761" s="7"/>
      <c r="F761" s="7"/>
    </row>
    <row r="762" spans="2:6">
      <c r="B762" s="7"/>
      <c r="F762" s="7"/>
    </row>
    <row r="763" spans="2:6">
      <c r="B763" s="7"/>
      <c r="F763" s="7"/>
    </row>
    <row r="764" spans="2:6">
      <c r="B764" s="7"/>
      <c r="F764" s="7"/>
    </row>
    <row r="765" spans="2:6">
      <c r="B765" s="7"/>
      <c r="F765" s="7"/>
    </row>
    <row r="766" spans="2:6">
      <c r="B766" s="7"/>
      <c r="F766" s="7"/>
    </row>
    <row r="767" spans="2:6">
      <c r="B767" s="7"/>
      <c r="F767" s="7"/>
    </row>
    <row r="768" spans="2:6">
      <c r="B768" s="7"/>
      <c r="F768" s="7"/>
    </row>
    <row r="769" spans="2:6">
      <c r="B769" s="7"/>
      <c r="F769" s="7"/>
    </row>
    <row r="770" spans="2:6">
      <c r="B770" s="7"/>
      <c r="F770" s="7"/>
    </row>
    <row r="771" spans="2:6">
      <c r="B771" s="7"/>
      <c r="F771" s="7"/>
    </row>
    <row r="772" spans="2:6">
      <c r="B772" s="7"/>
      <c r="F772" s="7"/>
    </row>
    <row r="773" spans="2:6">
      <c r="B773" s="7"/>
      <c r="F773" s="7"/>
    </row>
    <row r="774" spans="2:6">
      <c r="B774" s="7"/>
      <c r="F774" s="7"/>
    </row>
    <row r="775" spans="2:6">
      <c r="B775" s="7"/>
      <c r="F775" s="7"/>
    </row>
    <row r="776" spans="2:6">
      <c r="B776" s="7"/>
      <c r="F776" s="7"/>
    </row>
    <row r="777" spans="2:6">
      <c r="B777" s="7"/>
      <c r="F777" s="7"/>
    </row>
    <row r="778" spans="2:6">
      <c r="B778" s="7"/>
      <c r="F778" s="7"/>
    </row>
    <row r="779" spans="2:6">
      <c r="B779" s="7"/>
      <c r="F779" s="7"/>
    </row>
    <row r="780" spans="2:6">
      <c r="B780" s="7"/>
      <c r="F780" s="7"/>
    </row>
    <row r="781" spans="2:6">
      <c r="B781" s="7"/>
      <c r="F781" s="7"/>
    </row>
    <row r="782" spans="2:6">
      <c r="B782" s="7"/>
      <c r="F782" s="7"/>
    </row>
    <row r="783" spans="2:6">
      <c r="B783" s="7"/>
      <c r="F783" s="7"/>
    </row>
    <row r="784" spans="2:6">
      <c r="B784" s="7"/>
      <c r="F784" s="7"/>
    </row>
    <row r="785" spans="2:6">
      <c r="B785" s="7"/>
      <c r="F785" s="7"/>
    </row>
    <row r="786" spans="2:6">
      <c r="B786" s="7"/>
      <c r="F786" s="7"/>
    </row>
    <row r="787" spans="2:6">
      <c r="B787" s="7"/>
      <c r="F787" s="7"/>
    </row>
    <row r="788" spans="2:6">
      <c r="B788" s="7"/>
      <c r="F788" s="7"/>
    </row>
    <row r="789" spans="2:6">
      <c r="B789" s="7"/>
      <c r="F789" s="7"/>
    </row>
    <row r="790" spans="2:6">
      <c r="B790" s="7"/>
      <c r="F790" s="7"/>
    </row>
    <row r="791" spans="2:6">
      <c r="B791" s="7"/>
      <c r="F791" s="7"/>
    </row>
    <row r="792" spans="2:6">
      <c r="B792" s="7"/>
      <c r="F792" s="7"/>
    </row>
    <row r="793" spans="2:6">
      <c r="B793" s="7"/>
      <c r="F793" s="7"/>
    </row>
    <row r="794" spans="2:6">
      <c r="B794" s="7"/>
      <c r="F794" s="7"/>
    </row>
    <row r="795" spans="2:6">
      <c r="B795" s="7"/>
      <c r="F795" s="7"/>
    </row>
    <row r="796" spans="2:6">
      <c r="B796" s="7"/>
      <c r="F796" s="7"/>
    </row>
    <row r="797" spans="2:6">
      <c r="B797" s="7"/>
      <c r="F797" s="7"/>
    </row>
    <row r="798" spans="2:6">
      <c r="B798" s="7"/>
      <c r="F798" s="7"/>
    </row>
    <row r="799" spans="2:6">
      <c r="B799" s="7"/>
      <c r="F799" s="7"/>
    </row>
    <row r="800" spans="2:6">
      <c r="B800" s="7"/>
      <c r="F800" s="7"/>
    </row>
    <row r="801" spans="2:6">
      <c r="B801" s="7"/>
      <c r="F801" s="7"/>
    </row>
    <row r="802" spans="2:6">
      <c r="B802" s="7"/>
      <c r="F802" s="7"/>
    </row>
    <row r="803" spans="2:6">
      <c r="B803" s="7"/>
      <c r="F803" s="7"/>
    </row>
    <row r="804" spans="2:6">
      <c r="B804" s="7"/>
      <c r="F804" s="7"/>
    </row>
    <row r="805" spans="2:6">
      <c r="B805" s="7"/>
      <c r="F805" s="7"/>
    </row>
    <row r="806" spans="2:6">
      <c r="B806" s="7"/>
      <c r="F806" s="7"/>
    </row>
    <row r="807" spans="2:6">
      <c r="B807" s="7"/>
      <c r="F807" s="7"/>
    </row>
    <row r="808" spans="2:6">
      <c r="B808" s="7"/>
      <c r="F808" s="7"/>
    </row>
    <row r="809" spans="2:6">
      <c r="B809" s="7"/>
      <c r="F809" s="7"/>
    </row>
    <row r="810" spans="2:6">
      <c r="B810" s="7"/>
      <c r="F810" s="7"/>
    </row>
    <row r="811" spans="2:6">
      <c r="B811" s="7"/>
      <c r="F811" s="7"/>
    </row>
    <row r="812" spans="2:6">
      <c r="B812" s="7"/>
      <c r="F812" s="7"/>
    </row>
    <row r="813" spans="2:6">
      <c r="B813" s="7"/>
      <c r="F813" s="7"/>
    </row>
    <row r="814" spans="2:6">
      <c r="B814" s="7"/>
      <c r="F814" s="7"/>
    </row>
    <row r="815" spans="2:6">
      <c r="B815" s="7"/>
      <c r="F815" s="7"/>
    </row>
    <row r="816" spans="2:6">
      <c r="B816" s="7"/>
      <c r="F816" s="7"/>
    </row>
    <row r="817" spans="2:6">
      <c r="B817" s="7"/>
      <c r="F817" s="7"/>
    </row>
    <row r="818" spans="2:6">
      <c r="B818" s="7"/>
      <c r="F818" s="7"/>
    </row>
    <row r="819" spans="2:6">
      <c r="B819" s="7"/>
      <c r="F819" s="7"/>
    </row>
    <row r="820" spans="2:6">
      <c r="B820" s="7"/>
      <c r="F820" s="7"/>
    </row>
    <row r="821" spans="2:6">
      <c r="B821" s="7"/>
      <c r="F821" s="7"/>
    </row>
    <row r="822" spans="2:6">
      <c r="B822" s="7"/>
      <c r="F822" s="7"/>
    </row>
    <row r="823" spans="2:6">
      <c r="B823" s="7"/>
      <c r="F823" s="7"/>
    </row>
    <row r="824" spans="2:6">
      <c r="B824" s="7"/>
      <c r="F824" s="7"/>
    </row>
    <row r="825" spans="2:6">
      <c r="B825" s="7"/>
      <c r="F825" s="7"/>
    </row>
    <row r="826" spans="2:6">
      <c r="B826" s="7"/>
      <c r="F826" s="7"/>
    </row>
    <row r="827" spans="2:6">
      <c r="B827" s="7"/>
      <c r="F827" s="7"/>
    </row>
    <row r="828" spans="2:6">
      <c r="B828" s="7"/>
      <c r="F828" s="7"/>
    </row>
    <row r="829" spans="2:6">
      <c r="B829" s="7"/>
      <c r="F829" s="7"/>
    </row>
    <row r="830" spans="2:6">
      <c r="B830" s="7"/>
      <c r="F830" s="7"/>
    </row>
    <row r="831" spans="2:6">
      <c r="B831" s="7"/>
      <c r="F831" s="7"/>
    </row>
    <row r="832" spans="2:6">
      <c r="B832" s="7"/>
      <c r="F832" s="7"/>
    </row>
    <row r="833" spans="2:6">
      <c r="B833" s="7"/>
      <c r="F833" s="7"/>
    </row>
    <row r="834" spans="2:6">
      <c r="B834" s="7"/>
      <c r="F834" s="7"/>
    </row>
    <row r="835" spans="2:6">
      <c r="B835" s="7"/>
      <c r="F835" s="7"/>
    </row>
    <row r="836" spans="2:6">
      <c r="B836" s="7"/>
      <c r="F836" s="7"/>
    </row>
    <row r="837" spans="2:6">
      <c r="B837" s="7"/>
      <c r="F837" s="7"/>
    </row>
    <row r="838" spans="2:6">
      <c r="B838" s="7"/>
      <c r="F838" s="7"/>
    </row>
    <row r="839" spans="2:6">
      <c r="B839" s="7"/>
      <c r="F839" s="7"/>
    </row>
    <row r="840" spans="2:6">
      <c r="B840" s="7"/>
      <c r="F840" s="7"/>
    </row>
    <row r="841" spans="2:6">
      <c r="B841" s="7"/>
      <c r="F841" s="7"/>
    </row>
    <row r="842" spans="2:6">
      <c r="B842" s="7"/>
      <c r="F842" s="7"/>
    </row>
    <row r="843" spans="2:6">
      <c r="B843" s="7"/>
      <c r="F843" s="7"/>
    </row>
    <row r="844" spans="2:6">
      <c r="B844" s="7"/>
      <c r="F844" s="7"/>
    </row>
    <row r="845" spans="2:6">
      <c r="B845" s="7"/>
      <c r="F845" s="7"/>
    </row>
    <row r="846" spans="2:6">
      <c r="B846" s="7"/>
      <c r="F846" s="7"/>
    </row>
    <row r="847" spans="2:6">
      <c r="B847" s="7"/>
      <c r="F847" s="7"/>
    </row>
    <row r="848" spans="2:6">
      <c r="B848" s="7"/>
      <c r="F848" s="7"/>
    </row>
    <row r="849" spans="2:6">
      <c r="B849" s="7"/>
      <c r="F849" s="7"/>
    </row>
    <row r="850" spans="2:6">
      <c r="B850" s="7"/>
      <c r="F850" s="7"/>
    </row>
    <row r="851" spans="2:6">
      <c r="B851" s="7"/>
      <c r="F851" s="7"/>
    </row>
    <row r="852" spans="2:6">
      <c r="B852" s="7"/>
      <c r="F852" s="7"/>
    </row>
    <row r="853" spans="2:6">
      <c r="B853" s="7"/>
      <c r="F853" s="7"/>
    </row>
    <row r="854" spans="2:6">
      <c r="B854" s="7"/>
      <c r="F854" s="7"/>
    </row>
    <row r="855" spans="2:6">
      <c r="B855" s="7"/>
      <c r="F855" s="7"/>
    </row>
    <row r="856" spans="2:6">
      <c r="B856" s="7"/>
      <c r="F856" s="7"/>
    </row>
    <row r="857" spans="2:6">
      <c r="B857" s="7"/>
      <c r="F857" s="7"/>
    </row>
    <row r="858" spans="2:6">
      <c r="B858" s="7"/>
      <c r="F858" s="7"/>
    </row>
    <row r="859" spans="2:6">
      <c r="B859" s="7"/>
      <c r="F859" s="7"/>
    </row>
    <row r="860" spans="2:6">
      <c r="B860" s="7"/>
      <c r="F860" s="7"/>
    </row>
    <row r="861" spans="2:6">
      <c r="B861" s="7"/>
      <c r="F861" s="7"/>
    </row>
    <row r="862" spans="2:6">
      <c r="B862" s="7"/>
      <c r="F862" s="7"/>
    </row>
    <row r="863" spans="2:6">
      <c r="B863" s="7"/>
      <c r="F863" s="7"/>
    </row>
    <row r="864" spans="2:6">
      <c r="B864" s="7"/>
      <c r="F864" s="7"/>
    </row>
    <row r="865" spans="2:6">
      <c r="B865" s="7"/>
      <c r="F865" s="7"/>
    </row>
    <row r="866" spans="2:6">
      <c r="B866" s="7"/>
      <c r="F866" s="7"/>
    </row>
    <row r="867" spans="2:6">
      <c r="B867" s="7"/>
      <c r="F867" s="7"/>
    </row>
  </sheetData>
  <phoneticPr fontId="8" type="noConversion"/>
  <hyperlinks>
    <hyperlink ref="P74" r:id="rId1" display="http://www.konkoly.hu/cgi-bin/IBVS?4976" xr:uid="{00000000-0004-0000-0100-000000000000}"/>
    <hyperlink ref="P75" r:id="rId2" display="http://www.konkoly.hu/cgi-bin/IBVS?4976" xr:uid="{00000000-0004-0000-0100-000001000000}"/>
    <hyperlink ref="P14" r:id="rId3" display="http://www.bav-astro.de/sfs/BAVM_link.php?BAVMnr=173" xr:uid="{00000000-0004-0000-0100-000002000000}"/>
    <hyperlink ref="P15" r:id="rId4" display="http://www.bav-astro.de/sfs/BAVM_link.php?BAVMnr=173" xr:uid="{00000000-0004-0000-0100-000003000000}"/>
    <hyperlink ref="P16" r:id="rId5" display="http://www.bav-astro.de/sfs/BAVM_link.php?BAVMnr=173" xr:uid="{00000000-0004-0000-0100-000004000000}"/>
    <hyperlink ref="P17" r:id="rId6" display="http://var.astro.cz/oejv/issues/oejv0074.pdf" xr:uid="{00000000-0004-0000-0100-000005000000}"/>
    <hyperlink ref="P18" r:id="rId7" display="http://www.konkoly.hu/cgi-bin/IBVS?5713" xr:uid="{00000000-0004-0000-0100-000006000000}"/>
    <hyperlink ref="P19" r:id="rId8" display="http://www.bav-astro.de/sfs/BAVM_link.php?BAVMnr=178" xr:uid="{00000000-0004-0000-0100-000007000000}"/>
    <hyperlink ref="P21" r:id="rId9" display="http://www.bav-astro.de/sfs/BAVM_link.php?BAVMnr=186" xr:uid="{00000000-0004-0000-0100-000008000000}"/>
    <hyperlink ref="P22" r:id="rId10" display="http://www.bav-astro.de/sfs/BAVM_link.php?BAVMnr=201" xr:uid="{00000000-0004-0000-0100-000009000000}"/>
    <hyperlink ref="P23" r:id="rId11" display="http://www.konkoly.hu/cgi-bin/IBVS?5820" xr:uid="{00000000-0004-0000-0100-00000A000000}"/>
    <hyperlink ref="P24" r:id="rId12" display="http://www.konkoly.hu/cgi-bin/IBVS?5837" xr:uid="{00000000-0004-0000-0100-00000B000000}"/>
    <hyperlink ref="P25" r:id="rId13" display="http://www.bav-astro.de/sfs/BAVM_link.php?BAVMnr=201" xr:uid="{00000000-0004-0000-0100-00000C000000}"/>
    <hyperlink ref="P26" r:id="rId14" display="http://www.bav-astro.de/sfs/BAVM_link.php?BAVMnr=201" xr:uid="{00000000-0004-0000-0100-00000D000000}"/>
    <hyperlink ref="P83" r:id="rId15" display="http://var.astro.cz/oejv/issues/oejv0137.pdf" xr:uid="{00000000-0004-0000-0100-00000E000000}"/>
    <hyperlink ref="P27" r:id="rId16" display="http://www.konkoly.hu/cgi-bin/IBVS?5920" xr:uid="{00000000-0004-0000-0100-00000F000000}"/>
    <hyperlink ref="P28" r:id="rId17" display="http://www.konkoly.hu/cgi-bin/IBVS?5920" xr:uid="{00000000-0004-0000-0100-000010000000}"/>
    <hyperlink ref="P29" r:id="rId18" display="http://var.astro.cz/oejv/issues/oejv0137.pdf" xr:uid="{00000000-0004-0000-0100-000011000000}"/>
    <hyperlink ref="P30" r:id="rId19" display="http://var.astro.cz/oejv/issues/oejv0137.pdf" xr:uid="{00000000-0004-0000-0100-000012000000}"/>
    <hyperlink ref="P84" r:id="rId20" display="http://var.astro.cz/oejv/issues/oejv0137.pdf" xr:uid="{00000000-0004-0000-0100-000013000000}"/>
    <hyperlink ref="P85" r:id="rId21" display="http://var.astro.cz/oejv/issues/oejv0137.pdf" xr:uid="{00000000-0004-0000-0100-000014000000}"/>
    <hyperlink ref="P31" r:id="rId22" display="http://www.konkoly.hu/cgi-bin/IBVS?5945" xr:uid="{00000000-0004-0000-0100-000015000000}"/>
    <hyperlink ref="P32" r:id="rId23" display="http://www.konkoly.hu/cgi-bin/IBVS?5945" xr:uid="{00000000-0004-0000-0100-000016000000}"/>
    <hyperlink ref="P86" r:id="rId24" display="http://var.astro.cz/oejv/issues/oejv0137.pdf" xr:uid="{00000000-0004-0000-0100-000017000000}"/>
    <hyperlink ref="P87" r:id="rId25" display="http://var.astro.cz/oejv/issues/oejv0137.pdf" xr:uid="{00000000-0004-0000-0100-000018000000}"/>
    <hyperlink ref="P33" r:id="rId26" display="http://var.astro.cz/oejv/issues/oejv0137.pdf" xr:uid="{00000000-0004-0000-0100-000019000000}"/>
    <hyperlink ref="P34" r:id="rId27" display="http://var.astro.cz/oejv/issues/oejv0137.pdf" xr:uid="{00000000-0004-0000-0100-00001A000000}"/>
    <hyperlink ref="P35" r:id="rId28" display="http://var.astro.cz/oejv/issues/oejv0160.pdf" xr:uid="{00000000-0004-0000-0100-00001B000000}"/>
    <hyperlink ref="P36" r:id="rId29" display="http://var.astro.cz/oejv/issues/oejv0160.pdf" xr:uid="{00000000-0004-0000-0100-00001C000000}"/>
    <hyperlink ref="P37" r:id="rId30" display="http://var.astro.cz/oejv/issues/oejv0160.pdf" xr:uid="{00000000-0004-0000-0100-00001D000000}"/>
    <hyperlink ref="P38" r:id="rId31" display="http://www.bav-astro.de/sfs/BAVM_link.php?BAVMnr=220" xr:uid="{00000000-0004-0000-0100-00001E000000}"/>
    <hyperlink ref="P39" r:id="rId32" display="http://www.bav-astro.de/sfs/BAVM_link.php?BAVMnr=220" xr:uid="{00000000-0004-0000-0100-00001F000000}"/>
    <hyperlink ref="P40" r:id="rId33" display="http://var.astro.cz/oejv/issues/oejv0160.pdf" xr:uid="{00000000-0004-0000-0100-000020000000}"/>
    <hyperlink ref="P41" r:id="rId34" display="http://var.astro.cz/oejv/issues/oejv0160.pdf" xr:uid="{00000000-0004-0000-0100-000021000000}"/>
    <hyperlink ref="P42" r:id="rId35" display="http://var.astro.cz/oejv/issues/oejv0160.pdf" xr:uid="{00000000-0004-0000-0100-000022000000}"/>
    <hyperlink ref="P43" r:id="rId36" display="http://var.astro.cz/oejv/issues/oejv0160.pdf" xr:uid="{00000000-0004-0000-0100-000023000000}"/>
    <hyperlink ref="P44" r:id="rId37" display="http://var.astro.cz/oejv/issues/oejv0160.pdf" xr:uid="{00000000-0004-0000-0100-000024000000}"/>
    <hyperlink ref="P45" r:id="rId38" display="http://var.astro.cz/oejv/issues/oejv0160.pdf" xr:uid="{00000000-0004-0000-0100-000025000000}"/>
    <hyperlink ref="P46" r:id="rId39" display="http://www.konkoly.hu/cgi-bin/IBVS?6033" xr:uid="{00000000-0004-0000-0100-000026000000}"/>
    <hyperlink ref="P47" r:id="rId40" display="http://var.astro.cz/oejv/issues/oejv0160.pdf" xr:uid="{00000000-0004-0000-0100-000027000000}"/>
    <hyperlink ref="P48" r:id="rId41" display="http://www.konkoly.hu/cgi-bin/IBVS?6033" xr:uid="{00000000-0004-0000-0100-000028000000}"/>
    <hyperlink ref="P49" r:id="rId42" display="http://www.konkoly.hu/cgi-bin/IBVS?6033" xr:uid="{00000000-0004-0000-0100-000029000000}"/>
    <hyperlink ref="P50" r:id="rId43" display="http://www.konkoly.hu/cgi-bin/IBVS?6033" xr:uid="{00000000-0004-0000-0100-00002A000000}"/>
    <hyperlink ref="P51" r:id="rId44" display="http://www.konkoly.hu/cgi-bin/IBVS?6033" xr:uid="{00000000-0004-0000-0100-00002B000000}"/>
    <hyperlink ref="P52" r:id="rId45" display="http://www.konkoly.hu/cgi-bin/IBVS?6033" xr:uid="{00000000-0004-0000-0100-00002C000000}"/>
    <hyperlink ref="P53" r:id="rId46" display="http://www.konkoly.hu/cgi-bin/IBVS?6033" xr:uid="{00000000-0004-0000-0100-00002D000000}"/>
    <hyperlink ref="P54" r:id="rId47" display="http://www.konkoly.hu/cgi-bin/IBVS?6033" xr:uid="{00000000-0004-0000-0100-00002E000000}"/>
    <hyperlink ref="P55" r:id="rId48" display="http://www.konkoly.hu/cgi-bin/IBVS?6033" xr:uid="{00000000-0004-0000-0100-00002F000000}"/>
    <hyperlink ref="P56" r:id="rId49" display="http://www.konkoly.hu/cgi-bin/IBVS?6033" xr:uid="{00000000-0004-0000-0100-000030000000}"/>
    <hyperlink ref="P57" r:id="rId50" display="http://var.astro.cz/oejv/issues/oejv0160.pdf" xr:uid="{00000000-0004-0000-0100-000031000000}"/>
    <hyperlink ref="P58" r:id="rId51" display="http://var.astro.cz/oejv/issues/oejv0160.pdf" xr:uid="{00000000-0004-0000-0100-000032000000}"/>
    <hyperlink ref="P59" r:id="rId52" display="http://var.astro.cz/oejv/issues/oejv0160.pdf" xr:uid="{00000000-0004-0000-0100-000033000000}"/>
    <hyperlink ref="P60" r:id="rId53" display="http://var.astro.cz/oejv/issues/oejv0160.pdf" xr:uid="{00000000-0004-0000-0100-000034000000}"/>
    <hyperlink ref="P61" r:id="rId54" display="http://var.astro.cz/oejv/issues/oejv0160.pdf" xr:uid="{00000000-0004-0000-0100-000035000000}"/>
    <hyperlink ref="P62" r:id="rId55" display="http://var.astro.cz/oejv/issues/oejv0160.pdf" xr:uid="{00000000-0004-0000-0100-000036000000}"/>
    <hyperlink ref="P63" r:id="rId56" display="http://www.bav-astro.de/sfs/BAVM_link.php?BAVMnr=231" xr:uid="{00000000-0004-0000-0100-000037000000}"/>
    <hyperlink ref="P64" r:id="rId57" display="http://www.bav-astro.de/sfs/BAVM_link.php?BAVMnr=231" xr:uid="{00000000-0004-0000-0100-000038000000}"/>
    <hyperlink ref="P65" r:id="rId58" display="http://www.konkoly.hu/cgi-bin/IBVS?6029" xr:uid="{00000000-0004-0000-0100-000039000000}"/>
    <hyperlink ref="P66" r:id="rId59" display="http://www.bav-astro.de/sfs/BAVM_link.php?BAVMnr=228" xr:uid="{00000000-0004-0000-0100-00003A000000}"/>
    <hyperlink ref="P67" r:id="rId60" display="http://www.bav-astro.de/sfs/BAVM_link.php?BAVMnr=228" xr:uid="{00000000-0004-0000-0100-00003B000000}"/>
    <hyperlink ref="P68" r:id="rId61" display="http://var.astro.cz/oejv/issues/oejv0160.pdf" xr:uid="{00000000-0004-0000-0100-00003C000000}"/>
    <hyperlink ref="P69" r:id="rId62" display="http://var.astro.cz/oejv/issues/oejv0160.pdf" xr:uid="{00000000-0004-0000-0100-00003D000000}"/>
    <hyperlink ref="P70" r:id="rId63" display="http://var.astro.cz/oejv/issues/oejv0160.pdf" xr:uid="{00000000-0004-0000-0100-00003E000000}"/>
    <hyperlink ref="P71" r:id="rId64" display="http://www.bav-astro.de/sfs/BAVM_link.php?BAVMnr=232" xr:uid="{00000000-0004-0000-0100-00003F000000}"/>
    <hyperlink ref="P72" r:id="rId65" display="http://www.bav-astro.de/sfs/BAVM_link.php?BAVMnr=238" xr:uid="{00000000-0004-0000-0100-000040000000}"/>
    <hyperlink ref="P73" r:id="rId66" display="http://www.bav-astro.de/sfs/BAVM_link.php?BAVMnr=238" xr:uid="{00000000-0004-0000-0100-000041000000}"/>
    <hyperlink ref="P13" r:id="rId67" display="http://www.bav-astro.de/sfs/BAVM_link.php?BAVMnr=241" xr:uid="{00000000-0004-0000-0100-00004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2025-01-06T04:20:59Z</dcterms:modified>
</cp:coreProperties>
</file>