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3033AB-C1AD-49BA-8038-9143B543D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14" i="1"/>
  <c r="F15" i="1" s="1"/>
  <c r="E22" i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<sst xmlns="http://schemas.openxmlformats.org/spreadsheetml/2006/main" count="59" uniqueCount="53">
  <si>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</si>
  <si>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</si>
  <si>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</si>
  <si>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</si>
  <si>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</si>
  <si>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</si>
  <si>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</si>
  <si>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</si>
  <si>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</si>
  <si>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</si>
  <si>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</si>
  <si>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</si>
  <si>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</si>
  <si>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</si>
  <si>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</si>
  <si>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</si>
  <si>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</si>
  <si>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</si>
  <si>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</si>
  <si>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</si>
  <si>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</si>
  <si>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</si>
  <si>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</si>
  <si>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</si>
  <si>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</si>
  <si>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</si>
  <si>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</si>
  <si>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</si>
  <si>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</si>
  <si>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</si>
  <si>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</si>
  <si>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</si>
  <si>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</si>
  <si>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</si>
  <si>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</si>
  <si>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</si>
  <si>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</si>
  <si>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</si>
  <si>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</si>
  <si>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</si>
  <si>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</si>
  <si>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</si>
  <si>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</si>
  <si>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V0854 Lyr</t>
  </si>
  <si>
    <t>EA</t>
  </si>
  <si>
    <t>VSX</t>
  </si>
  <si>
    <t>JBAV, 60</t>
  </si>
  <si>
    <t>I</t>
  </si>
  <si>
    <t>JBAV 96</t>
  </si>
  <si>
    <t xml:space="preserve">Mag </t>
  </si>
  <si>
    <t>Next ToM-P</t>
  </si>
  <si>
    <t>Next ToM-S</t>
  </si>
  <si>
    <t>10.66-10.98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</si>
</sst>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V0854</a:t>
            </a:r>
            <a:r>
              <a:rPr lang="en-AU" baseline="0"/>
              <a:t> Lyr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9.8465000046417117E-3</c:v>
                </c:pt>
                <c:pt idx="2">
                  <c:v>6.5180000019608997E-3</c:v>
                </c:pt>
                <c:pt idx="3">
                  <c:v>8.9469999657012522E-3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6.5219770583949122E-5</c:v>
                </c:pt>
                <c:pt idx="1">
                  <c:v>7.9580611837002484E-3</c:v>
                </c:pt>
                <c:pt idx="2">
                  <c:v>8.0638598239060368E-3</c:v>
                </c:pt>
                <c:pt idx="3">
                  <c:v>9.2243591941136276E-3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6005.5</c:v>
                </c:pt>
                <c:pt idx="2">
                  <c:v>6086</c:v>
                </c:pt>
                <c:pt idx="3">
                  <c:v>6969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5552973279221E-2"/>
              <c:y val="0.3671680917185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276225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8" t="s">
        <v>0</v>
      </c>
      <c r="C4" s="19" t="s">
        <v>36</v>
      </c>
      <c r="D4" s="20" t="s">
        <v>36</v>
      </c>
    </row>
    <row r="5" spans="1:15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5" s="15" customFormat="1" ht="12.95" customHeight="1" x14ac:dyDescent="0.2">
      <c r="A6" s="18" t="s">
        <v>1</v>
      </c>
    </row>
    <row r="7" spans="1:15" s="15" customFormat="1" ht="12.95" customHeight="1" x14ac:dyDescent="0.2">
      <c r="A7" s="15" t="s">
        <v>2</v>
      </c>
      <c r="C7" s="41">
        <v>54953.998699999996</v>
      </c>
      <c r="D7" s="24" t="s">
        <v>45</v>
      </c>
    </row>
    <row r="8" spans="1:15" s="15" customFormat="1" ht="12.95" customHeight="1" x14ac:dyDescent="0.2">
      <c r="A8" s="15" t="s">
        <v>3</v>
      </c>
      <c r="C8" s="41">
        <v>0.73373699999999997</v>
      </c>
      <c r="D8" s="24" t="s">
        <v>45</v>
      </c>
    </row>
    <row r="9" spans="1:15" s="15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5" customFormat="1" ht="12.95" customHeight="1" thickBot="1" x14ac:dyDescent="0.25">
      <c r="C10" s="29" t="s">
        <v>19</v>
      </c>
      <c r="D10" s="29" t="s">
        <v>20</v>
      </c>
    </row>
    <row r="11" spans="1:15" s="15" customFormat="1" ht="12.95" customHeight="1" x14ac:dyDescent="0.2">
      <c r="A11" s="15" t="s">
        <v>15</v>
      </c>
      <c r="C11" s="28">
        <f ca="1">INTERCEPT(INDIRECT($D$9):G992,INDIRECT($C$9):F992)</f>
        <v>6.5219770583949122E-5</v>
      </c>
      <c r="D11" s="17"/>
    </row>
    <row r="12" spans="1:15" s="15" customFormat="1" ht="12.95" customHeight="1" x14ac:dyDescent="0.2">
      <c r="A12" s="15" t="s">
        <v>16</v>
      </c>
      <c r="C12" s="28">
        <f ca="1">SLOPE(INDIRECT($D$9):G992,INDIRECT($C$9):F992)</f>
        <v>1.3142688224321537E-6</v>
      </c>
      <c r="D12" s="17"/>
      <c r="E12" s="48" t="s">
        <v>49</v>
      </c>
      <c r="F12" s="53" t="s">
        <v>52</v>
      </c>
    </row>
    <row r="13" spans="1:15" s="15" customFormat="1" ht="12.95" customHeight="1" x14ac:dyDescent="0.2">
      <c r="A13" s="15" t="s">
        <v>18</v>
      </c>
      <c r="C13" s="17" t="s">
        <v>13</v>
      </c>
      <c r="E13" s="46" t="s">
        <v>33</v>
      </c>
      <c r="F13" s="49">
        <v>1</v>
      </c>
    </row>
    <row r="14" spans="1:15" s="15" customFormat="1" ht="12.95" customHeight="1" x14ac:dyDescent="0.2">
      <c r="E14" s="46" t="s">
        <v>30</v>
      </c>
      <c r="F14" s="50">
        <f ca="1">NOW()+15018.5+$C$5/24</f>
        <v>60681.727544212961</v>
      </c>
    </row>
    <row r="15" spans="1:15" s="15" customFormat="1" ht="12.95" customHeight="1" x14ac:dyDescent="0.2">
      <c r="A15" s="31" t="s">
        <v>17</v>
      </c>
      <c r="C15" s="32">
        <f ca="1">(C7+C11)+(C8+C12)*INT(MAX(F21:F3533))</f>
        <v>60067.421077359191</v>
      </c>
      <c r="E15" s="46" t="s">
        <v>34</v>
      </c>
      <c r="F15" s="50">
        <f ca="1">ROUND(2*($F$14-$C$7)/$C$8,0)/2+$F$13</f>
        <v>7807</v>
      </c>
    </row>
    <row r="16" spans="1:15" s="15" customFormat="1" ht="12.95" customHeight="1" x14ac:dyDescent="0.2">
      <c r="A16" s="18" t="s">
        <v>4</v>
      </c>
      <c r="C16" s="33">
        <f ca="1">+C8+C12</f>
        <v>0.73373831426882241</v>
      </c>
      <c r="E16" s="46" t="s">
        <v>35</v>
      </c>
      <c r="F16" s="50">
        <f ca="1">ROUND(2*($F$14-$C$15)/$C$16,0)/2+$F$13</f>
        <v>838</v>
      </c>
    </row>
    <row r="17" spans="1:21" s="15" customFormat="1" ht="12.95" customHeight="1" thickBot="1" x14ac:dyDescent="0.25">
      <c r="A17" s="30" t="s">
        <v>27</v>
      </c>
      <c r="C17" s="15">
        <f>COUNT(C21:C2191)</f>
        <v>4</v>
      </c>
      <c r="E17" s="46" t="s">
        <v>50</v>
      </c>
      <c r="F17" s="52">
        <f ca="1">+$C$15+$C$16*$F$16-15018.5-$C$5/24</f>
        <v>45664.189618049801</v>
      </c>
    </row>
    <row r="18" spans="1:21" s="15" customFormat="1" ht="12.95" customHeight="1" thickTop="1" thickBot="1" x14ac:dyDescent="0.25">
      <c r="A18" s="18" t="s">
        <v>5</v>
      </c>
      <c r="C18" s="34">
        <f ca="1">+C15</f>
        <v>60067.421077359191</v>
      </c>
      <c r="D18" s="45">
        <f ca="1">+C16</f>
        <v>0.73373831426882241</v>
      </c>
      <c r="E18" s="47" t="s">
        <v>51</v>
      </c>
      <c r="F18" s="51">
        <f ca="1">+($C$15+$C$16*$F$16)-($C$16/2)-15018.5-$C$5/24</f>
        <v>45663.822748892664</v>
      </c>
    </row>
    <row r="19" spans="1:21" s="15" customFormat="1" ht="12.95" customHeight="1" thickTop="1" x14ac:dyDescent="0.2">
      <c r="F19" s="35" t="s">
        <v>42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9" t="s">
        <v>14</v>
      </c>
      <c r="U20" s="38" t="s">
        <v>32</v>
      </c>
    </row>
    <row r="21" spans="1:21" s="15" customFormat="1" ht="12.95" customHeight="1" x14ac:dyDescent="0.2">
      <c r="A21" s="15" t="s">
        <v>45</v>
      </c>
      <c r="C21" s="23">
        <v>54953.998699999996</v>
      </c>
      <c r="D21" s="23"/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6.5219770583949122E-5</v>
      </c>
      <c r="Q21" s="39">
        <f>+C21-15018.5</f>
        <v>39935.498699999996</v>
      </c>
    </row>
    <row r="22" spans="1:21" s="15" customFormat="1" ht="12.95" customHeight="1" x14ac:dyDescent="0.2">
      <c r="A22" s="12" t="s">
        <v>46</v>
      </c>
      <c r="B22" s="13" t="s">
        <v>47</v>
      </c>
      <c r="C22" s="14">
        <v>59360.466099999998</v>
      </c>
      <c r="D22" s="12">
        <v>3.3999999999999998E-3</v>
      </c>
      <c r="E22" s="15">
        <f t="shared" ref="E22:E23" si="0">+(C22-C$7)/C$8</f>
        <v>6005.513419658545</v>
      </c>
      <c r="F22" s="15">
        <f t="shared" ref="F22:F23" si="1">ROUND(2*E22,0)/2</f>
        <v>6005.5</v>
      </c>
      <c r="G22" s="15">
        <f t="shared" ref="G22:G23" si="2">+C22-(C$7+F22*C$8)</f>
        <v>9.8465000046417117E-3</v>
      </c>
      <c r="K22" s="15">
        <f>+G22</f>
        <v>9.8465000046417117E-3</v>
      </c>
      <c r="O22" s="15">
        <f t="shared" ref="O22:O23" ca="1" si="3">+C$11+C$12*$F22</f>
        <v>7.9580611837002484E-3</v>
      </c>
      <c r="Q22" s="39">
        <f t="shared" ref="Q22:Q23" si="4">+C22-15018.5</f>
        <v>44341.966099999998</v>
      </c>
    </row>
    <row r="23" spans="1:21" s="15" customFormat="1" ht="12.95" customHeight="1" x14ac:dyDescent="0.2">
      <c r="A23" s="12" t="s">
        <v>46</v>
      </c>
      <c r="B23" s="13" t="s">
        <v>47</v>
      </c>
      <c r="C23" s="14">
        <v>59419.528599999998</v>
      </c>
      <c r="D23" s="12">
        <v>1.8E-3</v>
      </c>
      <c r="E23" s="15">
        <f t="shared" si="0"/>
        <v>6086.0088832919719</v>
      </c>
      <c r="F23" s="15">
        <f t="shared" si="1"/>
        <v>6086</v>
      </c>
      <c r="G23" s="15">
        <f t="shared" si="2"/>
        <v>6.5180000019608997E-3</v>
      </c>
      <c r="K23" s="15">
        <f>+G23</f>
        <v>6.5180000019608997E-3</v>
      </c>
      <c r="O23" s="15">
        <f t="shared" ca="1" si="3"/>
        <v>8.0638598239060368E-3</v>
      </c>
      <c r="Q23" s="39">
        <f t="shared" si="4"/>
        <v>44401.028599999998</v>
      </c>
    </row>
    <row r="24" spans="1:21" s="15" customFormat="1" ht="12.95" customHeight="1" x14ac:dyDescent="0.2">
      <c r="A24" s="42" t="s">
        <v>48</v>
      </c>
      <c r="B24" s="43" t="s">
        <v>47</v>
      </c>
      <c r="C24" s="44">
        <v>60067.420799999963</v>
      </c>
      <c r="D24" s="42">
        <v>2.9999999999999997E-4</v>
      </c>
      <c r="E24" s="15">
        <f t="shared" ref="E24" si="5">+(C24-C$7)/C$8</f>
        <v>6969.0121937424001</v>
      </c>
      <c r="F24" s="15">
        <f t="shared" ref="F24" si="6">ROUND(2*E24,0)/2</f>
        <v>6969</v>
      </c>
      <c r="G24" s="15">
        <f t="shared" ref="G24" si="7">+C24-(C$7+F24*C$8)</f>
        <v>8.9469999657012522E-3</v>
      </c>
      <c r="K24" s="15">
        <f>+G24</f>
        <v>8.9469999657012522E-3</v>
      </c>
      <c r="O24" s="15">
        <f t="shared" ref="O24" ca="1" si="8">+C$11+C$12*$F24</f>
        <v>9.2243591941136276E-3</v>
      </c>
      <c r="Q24" s="39">
        <f t="shared" ref="Q24" si="9">+C24-15018.5</f>
        <v>45048.920799999963</v>
      </c>
    </row>
    <row r="25" spans="1:21" s="15" customFormat="1" ht="12.95" customHeight="1" x14ac:dyDescent="0.2">
      <c r="C25" s="23"/>
      <c r="D25" s="23"/>
      <c r="Q25" s="40"/>
    </row>
    <row r="26" spans="1:21" s="15" customFormat="1" ht="12.95" customHeight="1" x14ac:dyDescent="0.2">
      <c r="C26" s="23"/>
      <c r="D26" s="23"/>
      <c r="Q26" s="40"/>
    </row>
    <row r="27" spans="1:21" s="15" customFormat="1" ht="12.95" customHeight="1" x14ac:dyDescent="0.2">
      <c r="C27" s="23"/>
      <c r="D27" s="23"/>
      <c r="Q27" s="40"/>
    </row>
    <row r="28" spans="1:21" s="15" customFormat="1" ht="12.95" customHeight="1" x14ac:dyDescent="0.2">
      <c r="C28" s="23"/>
      <c r="D28" s="23"/>
      <c r="Q28" s="40"/>
    </row>
    <row r="29" spans="1:21" s="15" customFormat="1" ht="12.95" customHeight="1" x14ac:dyDescent="0.2">
      <c r="C29" s="23"/>
      <c r="D29" s="23"/>
      <c r="Q29" s="40"/>
    </row>
    <row r="30" spans="1:21" s="15" customFormat="1" ht="12.95" customHeight="1" x14ac:dyDescent="0.2">
      <c r="C30" s="23"/>
      <c r="D30" s="23"/>
      <c r="Q30" s="40"/>
    </row>
    <row r="31" spans="1:21" s="15" customFormat="1" ht="12.95" customHeight="1" x14ac:dyDescent="0.2">
      <c r="C31" s="23"/>
      <c r="D31" s="23"/>
      <c r="Q31" s="40"/>
    </row>
    <row r="32" spans="1:21" s="15" customFormat="1" ht="12.95" customHeight="1" x14ac:dyDescent="0.2">
      <c r="C32" s="23"/>
      <c r="D32" s="23"/>
      <c r="Q32" s="40"/>
    </row>
    <row r="33" spans="3:17" s="15" customFormat="1" ht="12.95" customHeight="1" x14ac:dyDescent="0.2">
      <c r="C33" s="23"/>
      <c r="D33" s="23"/>
      <c r="Q33" s="40"/>
    </row>
    <row r="34" spans="3:17" s="15" customFormat="1" ht="12.95" customHeight="1" x14ac:dyDescent="0.2">
      <c r="C34" s="23"/>
      <c r="D34" s="23"/>
    </row>
    <row r="35" spans="3:17" s="15" customFormat="1" ht="12.95" customHeight="1" x14ac:dyDescent="0.2">
      <c r="C35" s="23"/>
      <c r="D35" s="23"/>
    </row>
    <row r="36" spans="3:17" s="15" customFormat="1" ht="12.95" customHeight="1" x14ac:dyDescent="0.2">
      <c r="C36" s="23"/>
      <c r="D36" s="23"/>
    </row>
    <row r="37" spans="3:17" s="15" customFormat="1" ht="12.95" customHeight="1" x14ac:dyDescent="0.2">
      <c r="C37" s="23"/>
      <c r="D37" s="23"/>
    </row>
    <row r="38" spans="3:17" s="15" customFormat="1" ht="12.95" customHeight="1" x14ac:dyDescent="0.2">
      <c r="C38" s="23"/>
      <c r="D38" s="23"/>
    </row>
    <row r="39" spans="3:17" s="15" customFormat="1" ht="12.95" customHeight="1" x14ac:dyDescent="0.2">
      <c r="C39" s="23"/>
      <c r="D39" s="23"/>
    </row>
    <row r="40" spans="3:17" s="15" customFormat="1" ht="12.95" customHeight="1" x14ac:dyDescent="0.2">
      <c r="C40" s="23"/>
      <c r="D40" s="23"/>
    </row>
    <row r="41" spans="3:17" s="15" customFormat="1" ht="12.95" customHeight="1" x14ac:dyDescent="0.2">
      <c r="C41" s="23"/>
      <c r="D41" s="23"/>
    </row>
    <row r="42" spans="3:17" s="15" customFormat="1" ht="12.95" customHeight="1" x14ac:dyDescent="0.2">
      <c r="C42" s="23"/>
      <c r="D42" s="23"/>
    </row>
    <row r="43" spans="3:17" s="15" customFormat="1" ht="12.95" customHeight="1" x14ac:dyDescent="0.2">
      <c r="C43" s="23"/>
      <c r="D43" s="23"/>
    </row>
    <row r="44" spans="3:17" s="15" customFormat="1" ht="12.95" customHeight="1" x14ac:dyDescent="0.2">
      <c r="C44" s="23"/>
      <c r="D44" s="23"/>
    </row>
    <row r="45" spans="3:17" s="15" customFormat="1" ht="12.95" customHeight="1" x14ac:dyDescent="0.2">
      <c r="C45" s="23"/>
      <c r="D45" s="23"/>
    </row>
    <row r="46" spans="3:17" s="15" customFormat="1" ht="12.95" customHeight="1" x14ac:dyDescent="0.2">
      <c r="C46" s="23"/>
      <c r="D46" s="23"/>
    </row>
    <row r="47" spans="3:17" s="15" customFormat="1" ht="12.95" customHeight="1" x14ac:dyDescent="0.2">
      <c r="C47" s="23"/>
      <c r="D47" s="23"/>
    </row>
    <row r="48" spans="3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s="15" customFormat="1" ht="12.95" customHeight="1" x14ac:dyDescent="0.2">
      <c r="C295" s="23"/>
      <c r="D295" s="23"/>
    </row>
    <row r="296" spans="3:4" s="15" customFormat="1" ht="12.95" customHeight="1" x14ac:dyDescent="0.2">
      <c r="C296" s="23"/>
      <c r="D296" s="23"/>
    </row>
    <row r="297" spans="3:4" s="15" customFormat="1" ht="12.95" customHeight="1" x14ac:dyDescent="0.2">
      <c r="C297" s="23"/>
      <c r="D297" s="23"/>
    </row>
    <row r="298" spans="3:4" s="15" customFormat="1" ht="12.95" customHeight="1" x14ac:dyDescent="0.2">
      <c r="C298" s="23"/>
      <c r="D298" s="23"/>
    </row>
    <row r="299" spans="3:4" s="15" customFormat="1" ht="12.95" customHeight="1" x14ac:dyDescent="0.2">
      <c r="C299" s="23"/>
      <c r="D299" s="23"/>
    </row>
    <row r="300" spans="3:4" s="15" customFormat="1" ht="12.95" customHeight="1" x14ac:dyDescent="0.2">
      <c r="C300" s="23"/>
      <c r="D300" s="23"/>
    </row>
    <row r="301" spans="3:4" s="15" customFormat="1" ht="12.95" customHeight="1" x14ac:dyDescent="0.2">
      <c r="C301" s="23"/>
      <c r="D301" s="23"/>
    </row>
    <row r="302" spans="3:4" s="15" customFormat="1" ht="12.95" customHeight="1" x14ac:dyDescent="0.2">
      <c r="C302" s="23"/>
      <c r="D302" s="23"/>
    </row>
    <row r="303" spans="3:4" s="15" customFormat="1" ht="12.95" customHeight="1" x14ac:dyDescent="0.2">
      <c r="C303" s="23"/>
      <c r="D303" s="23"/>
    </row>
    <row r="304" spans="3:4" s="15" customFormat="1" ht="12.95" customHeight="1" x14ac:dyDescent="0.2">
      <c r="C304" s="23"/>
      <c r="D304" s="23"/>
    </row>
    <row r="305" spans="3:4" s="15" customFormat="1" ht="12.95" customHeight="1" x14ac:dyDescent="0.2">
      <c r="C305" s="23"/>
      <c r="D305" s="23"/>
    </row>
    <row r="306" spans="3:4" s="15" customFormat="1" ht="12.95" customHeight="1" x14ac:dyDescent="0.2">
      <c r="C306" s="23"/>
      <c r="D306" s="23"/>
    </row>
    <row r="307" spans="3:4" s="15" customFormat="1" ht="12.95" customHeight="1" x14ac:dyDescent="0.2">
      <c r="C307" s="23"/>
      <c r="D307" s="23"/>
    </row>
    <row r="308" spans="3:4" s="15" customFormat="1" ht="12.95" customHeight="1" x14ac:dyDescent="0.2">
      <c r="C308" s="23"/>
      <c r="D308" s="23"/>
    </row>
    <row r="309" spans="3:4" s="15" customFormat="1" ht="12.95" customHeight="1" x14ac:dyDescent="0.2">
      <c r="C309" s="23"/>
      <c r="D309" s="23"/>
    </row>
    <row r="310" spans="3:4" s="15" customFormat="1" ht="12.95" customHeight="1" x14ac:dyDescent="0.2">
      <c r="C310" s="23"/>
      <c r="D310" s="23"/>
    </row>
    <row r="311" spans="3:4" s="15" customFormat="1" ht="12.95" customHeight="1" x14ac:dyDescent="0.2">
      <c r="C311" s="23"/>
      <c r="D311" s="23"/>
    </row>
    <row r="312" spans="3:4" s="15" customFormat="1" ht="12.95" customHeight="1" x14ac:dyDescent="0.2">
      <c r="C312" s="23"/>
      <c r="D312" s="23"/>
    </row>
    <row r="313" spans="3:4" s="15" customFormat="1" ht="12.95" customHeight="1" x14ac:dyDescent="0.2">
      <c r="C313" s="23"/>
      <c r="D313" s="23"/>
    </row>
    <row r="314" spans="3:4" s="15" customFormat="1" ht="12.95" customHeight="1" x14ac:dyDescent="0.2">
      <c r="C314" s="23"/>
      <c r="D314" s="23"/>
    </row>
    <row r="315" spans="3:4" s="15" customFormat="1" ht="12.95" customHeight="1" x14ac:dyDescent="0.2">
      <c r="C315" s="23"/>
      <c r="D315" s="23"/>
    </row>
    <row r="316" spans="3:4" s="15" customFormat="1" ht="12.95" customHeight="1" x14ac:dyDescent="0.2">
      <c r="C316" s="23"/>
      <c r="D316" s="23"/>
    </row>
    <row r="317" spans="3:4" s="15" customFormat="1" ht="12.95" customHeight="1" x14ac:dyDescent="0.2">
      <c r="C317" s="23"/>
      <c r="D317" s="23"/>
    </row>
    <row r="318" spans="3:4" s="15" customFormat="1" ht="12.95" customHeight="1" x14ac:dyDescent="0.2">
      <c r="C318" s="23"/>
      <c r="D318" s="23"/>
    </row>
    <row r="319" spans="3:4" s="15" customFormat="1" ht="12.95" customHeight="1" x14ac:dyDescent="0.2">
      <c r="C319" s="23"/>
      <c r="D319" s="23"/>
    </row>
    <row r="320" spans="3:4" s="15" customFormat="1" ht="12.95" customHeight="1" x14ac:dyDescent="0.2">
      <c r="C320" s="23"/>
      <c r="D320" s="23"/>
    </row>
    <row r="321" spans="3:4" s="15" customFormat="1" ht="12.95" customHeight="1" x14ac:dyDescent="0.2">
      <c r="C321" s="23"/>
      <c r="D321" s="23"/>
    </row>
    <row r="322" spans="3:4" s="15" customFormat="1" ht="12.95" customHeight="1" x14ac:dyDescent="0.2">
      <c r="C322" s="23"/>
      <c r="D322" s="23"/>
    </row>
    <row r="323" spans="3:4" s="15" customFormat="1" ht="12.95" customHeight="1" x14ac:dyDescent="0.2">
      <c r="C323" s="23"/>
      <c r="D323" s="23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2025-01-06T04:27:39Z</dcterms:modified>
</cp:coreProperties>
</file>