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75525B-0296-4F81-AD45-CF894BC21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21" i="1"/>
  <c r="E37" i="1"/>
  <c r="Q37" i="1"/>
  <c r="E38" i="1"/>
  <c r="Q38" i="1"/>
  <c r="E39" i="1"/>
  <c r="Q39" i="1"/>
  <c r="E40" i="1"/>
  <c r="Q40" i="1"/>
  <c r="E41" i="1"/>
  <c r="P41" i="1" s="1"/>
  <c r="Q41" i="1"/>
  <c r="E42" i="1"/>
  <c r="P42" i="1" s="1"/>
  <c r="Q42" i="1"/>
  <c r="E43" i="1"/>
  <c r="Q43" i="1"/>
  <c r="E44" i="1"/>
  <c r="Q44" i="1"/>
  <c r="E45" i="1"/>
  <c r="Q45" i="1"/>
  <c r="E46" i="1"/>
  <c r="Q46" i="1"/>
  <c r="E47" i="1"/>
  <c r="Q47" i="1"/>
  <c r="E48" i="1"/>
  <c r="Q48" i="1"/>
  <c r="E49" i="1"/>
  <c r="P49" i="1" s="1"/>
  <c r="Q49" i="1"/>
  <c r="E50" i="1"/>
  <c r="P50" i="1" s="1"/>
  <c r="Q50" i="1"/>
  <c r="E51" i="1"/>
  <c r="Q51" i="1"/>
  <c r="E52" i="1"/>
  <c r="Q52" i="1"/>
  <c r="E53" i="1"/>
  <c r="Q53" i="1"/>
  <c r="E54" i="1"/>
  <c r="Q54" i="1"/>
  <c r="E55" i="1"/>
  <c r="Q55" i="1"/>
  <c r="E56" i="1"/>
  <c r="Q56" i="1"/>
  <c r="E57" i="1"/>
  <c r="P57" i="1" s="1"/>
  <c r="Q57" i="1"/>
  <c r="E58" i="1"/>
  <c r="P58" i="1" s="1"/>
  <c r="Q58" i="1"/>
  <c r="E59" i="1"/>
  <c r="Q59" i="1"/>
  <c r="E60" i="1"/>
  <c r="Q60" i="1"/>
  <c r="E61" i="1"/>
  <c r="Q61" i="1"/>
  <c r="E62" i="1"/>
  <c r="Q62" i="1"/>
  <c r="E63" i="1"/>
  <c r="Q63" i="1"/>
  <c r="E64" i="1"/>
  <c r="Q64" i="1"/>
  <c r="E65" i="1"/>
  <c r="P65" i="1" s="1"/>
  <c r="Q65" i="1"/>
  <c r="E66" i="1"/>
  <c r="P66" i="1" s="1"/>
  <c r="Q66" i="1"/>
  <c r="E67" i="1"/>
  <c r="Q67" i="1"/>
  <c r="E68" i="1"/>
  <c r="Q68" i="1"/>
  <c r="E69" i="1"/>
  <c r="Q69" i="1"/>
  <c r="E70" i="1"/>
  <c r="Q70" i="1"/>
  <c r="E71" i="1"/>
  <c r="Q71" i="1"/>
  <c r="E72" i="1"/>
  <c r="Q72" i="1"/>
  <c r="E73" i="1"/>
  <c r="P73" i="1" s="1"/>
  <c r="Q73" i="1"/>
  <c r="E74" i="1"/>
  <c r="P74" i="1" s="1"/>
  <c r="Q74" i="1"/>
  <c r="E75" i="1"/>
  <c r="Q75" i="1"/>
  <c r="E76" i="1"/>
  <c r="Q76" i="1"/>
  <c r="E77" i="1"/>
  <c r="Q77" i="1"/>
  <c r="E78" i="1"/>
  <c r="Q78" i="1"/>
  <c r="E79" i="1"/>
  <c r="Q79" i="1"/>
  <c r="E80" i="1"/>
  <c r="Q80" i="1"/>
  <c r="E81" i="1"/>
  <c r="P81" i="1" s="1"/>
  <c r="Q81" i="1"/>
  <c r="E82" i="1"/>
  <c r="P82" i="1" s="1"/>
  <c r="Q82" i="1"/>
  <c r="E83" i="1"/>
  <c r="Q83" i="1"/>
  <c r="E84" i="1"/>
  <c r="Q84" i="1"/>
  <c r="E85" i="1"/>
  <c r="Q85" i="1"/>
  <c r="E86" i="1"/>
  <c r="Q86" i="1"/>
  <c r="F4" i="1"/>
  <c r="E110" i="1"/>
  <c r="Q110" i="1"/>
  <c r="E111" i="1"/>
  <c r="Q111" i="1"/>
  <c r="E112" i="1"/>
  <c r="Q112" i="1"/>
  <c r="E113" i="1"/>
  <c r="Q113" i="1"/>
  <c r="E114" i="1"/>
  <c r="Q114" i="1"/>
  <c r="E115" i="1"/>
  <c r="G115" i="1" s="1"/>
  <c r="K115" i="1" s="1"/>
  <c r="Q115" i="1"/>
  <c r="E116" i="1"/>
  <c r="Q116" i="1"/>
  <c r="Q1" i="1"/>
  <c r="R1" i="1"/>
  <c r="C9" i="1"/>
  <c r="D9" i="1"/>
  <c r="D11" i="1"/>
  <c r="D12" i="1"/>
  <c r="W4" i="1" s="1"/>
  <c r="D13" i="1"/>
  <c r="C17" i="1"/>
  <c r="E21" i="1"/>
  <c r="Q21" i="1"/>
  <c r="E22" i="1"/>
  <c r="G22" i="1" s="1"/>
  <c r="K22" i="1" s="1"/>
  <c r="Q22" i="1"/>
  <c r="E23" i="1"/>
  <c r="G23" i="1" s="1"/>
  <c r="K23" i="1" s="1"/>
  <c r="Q23" i="1"/>
  <c r="E24" i="1"/>
  <c r="G24" i="1" s="1"/>
  <c r="K24" i="1" s="1"/>
  <c r="Q24" i="1"/>
  <c r="E25" i="1"/>
  <c r="G25" i="1" s="1"/>
  <c r="Q25" i="1"/>
  <c r="E26" i="1"/>
  <c r="G26" i="1" s="1"/>
  <c r="K26" i="1" s="1"/>
  <c r="Q26" i="1"/>
  <c r="E27" i="1"/>
  <c r="Q27" i="1"/>
  <c r="E28" i="1"/>
  <c r="Q28" i="1"/>
  <c r="E29" i="1"/>
  <c r="G29" i="1" s="1"/>
  <c r="K29" i="1" s="1"/>
  <c r="Q29" i="1"/>
  <c r="E30" i="1"/>
  <c r="G30" i="1" s="1"/>
  <c r="K30" i="1" s="1"/>
  <c r="Q30" i="1"/>
  <c r="E31" i="1"/>
  <c r="G31" i="1" s="1"/>
  <c r="J31" i="1" s="1"/>
  <c r="Q31" i="1"/>
  <c r="E32" i="1"/>
  <c r="G32" i="1" s="1"/>
  <c r="K32" i="1" s="1"/>
  <c r="Q32" i="1"/>
  <c r="E33" i="1"/>
  <c r="G33" i="1" s="1"/>
  <c r="J33" i="1" s="1"/>
  <c r="Q33" i="1"/>
  <c r="E34" i="1"/>
  <c r="G34" i="1" s="1"/>
  <c r="K34" i="1" s="1"/>
  <c r="Q34" i="1"/>
  <c r="E35" i="1"/>
  <c r="Q35" i="1"/>
  <c r="E36" i="1"/>
  <c r="Q36" i="1"/>
  <c r="E87" i="1"/>
  <c r="G87" i="1" s="1"/>
  <c r="K87" i="1" s="1"/>
  <c r="Q87" i="1"/>
  <c r="E88" i="1"/>
  <c r="G88" i="1" s="1"/>
  <c r="K88" i="1" s="1"/>
  <c r="Q88" i="1"/>
  <c r="E89" i="1"/>
  <c r="G89" i="1" s="1"/>
  <c r="K89" i="1" s="1"/>
  <c r="Q89" i="1"/>
  <c r="E90" i="1"/>
  <c r="G90" i="1" s="1"/>
  <c r="K90" i="1" s="1"/>
  <c r="Q90" i="1"/>
  <c r="E91" i="1"/>
  <c r="Q91" i="1"/>
  <c r="E92" i="1"/>
  <c r="E23" i="2" s="1"/>
  <c r="Q92" i="1"/>
  <c r="E93" i="1"/>
  <c r="G93" i="1" s="1"/>
  <c r="J93" i="1" s="1"/>
  <c r="Q93" i="1"/>
  <c r="E94" i="1"/>
  <c r="G94" i="1" s="1"/>
  <c r="K94" i="1" s="1"/>
  <c r="Q94" i="1"/>
  <c r="E95" i="1"/>
  <c r="G95" i="1" s="1"/>
  <c r="K95" i="1" s="1"/>
  <c r="Q95" i="1"/>
  <c r="E96" i="1"/>
  <c r="G96" i="1" s="1"/>
  <c r="K96" i="1" s="1"/>
  <c r="Q96" i="1"/>
  <c r="E97" i="1"/>
  <c r="G97" i="1" s="1"/>
  <c r="K97" i="1" s="1"/>
  <c r="Q97" i="1"/>
  <c r="E98" i="1"/>
  <c r="G98" i="1" s="1"/>
  <c r="K98" i="1" s="1"/>
  <c r="Q98" i="1"/>
  <c r="E99" i="1"/>
  <c r="G99" i="1" s="1"/>
  <c r="K99" i="1" s="1"/>
  <c r="Q99" i="1"/>
  <c r="E100" i="1"/>
  <c r="Q100" i="1"/>
  <c r="E101" i="1"/>
  <c r="E18" i="2" s="1"/>
  <c r="Q101" i="1"/>
  <c r="E102" i="1"/>
  <c r="G102" i="1" s="1"/>
  <c r="K102" i="1" s="1"/>
  <c r="Q102" i="1"/>
  <c r="E104" i="1"/>
  <c r="E27" i="2" s="1"/>
  <c r="Q104" i="1"/>
  <c r="E105" i="1"/>
  <c r="G105" i="1" s="1"/>
  <c r="J105" i="1" s="1"/>
  <c r="Q105" i="1"/>
  <c r="E103" i="1"/>
  <c r="G103" i="1" s="1"/>
  <c r="K103" i="1" s="1"/>
  <c r="Q103" i="1"/>
  <c r="E106" i="1"/>
  <c r="G106" i="1" s="1"/>
  <c r="K106" i="1" s="1"/>
  <c r="Q106" i="1"/>
  <c r="E109" i="1"/>
  <c r="Q109" i="1"/>
  <c r="E107" i="1"/>
  <c r="G107" i="1" s="1"/>
  <c r="K107" i="1" s="1"/>
  <c r="Q107" i="1"/>
  <c r="E108" i="1"/>
  <c r="G108" i="1" s="1"/>
  <c r="K108" i="1" s="1"/>
  <c r="Q108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C15" i="2"/>
  <c r="D15" i="2"/>
  <c r="G15" i="2"/>
  <c r="H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H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H26" i="2"/>
  <c r="A27" i="2"/>
  <c r="D27" i="2"/>
  <c r="G27" i="2"/>
  <c r="C27" i="2"/>
  <c r="H27" i="2"/>
  <c r="B27" i="2"/>
  <c r="G100" i="1" l="1"/>
  <c r="K100" i="1" s="1"/>
  <c r="G109" i="1"/>
  <c r="K109" i="1" s="1"/>
  <c r="G36" i="1"/>
  <c r="K36" i="1" s="1"/>
  <c r="G116" i="1"/>
  <c r="K116" i="1" s="1"/>
  <c r="G21" i="1"/>
  <c r="K21" i="1" s="1"/>
  <c r="G28" i="1"/>
  <c r="K28" i="1" s="1"/>
  <c r="G35" i="1"/>
  <c r="J35" i="1" s="1"/>
  <c r="G27" i="1"/>
  <c r="K27" i="1" s="1"/>
  <c r="G91" i="1"/>
  <c r="K91" i="1" s="1"/>
  <c r="E14" i="2"/>
  <c r="G104" i="1"/>
  <c r="J104" i="1" s="1"/>
  <c r="P72" i="1"/>
  <c r="G72" i="1"/>
  <c r="L72" i="1" s="1"/>
  <c r="P64" i="1"/>
  <c r="G64" i="1"/>
  <c r="L64" i="1" s="1"/>
  <c r="P56" i="1"/>
  <c r="G56" i="1"/>
  <c r="L56" i="1" s="1"/>
  <c r="G37" i="1"/>
  <c r="L37" i="1" s="1"/>
  <c r="P37" i="1"/>
  <c r="P48" i="1"/>
  <c r="G48" i="1"/>
  <c r="L48" i="1" s="1"/>
  <c r="G85" i="1"/>
  <c r="L85" i="1" s="1"/>
  <c r="P85" i="1"/>
  <c r="P40" i="1"/>
  <c r="G40" i="1"/>
  <c r="L40" i="1" s="1"/>
  <c r="G77" i="1"/>
  <c r="L77" i="1" s="1"/>
  <c r="P77" i="1"/>
  <c r="G53" i="1"/>
  <c r="L53" i="1" s="1"/>
  <c r="P53" i="1"/>
  <c r="G45" i="1"/>
  <c r="L45" i="1" s="1"/>
  <c r="P45" i="1"/>
  <c r="G69" i="1"/>
  <c r="L69" i="1" s="1"/>
  <c r="P69" i="1"/>
  <c r="P80" i="1"/>
  <c r="G80" i="1"/>
  <c r="L80" i="1" s="1"/>
  <c r="G61" i="1"/>
  <c r="L61" i="1" s="1"/>
  <c r="P61" i="1"/>
  <c r="G81" i="1"/>
  <c r="L81" i="1" s="1"/>
  <c r="G73" i="1"/>
  <c r="L73" i="1" s="1"/>
  <c r="G65" i="1"/>
  <c r="L65" i="1" s="1"/>
  <c r="G57" i="1"/>
  <c r="L57" i="1" s="1"/>
  <c r="G49" i="1"/>
  <c r="L49" i="1" s="1"/>
  <c r="G41" i="1"/>
  <c r="L41" i="1" s="1"/>
  <c r="E22" i="2"/>
  <c r="E11" i="2"/>
  <c r="E13" i="2"/>
  <c r="E19" i="2"/>
  <c r="E24" i="2"/>
  <c r="G71" i="1"/>
  <c r="L71" i="1" s="1"/>
  <c r="P71" i="1"/>
  <c r="G52" i="1"/>
  <c r="L52" i="1" s="1"/>
  <c r="P52" i="1"/>
  <c r="G47" i="1"/>
  <c r="L47" i="1" s="1"/>
  <c r="P47" i="1"/>
  <c r="P86" i="1"/>
  <c r="G86" i="1"/>
  <c r="L86" i="1" s="1"/>
  <c r="P78" i="1"/>
  <c r="G78" i="1"/>
  <c r="L78" i="1" s="1"/>
  <c r="G70" i="1"/>
  <c r="L70" i="1" s="1"/>
  <c r="P70" i="1"/>
  <c r="G59" i="1"/>
  <c r="L59" i="1" s="1"/>
  <c r="P59" i="1"/>
  <c r="G51" i="1"/>
  <c r="L51" i="1" s="1"/>
  <c r="P51" i="1"/>
  <c r="G43" i="1"/>
  <c r="L43" i="1" s="1"/>
  <c r="P43" i="1"/>
  <c r="G84" i="1"/>
  <c r="L84" i="1" s="1"/>
  <c r="P84" i="1"/>
  <c r="G76" i="1"/>
  <c r="L76" i="1" s="1"/>
  <c r="P76" i="1"/>
  <c r="G63" i="1"/>
  <c r="L63" i="1" s="1"/>
  <c r="P63" i="1"/>
  <c r="G83" i="1"/>
  <c r="L83" i="1" s="1"/>
  <c r="P83" i="1"/>
  <c r="G75" i="1"/>
  <c r="L75" i="1" s="1"/>
  <c r="P75" i="1"/>
  <c r="G67" i="1"/>
  <c r="L67" i="1" s="1"/>
  <c r="P67" i="1"/>
  <c r="G62" i="1"/>
  <c r="L62" i="1" s="1"/>
  <c r="P62" i="1"/>
  <c r="G54" i="1"/>
  <c r="L54" i="1" s="1"/>
  <c r="P54" i="1"/>
  <c r="G46" i="1"/>
  <c r="L46" i="1" s="1"/>
  <c r="P46" i="1"/>
  <c r="G38" i="1"/>
  <c r="L38" i="1" s="1"/>
  <c r="P38" i="1"/>
  <c r="G39" i="1"/>
  <c r="L39" i="1" s="1"/>
  <c r="P39" i="1"/>
  <c r="G79" i="1"/>
  <c r="L79" i="1" s="1"/>
  <c r="P79" i="1"/>
  <c r="G68" i="1"/>
  <c r="L68" i="1" s="1"/>
  <c r="P68" i="1"/>
  <c r="G60" i="1"/>
  <c r="L60" i="1" s="1"/>
  <c r="P60" i="1"/>
  <c r="G55" i="1"/>
  <c r="L55" i="1" s="1"/>
  <c r="P55" i="1"/>
  <c r="G44" i="1"/>
  <c r="L44" i="1" s="1"/>
  <c r="P44" i="1"/>
  <c r="G82" i="1"/>
  <c r="L82" i="1" s="1"/>
  <c r="G74" i="1"/>
  <c r="L74" i="1" s="1"/>
  <c r="G66" i="1"/>
  <c r="L66" i="1" s="1"/>
  <c r="G58" i="1"/>
  <c r="L58" i="1" s="1"/>
  <c r="G50" i="1"/>
  <c r="L50" i="1" s="1"/>
  <c r="G42" i="1"/>
  <c r="L42" i="1" s="1"/>
  <c r="E26" i="2"/>
  <c r="E20" i="2"/>
  <c r="G92" i="1"/>
  <c r="K92" i="1" s="1"/>
  <c r="P35" i="1"/>
  <c r="E21" i="2"/>
  <c r="G101" i="1"/>
  <c r="K101" i="1" s="1"/>
  <c r="E17" i="2"/>
  <c r="E15" i="2"/>
  <c r="E16" i="2"/>
  <c r="E25" i="2"/>
  <c r="F5" i="1"/>
  <c r="W14" i="1"/>
  <c r="P25" i="1"/>
  <c r="R25" i="1" s="1"/>
  <c r="T25" i="1" s="1"/>
  <c r="P113" i="1"/>
  <c r="W17" i="1"/>
  <c r="P88" i="1"/>
  <c r="R88" i="1" s="1"/>
  <c r="T88" i="1" s="1"/>
  <c r="P99" i="1"/>
  <c r="R99" i="1" s="1"/>
  <c r="T99" i="1" s="1"/>
  <c r="P115" i="1"/>
  <c r="R115" i="1" s="1"/>
  <c r="T115" i="1" s="1"/>
  <c r="P94" i="1"/>
  <c r="R94" i="1" s="1"/>
  <c r="T94" i="1" s="1"/>
  <c r="P97" i="1"/>
  <c r="R97" i="1" s="1"/>
  <c r="T97" i="1" s="1"/>
  <c r="W10" i="1"/>
  <c r="P32" i="1"/>
  <c r="R32" i="1" s="1"/>
  <c r="T32" i="1" s="1"/>
  <c r="W9" i="1"/>
  <c r="W13" i="1"/>
  <c r="P33" i="1"/>
  <c r="R33" i="1" s="1"/>
  <c r="T33" i="1" s="1"/>
  <c r="P24" i="1"/>
  <c r="R24" i="1" s="1"/>
  <c r="T24" i="1" s="1"/>
  <c r="P98" i="1"/>
  <c r="R98" i="1" s="1"/>
  <c r="T98" i="1" s="1"/>
  <c r="P31" i="1"/>
  <c r="R31" i="1" s="1"/>
  <c r="T31" i="1" s="1"/>
  <c r="P112" i="1"/>
  <c r="G112" i="1"/>
  <c r="K112" i="1" s="1"/>
  <c r="P111" i="1"/>
  <c r="G111" i="1"/>
  <c r="K111" i="1" s="1"/>
  <c r="P114" i="1"/>
  <c r="G114" i="1"/>
  <c r="K114" i="1" s="1"/>
  <c r="G110" i="1"/>
  <c r="P110" i="1"/>
  <c r="G113" i="1"/>
  <c r="K113" i="1" s="1"/>
  <c r="P116" i="1"/>
  <c r="R116" i="1" s="1"/>
  <c r="T116" i="1" s="1"/>
  <c r="P23" i="1"/>
  <c r="R23" i="1" s="1"/>
  <c r="T23" i="1" s="1"/>
  <c r="W5" i="1"/>
  <c r="P26" i="1"/>
  <c r="R26" i="1" s="1"/>
  <c r="T26" i="1" s="1"/>
  <c r="P36" i="1"/>
  <c r="R36" i="1" s="1"/>
  <c r="T36" i="1" s="1"/>
  <c r="P105" i="1"/>
  <c r="R105" i="1" s="1"/>
  <c r="T105" i="1" s="1"/>
  <c r="P30" i="1"/>
  <c r="R30" i="1" s="1"/>
  <c r="T30" i="1" s="1"/>
  <c r="P96" i="1"/>
  <c r="R96" i="1" s="1"/>
  <c r="T96" i="1" s="1"/>
  <c r="P34" i="1"/>
  <c r="R34" i="1" s="1"/>
  <c r="T34" i="1" s="1"/>
  <c r="W2" i="1"/>
  <c r="P95" i="1"/>
  <c r="R95" i="1" s="1"/>
  <c r="T95" i="1" s="1"/>
  <c r="W3" i="1"/>
  <c r="W6" i="1"/>
  <c r="P108" i="1"/>
  <c r="R108" i="1" s="1"/>
  <c r="T108" i="1" s="1"/>
  <c r="P90" i="1"/>
  <c r="R90" i="1" s="1"/>
  <c r="T90" i="1" s="1"/>
  <c r="P89" i="1"/>
  <c r="R89" i="1" s="1"/>
  <c r="T89" i="1" s="1"/>
  <c r="W18" i="1"/>
  <c r="W15" i="1"/>
  <c r="W7" i="1"/>
  <c r="P109" i="1"/>
  <c r="R109" i="1" s="1"/>
  <c r="T109" i="1" s="1"/>
  <c r="P28" i="1"/>
  <c r="P87" i="1"/>
  <c r="R87" i="1" s="1"/>
  <c r="T87" i="1" s="1"/>
  <c r="W8" i="1"/>
  <c r="W12" i="1"/>
  <c r="W11" i="1"/>
  <c r="P100" i="1"/>
  <c r="R100" i="1" s="1"/>
  <c r="T100" i="1" s="1"/>
  <c r="P27" i="1"/>
  <c r="R27" i="1" s="1"/>
  <c r="T27" i="1" s="1"/>
  <c r="P21" i="1"/>
  <c r="R21" i="1" s="1"/>
  <c r="T21" i="1" s="1"/>
  <c r="P22" i="1"/>
  <c r="R22" i="1" s="1"/>
  <c r="T22" i="1" s="1"/>
  <c r="W16" i="1"/>
  <c r="W19" i="1"/>
  <c r="P91" i="1"/>
  <c r="R91" i="1" s="1"/>
  <c r="T91" i="1" s="1"/>
  <c r="P102" i="1"/>
  <c r="R102" i="1" s="1"/>
  <c r="T102" i="1" s="1"/>
  <c r="P93" i="1"/>
  <c r="R93" i="1" s="1"/>
  <c r="T93" i="1" s="1"/>
  <c r="P107" i="1"/>
  <c r="R107" i="1" s="1"/>
  <c r="T107" i="1" s="1"/>
  <c r="P106" i="1"/>
  <c r="R106" i="1" s="1"/>
  <c r="T106" i="1" s="1"/>
  <c r="P103" i="1"/>
  <c r="R103" i="1" s="1"/>
  <c r="T103" i="1" s="1"/>
  <c r="P29" i="1"/>
  <c r="R29" i="1" s="1"/>
  <c r="T29" i="1" s="1"/>
  <c r="C11" i="1"/>
  <c r="C12" i="1"/>
  <c r="R35" i="1" l="1"/>
  <c r="T35" i="1" s="1"/>
  <c r="R60" i="1"/>
  <c r="T60" i="1" s="1"/>
  <c r="R74" i="1"/>
  <c r="T74" i="1" s="1"/>
  <c r="R57" i="1"/>
  <c r="T57" i="1" s="1"/>
  <c r="R28" i="1"/>
  <c r="T28" i="1" s="1"/>
  <c r="R46" i="1"/>
  <c r="T46" i="1" s="1"/>
  <c r="R75" i="1"/>
  <c r="T75" i="1" s="1"/>
  <c r="R84" i="1"/>
  <c r="T84" i="1" s="1"/>
  <c r="R70" i="1"/>
  <c r="T70" i="1" s="1"/>
  <c r="R52" i="1"/>
  <c r="T52" i="1" s="1"/>
  <c r="R61" i="1"/>
  <c r="T61" i="1" s="1"/>
  <c r="R53" i="1"/>
  <c r="T53" i="1" s="1"/>
  <c r="R54" i="1"/>
  <c r="T54" i="1" s="1"/>
  <c r="R83" i="1"/>
  <c r="T83" i="1" s="1"/>
  <c r="R43" i="1"/>
  <c r="T43" i="1" s="1"/>
  <c r="R71" i="1"/>
  <c r="T71" i="1" s="1"/>
  <c r="P104" i="1"/>
  <c r="R104" i="1" s="1"/>
  <c r="T104" i="1" s="1"/>
  <c r="R49" i="1"/>
  <c r="T49" i="1" s="1"/>
  <c r="R40" i="1"/>
  <c r="T40" i="1" s="1"/>
  <c r="R56" i="1"/>
  <c r="T56" i="1" s="1"/>
  <c r="R64" i="1"/>
  <c r="T64" i="1" s="1"/>
  <c r="R73" i="1"/>
  <c r="T73" i="1" s="1"/>
  <c r="R77" i="1"/>
  <c r="T77" i="1" s="1"/>
  <c r="R37" i="1"/>
  <c r="T37" i="1" s="1"/>
  <c r="R80" i="1"/>
  <c r="T80" i="1" s="1"/>
  <c r="R82" i="1"/>
  <c r="T82" i="1" s="1"/>
  <c r="P92" i="1"/>
  <c r="R92" i="1" s="1"/>
  <c r="T92" i="1" s="1"/>
  <c r="R44" i="1"/>
  <c r="T44" i="1" s="1"/>
  <c r="R79" i="1"/>
  <c r="T79" i="1" s="1"/>
  <c r="R81" i="1"/>
  <c r="T81" i="1" s="1"/>
  <c r="R69" i="1"/>
  <c r="T69" i="1" s="1"/>
  <c r="R41" i="1"/>
  <c r="T41" i="1" s="1"/>
  <c r="D15" i="1"/>
  <c r="C19" i="1" s="1"/>
  <c r="R65" i="1"/>
  <c r="T65" i="1" s="1"/>
  <c r="R45" i="1"/>
  <c r="T45" i="1" s="1"/>
  <c r="R85" i="1"/>
  <c r="T85" i="1" s="1"/>
  <c r="R86" i="1"/>
  <c r="T86" i="1" s="1"/>
  <c r="R38" i="1"/>
  <c r="T38" i="1" s="1"/>
  <c r="R67" i="1"/>
  <c r="T67" i="1" s="1"/>
  <c r="R76" i="1"/>
  <c r="T76" i="1" s="1"/>
  <c r="R59" i="1"/>
  <c r="T59" i="1" s="1"/>
  <c r="R47" i="1"/>
  <c r="T47" i="1" s="1"/>
  <c r="R48" i="1"/>
  <c r="T48" i="1" s="1"/>
  <c r="R72" i="1"/>
  <c r="T72" i="1" s="1"/>
  <c r="O41" i="1"/>
  <c r="O49" i="1"/>
  <c r="O57" i="1"/>
  <c r="O65" i="1"/>
  <c r="O73" i="1"/>
  <c r="O81" i="1"/>
  <c r="O55" i="1"/>
  <c r="O42" i="1"/>
  <c r="O50" i="1"/>
  <c r="O58" i="1"/>
  <c r="O66" i="1"/>
  <c r="O74" i="1"/>
  <c r="O82" i="1"/>
  <c r="O47" i="1"/>
  <c r="O79" i="1"/>
  <c r="O43" i="1"/>
  <c r="O51" i="1"/>
  <c r="O59" i="1"/>
  <c r="O67" i="1"/>
  <c r="O75" i="1"/>
  <c r="O83" i="1"/>
  <c r="O85" i="1"/>
  <c r="O70" i="1"/>
  <c r="O86" i="1"/>
  <c r="O44" i="1"/>
  <c r="O52" i="1"/>
  <c r="O60" i="1"/>
  <c r="O68" i="1"/>
  <c r="O76" i="1"/>
  <c r="O84" i="1"/>
  <c r="O54" i="1"/>
  <c r="O37" i="1"/>
  <c r="O45" i="1"/>
  <c r="O53" i="1"/>
  <c r="O61" i="1"/>
  <c r="O69" i="1"/>
  <c r="O77" i="1"/>
  <c r="O38" i="1"/>
  <c r="O46" i="1"/>
  <c r="O62" i="1"/>
  <c r="O78" i="1"/>
  <c r="O71" i="1"/>
  <c r="O40" i="1"/>
  <c r="O48" i="1"/>
  <c r="O56" i="1"/>
  <c r="O64" i="1"/>
  <c r="O72" i="1"/>
  <c r="O80" i="1"/>
  <c r="O39" i="1"/>
  <c r="O63" i="1"/>
  <c r="R66" i="1"/>
  <c r="T66" i="1" s="1"/>
  <c r="R62" i="1"/>
  <c r="T62" i="1" s="1"/>
  <c r="R63" i="1"/>
  <c r="T63" i="1" s="1"/>
  <c r="R51" i="1"/>
  <c r="T51" i="1" s="1"/>
  <c r="R55" i="1"/>
  <c r="T55" i="1" s="1"/>
  <c r="R39" i="1"/>
  <c r="T39" i="1" s="1"/>
  <c r="R42" i="1"/>
  <c r="T42" i="1" s="1"/>
  <c r="R50" i="1"/>
  <c r="T50" i="1" s="1"/>
  <c r="R68" i="1"/>
  <c r="T68" i="1" s="1"/>
  <c r="R58" i="1"/>
  <c r="T58" i="1" s="1"/>
  <c r="R78" i="1"/>
  <c r="T78" i="1" s="1"/>
  <c r="D16" i="1"/>
  <c r="D19" i="1" s="1"/>
  <c r="P101" i="1"/>
  <c r="R101" i="1" s="1"/>
  <c r="T101" i="1" s="1"/>
  <c r="R112" i="1"/>
  <c r="T112" i="1" s="1"/>
  <c r="R113" i="1"/>
  <c r="T113" i="1" s="1"/>
  <c r="R114" i="1"/>
  <c r="T114" i="1" s="1"/>
  <c r="R111" i="1"/>
  <c r="T111" i="1" s="1"/>
  <c r="R110" i="1"/>
  <c r="T110" i="1" s="1"/>
  <c r="O114" i="1"/>
  <c r="O115" i="1"/>
  <c r="O116" i="1"/>
  <c r="O112" i="1"/>
  <c r="O113" i="1"/>
  <c r="O110" i="1"/>
  <c r="O111" i="1"/>
  <c r="O30" i="1"/>
  <c r="O31" i="1"/>
  <c r="O105" i="1"/>
  <c r="O28" i="1"/>
  <c r="O98" i="1"/>
  <c r="O22" i="1"/>
  <c r="O26" i="1"/>
  <c r="O103" i="1"/>
  <c r="O106" i="1"/>
  <c r="O32" i="1"/>
  <c r="O93" i="1"/>
  <c r="O104" i="1"/>
  <c r="O36" i="1"/>
  <c r="O91" i="1"/>
  <c r="O97" i="1"/>
  <c r="O109" i="1"/>
  <c r="O90" i="1"/>
  <c r="O33" i="1"/>
  <c r="O102" i="1"/>
  <c r="O24" i="1"/>
  <c r="O88" i="1"/>
  <c r="O89" i="1"/>
  <c r="O27" i="1"/>
  <c r="O94" i="1"/>
  <c r="O87" i="1"/>
  <c r="O101" i="1"/>
  <c r="O107" i="1"/>
  <c r="C15" i="1"/>
  <c r="O95" i="1"/>
  <c r="O25" i="1"/>
  <c r="O96" i="1"/>
  <c r="O99" i="1"/>
  <c r="O34" i="1"/>
  <c r="O92" i="1"/>
  <c r="O100" i="1"/>
  <c r="O23" i="1"/>
  <c r="O35" i="1"/>
  <c r="O108" i="1"/>
  <c r="O21" i="1"/>
  <c r="O29" i="1"/>
  <c r="C16" i="1"/>
  <c r="D18" i="1" s="1"/>
  <c r="K110" i="1"/>
  <c r="E14" i="1" l="1"/>
  <c r="C18" i="1"/>
  <c r="F6" i="1"/>
  <c r="F8" i="1" s="1"/>
  <c r="F7" i="1" l="1"/>
</calcChain>
</file>

<file path=xl/sharedStrings.xml><?xml version="1.0" encoding="utf-8"?>
<sst xmlns="http://schemas.openxmlformats.org/spreadsheetml/2006/main" count="427" uniqueCount="175">
  <si>
    <t>V2612 Oph / GSC 0445-1993</t>
  </si>
  <si>
    <t>EW</t>
  </si>
  <si>
    <t>GRAV</t>
  </si>
  <si>
    <t>not avail.</t>
  </si>
  <si>
    <t>n</t>
  </si>
  <si>
    <t>Q. Fit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</si>
  <si>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</si>
  <si>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</si>
  <si>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</si>
  <si>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</si>
  <si>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</si>
  <si>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</si>
  <si>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</si>
  <si>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</si>
  <si>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</si>
  <si>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</si>
  <si>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</si>
  <si>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</si>
  <si>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</si>
  <si>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</si>
  <si>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</si>
  <si>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</si>
  <si>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</si>
  <si>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</si>
  <si>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</si>
  <si>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</si>
  <si>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</si>
  <si>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</si>
  <si>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</si>
  <si>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</si>
  <si>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</si>
  <si>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</si>
  <si>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</si>
  <si>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</si>
  <si>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</si>
  <si>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</si>
  <si>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</si>
  <si>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</si>
  <si>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</si>
  <si>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</si>
  <si>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</si>
  <si>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</si>
  <si>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</si>
  <si>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</si>
  <si>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</si>
  <si>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</si>
  <si>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</si>
  <si>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Yang 2005</t>
  </si>
  <si>
    <t>I</t>
  </si>
  <si>
    <t>Yang 2008ChJAA...5..137</t>
  </si>
  <si>
    <t>II</t>
  </si>
  <si>
    <t>IBVS 5548</t>
  </si>
  <si>
    <t>IBVS 5898</t>
  </si>
  <si>
    <t>OEJV 116</t>
  </si>
  <si>
    <t>VSB 50 </t>
  </si>
  <si>
    <t>BAVM 212 </t>
  </si>
  <si>
    <t>IBVS 5980 </t>
  </si>
  <si>
    <t>IBVS 5898 </t>
  </si>
  <si>
    <t>IBVS 5984</t>
  </si>
  <si>
    <t>IBVS 6044 </t>
  </si>
  <si>
    <t>IBVS 6005</t>
  </si>
  <si>
    <t>IBVS 6029</t>
  </si>
  <si>
    <t>IBVS 6075</t>
  </si>
  <si>
    <t>IBVS 6149</t>
  </si>
  <si>
    <t>IBVS 6157</t>
  </si>
  <si>
    <t>IBVS 6196</t>
  </si>
  <si>
    <t>VSB 060</t>
  </si>
  <si>
    <t>V</t>
  </si>
  <si>
    <t>IBVS 6244</t>
  </si>
  <si>
    <t>JAVSO..48..256</t>
  </si>
  <si>
    <t>VSB 069</t>
  </si>
  <si>
    <t>Ic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</si>
  <si>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</si>
  <si>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</si>
  <si>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</si>
  <si>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</si>
  <si>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</si>
  <si>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</si>
  <si>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</si>
  <si>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2454597.5346 </t>
  </si>
  <si>
    <t> 11.05.2008 00:49 </t>
  </si>
  <si>
    <t> 0.0714 </t>
  </si>
  <si>
    <t>C </t>
  </si>
  <si>
    <t> S.Parimucha et al. </t>
  </si>
  <si>
    <t>2454983.540 </t>
  </si>
  <si>
    <t> 01.06.2009 00:57 </t>
  </si>
  <si>
    <t> 0.085 </t>
  </si>
  <si>
    <t>ns</t>
  </si>
  <si>
    <t> A.Paschke </t>
  </si>
  <si>
    <t>OEJV 0116 </t>
  </si>
  <si>
    <t>2455385.4942 </t>
  </si>
  <si>
    <t> 07.07.2010 23:51 </t>
  </si>
  <si>
    <t>7809</t>
  </si>
  <si>
    <t> 0.0970 </t>
  </si>
  <si>
    <t>-I</t>
  </si>
  <si>
    <t> F.Agerer </t>
  </si>
  <si>
    <t>BAVM 215 </t>
  </si>
  <si>
    <t>2455727.3963 </t>
  </si>
  <si>
    <t> 14.06.2011 21:30 </t>
  </si>
  <si>
    <t>8720</t>
  </si>
  <si>
    <t> 0.1045 </t>
  </si>
  <si>
    <t>m</t>
  </si>
  <si>
    <t> A.Liakos &amp; P.Niarchos </t>
  </si>
  <si>
    <t>IBVS 6005 </t>
  </si>
  <si>
    <t>2455729.4632 </t>
  </si>
  <si>
    <t> 16.06.2011 23:07 </t>
  </si>
  <si>
    <t>8725.5</t>
  </si>
  <si>
    <t> 0.1073 </t>
  </si>
  <si>
    <t>2456078.8687 </t>
  </si>
  <si>
    <t> 31.05.2012 08:50 </t>
  </si>
  <si>
    <t>9656.5</t>
  </si>
  <si>
    <t> 0.1122 </t>
  </si>
  <si>
    <t> R.Diethelm </t>
  </si>
  <si>
    <t>IBVS 6029 </t>
  </si>
  <si>
    <t>2456081.4971 </t>
  </si>
  <si>
    <t> 02.06.2012 23:55 </t>
  </si>
  <si>
    <t>9663.5</t>
  </si>
  <si>
    <t> 0.1135 </t>
  </si>
  <si>
    <t> M.N.Bagiran et al. </t>
  </si>
  <si>
    <t>IBVS 6075 </t>
  </si>
  <si>
    <t>2456084.4990 </t>
  </si>
  <si>
    <t> 05.06.2012 23:58 </t>
  </si>
  <si>
    <t>9671.5</t>
  </si>
  <si>
    <t> 0.1130 </t>
  </si>
  <si>
    <t> Z.Terzioglu et al. </t>
  </si>
  <si>
    <t>2456815.3991 </t>
  </si>
  <si>
    <t> 06.06.2014 21:34 </t>
  </si>
  <si>
    <t>11619</t>
  </si>
  <si>
    <t> 0.1242 </t>
  </si>
  <si>
    <t>BAVM 238 </t>
  </si>
  <si>
    <t>2454994.0479 </t>
  </si>
  <si>
    <t> 11.06.2009 13:08 </t>
  </si>
  <si>
    <t> 0.0845 </t>
  </si>
  <si>
    <t> K.Nagai </t>
  </si>
  <si>
    <t>2455041.5208 </t>
  </si>
  <si>
    <t> 29.07.2009 00:29 </t>
  </si>
  <si>
    <t> 0.0824 </t>
  </si>
  <si>
    <t>2455309.4940 </t>
  </si>
  <si>
    <t> 22.04.2010 23:51 </t>
  </si>
  <si>
    <t>7606.5</t>
  </si>
  <si>
    <t> 0.0943 </t>
  </si>
  <si>
    <t>R</t>
  </si>
  <si>
    <t>2455356.4053 </t>
  </si>
  <si>
    <t> 08.06.2010 21:43 </t>
  </si>
  <si>
    <t>7731.5</t>
  </si>
  <si>
    <t> 0.0936 </t>
  </si>
  <si>
    <t>2455651.5852 </t>
  </si>
  <si>
    <t> 31.03.2011 02:02 </t>
  </si>
  <si>
    <t>8518</t>
  </si>
  <si>
    <t> 0.1032 </t>
  </si>
  <si>
    <t>2455686.4890 </t>
  </si>
  <si>
    <t> 04.05.2011 23:44 </t>
  </si>
  <si>
    <t>8611</t>
  </si>
  <si>
    <t> 0.1044 </t>
  </si>
  <si>
    <t>2456073.4293 </t>
  </si>
  <si>
    <t> 25.05.2012 22:18 </t>
  </si>
  <si>
    <t>9642</t>
  </si>
  <si>
    <t> 0.1146 </t>
  </si>
  <si>
    <t>2457207.3981 </t>
  </si>
  <si>
    <t> 03.07.2015 21:33 </t>
  </si>
  <si>
    <t>12663.5</t>
  </si>
  <si>
    <t> 0.1265 </t>
  </si>
  <si>
    <t>BAVM 241 (=IBVS 6157) </t>
  </si>
  <si>
    <t>JAVSO, 48, 256</t>
  </si>
  <si>
    <t>JBAV, 55</t>
  </si>
  <si>
    <t>VSB, 91</t>
  </si>
  <si>
    <t>JBAV, 60</t>
  </si>
  <si>
    <t>JAAVSO, 50, 255</t>
  </si>
  <si>
    <t>BAV Journal 94</t>
  </si>
  <si>
    <t xml:space="preserve">Mag </t>
  </si>
  <si>
    <t>Next ToM-P</t>
  </si>
  <si>
    <t>Next ToM-S</t>
  </si>
  <si>
    <t>9.31-9.69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</si>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</sst>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0"/>
    <numFmt numFmtId="168" formatCode="dd/mm/yyyy"/>
    <numFmt numFmtId="169" formatCode="0.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>
      <alignment vertical="top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5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6" fillId="0" borderId="0" xfId="0" applyNumberFormat="1" applyFont="1">
      <alignment vertical="top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166" fontId="3" fillId="0" borderId="0" xfId="0" applyNumberFormat="1" applyFont="1" applyAlignment="1">
      <alignment horizontal="left"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/>
    <xf numFmtId="0" fontId="13" fillId="2" borderId="0" xfId="0" applyFont="1" applyFill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3" fillId="3" borderId="18" xfId="0" applyFont="1" applyFill="1" applyBorder="1" applyAlignment="1">
      <alignment horizontal="left" vertical="top" wrapText="1" indent="1"/>
    </xf>
    <xf numFmtId="0" fontId="3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right" vertical="top" wrapText="1"/>
    </xf>
    <xf numFmtId="0" fontId="16" fillId="3" borderId="18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0" fillId="0" borderId="0" xfId="0" applyNumberForma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69" fontId="18" fillId="0" borderId="0" xfId="0" applyNumberFormat="1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vertical="center"/>
    </xf>
    <xf numFmtId="0" fontId="0" fillId="4" borderId="21" xfId="0" applyFont="1" applyFill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0" fillId="4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22" fontId="20" fillId="0" borderId="24" xfId="0" applyNumberFormat="1" applyFont="1" applyBorder="1" applyAlignment="1">
      <alignment horizontal="right" vertical="center"/>
    </xf>
    <xf numFmtId="22" fontId="20" fillId="0" borderId="26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V2612 Oph -- O-C Diagr.</a:t>
            </a:r>
          </a:p>
        </c:rich>
      </c:tx>
      <c:layout>
        <c:manualLayout>
          <c:xMode val="edge"/>
          <c:yMode val="edge"/>
          <c:x val="0.3568219040086255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3768863599697"/>
          <c:y val="0.15315378370496482"/>
          <c:w val="0.82708708637807082"/>
          <c:h val="0.6856872620652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</c:numCache>
            </c:numRef>
          </c:xVal>
          <c:yVal>
            <c:numRef>
              <c:f>Active!$H$21:$H$59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9-4BCD-8A07-CE71B11E31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</c:numCache>
            </c:numRef>
          </c:xVal>
          <c:yVal>
            <c:numRef>
              <c:f>Active!$I$21:$I$59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9-4BCD-8A07-CE71B11E315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  <c:pt idx="39">
                  <c:v>-2750.5</c:v>
                </c:pt>
                <c:pt idx="40">
                  <c:v>-2732</c:v>
                </c:pt>
                <c:pt idx="41">
                  <c:v>-2724</c:v>
                </c:pt>
                <c:pt idx="42">
                  <c:v>-2710.5</c:v>
                </c:pt>
                <c:pt idx="43">
                  <c:v>-2708</c:v>
                </c:pt>
                <c:pt idx="44">
                  <c:v>-2705.5</c:v>
                </c:pt>
                <c:pt idx="45">
                  <c:v>-2702.5</c:v>
                </c:pt>
                <c:pt idx="46">
                  <c:v>-2694.5</c:v>
                </c:pt>
                <c:pt idx="47">
                  <c:v>-2686.5</c:v>
                </c:pt>
                <c:pt idx="48">
                  <c:v>-2649.5</c:v>
                </c:pt>
                <c:pt idx="49">
                  <c:v>-2644</c:v>
                </c:pt>
                <c:pt idx="50">
                  <c:v>-2636</c:v>
                </c:pt>
                <c:pt idx="51">
                  <c:v>-2628</c:v>
                </c:pt>
                <c:pt idx="52">
                  <c:v>-2625.5</c:v>
                </c:pt>
                <c:pt idx="53">
                  <c:v>-2599</c:v>
                </c:pt>
                <c:pt idx="54">
                  <c:v>-2593.5</c:v>
                </c:pt>
                <c:pt idx="55">
                  <c:v>-2591</c:v>
                </c:pt>
                <c:pt idx="56">
                  <c:v>-2567</c:v>
                </c:pt>
                <c:pt idx="57">
                  <c:v>-2551</c:v>
                </c:pt>
                <c:pt idx="58">
                  <c:v>167</c:v>
                </c:pt>
                <c:pt idx="59">
                  <c:v>170</c:v>
                </c:pt>
                <c:pt idx="60">
                  <c:v>183</c:v>
                </c:pt>
                <c:pt idx="61">
                  <c:v>185.5</c:v>
                </c:pt>
                <c:pt idx="62">
                  <c:v>191</c:v>
                </c:pt>
                <c:pt idx="63">
                  <c:v>196.5</c:v>
                </c:pt>
                <c:pt idx="64">
                  <c:v>207</c:v>
                </c:pt>
                <c:pt idx="65">
                  <c:v>209.5</c:v>
                </c:pt>
                <c:pt idx="66">
                  <c:v>966.5</c:v>
                </c:pt>
                <c:pt idx="67">
                  <c:v>1995</c:v>
                </c:pt>
                <c:pt idx="68">
                  <c:v>2023</c:v>
                </c:pt>
                <c:pt idx="69">
                  <c:v>2149.5</c:v>
                </c:pt>
                <c:pt idx="70">
                  <c:v>2863.5</c:v>
                </c:pt>
                <c:pt idx="71">
                  <c:v>2988.5</c:v>
                </c:pt>
                <c:pt idx="72">
                  <c:v>3066</c:v>
                </c:pt>
                <c:pt idx="73">
                  <c:v>3775</c:v>
                </c:pt>
                <c:pt idx="74">
                  <c:v>3868</c:v>
                </c:pt>
                <c:pt idx="75">
                  <c:v>3977</c:v>
                </c:pt>
                <c:pt idx="76">
                  <c:v>3982.5</c:v>
                </c:pt>
                <c:pt idx="77">
                  <c:v>4899</c:v>
                </c:pt>
                <c:pt idx="78">
                  <c:v>4913.5</c:v>
                </c:pt>
                <c:pt idx="79">
                  <c:v>4920.5</c:v>
                </c:pt>
                <c:pt idx="80">
                  <c:v>4928.5</c:v>
                </c:pt>
                <c:pt idx="81">
                  <c:v>6876</c:v>
                </c:pt>
                <c:pt idx="82">
                  <c:v>7805</c:v>
                </c:pt>
                <c:pt idx="83">
                  <c:v>7920.5</c:v>
                </c:pt>
                <c:pt idx="84">
                  <c:v>8824</c:v>
                </c:pt>
                <c:pt idx="85">
                  <c:v>9818</c:v>
                </c:pt>
                <c:pt idx="86">
                  <c:v>12559</c:v>
                </c:pt>
                <c:pt idx="87">
                  <c:v>12559</c:v>
                </c:pt>
                <c:pt idx="88">
                  <c:v>12850</c:v>
                </c:pt>
                <c:pt idx="89">
                  <c:v>12850</c:v>
                </c:pt>
                <c:pt idx="90">
                  <c:v>13442</c:v>
                </c:pt>
                <c:pt idx="91">
                  <c:v>13563.5</c:v>
                </c:pt>
                <c:pt idx="92">
                  <c:v>13563.5</c:v>
                </c:pt>
                <c:pt idx="93">
                  <c:v>13563.5</c:v>
                </c:pt>
                <c:pt idx="94">
                  <c:v>13710.5</c:v>
                </c:pt>
                <c:pt idx="95">
                  <c:v>14672.5</c:v>
                </c:pt>
              </c:numCache>
            </c:numRef>
          </c:xVal>
          <c:yVal>
            <c:numRef>
              <c:f>Active!$J$21:$J$590</c:f>
              <c:numCache>
                <c:formatCode>General</c:formatCode>
                <c:ptCount val="570"/>
                <c:pt idx="10">
                  <c:v>3.1799999997019768E-3</c:v>
                </c:pt>
                <c:pt idx="12">
                  <c:v>2.2160000007716008E-3</c:v>
                </c:pt>
                <c:pt idx="14">
                  <c:v>1.5819999971427023E-3</c:v>
                </c:pt>
                <c:pt idx="72">
                  <c:v>3.4720000039669685E-3</c:v>
                </c:pt>
                <c:pt idx="83">
                  <c:v>-2.5313999998616055E-2</c:v>
                </c:pt>
                <c:pt idx="84">
                  <c:v>-2.3192000000562984E-2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39-4BCD-8A07-CE71B11E315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  <c:pt idx="39">
                  <c:v>-2750.5</c:v>
                </c:pt>
                <c:pt idx="40">
                  <c:v>-2732</c:v>
                </c:pt>
                <c:pt idx="41">
                  <c:v>-2724</c:v>
                </c:pt>
                <c:pt idx="42">
                  <c:v>-2710.5</c:v>
                </c:pt>
                <c:pt idx="43">
                  <c:v>-2708</c:v>
                </c:pt>
                <c:pt idx="44">
                  <c:v>-2705.5</c:v>
                </c:pt>
                <c:pt idx="45">
                  <c:v>-2702.5</c:v>
                </c:pt>
                <c:pt idx="46">
                  <c:v>-2694.5</c:v>
                </c:pt>
                <c:pt idx="47">
                  <c:v>-2686.5</c:v>
                </c:pt>
                <c:pt idx="48">
                  <c:v>-2649.5</c:v>
                </c:pt>
                <c:pt idx="49">
                  <c:v>-2644</c:v>
                </c:pt>
                <c:pt idx="50">
                  <c:v>-2636</c:v>
                </c:pt>
                <c:pt idx="51">
                  <c:v>-2628</c:v>
                </c:pt>
                <c:pt idx="52">
                  <c:v>-2625.5</c:v>
                </c:pt>
                <c:pt idx="53">
                  <c:v>-2599</c:v>
                </c:pt>
                <c:pt idx="54">
                  <c:v>-2593.5</c:v>
                </c:pt>
                <c:pt idx="55">
                  <c:v>-2591</c:v>
                </c:pt>
                <c:pt idx="56">
                  <c:v>-2567</c:v>
                </c:pt>
                <c:pt idx="57">
                  <c:v>-2551</c:v>
                </c:pt>
                <c:pt idx="58">
                  <c:v>167</c:v>
                </c:pt>
                <c:pt idx="59">
                  <c:v>170</c:v>
                </c:pt>
                <c:pt idx="60">
                  <c:v>183</c:v>
                </c:pt>
                <c:pt idx="61">
                  <c:v>185.5</c:v>
                </c:pt>
                <c:pt idx="62">
                  <c:v>191</c:v>
                </c:pt>
                <c:pt idx="63">
                  <c:v>196.5</c:v>
                </c:pt>
                <c:pt idx="64">
                  <c:v>207</c:v>
                </c:pt>
                <c:pt idx="65">
                  <c:v>209.5</c:v>
                </c:pt>
                <c:pt idx="66">
                  <c:v>966.5</c:v>
                </c:pt>
                <c:pt idx="67">
                  <c:v>1995</c:v>
                </c:pt>
                <c:pt idx="68">
                  <c:v>2023</c:v>
                </c:pt>
                <c:pt idx="69">
                  <c:v>2149.5</c:v>
                </c:pt>
                <c:pt idx="70">
                  <c:v>2863.5</c:v>
                </c:pt>
                <c:pt idx="71">
                  <c:v>2988.5</c:v>
                </c:pt>
                <c:pt idx="72">
                  <c:v>3066</c:v>
                </c:pt>
                <c:pt idx="73">
                  <c:v>3775</c:v>
                </c:pt>
                <c:pt idx="74">
                  <c:v>3868</c:v>
                </c:pt>
                <c:pt idx="75">
                  <c:v>3977</c:v>
                </c:pt>
                <c:pt idx="76">
                  <c:v>3982.5</c:v>
                </c:pt>
                <c:pt idx="77">
                  <c:v>4899</c:v>
                </c:pt>
                <c:pt idx="78">
                  <c:v>4913.5</c:v>
                </c:pt>
                <c:pt idx="79">
                  <c:v>4920.5</c:v>
                </c:pt>
                <c:pt idx="80">
                  <c:v>4928.5</c:v>
                </c:pt>
                <c:pt idx="81">
                  <c:v>6876</c:v>
                </c:pt>
                <c:pt idx="82">
                  <c:v>7805</c:v>
                </c:pt>
                <c:pt idx="83">
                  <c:v>7920.5</c:v>
                </c:pt>
                <c:pt idx="84">
                  <c:v>8824</c:v>
                </c:pt>
                <c:pt idx="85">
                  <c:v>9818</c:v>
                </c:pt>
                <c:pt idx="86">
                  <c:v>12559</c:v>
                </c:pt>
                <c:pt idx="87">
                  <c:v>12559</c:v>
                </c:pt>
                <c:pt idx="88">
                  <c:v>12850</c:v>
                </c:pt>
                <c:pt idx="89">
                  <c:v>12850</c:v>
                </c:pt>
                <c:pt idx="90">
                  <c:v>13442</c:v>
                </c:pt>
                <c:pt idx="91">
                  <c:v>13563.5</c:v>
                </c:pt>
                <c:pt idx="92">
                  <c:v>13563.5</c:v>
                </c:pt>
                <c:pt idx="93">
                  <c:v>13563.5</c:v>
                </c:pt>
                <c:pt idx="94">
                  <c:v>13710.5</c:v>
                </c:pt>
                <c:pt idx="95">
                  <c:v>14672.5</c:v>
                </c:pt>
              </c:numCache>
            </c:numRef>
          </c:xVal>
          <c:yVal>
            <c:numRef>
              <c:f>Active!$K$21:$K$590</c:f>
              <c:numCache>
                <c:formatCode>General</c:formatCode>
                <c:ptCount val="570"/>
                <c:pt idx="0">
                  <c:v>-4.8319999987143092E-3</c:v>
                </c:pt>
                <c:pt idx="1">
                  <c:v>-4.8300000053131953E-3</c:v>
                </c:pt>
                <c:pt idx="2">
                  <c:v>-6.4859999984037131E-3</c:v>
                </c:pt>
                <c:pt idx="3">
                  <c:v>-5.1559999992605299E-3</c:v>
                </c:pt>
                <c:pt idx="5">
                  <c:v>-4.549999997834675E-3</c:v>
                </c:pt>
                <c:pt idx="6">
                  <c:v>-5.248000001301989E-3</c:v>
                </c:pt>
                <c:pt idx="7">
                  <c:v>-6.0739999971701764E-3</c:v>
                </c:pt>
                <c:pt idx="8">
                  <c:v>-4.9680000010994263E-3</c:v>
                </c:pt>
                <c:pt idx="9">
                  <c:v>-2.1300000007613562E-3</c:v>
                </c:pt>
                <c:pt idx="11">
                  <c:v>3.1799999997019768E-3</c:v>
                </c:pt>
                <c:pt idx="13">
                  <c:v>2.2160000007716008E-3</c:v>
                </c:pt>
                <c:pt idx="15">
                  <c:v>1.5819999971427023E-3</c:v>
                </c:pt>
                <c:pt idx="66">
                  <c:v>3.0180000030668452E-3</c:v>
                </c:pt>
                <c:pt idx="67">
                  <c:v>4.1400000045541674E-3</c:v>
                </c:pt>
                <c:pt idx="68">
                  <c:v>3.4159999995608814E-3</c:v>
                </c:pt>
                <c:pt idx="69">
                  <c:v>-1.4599999849451706E-4</c:v>
                </c:pt>
                <c:pt idx="70">
                  <c:v>3.1420000013895333E-3</c:v>
                </c:pt>
                <c:pt idx="71">
                  <c:v>9.4199999875854701E-4</c:v>
                </c:pt>
                <c:pt idx="73">
                  <c:v>1.1000000013154931E-3</c:v>
                </c:pt>
                <c:pt idx="74">
                  <c:v>1.2560000031953678E-3</c:v>
                </c:pt>
                <c:pt idx="75">
                  <c:v>-1.599999814061448E-5</c:v>
                </c:pt>
                <c:pt idx="76">
                  <c:v>2.6900000011664815E-3</c:v>
                </c:pt>
                <c:pt idx="77">
                  <c:v>-9.9199999385746196E-4</c:v>
                </c:pt>
                <c:pt idx="78">
                  <c:v>-3.5579999967012554E-3</c:v>
                </c:pt>
                <c:pt idx="79">
                  <c:v>-2.3139999975683168E-3</c:v>
                </c:pt>
                <c:pt idx="80">
                  <c:v>-2.8779999920516275E-3</c:v>
                </c:pt>
                <c:pt idx="81">
                  <c:v>-1.5107999999599997E-2</c:v>
                </c:pt>
                <c:pt idx="82">
                  <c:v>-1.8539999997301493E-2</c:v>
                </c:pt>
                <c:pt idx="85">
                  <c:v>-3.1644000002415851E-2</c:v>
                </c:pt>
                <c:pt idx="86">
                  <c:v>-4.8472000002220739E-2</c:v>
                </c:pt>
                <c:pt idx="87">
                  <c:v>-4.8372000004746951E-2</c:v>
                </c:pt>
                <c:pt idx="88">
                  <c:v>-4.8399999992398079E-2</c:v>
                </c:pt>
                <c:pt idx="89">
                  <c:v>-4.8399999992398079E-2</c:v>
                </c:pt>
                <c:pt idx="90">
                  <c:v>-4.2536000146355946E-2</c:v>
                </c:pt>
                <c:pt idx="91">
                  <c:v>-5.2858000082778744E-2</c:v>
                </c:pt>
                <c:pt idx="92">
                  <c:v>-5.2157999874907546E-2</c:v>
                </c:pt>
                <c:pt idx="93">
                  <c:v>-5.105799988086801E-2</c:v>
                </c:pt>
                <c:pt idx="94">
                  <c:v>-5.3233999999065418E-2</c:v>
                </c:pt>
                <c:pt idx="95">
                  <c:v>-5.6230000001960434E-2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39-4BCD-8A07-CE71B11E315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  <c:pt idx="39">
                  <c:v>-2750.5</c:v>
                </c:pt>
                <c:pt idx="40">
                  <c:v>-2732</c:v>
                </c:pt>
                <c:pt idx="41">
                  <c:v>-2724</c:v>
                </c:pt>
                <c:pt idx="42">
                  <c:v>-2710.5</c:v>
                </c:pt>
                <c:pt idx="43">
                  <c:v>-2708</c:v>
                </c:pt>
                <c:pt idx="44">
                  <c:v>-2705.5</c:v>
                </c:pt>
                <c:pt idx="45">
                  <c:v>-2702.5</c:v>
                </c:pt>
                <c:pt idx="46">
                  <c:v>-2694.5</c:v>
                </c:pt>
                <c:pt idx="47">
                  <c:v>-2686.5</c:v>
                </c:pt>
                <c:pt idx="48">
                  <c:v>-2649.5</c:v>
                </c:pt>
                <c:pt idx="49">
                  <c:v>-2644</c:v>
                </c:pt>
                <c:pt idx="50">
                  <c:v>-2636</c:v>
                </c:pt>
                <c:pt idx="51">
                  <c:v>-2628</c:v>
                </c:pt>
                <c:pt idx="52">
                  <c:v>-2625.5</c:v>
                </c:pt>
                <c:pt idx="53">
                  <c:v>-2599</c:v>
                </c:pt>
                <c:pt idx="54">
                  <c:v>-2593.5</c:v>
                </c:pt>
                <c:pt idx="55">
                  <c:v>-2591</c:v>
                </c:pt>
                <c:pt idx="56">
                  <c:v>-2567</c:v>
                </c:pt>
                <c:pt idx="57">
                  <c:v>-2551</c:v>
                </c:pt>
                <c:pt idx="58">
                  <c:v>167</c:v>
                </c:pt>
                <c:pt idx="59">
                  <c:v>170</c:v>
                </c:pt>
                <c:pt idx="60">
                  <c:v>183</c:v>
                </c:pt>
                <c:pt idx="61">
                  <c:v>185.5</c:v>
                </c:pt>
                <c:pt idx="62">
                  <c:v>191</c:v>
                </c:pt>
                <c:pt idx="63">
                  <c:v>196.5</c:v>
                </c:pt>
                <c:pt idx="64">
                  <c:v>207</c:v>
                </c:pt>
                <c:pt idx="65">
                  <c:v>209.5</c:v>
                </c:pt>
                <c:pt idx="66">
                  <c:v>966.5</c:v>
                </c:pt>
                <c:pt idx="67">
                  <c:v>1995</c:v>
                </c:pt>
                <c:pt idx="68">
                  <c:v>2023</c:v>
                </c:pt>
                <c:pt idx="69">
                  <c:v>2149.5</c:v>
                </c:pt>
                <c:pt idx="70">
                  <c:v>2863.5</c:v>
                </c:pt>
                <c:pt idx="71">
                  <c:v>2988.5</c:v>
                </c:pt>
                <c:pt idx="72">
                  <c:v>3066</c:v>
                </c:pt>
                <c:pt idx="73">
                  <c:v>3775</c:v>
                </c:pt>
                <c:pt idx="74">
                  <c:v>3868</c:v>
                </c:pt>
                <c:pt idx="75">
                  <c:v>3977</c:v>
                </c:pt>
                <c:pt idx="76">
                  <c:v>3982.5</c:v>
                </c:pt>
                <c:pt idx="77">
                  <c:v>4899</c:v>
                </c:pt>
                <c:pt idx="78">
                  <c:v>4913.5</c:v>
                </c:pt>
                <c:pt idx="79">
                  <c:v>4920.5</c:v>
                </c:pt>
                <c:pt idx="80">
                  <c:v>4928.5</c:v>
                </c:pt>
                <c:pt idx="81">
                  <c:v>6876</c:v>
                </c:pt>
                <c:pt idx="82">
                  <c:v>7805</c:v>
                </c:pt>
                <c:pt idx="83">
                  <c:v>7920.5</c:v>
                </c:pt>
                <c:pt idx="84">
                  <c:v>8824</c:v>
                </c:pt>
                <c:pt idx="85">
                  <c:v>9818</c:v>
                </c:pt>
                <c:pt idx="86">
                  <c:v>12559</c:v>
                </c:pt>
                <c:pt idx="87">
                  <c:v>12559</c:v>
                </c:pt>
                <c:pt idx="88">
                  <c:v>12850</c:v>
                </c:pt>
                <c:pt idx="89">
                  <c:v>12850</c:v>
                </c:pt>
                <c:pt idx="90">
                  <c:v>13442</c:v>
                </c:pt>
                <c:pt idx="91">
                  <c:v>13563.5</c:v>
                </c:pt>
                <c:pt idx="92">
                  <c:v>13563.5</c:v>
                </c:pt>
                <c:pt idx="93">
                  <c:v>13563.5</c:v>
                </c:pt>
                <c:pt idx="94">
                  <c:v>13710.5</c:v>
                </c:pt>
                <c:pt idx="95">
                  <c:v>14672.5</c:v>
                </c:pt>
              </c:numCache>
            </c:numRef>
          </c:xVal>
          <c:yVal>
            <c:numRef>
              <c:f>Active!$L$21:$L$590</c:f>
              <c:numCache>
                <c:formatCode>General</c:formatCode>
                <c:ptCount val="570"/>
                <c:pt idx="16">
                  <c:v>3.9180001404020004E-3</c:v>
                </c:pt>
                <c:pt idx="17">
                  <c:v>4.2540000358712859E-3</c:v>
                </c:pt>
                <c:pt idx="18">
                  <c:v>3.959999987273477E-3</c:v>
                </c:pt>
                <c:pt idx="19">
                  <c:v>3.8900001964066178E-3</c:v>
                </c:pt>
                <c:pt idx="20">
                  <c:v>3.2960001917672344E-3</c:v>
                </c:pt>
                <c:pt idx="21">
                  <c:v>3.3559997973497957E-3</c:v>
                </c:pt>
                <c:pt idx="22">
                  <c:v>4.6319997854880057E-3</c:v>
                </c:pt>
                <c:pt idx="23">
                  <c:v>3.3620001704548486E-3</c:v>
                </c:pt>
                <c:pt idx="24">
                  <c:v>4.7680000279797241E-3</c:v>
                </c:pt>
                <c:pt idx="25">
                  <c:v>3.9980000292416662E-3</c:v>
                </c:pt>
                <c:pt idx="26">
                  <c:v>4.5019998360658064E-3</c:v>
                </c:pt>
                <c:pt idx="27">
                  <c:v>4.248000004736241E-3</c:v>
                </c:pt>
                <c:pt idx="28">
                  <c:v>4.0140000346582383E-3</c:v>
                </c:pt>
                <c:pt idx="29">
                  <c:v>5.0439997721696272E-3</c:v>
                </c:pt>
                <c:pt idx="30">
                  <c:v>4.7800002212170511E-3</c:v>
                </c:pt>
                <c:pt idx="31">
                  <c:v>3.7099998007761315E-3</c:v>
                </c:pt>
                <c:pt idx="32">
                  <c:v>5.0159998281742446E-3</c:v>
                </c:pt>
                <c:pt idx="33">
                  <c:v>4.0460001691826619E-3</c:v>
                </c:pt>
                <c:pt idx="34">
                  <c:v>3.4220001252833754E-3</c:v>
                </c:pt>
                <c:pt idx="35">
                  <c:v>5.952000108663924E-3</c:v>
                </c:pt>
                <c:pt idx="36">
                  <c:v>2.4820000326144509E-3</c:v>
                </c:pt>
                <c:pt idx="37">
                  <c:v>1.1940001932089217E-3</c:v>
                </c:pt>
                <c:pt idx="38">
                  <c:v>5.7240000387537293E-3</c:v>
                </c:pt>
                <c:pt idx="39">
                  <c:v>4.2539998321444727E-3</c:v>
                </c:pt>
                <c:pt idx="40">
                  <c:v>6.2559997895732522E-3</c:v>
                </c:pt>
                <c:pt idx="41">
                  <c:v>6.392000024789013E-3</c:v>
                </c:pt>
                <c:pt idx="42">
                  <c:v>4.7339999728137627E-3</c:v>
                </c:pt>
                <c:pt idx="43">
                  <c:v>5.1639997982420027E-3</c:v>
                </c:pt>
                <c:pt idx="44">
                  <c:v>3.4939999241032638E-3</c:v>
                </c:pt>
                <c:pt idx="45">
                  <c:v>3.5700000880751759E-3</c:v>
                </c:pt>
                <c:pt idx="46">
                  <c:v>4.505999902903568E-3</c:v>
                </c:pt>
                <c:pt idx="47">
                  <c:v>4.3420001893537119E-3</c:v>
                </c:pt>
                <c:pt idx="48">
                  <c:v>4.1459997883066535E-3</c:v>
                </c:pt>
                <c:pt idx="49">
                  <c:v>5.4519998157047667E-3</c:v>
                </c:pt>
                <c:pt idx="50">
                  <c:v>4.9880001388373785E-3</c:v>
                </c:pt>
                <c:pt idx="51">
                  <c:v>3.9240000915015116E-3</c:v>
                </c:pt>
                <c:pt idx="52">
                  <c:v>5.1539999549277127E-3</c:v>
                </c:pt>
                <c:pt idx="53">
                  <c:v>3.9920001727296039E-3</c:v>
                </c:pt>
                <c:pt idx="54">
                  <c:v>1.1598000208323356E-2</c:v>
                </c:pt>
                <c:pt idx="55">
                  <c:v>2.7279999922029674E-3</c:v>
                </c:pt>
                <c:pt idx="56">
                  <c:v>4.5360001968219876E-3</c:v>
                </c:pt>
                <c:pt idx="57">
                  <c:v>4.8080002161441371E-3</c:v>
                </c:pt>
                <c:pt idx="58">
                  <c:v>2.4640000483486801E-3</c:v>
                </c:pt>
                <c:pt idx="59">
                  <c:v>3.339999784657266E-3</c:v>
                </c:pt>
                <c:pt idx="60">
                  <c:v>2.235999985714443E-3</c:v>
                </c:pt>
                <c:pt idx="61">
                  <c:v>3.5660001376527362E-3</c:v>
                </c:pt>
                <c:pt idx="62">
                  <c:v>2.1720000950153917E-3</c:v>
                </c:pt>
                <c:pt idx="63">
                  <c:v>2.9780000404571183E-3</c:v>
                </c:pt>
                <c:pt idx="64">
                  <c:v>2.2439999811467715E-3</c:v>
                </c:pt>
                <c:pt idx="65">
                  <c:v>2.0739998944918625E-3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39-4BCD-8A07-CE71B11E31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</c:numCache>
            </c:numRef>
          </c:xVal>
          <c:yVal>
            <c:numRef>
              <c:f>Active!$M$21:$M$59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39-4BCD-8A07-CE71B11E31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</c:numCache>
            </c:numRef>
          </c:xVal>
          <c:yVal>
            <c:numRef>
              <c:f>Active!$N$21:$N$59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39-4BCD-8A07-CE71B11E31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  <c:pt idx="39">
                  <c:v>-2750.5</c:v>
                </c:pt>
                <c:pt idx="40">
                  <c:v>-2732</c:v>
                </c:pt>
                <c:pt idx="41">
                  <c:v>-2724</c:v>
                </c:pt>
                <c:pt idx="42">
                  <c:v>-2710.5</c:v>
                </c:pt>
                <c:pt idx="43">
                  <c:v>-2708</c:v>
                </c:pt>
                <c:pt idx="44">
                  <c:v>-2705.5</c:v>
                </c:pt>
                <c:pt idx="45">
                  <c:v>-2702.5</c:v>
                </c:pt>
                <c:pt idx="46">
                  <c:v>-2694.5</c:v>
                </c:pt>
                <c:pt idx="47">
                  <c:v>-2686.5</c:v>
                </c:pt>
                <c:pt idx="48">
                  <c:v>-2649.5</c:v>
                </c:pt>
                <c:pt idx="49">
                  <c:v>-2644</c:v>
                </c:pt>
                <c:pt idx="50">
                  <c:v>-2636</c:v>
                </c:pt>
                <c:pt idx="51">
                  <c:v>-2628</c:v>
                </c:pt>
                <c:pt idx="52">
                  <c:v>-2625.5</c:v>
                </c:pt>
                <c:pt idx="53">
                  <c:v>-2599</c:v>
                </c:pt>
                <c:pt idx="54">
                  <c:v>-2593.5</c:v>
                </c:pt>
                <c:pt idx="55">
                  <c:v>-2591</c:v>
                </c:pt>
                <c:pt idx="56">
                  <c:v>-2567</c:v>
                </c:pt>
                <c:pt idx="57">
                  <c:v>-2551</c:v>
                </c:pt>
                <c:pt idx="58">
                  <c:v>167</c:v>
                </c:pt>
                <c:pt idx="59">
                  <c:v>170</c:v>
                </c:pt>
                <c:pt idx="60">
                  <c:v>183</c:v>
                </c:pt>
                <c:pt idx="61">
                  <c:v>185.5</c:v>
                </c:pt>
                <c:pt idx="62">
                  <c:v>191</c:v>
                </c:pt>
                <c:pt idx="63">
                  <c:v>196.5</c:v>
                </c:pt>
                <c:pt idx="64">
                  <c:v>207</c:v>
                </c:pt>
                <c:pt idx="65">
                  <c:v>209.5</c:v>
                </c:pt>
                <c:pt idx="66">
                  <c:v>966.5</c:v>
                </c:pt>
                <c:pt idx="67">
                  <c:v>1995</c:v>
                </c:pt>
                <c:pt idx="68">
                  <c:v>2023</c:v>
                </c:pt>
                <c:pt idx="69">
                  <c:v>2149.5</c:v>
                </c:pt>
                <c:pt idx="70">
                  <c:v>2863.5</c:v>
                </c:pt>
                <c:pt idx="71">
                  <c:v>2988.5</c:v>
                </c:pt>
                <c:pt idx="72">
                  <c:v>3066</c:v>
                </c:pt>
                <c:pt idx="73">
                  <c:v>3775</c:v>
                </c:pt>
                <c:pt idx="74">
                  <c:v>3868</c:v>
                </c:pt>
                <c:pt idx="75">
                  <c:v>3977</c:v>
                </c:pt>
                <c:pt idx="76">
                  <c:v>3982.5</c:v>
                </c:pt>
                <c:pt idx="77">
                  <c:v>4899</c:v>
                </c:pt>
                <c:pt idx="78">
                  <c:v>4913.5</c:v>
                </c:pt>
                <c:pt idx="79">
                  <c:v>4920.5</c:v>
                </c:pt>
                <c:pt idx="80">
                  <c:v>4928.5</c:v>
                </c:pt>
                <c:pt idx="81">
                  <c:v>6876</c:v>
                </c:pt>
                <c:pt idx="82">
                  <c:v>7805</c:v>
                </c:pt>
                <c:pt idx="83">
                  <c:v>7920.5</c:v>
                </c:pt>
                <c:pt idx="84">
                  <c:v>8824</c:v>
                </c:pt>
                <c:pt idx="85">
                  <c:v>9818</c:v>
                </c:pt>
                <c:pt idx="86">
                  <c:v>12559</c:v>
                </c:pt>
                <c:pt idx="87">
                  <c:v>12559</c:v>
                </c:pt>
                <c:pt idx="88">
                  <c:v>12850</c:v>
                </c:pt>
                <c:pt idx="89">
                  <c:v>12850</c:v>
                </c:pt>
                <c:pt idx="90">
                  <c:v>13442</c:v>
                </c:pt>
                <c:pt idx="91">
                  <c:v>13563.5</c:v>
                </c:pt>
                <c:pt idx="92">
                  <c:v>13563.5</c:v>
                </c:pt>
                <c:pt idx="93">
                  <c:v>13563.5</c:v>
                </c:pt>
                <c:pt idx="94">
                  <c:v>13710.5</c:v>
                </c:pt>
                <c:pt idx="95">
                  <c:v>14672.5</c:v>
                </c:pt>
              </c:numCache>
            </c:numRef>
          </c:xVal>
          <c:yVal>
            <c:numRef>
              <c:f>Active!$O$21:$O$590</c:f>
              <c:numCache>
                <c:formatCode>General</c:formatCode>
                <c:ptCount val="570"/>
                <c:pt idx="0">
                  <c:v>1.4879425514178467E-2</c:v>
                </c:pt>
                <c:pt idx="1">
                  <c:v>1.4821621850240734E-2</c:v>
                </c:pt>
                <c:pt idx="2">
                  <c:v>1.472163713424033E-2</c:v>
                </c:pt>
                <c:pt idx="3">
                  <c:v>1.4713825828302798E-2</c:v>
                </c:pt>
                <c:pt idx="4">
                  <c:v>1.4713825828302798E-2</c:v>
                </c:pt>
                <c:pt idx="5">
                  <c:v>1.4696640955240229E-2</c:v>
                </c:pt>
                <c:pt idx="6">
                  <c:v>1.4638837291302496E-2</c:v>
                </c:pt>
                <c:pt idx="7">
                  <c:v>1.453104126936456E-2</c:v>
                </c:pt>
                <c:pt idx="8">
                  <c:v>1.451385639630199E-2</c:v>
                </c:pt>
                <c:pt idx="9">
                  <c:v>1.4431056553364156E-2</c:v>
                </c:pt>
                <c:pt idx="10">
                  <c:v>1.1876759511791337E-2</c:v>
                </c:pt>
                <c:pt idx="11">
                  <c:v>1.1876759511791337E-2</c:v>
                </c:pt>
                <c:pt idx="12">
                  <c:v>1.1851763332791237E-2</c:v>
                </c:pt>
                <c:pt idx="13">
                  <c:v>1.1851763332791237E-2</c:v>
                </c:pt>
                <c:pt idx="14">
                  <c:v>1.1818955847853604E-2</c:v>
                </c:pt>
                <c:pt idx="15">
                  <c:v>1.1818955847853604E-2</c:v>
                </c:pt>
                <c:pt idx="16">
                  <c:v>8.9037764719668271E-3</c:v>
                </c:pt>
                <c:pt idx="17">
                  <c:v>8.8787802929667266E-3</c:v>
                </c:pt>
                <c:pt idx="18">
                  <c:v>8.8615954199041565E-3</c:v>
                </c:pt>
                <c:pt idx="19">
                  <c:v>8.8537841139666243E-3</c:v>
                </c:pt>
                <c:pt idx="20">
                  <c:v>8.8365992409040559E-3</c:v>
                </c:pt>
                <c:pt idx="21">
                  <c:v>8.8209766290289933E-3</c:v>
                </c:pt>
                <c:pt idx="22">
                  <c:v>8.8116030619039554E-3</c:v>
                </c:pt>
                <c:pt idx="23">
                  <c:v>8.8037917559664232E-3</c:v>
                </c:pt>
                <c:pt idx="24">
                  <c:v>8.7866068829038531E-3</c:v>
                </c:pt>
                <c:pt idx="25">
                  <c:v>8.7787955769663226E-3</c:v>
                </c:pt>
                <c:pt idx="26">
                  <c:v>8.6631882490908543E-3</c:v>
                </c:pt>
                <c:pt idx="27">
                  <c:v>8.6616259879033486E-3</c:v>
                </c:pt>
                <c:pt idx="28">
                  <c:v>8.6288185029657159E-3</c:v>
                </c:pt>
                <c:pt idx="29">
                  <c:v>8.6210071970281854E-3</c:v>
                </c:pt>
                <c:pt idx="30">
                  <c:v>8.5960110180280831E-3</c:v>
                </c:pt>
                <c:pt idx="31">
                  <c:v>8.5881997120905527E-3</c:v>
                </c:pt>
                <c:pt idx="32">
                  <c:v>8.5710148390279826E-3</c:v>
                </c:pt>
                <c:pt idx="33">
                  <c:v>8.5632035330904504E-3</c:v>
                </c:pt>
                <c:pt idx="34">
                  <c:v>8.5538299659654125E-3</c:v>
                </c:pt>
                <c:pt idx="35">
                  <c:v>8.546018660027882E-3</c:v>
                </c:pt>
                <c:pt idx="36">
                  <c:v>8.5382073540903498E-3</c:v>
                </c:pt>
                <c:pt idx="37">
                  <c:v>8.5038376079652114E-3</c:v>
                </c:pt>
                <c:pt idx="38">
                  <c:v>8.4960263020276792E-3</c:v>
                </c:pt>
                <c:pt idx="39">
                  <c:v>8.4882149960901487E-3</c:v>
                </c:pt>
                <c:pt idx="40">
                  <c:v>8.4304113321524154E-3</c:v>
                </c:pt>
                <c:pt idx="41">
                  <c:v>8.4054151531523132E-3</c:v>
                </c:pt>
                <c:pt idx="42">
                  <c:v>8.3632341010896425E-3</c:v>
                </c:pt>
                <c:pt idx="43">
                  <c:v>8.3554227951521121E-3</c:v>
                </c:pt>
                <c:pt idx="44">
                  <c:v>8.3476114892145799E-3</c:v>
                </c:pt>
                <c:pt idx="45">
                  <c:v>8.338237922089542E-3</c:v>
                </c:pt>
                <c:pt idx="46">
                  <c:v>8.3132417430894414E-3</c:v>
                </c:pt>
                <c:pt idx="47">
                  <c:v>8.2882455640893408E-3</c:v>
                </c:pt>
                <c:pt idx="48">
                  <c:v>8.1726382362138725E-3</c:v>
                </c:pt>
                <c:pt idx="49">
                  <c:v>8.1554533631513042E-3</c:v>
                </c:pt>
                <c:pt idx="50">
                  <c:v>8.1304571841512036E-3</c:v>
                </c:pt>
                <c:pt idx="51">
                  <c:v>8.1054610051511013E-3</c:v>
                </c:pt>
                <c:pt idx="52">
                  <c:v>8.0976496992135709E-3</c:v>
                </c:pt>
                <c:pt idx="53">
                  <c:v>8.0148498562757353E-3</c:v>
                </c:pt>
                <c:pt idx="54">
                  <c:v>7.9976649832131669E-3</c:v>
                </c:pt>
                <c:pt idx="55">
                  <c:v>7.9898536772756348E-3</c:v>
                </c:pt>
                <c:pt idx="56">
                  <c:v>7.9148651402753314E-3</c:v>
                </c:pt>
                <c:pt idx="57">
                  <c:v>7.8648727822751303E-3</c:v>
                </c:pt>
                <c:pt idx="58">
                  <c:v>-6.2757903300917749E-4</c:v>
                </c:pt>
                <c:pt idx="59">
                  <c:v>-6.3695260013421542E-4</c:v>
                </c:pt>
                <c:pt idx="60">
                  <c:v>-6.7757139100937946E-4</c:v>
                </c:pt>
                <c:pt idx="61">
                  <c:v>-6.85382696946911E-4</c:v>
                </c:pt>
                <c:pt idx="62">
                  <c:v>-7.0256757000948045E-4</c:v>
                </c:pt>
                <c:pt idx="63">
                  <c:v>-7.197524430720499E-4</c:v>
                </c:pt>
                <c:pt idx="64">
                  <c:v>-7.5255992800968242E-4</c:v>
                </c:pt>
                <c:pt idx="65">
                  <c:v>-7.6037123394721395E-4</c:v>
                </c:pt>
                <c:pt idx="66">
                  <c:v>-3.125634671831769E-3</c:v>
                </c:pt>
                <c:pt idx="67">
                  <c:v>-6.3392059345322507E-3</c:v>
                </c:pt>
                <c:pt idx="68">
                  <c:v>-6.4266925610326044E-3</c:v>
                </c:pt>
                <c:pt idx="69">
                  <c:v>-6.8219446414717012E-3</c:v>
                </c:pt>
                <c:pt idx="70">
                  <c:v>-9.0528536172307141E-3</c:v>
                </c:pt>
                <c:pt idx="71">
                  <c:v>-9.4434189141072919E-3</c:v>
                </c:pt>
                <c:pt idx="72">
                  <c:v>-9.6855693981707704E-3</c:v>
                </c:pt>
                <c:pt idx="73">
                  <c:v>-1.190085576205472E-2</c:v>
                </c:pt>
                <c:pt idx="74">
                  <c:v>-1.2191436342930892E-2</c:v>
                </c:pt>
                <c:pt idx="75">
                  <c:v>-1.2532009281807269E-2</c:v>
                </c:pt>
                <c:pt idx="76">
                  <c:v>-1.2549194154869839E-2</c:v>
                </c:pt>
                <c:pt idx="77">
                  <c:v>-1.5412818911568907E-2</c:v>
                </c:pt>
                <c:pt idx="78">
                  <c:v>-1.5458124486006589E-2</c:v>
                </c:pt>
                <c:pt idx="79">
                  <c:v>-1.5479996142631678E-2</c:v>
                </c:pt>
                <c:pt idx="80">
                  <c:v>-1.5504992321631779E-2</c:v>
                </c:pt>
                <c:pt idx="81">
                  <c:v>-2.1589999646968863E-2</c:v>
                </c:pt>
                <c:pt idx="82">
                  <c:v>-2.4492680933355587E-2</c:v>
                </c:pt>
                <c:pt idx="83">
                  <c:v>-2.4853563267669545E-2</c:v>
                </c:pt>
                <c:pt idx="84">
                  <c:v>-2.7676569233493448E-2</c:v>
                </c:pt>
                <c:pt idx="85">
                  <c:v>-3.0782344474255995E-2</c:v>
                </c:pt>
                <c:pt idx="86">
                  <c:v>-3.9346660304165594E-2</c:v>
                </c:pt>
                <c:pt idx="87">
                  <c:v>-3.9346660304165594E-2</c:v>
                </c:pt>
                <c:pt idx="88">
                  <c:v>-4.0255896315294269E-2</c:v>
                </c:pt>
                <c:pt idx="89">
                  <c:v>-4.0255896315294269E-2</c:v>
                </c:pt>
                <c:pt idx="90">
                  <c:v>-4.2105613561301741E-2</c:v>
                </c:pt>
                <c:pt idx="91">
                  <c:v>-4.2485243029865775E-2</c:v>
                </c:pt>
                <c:pt idx="92">
                  <c:v>-4.2485243029865775E-2</c:v>
                </c:pt>
                <c:pt idx="93">
                  <c:v>-4.2485243029865775E-2</c:v>
                </c:pt>
                <c:pt idx="94">
                  <c:v>-4.294454781899263E-2</c:v>
                </c:pt>
                <c:pt idx="95">
                  <c:v>-4.5950338343754768E-2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39-4BCD-8A07-CE71B11E31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-4796</c:v>
                </c:pt>
                <c:pt idx="1">
                  <c:v>-4777.5</c:v>
                </c:pt>
                <c:pt idx="2">
                  <c:v>-4745.5</c:v>
                </c:pt>
                <c:pt idx="3">
                  <c:v>-4743</c:v>
                </c:pt>
                <c:pt idx="4">
                  <c:v>-4743</c:v>
                </c:pt>
                <c:pt idx="5">
                  <c:v>-4737.5</c:v>
                </c:pt>
                <c:pt idx="6">
                  <c:v>-4719</c:v>
                </c:pt>
                <c:pt idx="7">
                  <c:v>-4684.5</c:v>
                </c:pt>
                <c:pt idx="8">
                  <c:v>-4679</c:v>
                </c:pt>
                <c:pt idx="9">
                  <c:v>-4652.5</c:v>
                </c:pt>
                <c:pt idx="10">
                  <c:v>-3835</c:v>
                </c:pt>
                <c:pt idx="11">
                  <c:v>-3835</c:v>
                </c:pt>
                <c:pt idx="12">
                  <c:v>-3827</c:v>
                </c:pt>
                <c:pt idx="13">
                  <c:v>-3827</c:v>
                </c:pt>
                <c:pt idx="14">
                  <c:v>-3816.5</c:v>
                </c:pt>
                <c:pt idx="15">
                  <c:v>-3816.5</c:v>
                </c:pt>
                <c:pt idx="16">
                  <c:v>-2883.5</c:v>
                </c:pt>
                <c:pt idx="17">
                  <c:v>-2875.5</c:v>
                </c:pt>
                <c:pt idx="18">
                  <c:v>-2870</c:v>
                </c:pt>
                <c:pt idx="19">
                  <c:v>-2867.5</c:v>
                </c:pt>
                <c:pt idx="20">
                  <c:v>-2862</c:v>
                </c:pt>
                <c:pt idx="21">
                  <c:v>-2857</c:v>
                </c:pt>
                <c:pt idx="22">
                  <c:v>-2854</c:v>
                </c:pt>
                <c:pt idx="23">
                  <c:v>-2851.5</c:v>
                </c:pt>
                <c:pt idx="24">
                  <c:v>-2846</c:v>
                </c:pt>
                <c:pt idx="25">
                  <c:v>-2843.5</c:v>
                </c:pt>
                <c:pt idx="26">
                  <c:v>-2806.5</c:v>
                </c:pt>
                <c:pt idx="27">
                  <c:v>-2806</c:v>
                </c:pt>
                <c:pt idx="28">
                  <c:v>-2795.5</c:v>
                </c:pt>
                <c:pt idx="29">
                  <c:v>-2793</c:v>
                </c:pt>
                <c:pt idx="30">
                  <c:v>-2785</c:v>
                </c:pt>
                <c:pt idx="31">
                  <c:v>-2782.5</c:v>
                </c:pt>
                <c:pt idx="32">
                  <c:v>-2777</c:v>
                </c:pt>
                <c:pt idx="33">
                  <c:v>-2774.5</c:v>
                </c:pt>
                <c:pt idx="34">
                  <c:v>-2771.5</c:v>
                </c:pt>
                <c:pt idx="35">
                  <c:v>-2769</c:v>
                </c:pt>
                <c:pt idx="36">
                  <c:v>-2766.5</c:v>
                </c:pt>
                <c:pt idx="37">
                  <c:v>-2755.5</c:v>
                </c:pt>
                <c:pt idx="38">
                  <c:v>-2753</c:v>
                </c:pt>
              </c:numCache>
            </c:numRef>
          </c:xVal>
          <c:yVal>
            <c:numRef>
              <c:f>Active!$U$21:$U$59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39-4BCD-8A07-CE71B11E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542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-4796</c:v>
                      </c:pt>
                      <c:pt idx="1">
                        <c:v>-4777.5</c:v>
                      </c:pt>
                      <c:pt idx="2">
                        <c:v>-4745.5</c:v>
                      </c:pt>
                      <c:pt idx="3">
                        <c:v>-4743</c:v>
                      </c:pt>
                      <c:pt idx="4">
                        <c:v>-4743</c:v>
                      </c:pt>
                      <c:pt idx="5">
                        <c:v>-4737.5</c:v>
                      </c:pt>
                      <c:pt idx="6">
                        <c:v>-4719</c:v>
                      </c:pt>
                      <c:pt idx="7">
                        <c:v>-4684.5</c:v>
                      </c:pt>
                      <c:pt idx="8">
                        <c:v>-4679</c:v>
                      </c:pt>
                      <c:pt idx="9">
                        <c:v>-4652.5</c:v>
                      </c:pt>
                      <c:pt idx="10">
                        <c:v>-3835</c:v>
                      </c:pt>
                      <c:pt idx="11">
                        <c:v>-3835</c:v>
                      </c:pt>
                      <c:pt idx="12">
                        <c:v>-3827</c:v>
                      </c:pt>
                      <c:pt idx="13">
                        <c:v>-3827</c:v>
                      </c:pt>
                      <c:pt idx="14">
                        <c:v>-3816.5</c:v>
                      </c:pt>
                      <c:pt idx="15">
                        <c:v>-3816.5</c:v>
                      </c:pt>
                      <c:pt idx="16">
                        <c:v>-2883.5</c:v>
                      </c:pt>
                      <c:pt idx="17">
                        <c:v>-2875.5</c:v>
                      </c:pt>
                      <c:pt idx="18">
                        <c:v>-2870</c:v>
                      </c:pt>
                      <c:pt idx="19">
                        <c:v>-2867.5</c:v>
                      </c:pt>
                      <c:pt idx="20">
                        <c:v>-2862</c:v>
                      </c:pt>
                      <c:pt idx="21">
                        <c:v>-2857</c:v>
                      </c:pt>
                      <c:pt idx="22">
                        <c:v>-2854</c:v>
                      </c:pt>
                      <c:pt idx="23">
                        <c:v>-2851.5</c:v>
                      </c:pt>
                      <c:pt idx="24">
                        <c:v>-2846</c:v>
                      </c:pt>
                      <c:pt idx="25">
                        <c:v>-2843.5</c:v>
                      </c:pt>
                      <c:pt idx="26">
                        <c:v>-2806.5</c:v>
                      </c:pt>
                      <c:pt idx="27">
                        <c:v>-2806</c:v>
                      </c:pt>
                      <c:pt idx="28">
                        <c:v>-2795.5</c:v>
                      </c:pt>
                      <c:pt idx="29">
                        <c:v>-2793</c:v>
                      </c:pt>
                      <c:pt idx="30">
                        <c:v>-2785</c:v>
                      </c:pt>
                      <c:pt idx="31">
                        <c:v>-2782.5</c:v>
                      </c:pt>
                      <c:pt idx="32">
                        <c:v>-2777</c:v>
                      </c:pt>
                      <c:pt idx="33">
                        <c:v>-2774.5</c:v>
                      </c:pt>
                      <c:pt idx="34">
                        <c:v>-2771.5</c:v>
                      </c:pt>
                      <c:pt idx="35">
                        <c:v>-2769</c:v>
                      </c:pt>
                      <c:pt idx="36">
                        <c:v>-2766.5</c:v>
                      </c:pt>
                      <c:pt idx="37">
                        <c:v>-2755.5</c:v>
                      </c:pt>
                      <c:pt idx="38">
                        <c:v>-2753</c:v>
                      </c:pt>
                      <c:pt idx="39">
                        <c:v>-2750.5</c:v>
                      </c:pt>
                      <c:pt idx="40">
                        <c:v>-2732</c:v>
                      </c:pt>
                      <c:pt idx="41">
                        <c:v>-2724</c:v>
                      </c:pt>
                      <c:pt idx="42">
                        <c:v>-2710.5</c:v>
                      </c:pt>
                      <c:pt idx="43">
                        <c:v>-2708</c:v>
                      </c:pt>
                      <c:pt idx="44">
                        <c:v>-2705.5</c:v>
                      </c:pt>
                      <c:pt idx="45">
                        <c:v>-2702.5</c:v>
                      </c:pt>
                      <c:pt idx="46">
                        <c:v>-2694.5</c:v>
                      </c:pt>
                      <c:pt idx="47">
                        <c:v>-2686.5</c:v>
                      </c:pt>
                      <c:pt idx="48">
                        <c:v>-2649.5</c:v>
                      </c:pt>
                      <c:pt idx="49">
                        <c:v>-2644</c:v>
                      </c:pt>
                      <c:pt idx="50">
                        <c:v>-2636</c:v>
                      </c:pt>
                      <c:pt idx="51">
                        <c:v>-2628</c:v>
                      </c:pt>
                      <c:pt idx="52">
                        <c:v>-2625.5</c:v>
                      </c:pt>
                      <c:pt idx="53">
                        <c:v>-2599</c:v>
                      </c:pt>
                      <c:pt idx="54">
                        <c:v>-2593.5</c:v>
                      </c:pt>
                      <c:pt idx="55">
                        <c:v>-2591</c:v>
                      </c:pt>
                      <c:pt idx="56">
                        <c:v>-2567</c:v>
                      </c:pt>
                      <c:pt idx="57">
                        <c:v>-2551</c:v>
                      </c:pt>
                      <c:pt idx="58">
                        <c:v>167</c:v>
                      </c:pt>
                      <c:pt idx="59">
                        <c:v>170</c:v>
                      </c:pt>
                      <c:pt idx="60">
                        <c:v>183</c:v>
                      </c:pt>
                      <c:pt idx="61">
                        <c:v>185.5</c:v>
                      </c:pt>
                      <c:pt idx="62">
                        <c:v>191</c:v>
                      </c:pt>
                      <c:pt idx="63">
                        <c:v>196.5</c:v>
                      </c:pt>
                      <c:pt idx="64">
                        <c:v>207</c:v>
                      </c:pt>
                      <c:pt idx="65">
                        <c:v>209.5</c:v>
                      </c:pt>
                      <c:pt idx="66">
                        <c:v>966.5</c:v>
                      </c:pt>
                      <c:pt idx="67">
                        <c:v>1995</c:v>
                      </c:pt>
                      <c:pt idx="68">
                        <c:v>2023</c:v>
                      </c:pt>
                      <c:pt idx="69">
                        <c:v>2149.5</c:v>
                      </c:pt>
                      <c:pt idx="70">
                        <c:v>2863.5</c:v>
                      </c:pt>
                      <c:pt idx="71">
                        <c:v>2988.5</c:v>
                      </c:pt>
                      <c:pt idx="72">
                        <c:v>3066</c:v>
                      </c:pt>
                      <c:pt idx="73">
                        <c:v>3775</c:v>
                      </c:pt>
                      <c:pt idx="74">
                        <c:v>3868</c:v>
                      </c:pt>
                      <c:pt idx="75">
                        <c:v>3977</c:v>
                      </c:pt>
                      <c:pt idx="76">
                        <c:v>3982.5</c:v>
                      </c:pt>
                      <c:pt idx="77">
                        <c:v>4899</c:v>
                      </c:pt>
                      <c:pt idx="78">
                        <c:v>4913.5</c:v>
                      </c:pt>
                      <c:pt idx="79">
                        <c:v>4920.5</c:v>
                      </c:pt>
                      <c:pt idx="80">
                        <c:v>4928.5</c:v>
                      </c:pt>
                      <c:pt idx="81">
                        <c:v>6876</c:v>
                      </c:pt>
                      <c:pt idx="82">
                        <c:v>7805</c:v>
                      </c:pt>
                      <c:pt idx="83">
                        <c:v>7920.5</c:v>
                      </c:pt>
                      <c:pt idx="84">
                        <c:v>8824</c:v>
                      </c:pt>
                      <c:pt idx="85">
                        <c:v>9818</c:v>
                      </c:pt>
                      <c:pt idx="86">
                        <c:v>12559</c:v>
                      </c:pt>
                      <c:pt idx="87">
                        <c:v>12559</c:v>
                      </c:pt>
                      <c:pt idx="88">
                        <c:v>12850</c:v>
                      </c:pt>
                      <c:pt idx="89">
                        <c:v>12850</c:v>
                      </c:pt>
                      <c:pt idx="90">
                        <c:v>13442</c:v>
                      </c:pt>
                      <c:pt idx="91">
                        <c:v>13563.5</c:v>
                      </c:pt>
                      <c:pt idx="92">
                        <c:v>13563.5</c:v>
                      </c:pt>
                      <c:pt idx="93">
                        <c:v>13563.5</c:v>
                      </c:pt>
                      <c:pt idx="94">
                        <c:v>13710.5</c:v>
                      </c:pt>
                      <c:pt idx="95">
                        <c:v>14672.5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-8.9555984851570736E-2</c:v>
                      </c:pt>
                      <c:pt idx="1">
                        <c:v>-8.91875803384507E-2</c:v>
                      </c:pt>
                      <c:pt idx="2">
                        <c:v>-8.8551007238178159E-2</c:v>
                      </c:pt>
                      <c:pt idx="3">
                        <c:v>-8.8501310571592828E-2</c:v>
                      </c:pt>
                      <c:pt idx="4">
                        <c:v>-8.8501310571592828E-2</c:v>
                      </c:pt>
                      <c:pt idx="5">
                        <c:v>-8.8391996069770967E-2</c:v>
                      </c:pt>
                      <c:pt idx="6">
                        <c:v>-8.8024485134362257E-2</c:v>
                      </c:pt>
                      <c:pt idx="7">
                        <c:v>-8.7339881769182226E-2</c:v>
                      </c:pt>
                      <c:pt idx="8">
                        <c:v>-8.723083292559887E-2</c:v>
                      </c:pt>
                      <c:pt idx="9">
                        <c:v>-8.670576585280329E-2</c:v>
                      </c:pt>
                      <c:pt idx="10">
                        <c:v>-7.0792784606020204E-2</c:v>
                      </c:pt>
                      <c:pt idx="11">
                        <c:v>-7.0792784606020204E-2</c:v>
                      </c:pt>
                      <c:pt idx="12">
                        <c:v>-7.0639787593352599E-2</c:v>
                      </c:pt>
                      <c:pt idx="13">
                        <c:v>-7.0639787593352599E-2</c:v>
                      </c:pt>
                      <c:pt idx="14">
                        <c:v>-7.0439059207097879E-2</c:v>
                      </c:pt>
                      <c:pt idx="15">
                        <c:v>-7.0439059207097879E-2</c:v>
                      </c:pt>
                      <c:pt idx="16">
                        <c:v>-5.296631949569186E-2</c:v>
                      </c:pt>
                      <c:pt idx="17">
                        <c:v>-5.281960745741876E-2</c:v>
                      </c:pt>
                      <c:pt idx="18">
                        <c:v>-5.2718773583979667E-2</c:v>
                      </c:pt>
                      <c:pt idx="19">
                        <c:v>-5.2672948261810029E-2</c:v>
                      </c:pt>
                      <c:pt idx="20">
                        <c:v>-5.2572150717702708E-2</c:v>
                      </c:pt>
                      <c:pt idx="21">
                        <c:v>-5.2480538260445103E-2</c:v>
                      </c:pt>
                      <c:pt idx="22">
                        <c:v>-5.2425580694090111E-2</c:v>
                      </c:pt>
                      <c:pt idx="23">
                        <c:v>-5.237978839858571E-2</c:v>
                      </c:pt>
                      <c:pt idx="24">
                        <c:v>-5.2279063513141905E-2</c:v>
                      </c:pt>
                      <c:pt idx="25">
                        <c:v>-5.2233287730970121E-2</c:v>
                      </c:pt>
                      <c:pt idx="26">
                        <c:v>-5.155640951071825E-2</c:v>
                      </c:pt>
                      <c:pt idx="27">
                        <c:v>-5.1547270248366535E-2</c:v>
                      </c:pt>
                      <c:pt idx="28">
                        <c:v>-5.1355393421228517E-2</c:v>
                      </c:pt>
                      <c:pt idx="29">
                        <c:v>-5.1309721879468882E-2</c:v>
                      </c:pt>
                      <c:pt idx="30">
                        <c:v>-5.1163607623836559E-2</c:v>
                      </c:pt>
                      <c:pt idx="31">
                        <c:v>-5.1117957755825991E-2</c:v>
                      </c:pt>
                      <c:pt idx="32">
                        <c:v>-5.1017546210868611E-2</c:v>
                      </c:pt>
                      <c:pt idx="33">
                        <c:v>-5.0971912856190661E-2</c:v>
                      </c:pt>
                      <c:pt idx="34">
                        <c:v>-5.0917159642326827E-2</c:v>
                      </c:pt>
                      <c:pt idx="35">
                        <c:v>-5.0871537640565047E-2</c:v>
                      </c:pt>
                      <c:pt idx="36">
                        <c:v>-5.0825920799219715E-2</c:v>
                      </c:pt>
                      <c:pt idx="37">
                        <c:v>-5.0625268003047591E-2</c:v>
                      </c:pt>
                      <c:pt idx="38">
                        <c:v>-5.0579679027951047E-2</c:v>
                      </c:pt>
                      <c:pt idx="39">
                        <c:v>-5.0534095213270951E-2</c:v>
                      </c:pt>
                      <c:pt idx="40">
                        <c:v>-5.0196935370381286E-2</c:v>
                      </c:pt>
                      <c:pt idx="41">
                        <c:v>-5.0051224040064846E-2</c:v>
                      </c:pt>
                      <c:pt idx="42">
                        <c:v>-4.9805455995025665E-2</c:v>
                      </c:pt>
                      <c:pt idx="43">
                        <c:v>-4.97599599074251E-2</c:v>
                      </c:pt>
                      <c:pt idx="44">
                        <c:v>-4.9714468980240983E-2</c:v>
                      </c:pt>
                      <c:pt idx="45">
                        <c:v>-4.9659886679369741E-2</c:v>
                      </c:pt>
                      <c:pt idx="46">
                        <c:v>-4.9514370206378201E-2</c:v>
                      </c:pt>
                      <c:pt idx="47">
                        <c:v>-4.936890657605103E-2</c:v>
                      </c:pt>
                      <c:pt idx="48">
                        <c:v>-4.8696824653258128E-2</c:v>
                      </c:pt>
                      <c:pt idx="49">
                        <c:v>-4.8597017083441274E-2</c:v>
                      </c:pt>
                      <c:pt idx="50">
                        <c:v>-4.8451887022432992E-2</c:v>
                      </c:pt>
                      <c:pt idx="51">
                        <c:v>-4.8306809804089093E-2</c:v>
                      </c:pt>
                      <c:pt idx="52">
                        <c:v>-4.8261484010231157E-2</c:v>
                      </c:pt>
                      <c:pt idx="53">
                        <c:v>-4.7781347857739957E-2</c:v>
                      </c:pt>
                      <c:pt idx="54">
                        <c:v>-4.7681769616829822E-2</c:v>
                      </c:pt>
                      <c:pt idx="55">
                        <c:v>-4.7636515036718806E-2</c:v>
                      </c:pt>
                      <c:pt idx="56">
                        <c:v>-4.7202333629641637E-2</c:v>
                      </c:pt>
                      <c:pt idx="57">
                        <c:v>-4.6913143571578747E-2</c:v>
                      </c:pt>
                      <c:pt idx="58">
                        <c:v>-8.5475177930341266E-4</c:v>
                      </c:pt>
                      <c:pt idx="59">
                        <c:v>-8.072846606240686E-4</c:v>
                      </c:pt>
                      <c:pt idx="60">
                        <c:v>-6.0167968234319164E-4</c:v>
                      </c:pt>
                      <c:pt idx="61">
                        <c:v>-5.621562607339974E-4</c:v>
                      </c:pt>
                      <c:pt idx="62">
                        <c:v>-4.7522289785964928E-4</c:v>
                      </c:pt>
                      <c:pt idx="63">
                        <c:v>-3.8831451140088633E-4</c:v>
                      </c:pt>
                      <c:pt idx="64">
                        <c:v>-2.2246785688569899E-4</c:v>
                      </c:pt>
                      <c:pt idx="65">
                        <c:v>-1.8299397527435902E-4</c:v>
                      </c:pt>
                      <c:pt idx="66">
                        <c:v>1.153234237100075E-2</c:v>
                      </c:pt>
                      <c:pt idx="67">
                        <c:v>2.6691292645615549E-2</c:v>
                      </c:pt>
                      <c:pt idx="68">
                        <c:v>2.7091769182465277E-2</c:v>
                      </c:pt>
                      <c:pt idx="69">
                        <c:v>2.8892996447492915E-2</c:v>
                      </c:pt>
                      <c:pt idx="70">
                        <c:v>3.881185896486123E-2</c:v>
                      </c:pt>
                      <c:pt idx="71">
                        <c:v>4.0505058609657668E-2</c:v>
                      </c:pt>
                      <c:pt idx="72">
                        <c:v>4.1548363486587019E-2</c:v>
                      </c:pt>
                      <c:pt idx="73">
                        <c:v>5.0862712738240966E-2</c:v>
                      </c:pt>
                      <c:pt idx="74">
                        <c:v>5.2053690518447125E-2</c:v>
                      </c:pt>
                      <c:pt idx="75">
                        <c:v>5.344047793775978E-2</c:v>
                      </c:pt>
                      <c:pt idx="76">
                        <c:v>5.3510193467963041E-2</c:v>
                      </c:pt>
                      <c:pt idx="77">
                        <c:v>6.4778486391620968E-2</c:v>
                      </c:pt>
                      <c:pt idx="78">
                        <c:v>6.4951189668402298E-2</c:v>
                      </c:pt>
                      <c:pt idx="79">
                        <c:v>6.503450153267587E-2</c:v>
                      </c:pt>
                      <c:pt idx="80">
                        <c:v>6.5129665551847793E-2</c:v>
                      </c:pt>
                      <c:pt idx="81">
                        <c:v>8.672394838855392E-2</c:v>
                      </c:pt>
                      <c:pt idx="82">
                        <c:v>9.5921691085808558E-2</c:v>
                      </c:pt>
                      <c:pt idx="83">
                        <c:v>9.7015416882611893E-2</c:v>
                      </c:pt>
                      <c:pt idx="84">
                        <c:v>0.10519101696134048</c:v>
                      </c:pt>
                      <c:pt idx="85">
                        <c:v>0.11340688326069995</c:v>
                      </c:pt>
                      <c:pt idx="86">
                        <c:v>0.13183606972735656</c:v>
                      </c:pt>
                      <c:pt idx="87">
                        <c:v>0.13183606972735656</c:v>
                      </c:pt>
                      <c:pt idx="88">
                        <c:v>0.13342836818568071</c:v>
                      </c:pt>
                      <c:pt idx="89">
                        <c:v>0.13342836818568071</c:v>
                      </c:pt>
                      <c:pt idx="90">
                        <c:v>0.13645188042642034</c:v>
                      </c:pt>
                      <c:pt idx="91">
                        <c:v>0.13703662683223333</c:v>
                      </c:pt>
                      <c:pt idx="92">
                        <c:v>0.13703662683223333</c:v>
                      </c:pt>
                      <c:pt idx="93">
                        <c:v>0.13703662683223333</c:v>
                      </c:pt>
                      <c:pt idx="94">
                        <c:v>0.13772780346780839</c:v>
                      </c:pt>
                      <c:pt idx="95">
                        <c:v>0.14181057930597007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A539-4BCD-8A07-CE71B11E315C}"/>
                  </c:ext>
                </c:extLst>
              </c15:ser>
            </c15:filteredScatterSeries>
          </c:ext>
        </c:extLst>
      </c:scatterChart>
      <c:valAx>
        <c:axId val="73024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4877592699713137"/>
              <c:y val="0.863866386071110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8750624687656E-2"/>
              <c:y val="0.39239365349601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5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44943276393299"/>
          <c:y val="0.92492744713217157"/>
          <c:w val="0.802099580131194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69958C-5F7E-720B-AD25-237B5F329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75" TargetMode="External"/><Relationship Id="rId13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6075" TargetMode="External"/><Relationship Id="rId12" Type="http://schemas.openxmlformats.org/officeDocument/2006/relationships/hyperlink" Target="http://www.konkoly.hu/cgi-bin/IBVS?5980" TargetMode="External"/><Relationship Id="rId1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16.pdf" TargetMode="External"/><Relationship Id="rId16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5898" TargetMode="External"/><Relationship Id="rId6" Type="http://schemas.openxmlformats.org/officeDocument/2006/relationships/hyperlink" Target="http://www.konkoly.hu/cgi-bin/IBVS?6029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6005" TargetMode="External"/><Relationship Id="rId15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6005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konkoly.hu/cgi-bin/IBVS?6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abSelected="1" workbookViewId="0">
      <pane xSplit="13" ySplit="22" topLeftCell="N101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8.5703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2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E1" s="84"/>
      <c r="F1" s="84"/>
      <c r="G1" s="3" t="s">
        <v>1</v>
      </c>
      <c r="H1" s="4" t="s">
        <v>2</v>
      </c>
      <c r="I1" s="5" t="s">
        <v>3</v>
      </c>
      <c r="J1" s="5" t="s">
        <v>3</v>
      </c>
      <c r="K1" s="6">
        <v>52454.710700000003</v>
      </c>
      <c r="L1" s="6">
        <v>0.37529600000000002</v>
      </c>
      <c r="Q1" s="12" t="str">
        <f>"F"&amp;B9</f>
        <v>F44</v>
      </c>
      <c r="R1" s="13" t="str">
        <f>"G"&amp;B9</f>
        <v>G44</v>
      </c>
      <c r="V1" s="7" t="s">
        <v>4</v>
      </c>
      <c r="W1" s="8" t="s">
        <v>5</v>
      </c>
    </row>
    <row r="2" spans="1:23" x14ac:dyDescent="0.2">
      <c r="A2" s="1" t="s">
        <v>6</v>
      </c>
      <c r="B2" s="1" t="s">
        <v>1</v>
      </c>
      <c r="C2" s="9"/>
      <c r="E2" s="85" t="s">
        <v>169</v>
      </c>
      <c r="F2" s="88" t="s">
        <v>172</v>
      </c>
      <c r="V2" s="1">
        <v>-2000</v>
      </c>
      <c r="W2" s="1">
        <f t="shared" ref="W2:W17" si="0">+D$11+D$12*V2+D$13*V2^2</f>
        <v>-3.7083137092953036E-2</v>
      </c>
    </row>
    <row r="3" spans="1:23" x14ac:dyDescent="0.2">
      <c r="E3" s="86" t="s">
        <v>21</v>
      </c>
      <c r="F3" s="89">
        <v>1</v>
      </c>
      <c r="V3" s="1">
        <v>-1000</v>
      </c>
      <c r="W3" s="1">
        <f t="shared" si="0"/>
        <v>-1.9883139426159609E-2</v>
      </c>
    </row>
    <row r="4" spans="1:23" x14ac:dyDescent="0.2">
      <c r="A4" s="10" t="s">
        <v>7</v>
      </c>
      <c r="C4" s="11">
        <v>52454.710700000003</v>
      </c>
      <c r="D4" s="83">
        <v>0.37529600000000002</v>
      </c>
      <c r="E4" s="86" t="s">
        <v>23</v>
      </c>
      <c r="F4" s="90">
        <f ca="1">NOW()+15018.5+$C$5/24</f>
        <v>60601.580393865741</v>
      </c>
      <c r="V4" s="1">
        <v>0</v>
      </c>
      <c r="W4" s="1">
        <f t="shared" si="0"/>
        <v>-3.5088083902793869E-3</v>
      </c>
    </row>
    <row r="5" spans="1:23" x14ac:dyDescent="0.2">
      <c r="A5" s="14" t="s">
        <v>8</v>
      </c>
      <c r="B5"/>
      <c r="C5" s="15">
        <v>-9.5</v>
      </c>
      <c r="D5" t="s">
        <v>9</v>
      </c>
      <c r="E5" s="86" t="s">
        <v>25</v>
      </c>
      <c r="F5" s="90">
        <f ca="1">ROUND(2*($F$4-$C$7)/$C$8,0)/2+$F$3</f>
        <v>16965</v>
      </c>
      <c r="V5" s="1">
        <v>1000</v>
      </c>
      <c r="W5" s="1">
        <f t="shared" si="0"/>
        <v>1.2039856014687622E-2</v>
      </c>
    </row>
    <row r="6" spans="1:23" x14ac:dyDescent="0.2">
      <c r="A6" s="16" t="s">
        <v>10</v>
      </c>
      <c r="E6" s="86" t="s">
        <v>27</v>
      </c>
      <c r="F6" s="90">
        <f ca="1">ROUND(2*($F$4-$C$15)/$C$16,0)/2+$F$3</f>
        <v>2293.5</v>
      </c>
      <c r="V6" s="1">
        <v>2000</v>
      </c>
      <c r="W6" s="1">
        <f t="shared" si="0"/>
        <v>2.6762853788741419E-2</v>
      </c>
    </row>
    <row r="7" spans="1:23" x14ac:dyDescent="0.2">
      <c r="A7" s="1" t="s">
        <v>11</v>
      </c>
      <c r="C7" s="1">
        <v>54234.796399999999</v>
      </c>
      <c r="D7" s="1" t="s">
        <v>173</v>
      </c>
      <c r="E7" s="86" t="s">
        <v>170</v>
      </c>
      <c r="F7" s="91">
        <f ca="1">+$C$15+$C$16*$F$6-15018.5-$C$5/24</f>
        <v>45583.926992465189</v>
      </c>
      <c r="V7" s="1">
        <v>3000</v>
      </c>
      <c r="W7" s="1">
        <f t="shared" si="0"/>
        <v>4.0660184931882011E-2</v>
      </c>
    </row>
    <row r="8" spans="1:23" x14ac:dyDescent="0.2">
      <c r="A8" s="1" t="s">
        <v>12</v>
      </c>
      <c r="C8" s="1">
        <v>0.37530799999999997</v>
      </c>
      <c r="D8" s="17" t="s">
        <v>173</v>
      </c>
      <c r="E8" s="87" t="s">
        <v>171</v>
      </c>
      <c r="F8" s="92">
        <f ca="1">+($C$15+$C$16*$F$6)-($C$16/2)-15018.5-$C$5/24</f>
        <v>45583.739340027452</v>
      </c>
      <c r="V8" s="1">
        <v>4000</v>
      </c>
      <c r="W8" s="1">
        <f t="shared" si="0"/>
        <v>5.3731849444109386E-2</v>
      </c>
    </row>
    <row r="9" spans="1:23" x14ac:dyDescent="0.2">
      <c r="A9" s="18" t="s">
        <v>13</v>
      </c>
      <c r="B9" s="19">
        <v>44</v>
      </c>
      <c r="C9" s="12" t="str">
        <f>"F"&amp;B9</f>
        <v>F44</v>
      </c>
      <c r="D9" s="13" t="str">
        <f>"G"&amp;B9</f>
        <v>G44</v>
      </c>
      <c r="V9" s="1">
        <v>5000</v>
      </c>
      <c r="W9" s="1">
        <f t="shared" si="0"/>
        <v>6.5977847325423555E-2</v>
      </c>
    </row>
    <row r="10" spans="1:23" x14ac:dyDescent="0.2">
      <c r="A10"/>
      <c r="B10"/>
      <c r="C10" s="7" t="s">
        <v>14</v>
      </c>
      <c r="D10" s="7" t="s">
        <v>15</v>
      </c>
      <c r="E10"/>
      <c r="V10" s="1">
        <v>6000</v>
      </c>
      <c r="W10" s="1">
        <f t="shared" si="0"/>
        <v>7.7398178575824511E-2</v>
      </c>
    </row>
    <row r="11" spans="1:23" x14ac:dyDescent="0.2">
      <c r="A11" t="s">
        <v>16</v>
      </c>
      <c r="B11"/>
      <c r="C11" s="20">
        <f ca="1">INTERCEPT(INDIRECT($D$9):G989,INDIRECT($C$9):F989)</f>
        <v>-1.0578379638206958E-4</v>
      </c>
      <c r="D11" s="21">
        <f>+E11*F11</f>
        <v>-3.5088083902793869E-3</v>
      </c>
      <c r="E11" s="22">
        <v>-3.5088083902793869E-3</v>
      </c>
      <c r="F11" s="1">
        <v>1</v>
      </c>
      <c r="V11" s="1">
        <v>7000</v>
      </c>
      <c r="W11" s="1">
        <f t="shared" si="0"/>
        <v>8.799284319531224E-2</v>
      </c>
    </row>
    <row r="12" spans="1:23" x14ac:dyDescent="0.2">
      <c r="A12" t="s">
        <v>17</v>
      </c>
      <c r="B12"/>
      <c r="C12" s="20">
        <f ca="1">SLOPE(INDIRECT($D$9):G989,INDIRECT($C$9):F989)</f>
        <v>-3.1245223750126223E-6</v>
      </c>
      <c r="D12" s="21">
        <f>+E12*F12</f>
        <v>1.5961497720423614E-5</v>
      </c>
      <c r="E12" s="23">
        <v>0.15961497720423612</v>
      </c>
      <c r="F12" s="24">
        <v>1E-4</v>
      </c>
      <c r="V12" s="1">
        <v>8000</v>
      </c>
      <c r="W12" s="1">
        <f t="shared" si="0"/>
        <v>9.7761841183886797E-2</v>
      </c>
    </row>
    <row r="13" spans="1:23" x14ac:dyDescent="0.2">
      <c r="A13" t="s">
        <v>18</v>
      </c>
      <c r="B13"/>
      <c r="C13" s="21" t="s">
        <v>19</v>
      </c>
      <c r="D13" s="21">
        <f>+E13*F13</f>
        <v>-4.128333154566054E-10</v>
      </c>
      <c r="E13" s="25">
        <v>-4.1283331545660537E-2</v>
      </c>
      <c r="F13" s="24">
        <v>1E-8</v>
      </c>
      <c r="V13" s="1">
        <v>9000</v>
      </c>
      <c r="W13" s="1">
        <f t="shared" si="0"/>
        <v>0.10670517254154809</v>
      </c>
    </row>
    <row r="14" spans="1:23" x14ac:dyDescent="0.2">
      <c r="A14"/>
      <c r="B14"/>
      <c r="C14"/>
      <c r="E14" s="1">
        <f>SUM(T21:T265)</f>
        <v>0.68589812466417954</v>
      </c>
      <c r="V14" s="1">
        <v>10000</v>
      </c>
      <c r="W14" s="1">
        <f t="shared" si="0"/>
        <v>0.11482283726829622</v>
      </c>
    </row>
    <row r="15" spans="1:23" x14ac:dyDescent="0.2">
      <c r="A15" s="26" t="s">
        <v>20</v>
      </c>
      <c r="B15"/>
      <c r="C15" s="27">
        <f ca="1">(C7+C11)+(C8+C12)*INT(MAX(F21:F3530))</f>
        <v>59741.269427223917</v>
      </c>
      <c r="D15" s="13">
        <f>+C7+INT(MAX(F21:F1588))*C8+D11+D12*INT(MAX(F21:F4023))+D13*INT(MAX(F21:F4050)^2)</f>
        <v>59741.457178598655</v>
      </c>
      <c r="E15" s="18"/>
      <c r="F15" s="15"/>
      <c r="V15" s="1">
        <v>11000</v>
      </c>
      <c r="W15" s="1">
        <f t="shared" si="0"/>
        <v>0.12211483536413109</v>
      </c>
    </row>
    <row r="16" spans="1:23" x14ac:dyDescent="0.2">
      <c r="A16" s="26" t="s">
        <v>22</v>
      </c>
      <c r="B16"/>
      <c r="C16" s="27">
        <f ca="1">+C8+C12</f>
        <v>0.37530487547762498</v>
      </c>
      <c r="D16" s="13">
        <f>+C8+D12+2*D13*MAX(F21:F896)</f>
        <v>0.37531184690407832</v>
      </c>
      <c r="E16" s="18"/>
      <c r="F16" s="20"/>
      <c r="V16" s="1">
        <v>12000</v>
      </c>
      <c r="W16" s="1">
        <f t="shared" si="0"/>
        <v>0.1285811668290528</v>
      </c>
    </row>
    <row r="17" spans="1:24" x14ac:dyDescent="0.2">
      <c r="A17" s="18" t="s">
        <v>24</v>
      </c>
      <c r="B17"/>
      <c r="C17">
        <f>COUNT(C21:C2188)</f>
        <v>96</v>
      </c>
      <c r="E17" s="18"/>
      <c r="F17" s="20"/>
      <c r="V17" s="1">
        <v>13000</v>
      </c>
      <c r="W17" s="1">
        <f t="shared" si="0"/>
        <v>0.13422183166306129</v>
      </c>
    </row>
    <row r="18" spans="1:24" x14ac:dyDescent="0.2">
      <c r="A18" s="16" t="s">
        <v>26</v>
      </c>
      <c r="C18" s="28">
        <f ca="1">+C15</f>
        <v>59741.269427223917</v>
      </c>
      <c r="D18" s="29">
        <f ca="1">C16</f>
        <v>0.37530487547762498</v>
      </c>
      <c r="E18" s="18"/>
      <c r="F18" s="13"/>
      <c r="V18" s="1">
        <v>14000</v>
      </c>
      <c r="W18" s="1">
        <f>+D$11+D$12*V18+D$13*V18^2</f>
        <v>0.13903682986615651</v>
      </c>
    </row>
    <row r="19" spans="1:24" x14ac:dyDescent="0.2">
      <c r="A19" s="16" t="s">
        <v>28</v>
      </c>
      <c r="C19" s="30">
        <f>+D15</f>
        <v>59741.457178598655</v>
      </c>
      <c r="D19" s="31">
        <f>+D16</f>
        <v>0.37531184690407832</v>
      </c>
      <c r="E19" s="18"/>
      <c r="F19" s="32"/>
      <c r="V19" s="1">
        <v>15000</v>
      </c>
      <c r="W19" s="1">
        <f>+D$11+D$12*V19+D$13*V19^2</f>
        <v>0.1430261614383386</v>
      </c>
    </row>
    <row r="20" spans="1:24" ht="14.25" x14ac:dyDescent="0.2">
      <c r="A20" s="7" t="s">
        <v>29</v>
      </c>
      <c r="B20" s="7" t="s">
        <v>30</v>
      </c>
      <c r="C20" s="7" t="s">
        <v>31</v>
      </c>
      <c r="D20" s="7" t="s">
        <v>32</v>
      </c>
      <c r="E20" s="7" t="s">
        <v>33</v>
      </c>
      <c r="F20" s="7" t="s">
        <v>4</v>
      </c>
      <c r="G20" s="7" t="s">
        <v>34</v>
      </c>
      <c r="H20" s="8" t="s">
        <v>35</v>
      </c>
      <c r="I20" s="8" t="s">
        <v>36</v>
      </c>
      <c r="J20" s="8" t="s">
        <v>37</v>
      </c>
      <c r="K20" s="8" t="s">
        <v>38</v>
      </c>
      <c r="L20" s="8" t="s">
        <v>174</v>
      </c>
      <c r="M20" s="8" t="s">
        <v>39</v>
      </c>
      <c r="N20" s="8" t="s">
        <v>40</v>
      </c>
      <c r="O20" s="8" t="s">
        <v>41</v>
      </c>
      <c r="P20" s="33" t="s">
        <v>5</v>
      </c>
      <c r="Q20" s="7" t="s">
        <v>42</v>
      </c>
      <c r="R20" s="8" t="s">
        <v>43</v>
      </c>
      <c r="S20" s="8" t="s">
        <v>44</v>
      </c>
      <c r="T20" s="8" t="s">
        <v>45</v>
      </c>
      <c r="U20" s="34" t="s">
        <v>46</v>
      </c>
    </row>
    <row r="21" spans="1:24" x14ac:dyDescent="0.2">
      <c r="A21" s="13" t="s">
        <v>47</v>
      </c>
      <c r="B21" s="21" t="s">
        <v>48</v>
      </c>
      <c r="C21" s="9">
        <v>52434.814400000003</v>
      </c>
      <c r="D21" s="9">
        <v>2.9999999999999997E-4</v>
      </c>
      <c r="E21" s="1">
        <f>+(C21-C$7)/C$8</f>
        <v>-4796.0128747588551</v>
      </c>
      <c r="F21" s="47">
        <f>ROUND(2*E21,0)/2</f>
        <v>-4796</v>
      </c>
      <c r="G21" s="1">
        <f>+C21-(C$7+F21*C$8)</f>
        <v>-4.8319999987143092E-3</v>
      </c>
      <c r="K21" s="1">
        <f>+G21</f>
        <v>-4.8319999987143092E-3</v>
      </c>
      <c r="O21" s="1">
        <f ca="1">+C$11+C$12*$F21</f>
        <v>1.4879425514178467E-2</v>
      </c>
      <c r="P21" s="17">
        <f>+D$11+D$12*F21+D$13*F21^2</f>
        <v>-8.9555984851570736E-2</v>
      </c>
      <c r="Q21" s="77">
        <f>+C21-15018.5</f>
        <v>37416.314400000003</v>
      </c>
      <c r="R21" s="1">
        <f>+(P21-G21)^2</f>
        <v>7.1781536093470455E-3</v>
      </c>
      <c r="S21" s="21">
        <v>1</v>
      </c>
      <c r="T21" s="1">
        <f>+S21*R21</f>
        <v>7.1781536093470455E-3</v>
      </c>
      <c r="U21" s="35"/>
      <c r="X21" s="1" t="s">
        <v>49</v>
      </c>
    </row>
    <row r="22" spans="1:24" x14ac:dyDescent="0.2">
      <c r="A22" s="13" t="s">
        <v>47</v>
      </c>
      <c r="B22" s="21" t="s">
        <v>50</v>
      </c>
      <c r="C22" s="9">
        <v>52441.757599999997</v>
      </c>
      <c r="D22" s="9">
        <v>2.0000000000000001E-4</v>
      </c>
      <c r="E22" s="1">
        <f>+(C22-C$7)/C$8</f>
        <v>-4777.5128694299137</v>
      </c>
      <c r="F22" s="47">
        <f t="shared" ref="F22:F85" si="1">ROUND(2*E22,0)/2</f>
        <v>-4777.5</v>
      </c>
      <c r="G22" s="1">
        <f>+C22-(C$7+F22*C$8)</f>
        <v>-4.8300000053131953E-3</v>
      </c>
      <c r="K22" s="1">
        <f>+G22</f>
        <v>-4.8300000053131953E-3</v>
      </c>
      <c r="O22" s="1">
        <f ca="1">+C$11+C$12*$F22</f>
        <v>1.4821621850240734E-2</v>
      </c>
      <c r="P22" s="17">
        <f>+D$11+D$12*F22+D$13*F22^2</f>
        <v>-8.91875803384507E-2</v>
      </c>
      <c r="Q22" s="77">
        <f>+C22-15018.5</f>
        <v>37423.257599999997</v>
      </c>
      <c r="R22" s="1">
        <f>+(P22-G22)^2</f>
        <v>7.1162013596617474E-3</v>
      </c>
      <c r="S22" s="21">
        <v>1</v>
      </c>
      <c r="T22" s="1">
        <f>+S22*R22</f>
        <v>7.1162013596617474E-3</v>
      </c>
      <c r="X22" s="1" t="s">
        <v>49</v>
      </c>
    </row>
    <row r="23" spans="1:24" x14ac:dyDescent="0.2">
      <c r="A23" s="13" t="s">
        <v>47</v>
      </c>
      <c r="B23" s="21" t="s">
        <v>50</v>
      </c>
      <c r="C23" s="9">
        <v>52453.765800000001</v>
      </c>
      <c r="D23" s="9">
        <v>4.0000000000000002E-4</v>
      </c>
      <c r="E23" s="1">
        <f>+(C23-C$7)/C$8</f>
        <v>-4745.5172818058727</v>
      </c>
      <c r="F23" s="47">
        <f t="shared" si="1"/>
        <v>-4745.5</v>
      </c>
      <c r="G23" s="1">
        <f>+C23-(C$7+F23*C$8)</f>
        <v>-6.4859999984037131E-3</v>
      </c>
      <c r="K23" s="1">
        <f>+G23</f>
        <v>-6.4859999984037131E-3</v>
      </c>
      <c r="O23" s="1">
        <f ca="1">+C$11+C$12*$F23</f>
        <v>1.472163713424033E-2</v>
      </c>
      <c r="P23" s="17">
        <f>+D$11+D$12*F23+D$13*F23^2</f>
        <v>-8.8551007238178159E-2</v>
      </c>
      <c r="Q23" s="77">
        <f>+C23-15018.5</f>
        <v>37435.265800000001</v>
      </c>
      <c r="R23" s="1">
        <f>+(P23-G23)^2</f>
        <v>6.7346654132642318E-3</v>
      </c>
      <c r="S23" s="21">
        <v>1</v>
      </c>
      <c r="T23" s="1">
        <f>+S23*R23</f>
        <v>6.7346654132642318E-3</v>
      </c>
      <c r="X23" s="1" t="s">
        <v>49</v>
      </c>
    </row>
    <row r="24" spans="1:24" x14ac:dyDescent="0.2">
      <c r="A24" s="13" t="s">
        <v>47</v>
      </c>
      <c r="B24" s="21" t="s">
        <v>48</v>
      </c>
      <c r="C24" s="9">
        <v>52454.705399999999</v>
      </c>
      <c r="D24" s="9">
        <v>2.9999999999999997E-4</v>
      </c>
      <c r="E24" s="1">
        <f>+(C24-C$7)/C$8</f>
        <v>-4743.0137380498163</v>
      </c>
      <c r="F24" s="47">
        <f t="shared" si="1"/>
        <v>-4743</v>
      </c>
      <c r="G24" s="1">
        <f>+C24-(C$7+F24*C$8)</f>
        <v>-5.1559999992605299E-3</v>
      </c>
      <c r="K24" s="1">
        <f>+G24</f>
        <v>-5.1559999992605299E-3</v>
      </c>
      <c r="O24" s="1">
        <f ca="1">+C$11+C$12*$F24</f>
        <v>1.4713825828302798E-2</v>
      </c>
      <c r="P24" s="17">
        <f>+D$11+D$12*F24+D$13*F24^2</f>
        <v>-8.8501310571592828E-2</v>
      </c>
      <c r="Q24" s="77">
        <f>+C24-15018.5</f>
        <v>37436.205399999999</v>
      </c>
      <c r="R24" s="1">
        <f>+(P24-G24)^2</f>
        <v>6.946440794398526E-3</v>
      </c>
      <c r="S24" s="21">
        <v>1</v>
      </c>
      <c r="T24" s="1">
        <f>+S24*R24</f>
        <v>6.946440794398526E-3</v>
      </c>
      <c r="X24" s="1" t="s">
        <v>49</v>
      </c>
    </row>
    <row r="25" spans="1:24" x14ac:dyDescent="0.2">
      <c r="A25" s="17" t="s">
        <v>2</v>
      </c>
      <c r="C25" s="9">
        <v>52454.710700000003</v>
      </c>
      <c r="D25" s="9" t="s">
        <v>19</v>
      </c>
      <c r="E25" s="1">
        <f>+(C25-C$7)/C$8</f>
        <v>-4742.9996163151227</v>
      </c>
      <c r="F25" s="47">
        <f t="shared" si="1"/>
        <v>-4743</v>
      </c>
      <c r="G25" s="1">
        <f>+C25-(C$7+F25*C$8)</f>
        <v>1.4400000509340316E-4</v>
      </c>
      <c r="O25" s="1">
        <f ca="1">+C$11+C$12*$F25</f>
        <v>1.4713825828302798E-2</v>
      </c>
      <c r="P25" s="17">
        <f>+D$11+D$12*F25+D$13*F25^2</f>
        <v>-8.8501310571592828E-2</v>
      </c>
      <c r="Q25" s="77">
        <f>+C25-15018.5</f>
        <v>37436.210700000003</v>
      </c>
      <c r="R25" s="1">
        <f>+(P25-G25)^2</f>
        <v>7.8579910872371601E-3</v>
      </c>
      <c r="S25" s="21">
        <v>1</v>
      </c>
      <c r="T25" s="1">
        <f>+S25*R25</f>
        <v>7.8579910872371601E-3</v>
      </c>
    </row>
    <row r="26" spans="1:24" x14ac:dyDescent="0.2">
      <c r="A26" s="13" t="s">
        <v>47</v>
      </c>
      <c r="B26" s="21" t="s">
        <v>50</v>
      </c>
      <c r="C26" s="9">
        <v>52456.770199999999</v>
      </c>
      <c r="D26" s="9">
        <v>2.9999999999999997E-4</v>
      </c>
      <c r="E26" s="1">
        <f>+(C26-C$7)/C$8</f>
        <v>-4737.5121233760019</v>
      </c>
      <c r="F26" s="47">
        <f t="shared" si="1"/>
        <v>-4737.5</v>
      </c>
      <c r="G26" s="1">
        <f>+C26-(C$7+F26*C$8)</f>
        <v>-4.549999997834675E-3</v>
      </c>
      <c r="K26" s="1">
        <f>+G26</f>
        <v>-4.549999997834675E-3</v>
      </c>
      <c r="O26" s="1">
        <f ca="1">+C$11+C$12*$F26</f>
        <v>1.4696640955240229E-2</v>
      </c>
      <c r="P26" s="17">
        <f>+D$11+D$12*F26+D$13*F26^2</f>
        <v>-8.8391996069770967E-2</v>
      </c>
      <c r="Q26" s="77">
        <f>+C26-15018.5</f>
        <v>37438.270199999999</v>
      </c>
      <c r="R26" s="1">
        <f>+(P26-G26)^2</f>
        <v>7.0294803053265803E-3</v>
      </c>
      <c r="S26" s="21">
        <v>1</v>
      </c>
      <c r="T26" s="1">
        <f>+S26*R26</f>
        <v>7.0294803053265803E-3</v>
      </c>
      <c r="X26" s="1" t="s">
        <v>49</v>
      </c>
    </row>
    <row r="27" spans="1:24" x14ac:dyDescent="0.2">
      <c r="A27" s="13" t="s">
        <v>47</v>
      </c>
      <c r="B27" s="21" t="s">
        <v>48</v>
      </c>
      <c r="C27" s="9">
        <v>52463.712699999996</v>
      </c>
      <c r="D27" s="9">
        <v>1.8E-3</v>
      </c>
      <c r="E27" s="1">
        <f>+(C27-C$7)/C$8</f>
        <v>-4719.0139831818215</v>
      </c>
      <c r="F27" s="47">
        <f t="shared" si="1"/>
        <v>-4719</v>
      </c>
      <c r="G27" s="1">
        <f>+C27-(C$7+F27*C$8)</f>
        <v>-5.248000001301989E-3</v>
      </c>
      <c r="K27" s="1">
        <f>+G27</f>
        <v>-5.248000001301989E-3</v>
      </c>
      <c r="O27" s="1">
        <f ca="1">+C$11+C$12*$F27</f>
        <v>1.4638837291302496E-2</v>
      </c>
      <c r="P27" s="17">
        <f>+D$11+D$12*F27+D$13*F27^2</f>
        <v>-8.8024485134362257E-2</v>
      </c>
      <c r="Q27" s="77">
        <f>+C27-15018.5</f>
        <v>37445.212699999996</v>
      </c>
      <c r="R27" s="1">
        <f>+(P27-G27)^2</f>
        <v>6.8519464909837478E-3</v>
      </c>
      <c r="S27" s="21">
        <v>1</v>
      </c>
      <c r="T27" s="1">
        <f>+S27*R27</f>
        <v>6.8519464909837478E-3</v>
      </c>
      <c r="X27" s="1" t="s">
        <v>49</v>
      </c>
    </row>
    <row r="28" spans="1:24" x14ac:dyDescent="0.2">
      <c r="A28" s="13" t="s">
        <v>47</v>
      </c>
      <c r="B28" s="21" t="s">
        <v>50</v>
      </c>
      <c r="C28" s="9">
        <v>52476.66</v>
      </c>
      <c r="D28" s="9">
        <v>6.9999999999999999E-4</v>
      </c>
      <c r="E28" s="1">
        <f>+(C28-C$7)/C$8</f>
        <v>-4684.51618404083</v>
      </c>
      <c r="F28" s="47">
        <f t="shared" si="1"/>
        <v>-4684.5</v>
      </c>
      <c r="G28" s="1">
        <f>+C28-(C$7+F28*C$8)</f>
        <v>-6.0739999971701764E-3</v>
      </c>
      <c r="K28" s="1">
        <f>+G28</f>
        <v>-6.0739999971701764E-3</v>
      </c>
      <c r="O28" s="1">
        <f ca="1">+C$11+C$12*$F28</f>
        <v>1.453104126936456E-2</v>
      </c>
      <c r="P28" s="17">
        <f>+D$11+D$12*F28+D$13*F28^2</f>
        <v>-8.7339881769182226E-2</v>
      </c>
      <c r="Q28" s="77">
        <f>+C28-15018.5</f>
        <v>37458.160000000003</v>
      </c>
      <c r="R28" s="1">
        <f>+(P28-G28)^2</f>
        <v>6.6041435401826406E-3</v>
      </c>
      <c r="S28" s="21">
        <v>1</v>
      </c>
      <c r="T28" s="1">
        <f>+S28*R28</f>
        <v>6.6041435401826406E-3</v>
      </c>
      <c r="X28" s="1" t="s">
        <v>49</v>
      </c>
    </row>
    <row r="29" spans="1:24" x14ac:dyDescent="0.2">
      <c r="A29" s="13" t="s">
        <v>47</v>
      </c>
      <c r="B29" s="21" t="s">
        <v>48</v>
      </c>
      <c r="C29" s="9">
        <v>52478.725299999998</v>
      </c>
      <c r="D29" s="9">
        <v>4.0000000000000002E-4</v>
      </c>
      <c r="E29" s="1">
        <f>+(C29-C$7)/C$8</f>
        <v>-4679.0132371279087</v>
      </c>
      <c r="F29" s="47">
        <f t="shared" si="1"/>
        <v>-4679</v>
      </c>
      <c r="G29" s="1">
        <f>+C29-(C$7+F29*C$8)</f>
        <v>-4.9680000010994263E-3</v>
      </c>
      <c r="K29" s="1">
        <f>+G29</f>
        <v>-4.9680000010994263E-3</v>
      </c>
      <c r="O29" s="1">
        <f ca="1">+C$11+C$12*$F29</f>
        <v>1.451385639630199E-2</v>
      </c>
      <c r="P29" s="17">
        <f>+D$11+D$12*F29+D$13*F29^2</f>
        <v>-8.723083292559887E-2</v>
      </c>
      <c r="Q29" s="77">
        <f>+C29-15018.5</f>
        <v>37460.225299999998</v>
      </c>
      <c r="R29" s="1">
        <f>+(P29-G29)^2</f>
        <v>6.7671736807641096E-3</v>
      </c>
      <c r="S29" s="21">
        <v>1</v>
      </c>
      <c r="T29" s="1">
        <f>+S29*R29</f>
        <v>6.7671736807641096E-3</v>
      </c>
      <c r="X29" s="1" t="s">
        <v>49</v>
      </c>
    </row>
    <row r="30" spans="1:24" x14ac:dyDescent="0.2">
      <c r="A30" s="13" t="s">
        <v>47</v>
      </c>
      <c r="B30" s="21" t="s">
        <v>50</v>
      </c>
      <c r="C30" s="9">
        <v>52488.673799999997</v>
      </c>
      <c r="D30" s="9">
        <v>5.0000000000000001E-4</v>
      </c>
      <c r="E30" s="1">
        <f>+(C30-C$7)/C$8</f>
        <v>-4652.5056753386616</v>
      </c>
      <c r="F30" s="47">
        <f t="shared" si="1"/>
        <v>-4652.5</v>
      </c>
      <c r="G30" s="1">
        <f>+C30-(C$7+F30*C$8)</f>
        <v>-2.1300000007613562E-3</v>
      </c>
      <c r="K30" s="1">
        <f>+G30</f>
        <v>-2.1300000007613562E-3</v>
      </c>
      <c r="O30" s="1">
        <f ca="1">+C$11+C$12*$F30</f>
        <v>1.4431056553364156E-2</v>
      </c>
      <c r="P30" s="17">
        <f>+D$11+D$12*F30+D$13*F30^2</f>
        <v>-8.670576585280329E-2</v>
      </c>
      <c r="Q30" s="77">
        <f>+C30-15018.5</f>
        <v>37470.173799999997</v>
      </c>
      <c r="R30" s="1">
        <f>+(P30-G30)^2</f>
        <v>7.1530601694594223E-3</v>
      </c>
      <c r="S30" s="21">
        <v>1</v>
      </c>
      <c r="T30" s="1">
        <f>+S30*R30</f>
        <v>7.1530601694594223E-3</v>
      </c>
      <c r="X30" s="1" t="s">
        <v>49</v>
      </c>
    </row>
    <row r="31" spans="1:24" x14ac:dyDescent="0.2">
      <c r="A31" s="36" t="s">
        <v>51</v>
      </c>
      <c r="B31" s="37" t="s">
        <v>48</v>
      </c>
      <c r="C31" s="36">
        <v>52795.493399999999</v>
      </c>
      <c r="D31" s="36">
        <v>4.0000000000000002E-4</v>
      </c>
      <c r="E31" s="1">
        <f>+(C31-C$7)/C$8</f>
        <v>-3834.9915269591907</v>
      </c>
      <c r="F31" s="47">
        <f t="shared" si="1"/>
        <v>-3835</v>
      </c>
      <c r="G31" s="1">
        <f>+C31-(C$7+F31*C$8)</f>
        <v>3.1799999997019768E-3</v>
      </c>
      <c r="J31" s="1">
        <f>+G31</f>
        <v>3.1799999997019768E-3</v>
      </c>
      <c r="O31" s="1">
        <f ca="1">+C$11+C$12*$F31</f>
        <v>1.1876759511791337E-2</v>
      </c>
      <c r="P31" s="17">
        <f>+D$11+D$12*F31+D$13*F31^2</f>
        <v>-7.0792784606020204E-2</v>
      </c>
      <c r="Q31" s="77">
        <f>+C31-15018.5</f>
        <v>37776.993399999999</v>
      </c>
      <c r="R31" s="1">
        <f>+(P31-G31)^2</f>
        <v>5.4719728623245688E-3</v>
      </c>
      <c r="S31" s="21">
        <v>1</v>
      </c>
      <c r="T31" s="1">
        <f>+S31*R31</f>
        <v>5.4719728623245688E-3</v>
      </c>
    </row>
    <row r="32" spans="1:24" x14ac:dyDescent="0.2">
      <c r="A32" s="13" t="s">
        <v>47</v>
      </c>
      <c r="B32" s="21" t="s">
        <v>48</v>
      </c>
      <c r="C32" s="9">
        <v>52795.493399999999</v>
      </c>
      <c r="D32" s="9">
        <v>4.0000000000000002E-4</v>
      </c>
      <c r="E32" s="1">
        <f>+(C32-C$7)/C$8</f>
        <v>-3834.9915269591907</v>
      </c>
      <c r="F32" s="47">
        <f t="shared" si="1"/>
        <v>-3835</v>
      </c>
      <c r="G32" s="1">
        <f>+C32-(C$7+F32*C$8)</f>
        <v>3.1799999997019768E-3</v>
      </c>
      <c r="K32" s="1">
        <f>+G32</f>
        <v>3.1799999997019768E-3</v>
      </c>
      <c r="O32" s="1">
        <f ca="1">+C$11+C$12*$F32</f>
        <v>1.1876759511791337E-2</v>
      </c>
      <c r="P32" s="17">
        <f>+D$11+D$12*F32+D$13*F32^2</f>
        <v>-7.0792784606020204E-2</v>
      </c>
      <c r="Q32" s="77">
        <f>+C32-15018.5</f>
        <v>37776.993399999999</v>
      </c>
      <c r="R32" s="1">
        <f>+(P32-G32)^2</f>
        <v>5.4719728623245688E-3</v>
      </c>
      <c r="S32" s="21">
        <v>1</v>
      </c>
      <c r="T32" s="1">
        <f>+S32*R32</f>
        <v>5.4719728623245688E-3</v>
      </c>
      <c r="X32" s="1" t="s">
        <v>49</v>
      </c>
    </row>
    <row r="33" spans="1:24" x14ac:dyDescent="0.2">
      <c r="A33" s="36" t="s">
        <v>51</v>
      </c>
      <c r="B33" s="37" t="s">
        <v>48</v>
      </c>
      <c r="C33" s="36">
        <v>52798.494899999998</v>
      </c>
      <c r="D33" s="36">
        <v>5.0000000000000001E-4</v>
      </c>
      <c r="E33" s="1">
        <f>+(C33-C$7)/C$8</f>
        <v>-3826.9940955162201</v>
      </c>
      <c r="F33" s="47">
        <f t="shared" si="1"/>
        <v>-3827</v>
      </c>
      <c r="G33" s="1">
        <f>+C33-(C$7+F33*C$8)</f>
        <v>2.2160000007716008E-3</v>
      </c>
      <c r="J33" s="1">
        <f>+G33</f>
        <v>2.2160000007716008E-3</v>
      </c>
      <c r="O33" s="1">
        <f ca="1">+C$11+C$12*$F33</f>
        <v>1.1851763332791237E-2</v>
      </c>
      <c r="P33" s="17">
        <f>+D$11+D$12*F33+D$13*F33^2</f>
        <v>-7.0639787593352599E-2</v>
      </c>
      <c r="Q33" s="77">
        <f>+C33-15018.5</f>
        <v>37779.994899999998</v>
      </c>
      <c r="R33" s="1">
        <f>+(P33-G33)^2</f>
        <v>5.307965785960142E-3</v>
      </c>
      <c r="S33" s="21">
        <v>1</v>
      </c>
      <c r="T33" s="1">
        <f>+S33*R33</f>
        <v>5.307965785960142E-3</v>
      </c>
    </row>
    <row r="34" spans="1:24" x14ac:dyDescent="0.2">
      <c r="A34" s="13" t="s">
        <v>47</v>
      </c>
      <c r="B34" s="21" t="s">
        <v>48</v>
      </c>
      <c r="C34" s="9">
        <v>52798.494899999998</v>
      </c>
      <c r="D34" s="9">
        <v>5.0000000000000001E-4</v>
      </c>
      <c r="E34" s="1">
        <f>+(C34-C$7)/C$8</f>
        <v>-3826.9940955162201</v>
      </c>
      <c r="F34" s="47">
        <f t="shared" si="1"/>
        <v>-3827</v>
      </c>
      <c r="G34" s="1">
        <f>+C34-(C$7+F34*C$8)</f>
        <v>2.2160000007716008E-3</v>
      </c>
      <c r="K34" s="1">
        <f>+G34</f>
        <v>2.2160000007716008E-3</v>
      </c>
      <c r="O34" s="1">
        <f ca="1">+C$11+C$12*$F34</f>
        <v>1.1851763332791237E-2</v>
      </c>
      <c r="P34" s="17">
        <f>+D$11+D$12*F34+D$13*F34^2</f>
        <v>-7.0639787593352599E-2</v>
      </c>
      <c r="Q34" s="77">
        <f>+C34-15018.5</f>
        <v>37779.994899999998</v>
      </c>
      <c r="R34" s="1">
        <f>+(P34-G34)^2</f>
        <v>5.307965785960142E-3</v>
      </c>
      <c r="S34" s="21">
        <v>1</v>
      </c>
      <c r="T34" s="1">
        <f>+S34*R34</f>
        <v>5.307965785960142E-3</v>
      </c>
      <c r="X34" s="1" t="s">
        <v>49</v>
      </c>
    </row>
    <row r="35" spans="1:24" x14ac:dyDescent="0.2">
      <c r="A35" s="36" t="s">
        <v>51</v>
      </c>
      <c r="B35" s="37" t="s">
        <v>50</v>
      </c>
      <c r="C35" s="36">
        <v>52802.434999999998</v>
      </c>
      <c r="D35" s="36">
        <v>4.0000000000000002E-4</v>
      </c>
      <c r="E35" s="1">
        <f>+(C35-C$7)/C$8</f>
        <v>-3816.4957847954261</v>
      </c>
      <c r="F35" s="47">
        <f t="shared" si="1"/>
        <v>-3816.5</v>
      </c>
      <c r="G35" s="1">
        <f>+C35-(C$7+F35*C$8)</f>
        <v>1.5819999971427023E-3</v>
      </c>
      <c r="J35" s="1">
        <f>+G35</f>
        <v>1.5819999971427023E-3</v>
      </c>
      <c r="O35" s="1">
        <f ca="1">+C$11+C$12*$F35</f>
        <v>1.1818955847853604E-2</v>
      </c>
      <c r="P35" s="17">
        <f>+D$11+D$12*F35+D$13*F35^2</f>
        <v>-7.0439059207097879E-2</v>
      </c>
      <c r="Q35" s="77">
        <f>+C35-15018.5</f>
        <v>37783.934999999998</v>
      </c>
      <c r="R35" s="1">
        <f>+(P35-G35)^2</f>
        <v>5.1870329689007273E-3</v>
      </c>
      <c r="S35" s="21">
        <v>1</v>
      </c>
      <c r="T35" s="1">
        <f>+S35*R35</f>
        <v>5.1870329689007273E-3</v>
      </c>
    </row>
    <row r="36" spans="1:24" x14ac:dyDescent="0.2">
      <c r="A36" s="13" t="s">
        <v>47</v>
      </c>
      <c r="B36" s="21" t="s">
        <v>50</v>
      </c>
      <c r="C36" s="9">
        <v>52802.434999999998</v>
      </c>
      <c r="D36" s="9">
        <v>4.0000000000000002E-4</v>
      </c>
      <c r="E36" s="1">
        <f>+(C36-C$7)/C$8</f>
        <v>-3816.4957847954261</v>
      </c>
      <c r="F36" s="47">
        <f t="shared" si="1"/>
        <v>-3816.5</v>
      </c>
      <c r="G36" s="1">
        <f>+C36-(C$7+F36*C$8)</f>
        <v>1.5819999971427023E-3</v>
      </c>
      <c r="K36" s="1">
        <f>+G36</f>
        <v>1.5819999971427023E-3</v>
      </c>
      <c r="O36" s="1">
        <f ca="1">+C$11+C$12*$F36</f>
        <v>1.1818955847853604E-2</v>
      </c>
      <c r="P36" s="17">
        <f>+D$11+D$12*F36+D$13*F36^2</f>
        <v>-7.0439059207097879E-2</v>
      </c>
      <c r="Q36" s="77">
        <f>+C36-15018.5</f>
        <v>37783.934999999998</v>
      </c>
      <c r="R36" s="1">
        <f>+(P36-G36)^2</f>
        <v>5.1870329689007273E-3</v>
      </c>
      <c r="S36" s="21">
        <v>1</v>
      </c>
      <c r="T36" s="1">
        <f>+S36*R36</f>
        <v>5.1870329689007273E-3</v>
      </c>
      <c r="X36" s="1" t="s">
        <v>49</v>
      </c>
    </row>
    <row r="37" spans="1:24" x14ac:dyDescent="0.2">
      <c r="A37" s="80" t="s">
        <v>168</v>
      </c>
      <c r="B37" s="81" t="s">
        <v>50</v>
      </c>
      <c r="C37" s="82">
        <v>53152.599700000137</v>
      </c>
      <c r="D37" s="82">
        <v>2.0000000000000001E-4</v>
      </c>
      <c r="E37" s="46">
        <f>+(C37-C$7)/C$8</f>
        <v>-2883.4895605738811</v>
      </c>
      <c r="F37" s="47">
        <f t="shared" si="1"/>
        <v>-2883.5</v>
      </c>
      <c r="G37" s="1">
        <f>+C37-(C$7+F37*C$8)</f>
        <v>3.9180001404020004E-3</v>
      </c>
      <c r="L37" s="1">
        <f>+G37</f>
        <v>3.9180001404020004E-3</v>
      </c>
      <c r="O37" s="1">
        <f ca="1">+C$11+C$12*$F37</f>
        <v>8.9037764719668271E-3</v>
      </c>
      <c r="P37" s="17">
        <f>+D$11+D$12*F37+D$13*F37^2</f>
        <v>-5.296631949569186E-2</v>
      </c>
      <c r="Q37" s="77">
        <f>+C37-15018.5</f>
        <v>38134.099700000137</v>
      </c>
      <c r="R37" s="1">
        <f>+(P37-G37)^2</f>
        <v>3.2358258204612934E-3</v>
      </c>
      <c r="S37" s="21">
        <v>1</v>
      </c>
      <c r="T37" s="1">
        <f>+S37*R37</f>
        <v>3.2358258204612934E-3</v>
      </c>
    </row>
    <row r="38" spans="1:24" x14ac:dyDescent="0.2">
      <c r="A38" s="80" t="s">
        <v>168</v>
      </c>
      <c r="B38" s="81" t="s">
        <v>50</v>
      </c>
      <c r="C38" s="82">
        <v>53155.602500000037</v>
      </c>
      <c r="D38" s="82">
        <v>6.9999999999999999E-4</v>
      </c>
      <c r="E38" s="46">
        <f>+(C38-C$7)/C$8</f>
        <v>-2875.4886653094582</v>
      </c>
      <c r="F38" s="47">
        <f t="shared" si="1"/>
        <v>-2875.5</v>
      </c>
      <c r="G38" s="1">
        <f>+C38-(C$7+F38*C$8)</f>
        <v>4.2540000358712859E-3</v>
      </c>
      <c r="L38" s="1">
        <f>+G38</f>
        <v>4.2540000358712859E-3</v>
      </c>
      <c r="O38" s="1">
        <f ca="1">+C$11+C$12*$F38</f>
        <v>8.8787802929667266E-3</v>
      </c>
      <c r="P38" s="17">
        <f>+D$11+D$12*F38+D$13*F38^2</f>
        <v>-5.281960745741876E-2</v>
      </c>
      <c r="Q38" s="77">
        <f>+C38-15018.5</f>
        <v>38137.102500000037</v>
      </c>
      <c r="R38" s="1">
        <f>+(P38-G38)^2</f>
        <v>3.2573966722981339E-3</v>
      </c>
      <c r="S38" s="21">
        <v>1</v>
      </c>
      <c r="T38" s="1">
        <f>+S38*R38</f>
        <v>3.2573966722981339E-3</v>
      </c>
    </row>
    <row r="39" spans="1:24" x14ac:dyDescent="0.2">
      <c r="A39" s="80" t="s">
        <v>168</v>
      </c>
      <c r="B39" s="81" t="s">
        <v>48</v>
      </c>
      <c r="C39" s="82">
        <v>53157.666399999987</v>
      </c>
      <c r="D39" s="82">
        <v>2.9999999999999997E-4</v>
      </c>
      <c r="E39" s="46">
        <f>+(C39-C$7)/C$8</f>
        <v>-2869.9894486661942</v>
      </c>
      <c r="F39" s="47">
        <f t="shared" si="1"/>
        <v>-2870</v>
      </c>
      <c r="G39" s="1">
        <f>+C39-(C$7+F39*C$8)</f>
        <v>3.959999987273477E-3</v>
      </c>
      <c r="L39" s="1">
        <f>+G39</f>
        <v>3.959999987273477E-3</v>
      </c>
      <c r="O39" s="1">
        <f ca="1">+C$11+C$12*$F39</f>
        <v>8.8615954199041565E-3</v>
      </c>
      <c r="P39" s="17">
        <f>+D$11+D$12*F39+D$13*F39^2</f>
        <v>-5.2718773583979667E-2</v>
      </c>
      <c r="Q39" s="77">
        <f>+C39-15018.5</f>
        <v>38139.166399999987</v>
      </c>
      <c r="R39" s="1">
        <f>+(P39-G39)^2</f>
        <v>3.2124833735413839E-3</v>
      </c>
      <c r="S39" s="21">
        <v>1</v>
      </c>
      <c r="T39" s="1">
        <f>+S39*R39</f>
        <v>3.2124833735413839E-3</v>
      </c>
    </row>
    <row r="40" spans="1:24" x14ac:dyDescent="0.2">
      <c r="A40" s="80" t="s">
        <v>168</v>
      </c>
      <c r="B40" s="81" t="s">
        <v>50</v>
      </c>
      <c r="C40" s="82">
        <v>53158.604600000195</v>
      </c>
      <c r="D40" s="82">
        <v>2.9999999999999997E-4</v>
      </c>
      <c r="E40" s="46">
        <f>+(C40-C$7)/C$8</f>
        <v>-2867.4896351791172</v>
      </c>
      <c r="F40" s="47">
        <f t="shared" si="1"/>
        <v>-2867.5</v>
      </c>
      <c r="G40" s="1">
        <f>+C40-(C$7+F40*C$8)</f>
        <v>3.8900001964066178E-3</v>
      </c>
      <c r="L40" s="1">
        <f>+G40</f>
        <v>3.8900001964066178E-3</v>
      </c>
      <c r="O40" s="1">
        <f ca="1">+C$11+C$12*$F40</f>
        <v>8.8537841139666243E-3</v>
      </c>
      <c r="P40" s="17">
        <f>+D$11+D$12*F40+D$13*F40^2</f>
        <v>-5.2672948261810029E-2</v>
      </c>
      <c r="Q40" s="77">
        <f>+C40-15018.5</f>
        <v>38140.104600000195</v>
      </c>
      <c r="R40" s="1">
        <f>+(P40-G40)^2</f>
        <v>3.1993671382868731E-3</v>
      </c>
      <c r="S40" s="21">
        <v>1</v>
      </c>
      <c r="T40" s="1">
        <f>+S40*R40</f>
        <v>3.1993671382868731E-3</v>
      </c>
    </row>
    <row r="41" spans="1:24" x14ac:dyDescent="0.2">
      <c r="A41" s="80" t="s">
        <v>168</v>
      </c>
      <c r="B41" s="81" t="s">
        <v>48</v>
      </c>
      <c r="C41" s="82">
        <v>53160.668200000189</v>
      </c>
      <c r="D41" s="82">
        <v>2.0000000000000001E-4</v>
      </c>
      <c r="E41" s="46">
        <f>+(C41-C$7)/C$8</f>
        <v>-2861.9912178792088</v>
      </c>
      <c r="F41" s="47">
        <f t="shared" si="1"/>
        <v>-2862</v>
      </c>
      <c r="G41" s="1">
        <f>+C41-(C$7+F41*C$8)</f>
        <v>3.2960001917672344E-3</v>
      </c>
      <c r="L41" s="1">
        <f>+G41</f>
        <v>3.2960001917672344E-3</v>
      </c>
      <c r="O41" s="1">
        <f ca="1">+C$11+C$12*$F41</f>
        <v>8.8365992409040559E-3</v>
      </c>
      <c r="P41" s="17">
        <f>+D$11+D$12*F41+D$13*F41^2</f>
        <v>-5.2572150717702708E-2</v>
      </c>
      <c r="Q41" s="77">
        <f>+C41-15018.5</f>
        <v>38142.168200000189</v>
      </c>
      <c r="R41" s="1">
        <f>+(P41-G41)^2</f>
        <v>3.121250286043307E-3</v>
      </c>
      <c r="S41" s="21">
        <v>1</v>
      </c>
      <c r="T41" s="1">
        <f>+S41*R41</f>
        <v>3.121250286043307E-3</v>
      </c>
    </row>
    <row r="42" spans="1:24" x14ac:dyDescent="0.2">
      <c r="A42" s="80" t="s">
        <v>168</v>
      </c>
      <c r="B42" s="81" t="s">
        <v>48</v>
      </c>
      <c r="C42" s="82">
        <v>53162.5447999998</v>
      </c>
      <c r="D42" s="82">
        <v>2.9999999999999997E-4</v>
      </c>
      <c r="E42" s="46">
        <f>+(C42-C$7)/C$8</f>
        <v>-2856.9910580115525</v>
      </c>
      <c r="F42" s="47">
        <f t="shared" si="1"/>
        <v>-2857</v>
      </c>
      <c r="G42" s="1">
        <f>+C42-(C$7+F42*C$8)</f>
        <v>3.3559997973497957E-3</v>
      </c>
      <c r="L42" s="1">
        <f>+G42</f>
        <v>3.3559997973497957E-3</v>
      </c>
      <c r="O42" s="1">
        <f ca="1">+C$11+C$12*$F42</f>
        <v>8.8209766290289933E-3</v>
      </c>
      <c r="P42" s="17">
        <f>+D$11+D$12*F42+D$13*F42^2</f>
        <v>-5.2480538260445103E-2</v>
      </c>
      <c r="Q42" s="77">
        <f>+C42-15018.5</f>
        <v>38144.0447999998</v>
      </c>
      <c r="R42" s="1">
        <f>+(P42-G42)^2</f>
        <v>3.1177189822795782E-3</v>
      </c>
      <c r="S42" s="21">
        <v>1</v>
      </c>
      <c r="T42" s="1">
        <f>+S42*R42</f>
        <v>3.1177189822795782E-3</v>
      </c>
    </row>
    <row r="43" spans="1:24" x14ac:dyDescent="0.2">
      <c r="A43" s="80" t="s">
        <v>168</v>
      </c>
      <c r="B43" s="81" t="s">
        <v>48</v>
      </c>
      <c r="C43" s="82">
        <v>53163.671999999788</v>
      </c>
      <c r="D43" s="82">
        <v>2.9999999999999997E-4</v>
      </c>
      <c r="E43" s="46">
        <f>+(C43-C$7)/C$8</f>
        <v>-2853.9876581373478</v>
      </c>
      <c r="F43" s="47">
        <f t="shared" si="1"/>
        <v>-2854</v>
      </c>
      <c r="G43" s="1">
        <f>+C43-(C$7+F43*C$8)</f>
        <v>4.6319997854880057E-3</v>
      </c>
      <c r="L43" s="1">
        <f>+G43</f>
        <v>4.6319997854880057E-3</v>
      </c>
      <c r="O43" s="1">
        <f ca="1">+C$11+C$12*$F43</f>
        <v>8.8116030619039554E-3</v>
      </c>
      <c r="P43" s="17">
        <f>+D$11+D$12*F43+D$13*F43^2</f>
        <v>-5.2425580694090111E-2</v>
      </c>
      <c r="Q43" s="77">
        <f>+C43-15018.5</f>
        <v>38145.171999999788</v>
      </c>
      <c r="R43" s="1">
        <f>+(P43-G43)^2</f>
        <v>3.255567490183534E-3</v>
      </c>
      <c r="S43" s="21">
        <v>1</v>
      </c>
      <c r="T43" s="1">
        <f>+S43*R43</f>
        <v>3.255567490183534E-3</v>
      </c>
    </row>
    <row r="44" spans="1:24" x14ac:dyDescent="0.2">
      <c r="A44" s="80" t="s">
        <v>168</v>
      </c>
      <c r="B44" s="81" t="s">
        <v>50</v>
      </c>
      <c r="C44" s="82">
        <v>53164.609000000171</v>
      </c>
      <c r="D44" s="82">
        <v>2.0000000000000001E-4</v>
      </c>
      <c r="E44" s="46">
        <f>+(C44-C$7)/C$8</f>
        <v>-2851.4910420236924</v>
      </c>
      <c r="F44" s="47">
        <f t="shared" si="1"/>
        <v>-2851.5</v>
      </c>
      <c r="G44" s="1">
        <f>+C44-(C$7+F44*C$8)</f>
        <v>3.3620001704548486E-3</v>
      </c>
      <c r="L44" s="1">
        <f>+G44</f>
        <v>3.3620001704548486E-3</v>
      </c>
      <c r="O44" s="1">
        <f ca="1">+C$11+C$12*$F44</f>
        <v>8.8037917559664232E-3</v>
      </c>
      <c r="P44" s="17">
        <f>+D$11+D$12*F44+D$13*F44^2</f>
        <v>-5.237978839858571E-2</v>
      </c>
      <c r="Q44" s="77">
        <f>+C44-15018.5</f>
        <v>38146.109000000171</v>
      </c>
      <c r="R44" s="1">
        <f>+(P44-G44)^2</f>
        <v>3.1071469928756206E-3</v>
      </c>
      <c r="S44" s="21">
        <v>1</v>
      </c>
      <c r="T44" s="1">
        <f>+S44*R44</f>
        <v>3.1071469928756206E-3</v>
      </c>
    </row>
    <row r="45" spans="1:24" x14ac:dyDescent="0.2">
      <c r="A45" s="80" t="s">
        <v>168</v>
      </c>
      <c r="B45" s="81" t="s">
        <v>48</v>
      </c>
      <c r="C45" s="82">
        <v>53166.674600000028</v>
      </c>
      <c r="D45" s="82">
        <v>4.0000000000000002E-4</v>
      </c>
      <c r="E45" s="46">
        <f>+(C45-C$7)/C$8</f>
        <v>-2845.9872957676675</v>
      </c>
      <c r="F45" s="47">
        <f t="shared" si="1"/>
        <v>-2846</v>
      </c>
      <c r="G45" s="1">
        <f>+C45-(C$7+F45*C$8)</f>
        <v>4.7680000279797241E-3</v>
      </c>
      <c r="L45" s="1">
        <f>+G45</f>
        <v>4.7680000279797241E-3</v>
      </c>
      <c r="O45" s="1">
        <f ca="1">+C$11+C$12*$F45</f>
        <v>8.7866068829038531E-3</v>
      </c>
      <c r="P45" s="17">
        <f>+D$11+D$12*F45+D$13*F45^2</f>
        <v>-5.2279063513141905E-2</v>
      </c>
      <c r="Q45" s="77">
        <f>+C45-15018.5</f>
        <v>38148.174600000028</v>
      </c>
      <c r="R45" s="1">
        <f>+(P45-G45)^2</f>
        <v>3.2543674586647687E-3</v>
      </c>
      <c r="S45" s="21">
        <v>1</v>
      </c>
      <c r="T45" s="1">
        <f>+S45*R45</f>
        <v>3.2543674586647687E-3</v>
      </c>
    </row>
    <row r="46" spans="1:24" x14ac:dyDescent="0.2">
      <c r="A46" s="80" t="s">
        <v>168</v>
      </c>
      <c r="B46" s="81" t="s">
        <v>50</v>
      </c>
      <c r="C46" s="82">
        <v>53167.612100000028</v>
      </c>
      <c r="D46" s="82">
        <v>1E-4</v>
      </c>
      <c r="E46" s="46">
        <f>+(C46-C$7)/C$8</f>
        <v>-2843.4893474159139</v>
      </c>
      <c r="F46" s="47">
        <f t="shared" si="1"/>
        <v>-2843.5</v>
      </c>
      <c r="G46" s="1">
        <f>+C46-(C$7+F46*C$8)</f>
        <v>3.9980000292416662E-3</v>
      </c>
      <c r="L46" s="1">
        <f>+G46</f>
        <v>3.9980000292416662E-3</v>
      </c>
      <c r="O46" s="1">
        <f ca="1">+C$11+C$12*$F46</f>
        <v>8.7787955769663226E-3</v>
      </c>
      <c r="P46" s="17">
        <f>+D$11+D$12*F46+D$13*F46^2</f>
        <v>-5.2233287730970121E-2</v>
      </c>
      <c r="Q46" s="77">
        <f>+C46-15018.5</f>
        <v>38149.112100000028</v>
      </c>
      <c r="R46" s="1">
        <f>+(P46-G46)^2</f>
        <v>3.1619577231717438E-3</v>
      </c>
      <c r="S46" s="21">
        <v>1</v>
      </c>
      <c r="T46" s="1">
        <f>+S46*R46</f>
        <v>3.1619577231717438E-3</v>
      </c>
    </row>
    <row r="47" spans="1:24" x14ac:dyDescent="0.2">
      <c r="A47" s="80" t="s">
        <v>168</v>
      </c>
      <c r="B47" s="81" t="s">
        <v>50</v>
      </c>
      <c r="C47" s="82">
        <v>53181.498999999836</v>
      </c>
      <c r="D47" s="82">
        <v>4.0000000000000002E-4</v>
      </c>
      <c r="E47" s="46">
        <f>+(C47-C$7)/C$8</f>
        <v>-2806.48800451939</v>
      </c>
      <c r="F47" s="47">
        <f t="shared" si="1"/>
        <v>-2806.5</v>
      </c>
      <c r="G47" s="1">
        <f>+C47-(C$7+F47*C$8)</f>
        <v>4.5019998360658064E-3</v>
      </c>
      <c r="L47" s="1">
        <f>+G47</f>
        <v>4.5019998360658064E-3</v>
      </c>
      <c r="O47" s="1">
        <f ca="1">+C$11+C$12*$F47</f>
        <v>8.6631882490908543E-3</v>
      </c>
      <c r="P47" s="17">
        <f>+D$11+D$12*F47+D$13*F47^2</f>
        <v>-5.155640951071825E-2</v>
      </c>
      <c r="Q47" s="77">
        <f>+C47-15018.5</f>
        <v>38162.998999999836</v>
      </c>
      <c r="R47" s="1">
        <f>+(P47-G47)^2</f>
        <v>3.1425452584916062E-3</v>
      </c>
      <c r="S47" s="21">
        <v>1</v>
      </c>
      <c r="T47" s="1">
        <f>+S47*R47</f>
        <v>3.1425452584916062E-3</v>
      </c>
    </row>
    <row r="48" spans="1:24" x14ac:dyDescent="0.2">
      <c r="A48" s="80" t="s">
        <v>168</v>
      </c>
      <c r="B48" s="81" t="s">
        <v>48</v>
      </c>
      <c r="C48" s="82">
        <v>53181.686400000006</v>
      </c>
      <c r="D48" s="82">
        <v>2.9999999999999997E-4</v>
      </c>
      <c r="E48" s="46">
        <f>+(C48-C$7)/C$8</f>
        <v>-2805.988681296411</v>
      </c>
      <c r="F48" s="47">
        <f t="shared" si="1"/>
        <v>-2806</v>
      </c>
      <c r="G48" s="1">
        <f>+C48-(C$7+F48*C$8)</f>
        <v>4.248000004736241E-3</v>
      </c>
      <c r="L48" s="1">
        <f>+G48</f>
        <v>4.248000004736241E-3</v>
      </c>
      <c r="O48" s="1">
        <f ca="1">+C$11+C$12*$F48</f>
        <v>8.6616259879033486E-3</v>
      </c>
      <c r="P48" s="17">
        <f>+D$11+D$12*F48+D$13*F48^2</f>
        <v>-5.1547270248366535E-2</v>
      </c>
      <c r="Q48" s="77">
        <f>+C48-15018.5</f>
        <v>38163.186400000006</v>
      </c>
      <c r="R48" s="1">
        <f>+(P48-G48)^2</f>
        <v>3.1131121826167753E-3</v>
      </c>
      <c r="S48" s="21">
        <v>1</v>
      </c>
      <c r="T48" s="1">
        <f>+S48*R48</f>
        <v>3.1131121826167753E-3</v>
      </c>
    </row>
    <row r="49" spans="1:20" x14ac:dyDescent="0.2">
      <c r="A49" s="80" t="s">
        <v>168</v>
      </c>
      <c r="B49" s="81" t="s">
        <v>50</v>
      </c>
      <c r="C49" s="82">
        <v>53185.626900000032</v>
      </c>
      <c r="D49" s="82">
        <v>5.0000000000000001E-4</v>
      </c>
      <c r="E49" s="46">
        <f>+(C49-C$7)/C$8</f>
        <v>-2795.4893047842502</v>
      </c>
      <c r="F49" s="47">
        <f t="shared" si="1"/>
        <v>-2795.5</v>
      </c>
      <c r="G49" s="1">
        <f>+C49-(C$7+F49*C$8)</f>
        <v>4.0140000346582383E-3</v>
      </c>
      <c r="L49" s="1">
        <f>+G49</f>
        <v>4.0140000346582383E-3</v>
      </c>
      <c r="O49" s="1">
        <f ca="1">+C$11+C$12*$F49</f>
        <v>8.6288185029657159E-3</v>
      </c>
      <c r="P49" s="17">
        <f>+D$11+D$12*F49+D$13*F49^2</f>
        <v>-5.1355393421228517E-2</v>
      </c>
      <c r="Q49" s="77">
        <f>+C49-15018.5</f>
        <v>38167.126900000032</v>
      </c>
      <c r="R49" s="1">
        <f>+(P49-G49)^2</f>
        <v>3.0657697316727951E-3</v>
      </c>
      <c r="S49" s="21">
        <v>1</v>
      </c>
      <c r="T49" s="1">
        <f>+S49*R49</f>
        <v>3.0657697316727951E-3</v>
      </c>
    </row>
    <row r="50" spans="1:20" x14ac:dyDescent="0.2">
      <c r="A50" s="80" t="s">
        <v>168</v>
      </c>
      <c r="B50" s="81" t="s">
        <v>48</v>
      </c>
      <c r="C50" s="82">
        <v>53186.566199999768</v>
      </c>
      <c r="D50" s="82">
        <v>2.9999999999999997E-4</v>
      </c>
      <c r="E50" s="46">
        <f>+(C50-C$7)/C$8</f>
        <v>-2792.9865603723638</v>
      </c>
      <c r="F50" s="47">
        <f t="shared" si="1"/>
        <v>-2793</v>
      </c>
      <c r="G50" s="1">
        <f>+C50-(C$7+F50*C$8)</f>
        <v>5.0439997721696272E-3</v>
      </c>
      <c r="L50" s="1">
        <f>+G50</f>
        <v>5.0439997721696272E-3</v>
      </c>
      <c r="O50" s="1">
        <f ca="1">+C$11+C$12*$F50</f>
        <v>8.6210071970281854E-3</v>
      </c>
      <c r="P50" s="17">
        <f>+D$11+D$12*F50+D$13*F50^2</f>
        <v>-5.1309721879468882E-2</v>
      </c>
      <c r="Q50" s="77">
        <f>+C50-15018.5</f>
        <v>38168.066199999768</v>
      </c>
      <c r="R50" s="1">
        <f>+(P50-G50)^2</f>
        <v>3.1757419439903509E-3</v>
      </c>
      <c r="S50" s="21">
        <v>1</v>
      </c>
      <c r="T50" s="1">
        <f>+S50*R50</f>
        <v>3.1757419439903509E-3</v>
      </c>
    </row>
    <row r="51" spans="1:20" x14ac:dyDescent="0.2">
      <c r="A51" s="80" t="s">
        <v>168</v>
      </c>
      <c r="B51" s="81" t="s">
        <v>48</v>
      </c>
      <c r="C51" s="82">
        <v>53189.568400000222</v>
      </c>
      <c r="D51" s="82">
        <v>6.9999999999999999E-4</v>
      </c>
      <c r="E51" s="46">
        <f>+(C51-C$7)/C$8</f>
        <v>-2784.9872637934104</v>
      </c>
      <c r="F51" s="47">
        <f t="shared" si="1"/>
        <v>-2785</v>
      </c>
      <c r="G51" s="1">
        <f>+C51-(C$7+F51*C$8)</f>
        <v>4.7800002212170511E-3</v>
      </c>
      <c r="L51" s="1">
        <f>+G51</f>
        <v>4.7800002212170511E-3</v>
      </c>
      <c r="O51" s="1">
        <f ca="1">+C$11+C$12*$F51</f>
        <v>8.5960110180280831E-3</v>
      </c>
      <c r="P51" s="17">
        <f>+D$11+D$12*F51+D$13*F51^2</f>
        <v>-5.1163607623836559E-2</v>
      </c>
      <c r="Q51" s="77">
        <f>+C51-15018.5</f>
        <v>38171.068400000222</v>
      </c>
      <c r="R51" s="1">
        <f>+(P51-G51)^2</f>
        <v>3.1296872587211438E-3</v>
      </c>
      <c r="S51" s="21">
        <v>1</v>
      </c>
      <c r="T51" s="1">
        <f>+S51*R51</f>
        <v>3.1296872587211438E-3</v>
      </c>
    </row>
    <row r="52" spans="1:20" x14ac:dyDescent="0.2">
      <c r="A52" s="80" t="s">
        <v>168</v>
      </c>
      <c r="B52" s="81" t="s">
        <v>50</v>
      </c>
      <c r="C52" s="82">
        <v>53190.5055999998</v>
      </c>
      <c r="D52" s="82">
        <v>2.9999999999999997E-4</v>
      </c>
      <c r="E52" s="46">
        <f>+(C52-C$7)/C$8</f>
        <v>-2782.4901147862529</v>
      </c>
      <c r="F52" s="47">
        <f t="shared" si="1"/>
        <v>-2782.5</v>
      </c>
      <c r="G52" s="1">
        <f>+C52-(C$7+F52*C$8)</f>
        <v>3.7099998007761315E-3</v>
      </c>
      <c r="L52" s="1">
        <f>+G52</f>
        <v>3.7099998007761315E-3</v>
      </c>
      <c r="O52" s="1">
        <f ca="1">+C$11+C$12*$F52</f>
        <v>8.5881997120905527E-3</v>
      </c>
      <c r="P52" s="17">
        <f>+D$11+D$12*F52+D$13*F52^2</f>
        <v>-5.1117957755825991E-2</v>
      </c>
      <c r="Q52" s="77">
        <f>+C52-15018.5</f>
        <v>38172.0055999998</v>
      </c>
      <c r="R52" s="1">
        <f>+(P52-G52)^2</f>
        <v>3.0061049298285639E-3</v>
      </c>
      <c r="S52" s="21">
        <v>1</v>
      </c>
      <c r="T52" s="1">
        <f>+S52*R52</f>
        <v>3.0061049298285639E-3</v>
      </c>
    </row>
    <row r="53" spans="1:20" x14ac:dyDescent="0.2">
      <c r="A53" s="80" t="s">
        <v>168</v>
      </c>
      <c r="B53" s="81" t="s">
        <v>48</v>
      </c>
      <c r="C53" s="82">
        <v>53192.571099999826</v>
      </c>
      <c r="D53" s="82">
        <v>2.9999999999999997E-4</v>
      </c>
      <c r="E53" s="46">
        <f>+(C53-C$7)/C$8</f>
        <v>-2776.9866349775994</v>
      </c>
      <c r="F53" s="47">
        <f t="shared" si="1"/>
        <v>-2777</v>
      </c>
      <c r="G53" s="1">
        <f>+C53-(C$7+F53*C$8)</f>
        <v>5.0159998281742446E-3</v>
      </c>
      <c r="L53" s="1">
        <f>+G53</f>
        <v>5.0159998281742446E-3</v>
      </c>
      <c r="O53" s="1">
        <f ca="1">+C$11+C$12*$F53</f>
        <v>8.5710148390279826E-3</v>
      </c>
      <c r="P53" s="17">
        <f>+D$11+D$12*F53+D$13*F53^2</f>
        <v>-5.1017546210868611E-2</v>
      </c>
      <c r="Q53" s="77">
        <f>+C53-15018.5</f>
        <v>38174.071099999826</v>
      </c>
      <c r="R53" s="1">
        <f>+(P53-G53)^2</f>
        <v>3.1397582817095353E-3</v>
      </c>
      <c r="S53" s="21">
        <v>1</v>
      </c>
      <c r="T53" s="1">
        <f>+S53*R53</f>
        <v>3.1397582817095353E-3</v>
      </c>
    </row>
    <row r="54" spans="1:20" x14ac:dyDescent="0.2">
      <c r="A54" s="80" t="s">
        <v>168</v>
      </c>
      <c r="B54" s="81" t="s">
        <v>50</v>
      </c>
      <c r="C54" s="82">
        <v>53193.508400000166</v>
      </c>
      <c r="D54" s="82">
        <v>2.9999999999999997E-4</v>
      </c>
      <c r="E54" s="46">
        <f>+(C54-C$7)/C$8</f>
        <v>-2774.4892195205889</v>
      </c>
      <c r="F54" s="47">
        <f t="shared" si="1"/>
        <v>-2774.5</v>
      </c>
      <c r="G54" s="1">
        <f>+C54-(C$7+F54*C$8)</f>
        <v>4.0460001691826619E-3</v>
      </c>
      <c r="L54" s="1">
        <f>+G54</f>
        <v>4.0460001691826619E-3</v>
      </c>
      <c r="O54" s="1">
        <f ca="1">+C$11+C$12*$F54</f>
        <v>8.5632035330904504E-3</v>
      </c>
      <c r="P54" s="17">
        <f>+D$11+D$12*F54+D$13*F54^2</f>
        <v>-5.0971912856190661E-2</v>
      </c>
      <c r="Q54" s="77">
        <f>+C54-15018.5</f>
        <v>38175.008400000166</v>
      </c>
      <c r="R54" s="1">
        <f>+(P54-G54)^2</f>
        <v>3.0269707536675437E-3</v>
      </c>
      <c r="S54" s="21">
        <v>1</v>
      </c>
      <c r="T54" s="1">
        <f>+S54*R54</f>
        <v>3.0269707536675437E-3</v>
      </c>
    </row>
    <row r="55" spans="1:20" x14ac:dyDescent="0.2">
      <c r="A55" s="80" t="s">
        <v>168</v>
      </c>
      <c r="B55" s="81" t="s">
        <v>50</v>
      </c>
      <c r="C55" s="82">
        <v>53194.633700000122</v>
      </c>
      <c r="D55" s="82">
        <v>2.9999999999999997E-4</v>
      </c>
      <c r="E55" s="46">
        <f>+(C55-C$7)/C$8</f>
        <v>-2771.4908821551289</v>
      </c>
      <c r="F55" s="47">
        <f t="shared" si="1"/>
        <v>-2771.5</v>
      </c>
      <c r="G55" s="1">
        <f>+C55-(C$7+F55*C$8)</f>
        <v>3.4220001252833754E-3</v>
      </c>
      <c r="L55" s="1">
        <f>+G55</f>
        <v>3.4220001252833754E-3</v>
      </c>
      <c r="O55" s="1">
        <f ca="1">+C$11+C$12*$F55</f>
        <v>8.5538299659654125E-3</v>
      </c>
      <c r="P55" s="17">
        <f>+D$11+D$12*F55+D$13*F55^2</f>
        <v>-5.0917159642326827E-2</v>
      </c>
      <c r="Q55" s="77">
        <f>+C55-15018.5</f>
        <v>38176.133700000122</v>
      </c>
      <c r="R55" s="1">
        <f>+(P55-G55)^2</f>
        <v>2.9527442842498673E-3</v>
      </c>
      <c r="S55" s="21">
        <v>1</v>
      </c>
      <c r="T55" s="1">
        <f>+S55*R55</f>
        <v>2.9527442842498673E-3</v>
      </c>
    </row>
    <row r="56" spans="1:20" x14ac:dyDescent="0.2">
      <c r="A56" s="80" t="s">
        <v>168</v>
      </c>
      <c r="B56" s="81" t="s">
        <v>48</v>
      </c>
      <c r="C56" s="82">
        <v>53195.574500000104</v>
      </c>
      <c r="D56" s="82">
        <v>4.0000000000000002E-4</v>
      </c>
      <c r="E56" s="46">
        <f>+(C56-C$7)/C$8</f>
        <v>-2768.9841410252247</v>
      </c>
      <c r="F56" s="47">
        <f t="shared" si="1"/>
        <v>-2769</v>
      </c>
      <c r="G56" s="1">
        <f>+C56-(C$7+F56*C$8)</f>
        <v>5.952000108663924E-3</v>
      </c>
      <c r="L56" s="1">
        <f>+G56</f>
        <v>5.952000108663924E-3</v>
      </c>
      <c r="O56" s="1">
        <f ca="1">+C$11+C$12*$F56</f>
        <v>8.546018660027882E-3</v>
      </c>
      <c r="P56" s="17">
        <f>+D$11+D$12*F56+D$13*F56^2</f>
        <v>-5.0871537640565047E-2</v>
      </c>
      <c r="Q56" s="77">
        <f>+C56-15018.5</f>
        <v>38177.074500000104</v>
      </c>
      <c r="R56" s="1">
        <f>+(P56-G56)^2</f>
        <v>3.2289144423380497E-3</v>
      </c>
      <c r="S56" s="21">
        <v>1</v>
      </c>
      <c r="T56" s="1">
        <f>+S56*R56</f>
        <v>3.2289144423380497E-3</v>
      </c>
    </row>
    <row r="57" spans="1:20" x14ac:dyDescent="0.2">
      <c r="A57" s="80" t="s">
        <v>168</v>
      </c>
      <c r="B57" s="81" t="s">
        <v>50</v>
      </c>
      <c r="C57" s="82">
        <v>53196.509300000034</v>
      </c>
      <c r="D57" s="82">
        <v>4.0000000000000002E-4</v>
      </c>
      <c r="E57" s="46">
        <f>+(C57-C$7)/C$8</f>
        <v>-2766.4933867649106</v>
      </c>
      <c r="F57" s="47">
        <f t="shared" si="1"/>
        <v>-2766.5</v>
      </c>
      <c r="G57" s="1">
        <f>+C57-(C$7+F57*C$8)</f>
        <v>2.4820000326144509E-3</v>
      </c>
      <c r="L57" s="1">
        <f>+G57</f>
        <v>2.4820000326144509E-3</v>
      </c>
      <c r="O57" s="1">
        <f ca="1">+C$11+C$12*$F57</f>
        <v>8.5382073540903498E-3</v>
      </c>
      <c r="P57" s="17">
        <f>+D$11+D$12*F57+D$13*F57^2</f>
        <v>-5.0825920799219715E-2</v>
      </c>
      <c r="Q57" s="77">
        <f>+C57-15018.5</f>
        <v>38178.009300000034</v>
      </c>
      <c r="R57" s="1">
        <f>+(P57-G57)^2</f>
        <v>2.8417344234130991E-3</v>
      </c>
      <c r="S57" s="21">
        <v>1</v>
      </c>
      <c r="T57" s="1">
        <f>+S57*R57</f>
        <v>2.8417344234130991E-3</v>
      </c>
    </row>
    <row r="58" spans="1:20" ht="12" customHeight="1" x14ac:dyDescent="0.2">
      <c r="A58" s="80" t="s">
        <v>168</v>
      </c>
      <c r="B58" s="81" t="s">
        <v>50</v>
      </c>
      <c r="C58" s="82">
        <v>53200.636400000192</v>
      </c>
      <c r="D58" s="82">
        <v>1.2999999999999999E-3</v>
      </c>
      <c r="E58" s="46">
        <f>+(C58-C$7)/C$8</f>
        <v>-2755.4968186124652</v>
      </c>
      <c r="F58" s="47">
        <f t="shared" si="1"/>
        <v>-2755.5</v>
      </c>
      <c r="G58" s="1">
        <f>+C58-(C$7+F58*C$8)</f>
        <v>1.1940001932089217E-3</v>
      </c>
      <c r="L58" s="1">
        <f>+G58</f>
        <v>1.1940001932089217E-3</v>
      </c>
      <c r="O58" s="1">
        <f ca="1">+C$11+C$12*$F58</f>
        <v>8.5038376079652114E-3</v>
      </c>
      <c r="P58" s="17">
        <f>+D$11+D$12*F58+D$13*F58^2</f>
        <v>-5.0625268003047591E-2</v>
      </c>
      <c r="Q58" s="77">
        <f>+C58-15018.5</f>
        <v>38182.136400000192</v>
      </c>
      <c r="R58" s="1">
        <f>+(P58-G58)^2</f>
        <v>2.6852365563955617E-3</v>
      </c>
      <c r="S58" s="21">
        <v>1</v>
      </c>
      <c r="T58" s="1">
        <f>+S58*R58</f>
        <v>2.6852365563955617E-3</v>
      </c>
    </row>
    <row r="59" spans="1:20" ht="12" customHeight="1" x14ac:dyDescent="0.2">
      <c r="A59" s="80" t="s">
        <v>168</v>
      </c>
      <c r="B59" s="81" t="s">
        <v>48</v>
      </c>
      <c r="C59" s="82">
        <v>53201.579200000037</v>
      </c>
      <c r="D59" s="82">
        <v>2.0000000000000001E-4</v>
      </c>
      <c r="E59" s="46">
        <f>+(C59-C$7)/C$8</f>
        <v>-2752.9847485264445</v>
      </c>
      <c r="F59" s="47">
        <f t="shared" si="1"/>
        <v>-2753</v>
      </c>
      <c r="G59" s="1">
        <f>+C59-(C$7+F59*C$8)</f>
        <v>5.7240000387537293E-3</v>
      </c>
      <c r="L59" s="1">
        <f>+G59</f>
        <v>5.7240000387537293E-3</v>
      </c>
      <c r="O59" s="1">
        <f ca="1">+C$11+C$12*$F59</f>
        <v>8.4960263020276792E-3</v>
      </c>
      <c r="P59" s="17">
        <f>+D$11+D$12*F59+D$13*F59^2</f>
        <v>-5.0579679027951047E-2</v>
      </c>
      <c r="Q59" s="77">
        <f>+C59-15018.5</f>
        <v>38183.079200000037</v>
      </c>
      <c r="R59" s="1">
        <f>+(P59-G59)^2</f>
        <v>3.1701042764464894E-3</v>
      </c>
      <c r="S59" s="21">
        <v>1</v>
      </c>
      <c r="T59" s="1">
        <f>+S59*R59</f>
        <v>3.1701042764464894E-3</v>
      </c>
    </row>
    <row r="60" spans="1:20" ht="12" customHeight="1" x14ac:dyDescent="0.2">
      <c r="A60" s="80" t="s">
        <v>168</v>
      </c>
      <c r="B60" s="81" t="s">
        <v>50</v>
      </c>
      <c r="C60" s="82">
        <v>53202.515999999829</v>
      </c>
      <c r="D60" s="82">
        <v>2.0000000000000001E-4</v>
      </c>
      <c r="E60" s="46">
        <f>+(C60-C$7)/C$8</f>
        <v>-2750.4886653100139</v>
      </c>
      <c r="F60" s="47">
        <f t="shared" si="1"/>
        <v>-2750.5</v>
      </c>
      <c r="G60" s="1">
        <f>+C60-(C$7+F60*C$8)</f>
        <v>4.2539998321444727E-3</v>
      </c>
      <c r="L60" s="1">
        <f>+G60</f>
        <v>4.2539998321444727E-3</v>
      </c>
      <c r="O60" s="1">
        <f ca="1">+C$11+C$12*$F60</f>
        <v>8.4882149960901487E-3</v>
      </c>
      <c r="P60" s="17">
        <f>+D$11+D$12*F60+D$13*F60^2</f>
        <v>-5.0534095213270951E-2</v>
      </c>
      <c r="Q60" s="77">
        <f>+C60-15018.5</f>
        <v>38184.015999999829</v>
      </c>
      <c r="R60" s="1">
        <f>+(P60-G60)^2</f>
        <v>3.0017353587054739E-3</v>
      </c>
      <c r="S60" s="21">
        <v>1</v>
      </c>
      <c r="T60" s="1">
        <f>+S60*R60</f>
        <v>3.0017353587054739E-3</v>
      </c>
    </row>
    <row r="61" spans="1:20" ht="12" customHeight="1" x14ac:dyDescent="0.2">
      <c r="A61" s="80" t="s">
        <v>168</v>
      </c>
      <c r="B61" s="81" t="s">
        <v>48</v>
      </c>
      <c r="C61" s="82">
        <v>53209.461199999787</v>
      </c>
      <c r="D61" s="82">
        <v>2.0000000000000001E-4</v>
      </c>
      <c r="E61" s="46">
        <f>+(C61-C$7)/C$8</f>
        <v>-2731.983331024685</v>
      </c>
      <c r="F61" s="47">
        <f t="shared" si="1"/>
        <v>-2732</v>
      </c>
      <c r="G61" s="1">
        <f>+C61-(C$7+F61*C$8)</f>
        <v>6.2559997895732522E-3</v>
      </c>
      <c r="L61" s="1">
        <f>+G61</f>
        <v>6.2559997895732522E-3</v>
      </c>
      <c r="O61" s="1">
        <f ca="1">+C$11+C$12*$F61</f>
        <v>8.4304113321524154E-3</v>
      </c>
      <c r="P61" s="17">
        <f>+D$11+D$12*F61+D$13*F61^2</f>
        <v>-5.0196935370381286E-2</v>
      </c>
      <c r="Q61" s="77">
        <f>+C61-15018.5</f>
        <v>38190.961199999787</v>
      </c>
      <c r="R61" s="1">
        <f>+(P61-G61)^2</f>
        <v>3.1869338881740312E-3</v>
      </c>
      <c r="S61" s="21">
        <v>1</v>
      </c>
      <c r="T61" s="1">
        <f>+S61*R61</f>
        <v>3.1869338881740312E-3</v>
      </c>
    </row>
    <row r="62" spans="1:20" ht="12" customHeight="1" x14ac:dyDescent="0.2">
      <c r="A62" s="80" t="s">
        <v>168</v>
      </c>
      <c r="B62" s="81" t="s">
        <v>48</v>
      </c>
      <c r="C62" s="82">
        <v>53212.463800000027</v>
      </c>
      <c r="D62" s="82">
        <v>5.0000000000000001E-4</v>
      </c>
      <c r="E62" s="46">
        <f>+(C62-C$7)/C$8</f>
        <v>-2723.9829686550047</v>
      </c>
      <c r="F62" s="47">
        <f t="shared" si="1"/>
        <v>-2724</v>
      </c>
      <c r="G62" s="1">
        <f>+C62-(C$7+F62*C$8)</f>
        <v>6.392000024789013E-3</v>
      </c>
      <c r="L62" s="1">
        <f>+G62</f>
        <v>6.392000024789013E-3</v>
      </c>
      <c r="O62" s="1">
        <f ca="1">+C$11+C$12*$F62</f>
        <v>8.4054151531523132E-3</v>
      </c>
      <c r="P62" s="17">
        <f>+D$11+D$12*F62+D$13*F62^2</f>
        <v>-5.0051224040064846E-2</v>
      </c>
      <c r="Q62" s="77">
        <f>+C62-15018.5</f>
        <v>38193.963800000027</v>
      </c>
      <c r="R62" s="1">
        <f>+(P62-G62)^2</f>
        <v>3.1858375428352979E-3</v>
      </c>
      <c r="S62" s="21">
        <v>1</v>
      </c>
      <c r="T62" s="1">
        <f>+S62*R62</f>
        <v>3.1858375428352979E-3</v>
      </c>
    </row>
    <row r="63" spans="1:20" ht="12" customHeight="1" x14ac:dyDescent="0.2">
      <c r="A63" s="80" t="s">
        <v>168</v>
      </c>
      <c r="B63" s="81" t="s">
        <v>50</v>
      </c>
      <c r="C63" s="82">
        <v>53217.528799999971</v>
      </c>
      <c r="D63" s="82">
        <v>2.9999999999999997E-4</v>
      </c>
      <c r="E63" s="46">
        <f>+(C63-C$7)/C$8</f>
        <v>-2710.4873863600787</v>
      </c>
      <c r="F63" s="47">
        <f t="shared" si="1"/>
        <v>-2710.5</v>
      </c>
      <c r="G63" s="1">
        <f>+C63-(C$7+F63*C$8)</f>
        <v>4.7339999728137627E-3</v>
      </c>
      <c r="L63" s="1">
        <f>+G63</f>
        <v>4.7339999728137627E-3</v>
      </c>
      <c r="O63" s="1">
        <f ca="1">+C$11+C$12*$F63</f>
        <v>8.3632341010896425E-3</v>
      </c>
      <c r="P63" s="17">
        <f>+D$11+D$12*F63+D$13*F63^2</f>
        <v>-4.9805455995025665E-2</v>
      </c>
      <c r="Q63" s="77">
        <f>+C63-15018.5</f>
        <v>38199.028799999971</v>
      </c>
      <c r="R63" s="1">
        <f>+(P63-G63)^2</f>
        <v>2.9745522572678959E-3</v>
      </c>
      <c r="S63" s="21">
        <v>1</v>
      </c>
      <c r="T63" s="1">
        <f>+S63*R63</f>
        <v>2.9745522572678959E-3</v>
      </c>
    </row>
    <row r="64" spans="1:20" ht="12" customHeight="1" x14ac:dyDescent="0.2">
      <c r="A64" s="80" t="s">
        <v>168</v>
      </c>
      <c r="B64" s="81" t="s">
        <v>48</v>
      </c>
      <c r="C64" s="82">
        <v>53218.467499999795</v>
      </c>
      <c r="D64" s="82">
        <v>8.0000000000000004E-4</v>
      </c>
      <c r="E64" s="46">
        <f>+(C64-C$7)/C$8</f>
        <v>-2707.986240634903</v>
      </c>
      <c r="F64" s="47">
        <f t="shared" si="1"/>
        <v>-2708</v>
      </c>
      <c r="G64" s="1">
        <f>+C64-(C$7+F64*C$8)</f>
        <v>5.1639997982420027E-3</v>
      </c>
      <c r="L64" s="1">
        <f>+G64</f>
        <v>5.1639997982420027E-3</v>
      </c>
      <c r="O64" s="1">
        <f ca="1">+C$11+C$12*$F64</f>
        <v>8.3554227951521121E-3</v>
      </c>
      <c r="P64" s="17">
        <f>+D$11+D$12*F64+D$13*F64^2</f>
        <v>-4.97599599074251E-2</v>
      </c>
      <c r="Q64" s="77">
        <f>+C64-15018.5</f>
        <v>38199.967499999795</v>
      </c>
      <c r="R64" s="1">
        <f>+(P64-G64)^2</f>
        <v>3.0166413497497435E-3</v>
      </c>
      <c r="S64" s="21">
        <v>1</v>
      </c>
      <c r="T64" s="1">
        <f>+S64*R64</f>
        <v>3.0166413497497435E-3</v>
      </c>
    </row>
    <row r="65" spans="1:20" ht="12" customHeight="1" x14ac:dyDescent="0.2">
      <c r="A65" s="80" t="s">
        <v>168</v>
      </c>
      <c r="B65" s="81" t="s">
        <v>50</v>
      </c>
      <c r="C65" s="82">
        <v>53219.404099999927</v>
      </c>
      <c r="D65" s="82">
        <v>6.9999999999999999E-4</v>
      </c>
      <c r="E65" s="46">
        <f>+(C65-C$7)/C$8</f>
        <v>-2705.4906903132155</v>
      </c>
      <c r="F65" s="47">
        <f t="shared" si="1"/>
        <v>-2705.5</v>
      </c>
      <c r="G65" s="1">
        <f>+C65-(C$7+F65*C$8)</f>
        <v>3.4939999241032638E-3</v>
      </c>
      <c r="L65" s="1">
        <f>+G65</f>
        <v>3.4939999241032638E-3</v>
      </c>
      <c r="O65" s="1">
        <f ca="1">+C$11+C$12*$F65</f>
        <v>8.3476114892145799E-3</v>
      </c>
      <c r="P65" s="17">
        <f>+D$11+D$12*F65+D$13*F65^2</f>
        <v>-4.9714468980240983E-2</v>
      </c>
      <c r="Q65" s="77">
        <f>+C65-15018.5</f>
        <v>38200.904099999927</v>
      </c>
      <c r="R65" s="1">
        <f>+(P65-G65)^2</f>
        <v>2.8311411631445687E-3</v>
      </c>
      <c r="S65" s="21">
        <v>1</v>
      </c>
      <c r="T65" s="1">
        <f>+S65*R65</f>
        <v>2.8311411631445687E-3</v>
      </c>
    </row>
    <row r="66" spans="1:20" ht="12" customHeight="1" x14ac:dyDescent="0.2">
      <c r="A66" s="80" t="s">
        <v>168</v>
      </c>
      <c r="B66" s="81" t="s">
        <v>50</v>
      </c>
      <c r="C66" s="82">
        <v>53220.530100000091</v>
      </c>
      <c r="D66" s="82">
        <v>5.0000000000000001E-4</v>
      </c>
      <c r="E66" s="46">
        <f>+(C66-C$7)/C$8</f>
        <v>-2702.4904878124325</v>
      </c>
      <c r="F66" s="47">
        <f t="shared" si="1"/>
        <v>-2702.5</v>
      </c>
      <c r="G66" s="1">
        <f>+C66-(C$7+F66*C$8)</f>
        <v>3.5700000880751759E-3</v>
      </c>
      <c r="L66" s="1">
        <f>+G66</f>
        <v>3.5700000880751759E-3</v>
      </c>
      <c r="O66" s="1">
        <f ca="1">+C$11+C$12*$F66</f>
        <v>8.338237922089542E-3</v>
      </c>
      <c r="P66" s="17">
        <f>+D$11+D$12*F66+D$13*F66^2</f>
        <v>-4.9659886679369741E-2</v>
      </c>
      <c r="Q66" s="77">
        <f>+C66-15018.5</f>
        <v>38202.030100000091</v>
      </c>
      <c r="R66" s="1">
        <f>+(P66-G66)^2</f>
        <v>2.8334208452750077E-3</v>
      </c>
      <c r="S66" s="21">
        <v>1</v>
      </c>
      <c r="T66" s="1">
        <f>+S66*R66</f>
        <v>2.8334208452750077E-3</v>
      </c>
    </row>
    <row r="67" spans="1:20" ht="12" customHeight="1" x14ac:dyDescent="0.2">
      <c r="A67" s="80" t="s">
        <v>168</v>
      </c>
      <c r="B67" s="81" t="s">
        <v>50</v>
      </c>
      <c r="C67" s="82">
        <v>53223.533499999903</v>
      </c>
      <c r="D67" s="82">
        <v>5.0000000000000001E-4</v>
      </c>
      <c r="E67" s="46">
        <f>+(C67-C$7)/C$8</f>
        <v>-2694.4879938612985</v>
      </c>
      <c r="F67" s="47">
        <f t="shared" si="1"/>
        <v>-2694.5</v>
      </c>
      <c r="G67" s="1">
        <f>+C67-(C$7+F67*C$8)</f>
        <v>4.505999902903568E-3</v>
      </c>
      <c r="L67" s="1">
        <f>+G67</f>
        <v>4.505999902903568E-3</v>
      </c>
      <c r="O67" s="1">
        <f ca="1">+C$11+C$12*$F67</f>
        <v>8.3132417430894414E-3</v>
      </c>
      <c r="P67" s="17">
        <f>+D$11+D$12*F67+D$13*F67^2</f>
        <v>-4.9514370206378201E-2</v>
      </c>
      <c r="Q67" s="77">
        <f>+C67-15018.5</f>
        <v>38205.033499999903</v>
      </c>
      <c r="R67" s="1">
        <f>+(P67-G67)^2</f>
        <v>2.9182003867437834E-3</v>
      </c>
      <c r="S67" s="21">
        <v>1</v>
      </c>
      <c r="T67" s="1">
        <f>+S67*R67</f>
        <v>2.9182003867437834E-3</v>
      </c>
    </row>
    <row r="68" spans="1:20" ht="12" customHeight="1" x14ac:dyDescent="0.2">
      <c r="A68" s="80" t="s">
        <v>168</v>
      </c>
      <c r="B68" s="81" t="s">
        <v>50</v>
      </c>
      <c r="C68" s="82">
        <v>53226.535800000187</v>
      </c>
      <c r="D68" s="82">
        <v>2.0000000000000001E-4</v>
      </c>
      <c r="E68" s="46">
        <f>+(C68-C$7)/C$8</f>
        <v>-2686.4884308349738</v>
      </c>
      <c r="F68" s="47">
        <f t="shared" si="1"/>
        <v>-2686.5</v>
      </c>
      <c r="G68" s="1">
        <f>+C68-(C$7+F68*C$8)</f>
        <v>4.3420001893537119E-3</v>
      </c>
      <c r="L68" s="1">
        <f>+G68</f>
        <v>4.3420001893537119E-3</v>
      </c>
      <c r="O68" s="1">
        <f ca="1">+C$11+C$12*$F68</f>
        <v>8.2882455640893408E-3</v>
      </c>
      <c r="P68" s="17">
        <f>+D$11+D$12*F68+D$13*F68^2</f>
        <v>-4.936890657605103E-2</v>
      </c>
      <c r="Q68" s="77">
        <f>+C68-15018.5</f>
        <v>38208.035800000187</v>
      </c>
      <c r="R68" s="1">
        <f>+(P68-G68)^2</f>
        <v>2.884861505562001E-3</v>
      </c>
      <c r="S68" s="21">
        <v>1</v>
      </c>
      <c r="T68" s="1">
        <f>+S68*R68</f>
        <v>2.884861505562001E-3</v>
      </c>
    </row>
    <row r="69" spans="1:20" ht="12" customHeight="1" x14ac:dyDescent="0.2">
      <c r="A69" s="80" t="s">
        <v>168</v>
      </c>
      <c r="B69" s="81" t="s">
        <v>50</v>
      </c>
      <c r="C69" s="82">
        <v>53240.421999999788</v>
      </c>
      <c r="D69" s="82">
        <v>4.0000000000000002E-4</v>
      </c>
      <c r="E69" s="46">
        <f>+(C69-C$7)/C$8</f>
        <v>-2649.4889530737732</v>
      </c>
      <c r="F69" s="47">
        <f t="shared" si="1"/>
        <v>-2649.5</v>
      </c>
      <c r="G69" s="1">
        <f>+C69-(C$7+F69*C$8)</f>
        <v>4.1459997883066535E-3</v>
      </c>
      <c r="L69" s="1">
        <f>+G69</f>
        <v>4.1459997883066535E-3</v>
      </c>
      <c r="O69" s="1">
        <f ca="1">+C$11+C$12*$F69</f>
        <v>8.1726382362138725E-3</v>
      </c>
      <c r="P69" s="17">
        <f>+D$11+D$12*F69+D$13*F69^2</f>
        <v>-4.8696824653258128E-2</v>
      </c>
      <c r="Q69" s="77">
        <f>+C69-15018.5</f>
        <v>38221.921999999788</v>
      </c>
      <c r="R69" s="1">
        <f>+(P69-G69)^2</f>
        <v>2.7923640949620364E-3</v>
      </c>
      <c r="S69" s="21">
        <v>1</v>
      </c>
      <c r="T69" s="1">
        <f>+S69*R69</f>
        <v>2.7923640949620364E-3</v>
      </c>
    </row>
    <row r="70" spans="1:20" x14ac:dyDescent="0.2">
      <c r="A70" s="80" t="s">
        <v>168</v>
      </c>
      <c r="B70" s="81" t="s">
        <v>48</v>
      </c>
      <c r="C70" s="82">
        <v>53242.487499999814</v>
      </c>
      <c r="D70" s="82">
        <v>2.0000000000000001E-4</v>
      </c>
      <c r="E70" s="46">
        <f>+(C70-C$7)/C$8</f>
        <v>-2643.9854732651197</v>
      </c>
      <c r="F70" s="47">
        <f t="shared" si="1"/>
        <v>-2644</v>
      </c>
      <c r="G70" s="1">
        <f>+C70-(C$7+F70*C$8)</f>
        <v>5.4519998157047667E-3</v>
      </c>
      <c r="L70" s="1">
        <f>+G70</f>
        <v>5.4519998157047667E-3</v>
      </c>
      <c r="O70" s="1">
        <f ca="1">+C$11+C$12*$F70</f>
        <v>8.1554533631513042E-3</v>
      </c>
      <c r="P70" s="17">
        <f>+D$11+D$12*F70+D$13*F70^2</f>
        <v>-4.8597017083441274E-2</v>
      </c>
      <c r="Q70" s="77">
        <f>+C70-15018.5</f>
        <v>38223.987499999814</v>
      </c>
      <c r="R70" s="1">
        <f>+(P70-G70)^2</f>
        <v>2.9212962277641741E-3</v>
      </c>
      <c r="S70" s="21">
        <v>1</v>
      </c>
      <c r="T70" s="1">
        <f>+S70*R70</f>
        <v>2.9212962277641741E-3</v>
      </c>
    </row>
    <row r="71" spans="1:20" x14ac:dyDescent="0.2">
      <c r="A71" s="80" t="s">
        <v>168</v>
      </c>
      <c r="B71" s="81" t="s">
        <v>48</v>
      </c>
      <c r="C71" s="82">
        <v>53245.489500000142</v>
      </c>
      <c r="D71" s="82">
        <v>2.9999999999999997E-4</v>
      </c>
      <c r="E71" s="46">
        <f>+(C71-C$7)/C$8</f>
        <v>-2635.9867095821505</v>
      </c>
      <c r="F71" s="47">
        <f t="shared" si="1"/>
        <v>-2636</v>
      </c>
      <c r="G71" s="1">
        <f>+C71-(C$7+F71*C$8)</f>
        <v>4.9880001388373785E-3</v>
      </c>
      <c r="L71" s="1">
        <f>+G71</f>
        <v>4.9880001388373785E-3</v>
      </c>
      <c r="O71" s="1">
        <f ca="1">+C$11+C$12*$F71</f>
        <v>8.1304571841512036E-3</v>
      </c>
      <c r="P71" s="17">
        <f>+D$11+D$12*F71+D$13*F71^2</f>
        <v>-4.8451887022432992E-2</v>
      </c>
      <c r="Q71" s="77">
        <f>+C71-15018.5</f>
        <v>38226.989500000142</v>
      </c>
      <c r="R71" s="1">
        <f>+(P71-G71)^2</f>
        <v>2.8558215398093098E-3</v>
      </c>
      <c r="S71" s="21">
        <v>1</v>
      </c>
      <c r="T71" s="1">
        <f>+S71*R71</f>
        <v>2.8558215398093098E-3</v>
      </c>
    </row>
    <row r="72" spans="1:20" x14ac:dyDescent="0.2">
      <c r="A72" s="80" t="s">
        <v>168</v>
      </c>
      <c r="B72" s="81" t="s">
        <v>48</v>
      </c>
      <c r="C72" s="82">
        <v>53248.490900000092</v>
      </c>
      <c r="D72" s="82">
        <v>4.0000000000000002E-4</v>
      </c>
      <c r="E72" s="46">
        <f>+(C72-C$7)/C$8</f>
        <v>-2627.989544587133</v>
      </c>
      <c r="F72" s="47">
        <f t="shared" si="1"/>
        <v>-2628</v>
      </c>
      <c r="G72" s="1">
        <f>+C72-(C$7+F72*C$8)</f>
        <v>3.9240000915015116E-3</v>
      </c>
      <c r="L72" s="1">
        <f>+G72</f>
        <v>3.9240000915015116E-3</v>
      </c>
      <c r="O72" s="1">
        <f ca="1">+C$11+C$12*$F72</f>
        <v>8.1054610051511013E-3</v>
      </c>
      <c r="P72" s="17">
        <f>+D$11+D$12*F72+D$13*F72^2</f>
        <v>-4.8306809804089093E-2</v>
      </c>
      <c r="Q72" s="77">
        <f>+C72-15018.5</f>
        <v>38229.990900000092</v>
      </c>
      <c r="R72" s="1">
        <f>+(P72-G72)^2</f>
        <v>2.7280575023493256E-3</v>
      </c>
      <c r="S72" s="21">
        <v>1</v>
      </c>
      <c r="T72" s="1">
        <f>+S72*R72</f>
        <v>2.7280575023493256E-3</v>
      </c>
    </row>
    <row r="73" spans="1:20" x14ac:dyDescent="0.2">
      <c r="A73" s="80" t="s">
        <v>168</v>
      </c>
      <c r="B73" s="81" t="s">
        <v>50</v>
      </c>
      <c r="C73" s="82">
        <v>53249.430399999954</v>
      </c>
      <c r="D73" s="82">
        <v>2.0000000000000001E-4</v>
      </c>
      <c r="E73" s="46">
        <f>+(C73-C$7)/C$8</f>
        <v>-2625.4862672792628</v>
      </c>
      <c r="F73" s="47">
        <f t="shared" si="1"/>
        <v>-2625.5</v>
      </c>
      <c r="G73" s="1">
        <f>+C73-(C$7+F73*C$8)</f>
        <v>5.1539999549277127E-3</v>
      </c>
      <c r="L73" s="1">
        <f>+G73</f>
        <v>5.1539999549277127E-3</v>
      </c>
      <c r="O73" s="1">
        <f ca="1">+C$11+C$12*$F73</f>
        <v>8.0976496992135709E-3</v>
      </c>
      <c r="P73" s="17">
        <f>+D$11+D$12*F73+D$13*F73^2</f>
        <v>-4.8261484010231157E-2</v>
      </c>
      <c r="Q73" s="77">
        <f>+C73-15018.5</f>
        <v>38230.930399999954</v>
      </c>
      <c r="R73" s="1">
        <f>+(P73-G73)^2</f>
        <v>2.8532139272321442E-3</v>
      </c>
      <c r="S73" s="21">
        <v>1</v>
      </c>
      <c r="T73" s="1">
        <f>+S73*R73</f>
        <v>2.8532139272321442E-3</v>
      </c>
    </row>
    <row r="74" spans="1:20" x14ac:dyDescent="0.2">
      <c r="A74" s="80" t="s">
        <v>168</v>
      </c>
      <c r="B74" s="81" t="s">
        <v>48</v>
      </c>
      <c r="C74" s="82">
        <v>53259.37490000017</v>
      </c>
      <c r="D74" s="82">
        <v>5.0000000000000001E-4</v>
      </c>
      <c r="E74" s="46">
        <f>+(C74-C$7)/C$8</f>
        <v>-2598.9893634024043</v>
      </c>
      <c r="F74" s="47">
        <f t="shared" si="1"/>
        <v>-2599</v>
      </c>
      <c r="G74" s="1">
        <f>+C74-(C$7+F74*C$8)</f>
        <v>3.9920001727296039E-3</v>
      </c>
      <c r="L74" s="1">
        <f>+G74</f>
        <v>3.9920001727296039E-3</v>
      </c>
      <c r="O74" s="1">
        <f ca="1">+C$11+C$12*$F74</f>
        <v>8.0148498562757353E-3</v>
      </c>
      <c r="P74" s="17">
        <f>+D$11+D$12*F74+D$13*F74^2</f>
        <v>-4.7781347857739957E-2</v>
      </c>
      <c r="Q74" s="77">
        <f>+C74-15018.5</f>
        <v>38240.87490000017</v>
      </c>
      <c r="R74" s="1">
        <f>+(P74-G74)^2</f>
        <v>2.6804795662841263E-3</v>
      </c>
      <c r="S74" s="21">
        <v>1</v>
      </c>
      <c r="T74" s="1">
        <f>+S74*R74</f>
        <v>2.6804795662841263E-3</v>
      </c>
    </row>
    <row r="75" spans="1:20" x14ac:dyDescent="0.2">
      <c r="A75" s="80" t="s">
        <v>168</v>
      </c>
      <c r="B75" s="81" t="s">
        <v>50</v>
      </c>
      <c r="C75" s="82">
        <v>53261.446700000204</v>
      </c>
      <c r="D75" s="82">
        <v>4.0000000000000002E-4</v>
      </c>
      <c r="E75" s="46">
        <f>+(C75-C$7)/C$8</f>
        <v>-2593.4690973808051</v>
      </c>
      <c r="F75" s="47">
        <f t="shared" si="1"/>
        <v>-2593.5</v>
      </c>
      <c r="G75" s="1">
        <f>+C75-(C$7+F75*C$8)</f>
        <v>1.1598000208323356E-2</v>
      </c>
      <c r="L75" s="1">
        <f>+G75</f>
        <v>1.1598000208323356E-2</v>
      </c>
      <c r="O75" s="1">
        <f ca="1">+C$11+C$12*$F75</f>
        <v>7.9976649832131669E-3</v>
      </c>
      <c r="P75" s="17">
        <f>+D$11+D$12*F75+D$13*F75^2</f>
        <v>-4.7681769616829822E-2</v>
      </c>
      <c r="Q75" s="77">
        <f>+C75-15018.5</f>
        <v>38242.946700000204</v>
      </c>
      <c r="R75" s="1">
        <f>+(P75-G75)^2</f>
        <v>3.5140911105231414E-3</v>
      </c>
      <c r="S75" s="21">
        <v>1</v>
      </c>
      <c r="T75" s="1">
        <f>+S75*R75</f>
        <v>3.5140911105231414E-3</v>
      </c>
    </row>
    <row r="76" spans="1:20" x14ac:dyDescent="0.2">
      <c r="A76" s="80" t="s">
        <v>168</v>
      </c>
      <c r="B76" s="81" t="s">
        <v>48</v>
      </c>
      <c r="C76" s="82">
        <v>53262.376099999994</v>
      </c>
      <c r="D76" s="82">
        <v>6.9999999999999999E-4</v>
      </c>
      <c r="E76" s="46">
        <f>+(C76-C$7)/C$8</f>
        <v>-2590.9927313033704</v>
      </c>
      <c r="F76" s="47">
        <f t="shared" si="1"/>
        <v>-2591</v>
      </c>
      <c r="G76" s="1">
        <f>+C76-(C$7+F76*C$8)</f>
        <v>2.7279999922029674E-3</v>
      </c>
      <c r="L76" s="1">
        <f>+G76</f>
        <v>2.7279999922029674E-3</v>
      </c>
      <c r="O76" s="1">
        <f ca="1">+C$11+C$12*$F76</f>
        <v>7.9898536772756348E-3</v>
      </c>
      <c r="P76" s="17">
        <f>+D$11+D$12*F76+D$13*F76^2</f>
        <v>-4.7636515036718806E-2</v>
      </c>
      <c r="Q76" s="77">
        <f>+C76-15018.5</f>
        <v>38243.876099999994</v>
      </c>
      <c r="R76" s="1">
        <f>+(P76-G76)^2</f>
        <v>2.5365843740984871E-3</v>
      </c>
      <c r="S76" s="21">
        <v>1</v>
      </c>
      <c r="T76" s="1">
        <f>+S76*R76</f>
        <v>2.5365843740984871E-3</v>
      </c>
    </row>
    <row r="77" spans="1:20" x14ac:dyDescent="0.2">
      <c r="A77" s="80" t="s">
        <v>168</v>
      </c>
      <c r="B77" s="81" t="s">
        <v>48</v>
      </c>
      <c r="C77" s="82">
        <v>53271.385300000198</v>
      </c>
      <c r="D77" s="82">
        <v>5.9999999999999995E-4</v>
      </c>
      <c r="E77" s="46">
        <f>+(C77-C$7)/C$8</f>
        <v>-2566.9879139261652</v>
      </c>
      <c r="F77" s="47">
        <f t="shared" si="1"/>
        <v>-2567</v>
      </c>
      <c r="G77" s="1">
        <f>+C77-(C$7+F77*C$8)</f>
        <v>4.5360001968219876E-3</v>
      </c>
      <c r="L77" s="1">
        <f>+G77</f>
        <v>4.5360001968219876E-3</v>
      </c>
      <c r="O77" s="1">
        <f ca="1">+C$11+C$12*$F77</f>
        <v>7.9148651402753314E-3</v>
      </c>
      <c r="P77" s="17">
        <f>+D$11+D$12*F77+D$13*F77^2</f>
        <v>-4.7202333629641637E-2</v>
      </c>
      <c r="Q77" s="77">
        <f>+C77-15018.5</f>
        <v>38252.885300000198</v>
      </c>
      <c r="R77" s="1">
        <f>+(P77-G77)^2</f>
        <v>2.6768551871385899E-3</v>
      </c>
      <c r="S77" s="21">
        <v>1</v>
      </c>
      <c r="T77" s="1">
        <f>+S77*R77</f>
        <v>2.6768551871385899E-3</v>
      </c>
    </row>
    <row r="78" spans="1:20" x14ac:dyDescent="0.2">
      <c r="A78" s="80" t="s">
        <v>168</v>
      </c>
      <c r="B78" s="81" t="s">
        <v>48</v>
      </c>
      <c r="C78" s="82">
        <v>53277.390500000212</v>
      </c>
      <c r="D78" s="82">
        <v>5.9999999999999995E-4</v>
      </c>
      <c r="E78" s="46">
        <f>+(C78-C$7)/C$8</f>
        <v>-2550.9871891880457</v>
      </c>
      <c r="F78" s="47">
        <f t="shared" si="1"/>
        <v>-2551</v>
      </c>
      <c r="G78" s="1">
        <f>+C78-(C$7+F78*C$8)</f>
        <v>4.8080002161441371E-3</v>
      </c>
      <c r="L78" s="1">
        <f>+G78</f>
        <v>4.8080002161441371E-3</v>
      </c>
      <c r="O78" s="1">
        <f ca="1">+C$11+C$12*$F78</f>
        <v>7.8648727822751303E-3</v>
      </c>
      <c r="P78" s="17">
        <f>+D$11+D$12*F78+D$13*F78^2</f>
        <v>-4.6913143571578747E-2</v>
      </c>
      <c r="Q78" s="77">
        <f>+C78-15018.5</f>
        <v>38258.890500000212</v>
      </c>
      <c r="R78" s="1">
        <f>+(P78-G78)^2</f>
        <v>2.6750767147103055E-3</v>
      </c>
      <c r="S78" s="21">
        <v>1</v>
      </c>
      <c r="T78" s="1">
        <f>+S78*R78</f>
        <v>2.6750767147103055E-3</v>
      </c>
    </row>
    <row r="79" spans="1:20" x14ac:dyDescent="0.2">
      <c r="A79" s="80" t="s">
        <v>168</v>
      </c>
      <c r="B79" s="81" t="s">
        <v>48</v>
      </c>
      <c r="C79" s="82">
        <v>54297.475300000049</v>
      </c>
      <c r="D79" s="82">
        <v>4.0000000000000002E-4</v>
      </c>
      <c r="E79" s="46">
        <f>+(C79-C$7)/C$8</f>
        <v>167.00656527452097</v>
      </c>
      <c r="F79" s="47">
        <f t="shared" si="1"/>
        <v>167</v>
      </c>
      <c r="G79" s="1">
        <f>+C79-(C$7+F79*C$8)</f>
        <v>2.4640000483486801E-3</v>
      </c>
      <c r="L79" s="1">
        <f>+G79</f>
        <v>2.4640000483486801E-3</v>
      </c>
      <c r="O79" s="1">
        <f ca="1">+C$11+C$12*$F79</f>
        <v>-6.2757903300917749E-4</v>
      </c>
      <c r="P79" s="17">
        <f>+D$11+D$12*F79+D$13*F79^2</f>
        <v>-8.5475177930341266E-4</v>
      </c>
      <c r="Q79" s="77">
        <f>+C79-15018.5</f>
        <v>39278.975300000049</v>
      </c>
      <c r="R79" s="1">
        <f>+(P79-G79)^2</f>
        <v>1.1014113693544105E-5</v>
      </c>
      <c r="S79" s="21">
        <v>1</v>
      </c>
      <c r="T79" s="1">
        <f>+S79*R79</f>
        <v>1.1014113693544105E-5</v>
      </c>
    </row>
    <row r="80" spans="1:20" x14ac:dyDescent="0.2">
      <c r="A80" s="80" t="s">
        <v>168</v>
      </c>
      <c r="B80" s="81" t="s">
        <v>48</v>
      </c>
      <c r="C80" s="82">
        <v>54298.602099999785</v>
      </c>
      <c r="D80" s="82">
        <v>5.0000000000000001E-4</v>
      </c>
      <c r="E80" s="46">
        <f>+(C80-C$7)/C$8</f>
        <v>170.00889935675806</v>
      </c>
      <c r="F80" s="47">
        <f t="shared" si="1"/>
        <v>170</v>
      </c>
      <c r="G80" s="1">
        <f>+C80-(C$7+F80*C$8)</f>
        <v>3.339999784657266E-3</v>
      </c>
      <c r="L80" s="1">
        <f>+G80</f>
        <v>3.339999784657266E-3</v>
      </c>
      <c r="O80" s="1">
        <f ca="1">+C$11+C$12*$F80</f>
        <v>-6.3695260013421542E-4</v>
      </c>
      <c r="P80" s="17">
        <f>+D$11+D$12*F80+D$13*F80^2</f>
        <v>-8.072846606240686E-4</v>
      </c>
      <c r="Q80" s="77">
        <f>+C80-15018.5</f>
        <v>39280.102099999785</v>
      </c>
      <c r="R80" s="1">
        <f>+(P80-G80)^2</f>
        <v>1.7199968270072509E-5</v>
      </c>
      <c r="S80" s="21">
        <v>1</v>
      </c>
      <c r="T80" s="1">
        <f>+S80*R80</f>
        <v>1.7199968270072509E-5</v>
      </c>
    </row>
    <row r="81" spans="1:20" x14ac:dyDescent="0.2">
      <c r="A81" s="80" t="s">
        <v>168</v>
      </c>
      <c r="B81" s="81" t="s">
        <v>48</v>
      </c>
      <c r="C81" s="82">
        <v>54303.479999999981</v>
      </c>
      <c r="D81" s="82">
        <v>5.0000000000000001E-4</v>
      </c>
      <c r="E81" s="46">
        <f>+(C81-C$7)/C$8</f>
        <v>183.00595777330116</v>
      </c>
      <c r="F81" s="47">
        <f t="shared" si="1"/>
        <v>183</v>
      </c>
      <c r="G81" s="1">
        <f>+C81-(C$7+F81*C$8)</f>
        <v>2.235999985714443E-3</v>
      </c>
      <c r="L81" s="1">
        <f>+G81</f>
        <v>2.235999985714443E-3</v>
      </c>
      <c r="O81" s="1">
        <f ca="1">+C$11+C$12*$F81</f>
        <v>-6.7757139100937946E-4</v>
      </c>
      <c r="P81" s="17">
        <f>+D$11+D$12*F81+D$13*F81^2</f>
        <v>-6.0167968234319164E-4</v>
      </c>
      <c r="Q81" s="77">
        <f>+C81-15018.5</f>
        <v>39284.979999999981</v>
      </c>
      <c r="R81" s="1">
        <f>+(P81-G81)^2</f>
        <v>8.052425898507686E-6</v>
      </c>
      <c r="S81" s="21">
        <v>1</v>
      </c>
      <c r="T81" s="1">
        <f>+S81*R81</f>
        <v>8.052425898507686E-6</v>
      </c>
    </row>
    <row r="82" spans="1:20" x14ac:dyDescent="0.2">
      <c r="A82" s="80" t="s">
        <v>168</v>
      </c>
      <c r="B82" s="81" t="s">
        <v>50</v>
      </c>
      <c r="C82" s="82">
        <v>54304.419600000139</v>
      </c>
      <c r="D82" s="82">
        <v>4.0000000000000002E-4</v>
      </c>
      <c r="E82" s="46">
        <f>+(C82-C$7)/C$8</f>
        <v>185.50950152978371</v>
      </c>
      <c r="F82" s="47">
        <f t="shared" si="1"/>
        <v>185.5</v>
      </c>
      <c r="G82" s="1">
        <f>+C82-(C$7+F82*C$8)</f>
        <v>3.5660001376527362E-3</v>
      </c>
      <c r="L82" s="1">
        <f>+G82</f>
        <v>3.5660001376527362E-3</v>
      </c>
      <c r="O82" s="1">
        <f ca="1">+C$11+C$12*$F82</f>
        <v>-6.85382696946911E-4</v>
      </c>
      <c r="P82" s="17">
        <f>+D$11+D$12*F82+D$13*F82^2</f>
        <v>-5.621562607339974E-4</v>
      </c>
      <c r="Q82" s="77">
        <f>+C82-15018.5</f>
        <v>39285.919600000139</v>
      </c>
      <c r="R82" s="1">
        <f>+(P82-G82)^2</f>
        <v>1.7041675249541325E-5</v>
      </c>
      <c r="S82" s="21">
        <v>1</v>
      </c>
      <c r="T82" s="1">
        <f>+S82*R82</f>
        <v>1.7041675249541325E-5</v>
      </c>
    </row>
    <row r="83" spans="1:20" x14ac:dyDescent="0.2">
      <c r="A83" s="80" t="s">
        <v>168</v>
      </c>
      <c r="B83" s="81" t="s">
        <v>48</v>
      </c>
      <c r="C83" s="82">
        <v>54306.482400000095</v>
      </c>
      <c r="D83" s="82">
        <v>2.0000000000000001E-4</v>
      </c>
      <c r="E83" s="46">
        <f>+(C83-C$7)/C$8</f>
        <v>191.00578724699741</v>
      </c>
      <c r="F83" s="47">
        <f t="shared" si="1"/>
        <v>191</v>
      </c>
      <c r="G83" s="1">
        <f>+C83-(C$7+F83*C$8)</f>
        <v>2.1720000950153917E-3</v>
      </c>
      <c r="L83" s="1">
        <f>+G83</f>
        <v>2.1720000950153917E-3</v>
      </c>
      <c r="O83" s="1">
        <f ca="1">+C$11+C$12*$F83</f>
        <v>-7.0256757000948045E-4</v>
      </c>
      <c r="P83" s="17">
        <f>+D$11+D$12*F83+D$13*F83^2</f>
        <v>-4.7522289785964928E-4</v>
      </c>
      <c r="Q83" s="77">
        <f>+C83-15018.5</f>
        <v>39287.982400000095</v>
      </c>
      <c r="R83" s="1">
        <f>+(P83-G83)^2</f>
        <v>7.0077895740062898E-6</v>
      </c>
      <c r="S83" s="21">
        <v>1</v>
      </c>
      <c r="T83" s="1">
        <f>+S83*R83</f>
        <v>7.0077895740062898E-6</v>
      </c>
    </row>
    <row r="84" spans="1:20" x14ac:dyDescent="0.2">
      <c r="A84" s="80" t="s">
        <v>168</v>
      </c>
      <c r="B84" s="81" t="s">
        <v>50</v>
      </c>
      <c r="C84" s="82">
        <v>54308.547400000039</v>
      </c>
      <c r="D84" s="82">
        <v>5.0000000000000001E-4</v>
      </c>
      <c r="E84" s="46">
        <f>+(C84-C$7)/C$8</f>
        <v>196.50793481631146</v>
      </c>
      <c r="F84" s="47">
        <f t="shared" si="1"/>
        <v>196.5</v>
      </c>
      <c r="G84" s="1">
        <f>+C84-(C$7+F84*C$8)</f>
        <v>2.9780000404571183E-3</v>
      </c>
      <c r="L84" s="1">
        <f>+G84</f>
        <v>2.9780000404571183E-3</v>
      </c>
      <c r="O84" s="1">
        <f ca="1">+C$11+C$12*$F84</f>
        <v>-7.197524430720499E-4</v>
      </c>
      <c r="P84" s="17">
        <f>+D$11+D$12*F84+D$13*F84^2</f>
        <v>-3.8831451140088633E-4</v>
      </c>
      <c r="Q84" s="77">
        <f>+C84-15018.5</f>
        <v>39290.047400000039</v>
      </c>
      <c r="R84" s="1">
        <f>+(P84-G84)^2</f>
        <v>1.1332073662050959E-5</v>
      </c>
      <c r="S84" s="21">
        <v>1</v>
      </c>
      <c r="T84" s="1">
        <f>+S84*R84</f>
        <v>1.1332073662050959E-5</v>
      </c>
    </row>
    <row r="85" spans="1:20" x14ac:dyDescent="0.2">
      <c r="A85" s="80" t="s">
        <v>168</v>
      </c>
      <c r="B85" s="81" t="s">
        <v>48</v>
      </c>
      <c r="C85" s="82">
        <v>54312.487399999984</v>
      </c>
      <c r="D85" s="82">
        <v>6.9999999999999999E-4</v>
      </c>
      <c r="E85" s="46">
        <f>+(C85-C$7)/C$8</f>
        <v>207.00597908913306</v>
      </c>
      <c r="F85" s="47">
        <f t="shared" si="1"/>
        <v>207</v>
      </c>
      <c r="G85" s="1">
        <f>+C85-(C$7+F85*C$8)</f>
        <v>2.2439999811467715E-3</v>
      </c>
      <c r="L85" s="1">
        <f>+G85</f>
        <v>2.2439999811467715E-3</v>
      </c>
      <c r="O85" s="1">
        <f ca="1">+C$11+C$12*$F85</f>
        <v>-7.5255992800968242E-4</v>
      </c>
      <c r="P85" s="17">
        <f>+D$11+D$12*F85+D$13*F85^2</f>
        <v>-2.2246785688569899E-4</v>
      </c>
      <c r="Q85" s="77">
        <f>+C85-15018.5</f>
        <v>39293.987399999984</v>
      </c>
      <c r="R85" s="1">
        <f>+(P85-G85)^2</f>
        <v>6.0834635960485697E-6</v>
      </c>
      <c r="S85" s="21">
        <v>1</v>
      </c>
      <c r="T85" s="1">
        <f>+S85*R85</f>
        <v>6.0834635960485697E-6</v>
      </c>
    </row>
    <row r="86" spans="1:20" x14ac:dyDescent="0.2">
      <c r="A86" s="80" t="s">
        <v>168</v>
      </c>
      <c r="B86" s="81" t="s">
        <v>50</v>
      </c>
      <c r="C86" s="82">
        <v>54313.425499999896</v>
      </c>
      <c r="D86" s="82">
        <v>4.0000000000000002E-4</v>
      </c>
      <c r="E86" s="46">
        <f>+(C86-C$7)/C$8</f>
        <v>209.50552612759768</v>
      </c>
      <c r="F86" s="47">
        <f t="shared" ref="F86:F116" si="2">ROUND(2*E86,0)/2</f>
        <v>209.5</v>
      </c>
      <c r="G86" s="1">
        <f>+C86-(C$7+F86*C$8)</f>
        <v>2.0739998944918625E-3</v>
      </c>
      <c r="L86" s="1">
        <f>+G86</f>
        <v>2.0739998944918625E-3</v>
      </c>
      <c r="O86" s="1">
        <f ca="1">+C$11+C$12*$F86</f>
        <v>-7.6037123394721395E-4</v>
      </c>
      <c r="P86" s="17">
        <f>+D$11+D$12*F86+D$13*F86^2</f>
        <v>-1.8299397527435902E-4</v>
      </c>
      <c r="Q86" s="77">
        <f>+C86-15018.5</f>
        <v>39294.925499999896</v>
      </c>
      <c r="R86" s="1">
        <f>+(P86-G86)^2</f>
        <v>5.0940213281623035E-6</v>
      </c>
      <c r="S86" s="21">
        <v>1</v>
      </c>
      <c r="T86" s="1">
        <f>+S86*R86</f>
        <v>5.0940213281623035E-6</v>
      </c>
    </row>
    <row r="87" spans="1:20" x14ac:dyDescent="0.2">
      <c r="A87" s="38" t="s">
        <v>52</v>
      </c>
      <c r="B87" s="39" t="s">
        <v>50</v>
      </c>
      <c r="C87" s="38">
        <v>54597.534599999999</v>
      </c>
      <c r="D87" s="38">
        <v>2.0000000000000001E-4</v>
      </c>
      <c r="E87" s="1">
        <f>+(C87-C$7)/C$8</f>
        <v>966.50804139533341</v>
      </c>
      <c r="F87" s="47">
        <f t="shared" si="2"/>
        <v>966.5</v>
      </c>
      <c r="G87" s="1">
        <f>+C87-(C$7+F87*C$8)</f>
        <v>3.0180000030668452E-3</v>
      </c>
      <c r="K87" s="1">
        <f>+G87</f>
        <v>3.0180000030668452E-3</v>
      </c>
      <c r="O87" s="1">
        <f ca="1">+C$11+C$12*$F87</f>
        <v>-3.125634671831769E-3</v>
      </c>
      <c r="P87" s="17">
        <f>+D$11+D$12*F87+D$13*F87^2</f>
        <v>1.153234237100075E-2</v>
      </c>
      <c r="Q87" s="77">
        <f>+C87-15018.5</f>
        <v>39579.034599999999</v>
      </c>
      <c r="R87" s="1">
        <f>+(P87-G87)^2</f>
        <v>7.249402595839433E-5</v>
      </c>
      <c r="S87" s="21">
        <v>1</v>
      </c>
      <c r="T87" s="1">
        <f>+S87*R87</f>
        <v>7.249402595839433E-5</v>
      </c>
    </row>
    <row r="88" spans="1:20" x14ac:dyDescent="0.2">
      <c r="A88" s="40" t="s">
        <v>53</v>
      </c>
      <c r="B88" s="41" t="s">
        <v>48</v>
      </c>
      <c r="C88" s="42">
        <v>54983.54</v>
      </c>
      <c r="D88" s="42">
        <v>8.0000000000000002E-3</v>
      </c>
      <c r="E88" s="1">
        <f>+(C88-C$7)/C$8</f>
        <v>1995.0110309399258</v>
      </c>
      <c r="F88" s="47">
        <f t="shared" si="2"/>
        <v>1995</v>
      </c>
      <c r="G88" s="1">
        <f>+C88-(C$7+F88*C$8)</f>
        <v>4.1400000045541674E-3</v>
      </c>
      <c r="K88" s="1">
        <f>+G88</f>
        <v>4.1400000045541674E-3</v>
      </c>
      <c r="O88" s="1">
        <f ca="1">+C$11+C$12*$F88</f>
        <v>-6.3392059345322507E-3</v>
      </c>
      <c r="P88" s="17">
        <f>+D$11+D$12*F88+D$13*F88^2</f>
        <v>2.6691292645615549E-2</v>
      </c>
      <c r="Q88" s="77">
        <f>+C88-15018.5</f>
        <v>39965.040000000001</v>
      </c>
      <c r="R88" s="1">
        <f>+(P88-G88)^2</f>
        <v>5.0856079978278917E-4</v>
      </c>
      <c r="S88" s="21">
        <v>1</v>
      </c>
      <c r="T88" s="1">
        <f>+S88*R88</f>
        <v>5.0856079978278917E-4</v>
      </c>
    </row>
    <row r="89" spans="1:20" x14ac:dyDescent="0.2">
      <c r="A89" s="43" t="s">
        <v>54</v>
      </c>
      <c r="B89" s="44" t="s">
        <v>48</v>
      </c>
      <c r="C89" s="45">
        <v>54994.047899999998</v>
      </c>
      <c r="D89" s="9"/>
      <c r="E89" s="46">
        <f>+(C89-C$7)/C$8</f>
        <v>2023.0091018576704</v>
      </c>
      <c r="F89" s="47">
        <f t="shared" si="2"/>
        <v>2023</v>
      </c>
      <c r="G89" s="1">
        <f>+C89-(C$7+F89*C$8)</f>
        <v>3.4159999995608814E-3</v>
      </c>
      <c r="K89" s="1">
        <f>+G89</f>
        <v>3.4159999995608814E-3</v>
      </c>
      <c r="O89" s="1">
        <f ca="1">+C$11+C$12*$F89</f>
        <v>-6.4266925610326044E-3</v>
      </c>
      <c r="P89" s="17">
        <f>+D$11+D$12*F89+D$13*F89^2</f>
        <v>2.7091769182465277E-2</v>
      </c>
      <c r="Q89" s="77">
        <f>+C89-15018.5</f>
        <v>39975.547899999998</v>
      </c>
      <c r="R89" s="1">
        <f>+(P89-G89)^2</f>
        <v>5.6054204640216545E-4</v>
      </c>
      <c r="S89" s="21">
        <v>1</v>
      </c>
      <c r="T89" s="1">
        <f>+S89*R89</f>
        <v>5.6054204640216545E-4</v>
      </c>
    </row>
    <row r="90" spans="1:20" x14ac:dyDescent="0.2">
      <c r="A90" s="43" t="s">
        <v>55</v>
      </c>
      <c r="B90" s="44" t="s">
        <v>50</v>
      </c>
      <c r="C90" s="45">
        <v>55041.520799999998</v>
      </c>
      <c r="D90" s="9"/>
      <c r="E90" s="46">
        <f>+(C90-C$7)/C$8</f>
        <v>2149.4996109861745</v>
      </c>
      <c r="F90" s="47">
        <f t="shared" si="2"/>
        <v>2149.5</v>
      </c>
      <c r="G90" s="1">
        <f>+C90-(C$7+F90*C$8)</f>
        <v>-1.4599999849451706E-4</v>
      </c>
      <c r="K90" s="1">
        <f>+G90</f>
        <v>-1.4599999849451706E-4</v>
      </c>
      <c r="O90" s="1">
        <f ca="1">+C$11+C$12*$F90</f>
        <v>-6.8219446414717012E-3</v>
      </c>
      <c r="P90" s="17">
        <f>+D$11+D$12*F90+D$13*F90^2</f>
        <v>2.8892996447492915E-2</v>
      </c>
      <c r="Q90" s="77">
        <f>+C90-15018.5</f>
        <v>40023.020799999998</v>
      </c>
      <c r="R90" s="1">
        <f>+(P90-G90)^2</f>
        <v>8.432633145900707E-4</v>
      </c>
      <c r="S90" s="21">
        <v>1</v>
      </c>
      <c r="T90" s="1">
        <f>+S90*R90</f>
        <v>8.432633145900707E-4</v>
      </c>
    </row>
    <row r="91" spans="1:20" x14ac:dyDescent="0.2">
      <c r="A91" s="43" t="s">
        <v>56</v>
      </c>
      <c r="B91" s="44" t="s">
        <v>50</v>
      </c>
      <c r="C91" s="45">
        <v>55309.493999999999</v>
      </c>
      <c r="D91" s="9"/>
      <c r="E91" s="46">
        <f>+(C91-C$7)/C$8</f>
        <v>2863.508371790635</v>
      </c>
      <c r="F91" s="47">
        <f t="shared" si="2"/>
        <v>2863.5</v>
      </c>
      <c r="G91" s="1">
        <f>+C91-(C$7+F91*C$8)</f>
        <v>3.1420000013895333E-3</v>
      </c>
      <c r="K91" s="1">
        <f>+G91</f>
        <v>3.1420000013895333E-3</v>
      </c>
      <c r="O91" s="1">
        <f ca="1">+C$11+C$12*$F91</f>
        <v>-9.0528536172307141E-3</v>
      </c>
      <c r="P91" s="17">
        <f>+D$11+D$12*F91+D$13*F91^2</f>
        <v>3.881185896486123E-2</v>
      </c>
      <c r="Q91" s="77">
        <f>+C91-15018.5</f>
        <v>40290.993999999999</v>
      </c>
      <c r="R91" s="1">
        <f>+(P91-G91)^2</f>
        <v>1.2723388384739622E-3</v>
      </c>
      <c r="S91" s="21">
        <v>1</v>
      </c>
      <c r="T91" s="1">
        <f>+S91*R91</f>
        <v>1.2723388384739622E-3</v>
      </c>
    </row>
    <row r="92" spans="1:20" x14ac:dyDescent="0.2">
      <c r="A92" s="43" t="s">
        <v>57</v>
      </c>
      <c r="B92" s="44" t="s">
        <v>50</v>
      </c>
      <c r="C92" s="45">
        <v>55356.405299999999</v>
      </c>
      <c r="D92" s="9"/>
      <c r="E92" s="46">
        <f>+(C92-C$7)/C$8</f>
        <v>2988.502509938502</v>
      </c>
      <c r="F92" s="47">
        <f t="shared" si="2"/>
        <v>2988.5</v>
      </c>
      <c r="G92" s="1">
        <f>+C92-(C$7+F92*C$8)</f>
        <v>9.4199999875854701E-4</v>
      </c>
      <c r="K92" s="1">
        <f>+G92</f>
        <v>9.4199999875854701E-4</v>
      </c>
      <c r="O92" s="1">
        <f ca="1">+C$11+C$12*$F92</f>
        <v>-9.4434189141072919E-3</v>
      </c>
      <c r="P92" s="17">
        <f>+D$11+D$12*F92+D$13*F92^2</f>
        <v>4.0505058609657668E-2</v>
      </c>
      <c r="Q92" s="77">
        <f>+C92-15018.5</f>
        <v>40337.905299999999</v>
      </c>
      <c r="R92" s="1">
        <f>+(P92-G92)^2</f>
        <v>1.5652356066494391E-3</v>
      </c>
      <c r="S92" s="21">
        <v>1</v>
      </c>
      <c r="T92" s="1">
        <f>+S92*R92</f>
        <v>1.5652356066494391E-3</v>
      </c>
    </row>
    <row r="93" spans="1:20" x14ac:dyDescent="0.2">
      <c r="A93" s="48" t="s">
        <v>58</v>
      </c>
      <c r="B93" s="48"/>
      <c r="C93" s="49">
        <v>55385.494200000001</v>
      </c>
      <c r="D93" s="49">
        <v>8.6E-3</v>
      </c>
      <c r="E93" s="46">
        <f>+(C93-C$7)/C$8</f>
        <v>3066.0092510684608</v>
      </c>
      <c r="F93" s="47">
        <f t="shared" si="2"/>
        <v>3066</v>
      </c>
      <c r="G93" s="1">
        <f>+C93-(C$7+F93*C$8)</f>
        <v>3.4720000039669685E-3</v>
      </c>
      <c r="J93" s="1">
        <f>+G93</f>
        <v>3.4720000039669685E-3</v>
      </c>
      <c r="O93" s="1">
        <f ca="1">+C$11+C$12*$F93</f>
        <v>-9.6855693981707704E-3</v>
      </c>
      <c r="P93" s="17">
        <f>+D$11+D$12*F93+D$13*F93^2</f>
        <v>4.1548363486587019E-2</v>
      </c>
      <c r="Q93" s="77">
        <f>+C93-15018.5</f>
        <v>40366.994200000001</v>
      </c>
      <c r="R93" s="1">
        <f>+(P93-G93)^2</f>
        <v>1.4498094560606016E-3</v>
      </c>
      <c r="S93" s="21">
        <v>1</v>
      </c>
      <c r="T93" s="1">
        <f>+S93*R93</f>
        <v>1.4498094560606016E-3</v>
      </c>
    </row>
    <row r="94" spans="1:20" x14ac:dyDescent="0.2">
      <c r="A94" s="43" t="s">
        <v>59</v>
      </c>
      <c r="B94" s="44" t="s">
        <v>48</v>
      </c>
      <c r="C94" s="45">
        <v>55651.585200000001</v>
      </c>
      <c r="D94" s="9"/>
      <c r="E94" s="46">
        <f>+(C94-C$7)/C$8</f>
        <v>3775.0029309260717</v>
      </c>
      <c r="F94" s="47">
        <f t="shared" si="2"/>
        <v>3775</v>
      </c>
      <c r="G94" s="1">
        <f>+C94-(C$7+F94*C$8)</f>
        <v>1.1000000013154931E-3</v>
      </c>
      <c r="K94" s="1">
        <f>+G94</f>
        <v>1.1000000013154931E-3</v>
      </c>
      <c r="O94" s="1">
        <f ca="1">+C$11+C$12*$F94</f>
        <v>-1.190085576205472E-2</v>
      </c>
      <c r="P94" s="17">
        <f>+D$11+D$12*F94+D$13*F94^2</f>
        <v>5.0862712738240966E-2</v>
      </c>
      <c r="Q94" s="77">
        <f>+C94-15018.5</f>
        <v>40633.085200000001</v>
      </c>
      <c r="R94" s="1">
        <f>+(P94-G94)^2</f>
        <v>2.4763275789377649E-3</v>
      </c>
      <c r="S94" s="21">
        <v>1</v>
      </c>
      <c r="T94" s="1">
        <f>+S94*R94</f>
        <v>2.4763275789377649E-3</v>
      </c>
    </row>
    <row r="95" spans="1:20" x14ac:dyDescent="0.2">
      <c r="A95" s="43" t="s">
        <v>59</v>
      </c>
      <c r="B95" s="44" t="s">
        <v>48</v>
      </c>
      <c r="C95" s="45">
        <v>55686.489000000001</v>
      </c>
      <c r="D95" s="9"/>
      <c r="E95" s="46">
        <f>+(C95-C$7)/C$8</f>
        <v>3868.0033465846777</v>
      </c>
      <c r="F95" s="47">
        <f t="shared" si="2"/>
        <v>3868</v>
      </c>
      <c r="G95" s="1">
        <f>+C95-(C$7+F95*C$8)</f>
        <v>1.2560000031953678E-3</v>
      </c>
      <c r="K95" s="1">
        <f>+G95</f>
        <v>1.2560000031953678E-3</v>
      </c>
      <c r="O95" s="1">
        <f ca="1">+C$11+C$12*$F95</f>
        <v>-1.2191436342930892E-2</v>
      </c>
      <c r="P95" s="17">
        <f>+D$11+D$12*F95+D$13*F95^2</f>
        <v>5.2053690518447125E-2</v>
      </c>
      <c r="Q95" s="77">
        <f>+C95-15018.5</f>
        <v>40667.989000000001</v>
      </c>
      <c r="R95" s="1">
        <f>+(P95-G95)^2</f>
        <v>2.5804053616832984E-3</v>
      </c>
      <c r="S95" s="21">
        <v>1</v>
      </c>
      <c r="T95" s="1">
        <f>+S95*R95</f>
        <v>2.5804053616832984E-3</v>
      </c>
    </row>
    <row r="96" spans="1:20" x14ac:dyDescent="0.2">
      <c r="A96" s="36" t="s">
        <v>60</v>
      </c>
      <c r="B96" s="37" t="s">
        <v>48</v>
      </c>
      <c r="C96" s="36">
        <v>55727.3963</v>
      </c>
      <c r="D96" s="36">
        <v>2.0000000000000001E-4</v>
      </c>
      <c r="E96" s="46">
        <f>+(C96-C$7)/C$8</f>
        <v>3976.9999573683513</v>
      </c>
      <c r="F96" s="47">
        <f t="shared" si="2"/>
        <v>3977</v>
      </c>
      <c r="G96" s="1">
        <f>+C96-(C$7+F96*C$8)</f>
        <v>-1.599999814061448E-5</v>
      </c>
      <c r="K96" s="1">
        <f>+G96</f>
        <v>-1.599999814061448E-5</v>
      </c>
      <c r="O96" s="1">
        <f ca="1">+C$11+C$12*$F96</f>
        <v>-1.2532009281807269E-2</v>
      </c>
      <c r="P96" s="17">
        <f>+D$11+D$12*F96+D$13*F96^2</f>
        <v>5.344047793775978E-2</v>
      </c>
      <c r="Q96" s="77">
        <f>+C96-15018.5</f>
        <v>40708.8963</v>
      </c>
      <c r="R96" s="1">
        <f>+(P96-G96)^2</f>
        <v>2.8575950333114058E-3</v>
      </c>
      <c r="S96" s="21">
        <v>1</v>
      </c>
      <c r="T96" s="1">
        <f>+S96*R96</f>
        <v>2.8575950333114058E-3</v>
      </c>
    </row>
    <row r="97" spans="1:20" x14ac:dyDescent="0.2">
      <c r="A97" s="36" t="s">
        <v>60</v>
      </c>
      <c r="B97" s="37" t="s">
        <v>50</v>
      </c>
      <c r="C97" s="36">
        <v>55729.463199999998</v>
      </c>
      <c r="D97" s="36">
        <v>2.0000000000000001E-4</v>
      </c>
      <c r="E97" s="46">
        <f>+(C97-C$7)/C$8</f>
        <v>3982.5071674464684</v>
      </c>
      <c r="F97" s="47">
        <f t="shared" si="2"/>
        <v>3982.5</v>
      </c>
      <c r="G97" s="1">
        <f>+C97-(C$7+F97*C$8)</f>
        <v>2.6900000011664815E-3</v>
      </c>
      <c r="K97" s="1">
        <f>+G97</f>
        <v>2.6900000011664815E-3</v>
      </c>
      <c r="O97" s="1">
        <f ca="1">+C$11+C$12*$F97</f>
        <v>-1.2549194154869839E-2</v>
      </c>
      <c r="P97" s="17">
        <f>+D$11+D$12*F97+D$13*F97^2</f>
        <v>5.3510193467963041E-2</v>
      </c>
      <c r="Q97" s="77">
        <f>+C97-15018.5</f>
        <v>40710.963199999998</v>
      </c>
      <c r="R97" s="1">
        <f>+(P97-G97)^2</f>
        <v>2.5826920640026319E-3</v>
      </c>
      <c r="S97" s="21">
        <v>1</v>
      </c>
      <c r="T97" s="1">
        <f>+S97*R97</f>
        <v>2.5826920640026319E-3</v>
      </c>
    </row>
    <row r="98" spans="1:20" x14ac:dyDescent="0.2">
      <c r="A98" s="43" t="s">
        <v>59</v>
      </c>
      <c r="B98" s="44" t="s">
        <v>48</v>
      </c>
      <c r="C98" s="45">
        <v>56073.429300000003</v>
      </c>
      <c r="D98" s="9"/>
      <c r="E98" s="46">
        <f>+(C98-C$7)/C$8</f>
        <v>4898.9973568375954</v>
      </c>
      <c r="F98" s="47">
        <f t="shared" si="2"/>
        <v>4899</v>
      </c>
      <c r="G98" s="1">
        <f>+C98-(C$7+F98*C$8)</f>
        <v>-9.9199999385746196E-4</v>
      </c>
      <c r="K98" s="1">
        <f>+G98</f>
        <v>-9.9199999385746196E-4</v>
      </c>
      <c r="O98" s="1">
        <f ca="1">+C$11+C$12*$F98</f>
        <v>-1.5412818911568907E-2</v>
      </c>
      <c r="P98" s="17">
        <f>+D$11+D$12*F98+D$13*F98^2</f>
        <v>6.4778486391620968E-2</v>
      </c>
      <c r="Q98" s="77">
        <f>+C98-15018.5</f>
        <v>41054.929300000003</v>
      </c>
      <c r="R98" s="1">
        <f>+(P98-G98)^2</f>
        <v>4.3257568793824037E-3</v>
      </c>
      <c r="S98" s="21">
        <v>1</v>
      </c>
      <c r="T98" s="1">
        <f>+S98*R98</f>
        <v>4.3257568793824037E-3</v>
      </c>
    </row>
    <row r="99" spans="1:20" x14ac:dyDescent="0.2">
      <c r="A99" s="50" t="s">
        <v>61</v>
      </c>
      <c r="B99" s="51" t="s">
        <v>50</v>
      </c>
      <c r="C99" s="50">
        <v>56078.868699999999</v>
      </c>
      <c r="D99" s="50">
        <v>2.9999999999999997E-4</v>
      </c>
      <c r="E99" s="46">
        <f>+(C99-C$7)/C$8</f>
        <v>4913.4905197864155</v>
      </c>
      <c r="F99" s="47">
        <f t="shared" si="2"/>
        <v>4913.5</v>
      </c>
      <c r="G99" s="1">
        <f>+C99-(C$7+F99*C$8)</f>
        <v>-3.5579999967012554E-3</v>
      </c>
      <c r="K99" s="1">
        <f>+G99</f>
        <v>-3.5579999967012554E-3</v>
      </c>
      <c r="O99" s="1">
        <f ca="1">+C$11+C$12*$F99</f>
        <v>-1.5458124486006589E-2</v>
      </c>
      <c r="P99" s="17">
        <f>+D$11+D$12*F99+D$13*F99^2</f>
        <v>6.4951189668402298E-2</v>
      </c>
      <c r="Q99" s="77">
        <f>+C99-15018.5</f>
        <v>41060.368699999999</v>
      </c>
      <c r="R99" s="1">
        <f>+(P99-G99)^2</f>
        <v>4.6935090685691315E-3</v>
      </c>
      <c r="S99" s="21">
        <v>1</v>
      </c>
      <c r="T99" s="1">
        <f>+S99*R99</f>
        <v>4.6935090685691315E-3</v>
      </c>
    </row>
    <row r="100" spans="1:20" x14ac:dyDescent="0.2">
      <c r="A100" s="40" t="s">
        <v>62</v>
      </c>
      <c r="B100" s="39" t="s">
        <v>50</v>
      </c>
      <c r="C100" s="38">
        <v>56081.497100000001</v>
      </c>
      <c r="D100" s="38">
        <v>2.9999999999999997E-4</v>
      </c>
      <c r="E100" s="46">
        <f>+(C100-C$7)/C$8</f>
        <v>4920.4938343973517</v>
      </c>
      <c r="F100" s="47">
        <f t="shared" si="2"/>
        <v>4920.5</v>
      </c>
      <c r="G100" s="1">
        <f>+C100-(C$7+F100*C$8)</f>
        <v>-2.3139999975683168E-3</v>
      </c>
      <c r="K100" s="1">
        <f>+G100</f>
        <v>-2.3139999975683168E-3</v>
      </c>
      <c r="O100" s="1">
        <f ca="1">+C$11+C$12*$F100</f>
        <v>-1.5479996142631678E-2</v>
      </c>
      <c r="P100" s="17">
        <f>+D$11+D$12*F100+D$13*F100^2</f>
        <v>6.503450153267587E-2</v>
      </c>
      <c r="Q100" s="77">
        <f>+C100-15018.5</f>
        <v>41062.997100000001</v>
      </c>
      <c r="R100" s="1">
        <f>+(P100-G100)^2</f>
        <v>4.5358206583693038E-3</v>
      </c>
      <c r="S100" s="21">
        <v>1</v>
      </c>
      <c r="T100" s="1">
        <f>+S100*R100</f>
        <v>4.5358206583693038E-3</v>
      </c>
    </row>
    <row r="101" spans="1:20" x14ac:dyDescent="0.2">
      <c r="A101" s="40" t="s">
        <v>62</v>
      </c>
      <c r="B101" s="39" t="s">
        <v>50</v>
      </c>
      <c r="C101" s="38">
        <v>56084.499000000003</v>
      </c>
      <c r="D101" s="38">
        <v>2.0000000000000001E-4</v>
      </c>
      <c r="E101" s="46">
        <f>+(C101-C$7)/C$8</f>
        <v>4928.4923316316317</v>
      </c>
      <c r="F101" s="47">
        <f t="shared" si="2"/>
        <v>4928.5</v>
      </c>
      <c r="G101" s="1">
        <f>+C101-(C$7+F101*C$8)</f>
        <v>-2.8779999920516275E-3</v>
      </c>
      <c r="K101" s="1">
        <f>+G101</f>
        <v>-2.8779999920516275E-3</v>
      </c>
      <c r="O101" s="1">
        <f ca="1">+C$11+C$12*$F101</f>
        <v>-1.5504992321631779E-2</v>
      </c>
      <c r="P101" s="17">
        <f>+D$11+D$12*F101+D$13*F101^2</f>
        <v>6.5129665551847793E-2</v>
      </c>
      <c r="Q101" s="77">
        <f>+C101-15018.5</f>
        <v>41065.999000000003</v>
      </c>
      <c r="R101" s="1">
        <f>+(P101-G101)^2</f>
        <v>4.6250425727308846E-3</v>
      </c>
      <c r="S101" s="21">
        <v>1</v>
      </c>
      <c r="T101" s="1">
        <f>+S101*R101</f>
        <v>4.6250425727308846E-3</v>
      </c>
    </row>
    <row r="102" spans="1:20" x14ac:dyDescent="0.2">
      <c r="A102" s="38" t="s">
        <v>63</v>
      </c>
      <c r="B102" s="39" t="s">
        <v>48</v>
      </c>
      <c r="C102" s="38">
        <v>56815.399100000002</v>
      </c>
      <c r="D102" s="38">
        <v>1.6999999999999999E-3</v>
      </c>
      <c r="E102" s="46">
        <f>+(C102-C$7)/C$8</f>
        <v>6875.9597450627307</v>
      </c>
      <c r="F102" s="47">
        <f t="shared" si="2"/>
        <v>6876</v>
      </c>
      <c r="G102" s="1">
        <f>+C102-(C$7+F102*C$8)</f>
        <v>-1.5107999999599997E-2</v>
      </c>
      <c r="K102" s="1">
        <f>+G102</f>
        <v>-1.5107999999599997E-2</v>
      </c>
      <c r="O102" s="1">
        <f ca="1">+C$11+C$12*$F102</f>
        <v>-2.1589999646968863E-2</v>
      </c>
      <c r="P102" s="17">
        <f>+D$11+D$12*F102+D$13*F102^2</f>
        <v>8.672394838855392E-2</v>
      </c>
      <c r="Q102" s="77">
        <f>+C102-15018.5</f>
        <v>41796.899100000002</v>
      </c>
      <c r="R102" s="1">
        <f>+(P102-G102)^2</f>
        <v>1.0369745712527642E-2</v>
      </c>
      <c r="S102" s="21">
        <v>1</v>
      </c>
      <c r="T102" s="1">
        <f>+S102*R102</f>
        <v>1.0369745712527642E-2</v>
      </c>
    </row>
    <row r="103" spans="1:20" x14ac:dyDescent="0.2">
      <c r="A103" s="55" t="s">
        <v>66</v>
      </c>
      <c r="B103" s="56" t="s">
        <v>48</v>
      </c>
      <c r="C103" s="55">
        <v>57164.056799999998</v>
      </c>
      <c r="D103" s="55" t="s">
        <v>67</v>
      </c>
      <c r="E103" s="46">
        <f>+(C103-C$7)/C$8</f>
        <v>7804.9506005733938</v>
      </c>
      <c r="F103" s="47">
        <f t="shared" si="2"/>
        <v>7805</v>
      </c>
      <c r="G103" s="1">
        <f>+C103-(C$7+F103*C$8)</f>
        <v>-1.8539999997301493E-2</v>
      </c>
      <c r="K103" s="1">
        <f>+G103</f>
        <v>-1.8539999997301493E-2</v>
      </c>
      <c r="O103" s="1">
        <f ca="1">+C$11+C$12*$F103</f>
        <v>-2.4492680933355587E-2</v>
      </c>
      <c r="P103" s="17">
        <f>+D$11+D$12*F103+D$13*F103^2</f>
        <v>9.5921691085808558E-2</v>
      </c>
      <c r="Q103" s="77">
        <f>+C103-15018.5</f>
        <v>42145.556799999998</v>
      </c>
      <c r="R103" s="1">
        <f>+(P103-G103)^2</f>
        <v>1.3101478725605315E-2</v>
      </c>
      <c r="S103" s="21">
        <v>1</v>
      </c>
      <c r="T103" s="1">
        <f>+S103*R103</f>
        <v>1.3101478725605315E-2</v>
      </c>
    </row>
    <row r="104" spans="1:20" x14ac:dyDescent="0.2">
      <c r="A104" s="50" t="s">
        <v>64</v>
      </c>
      <c r="B104" s="51"/>
      <c r="C104" s="50">
        <v>57207.398099999999</v>
      </c>
      <c r="D104" s="50">
        <v>8.0000000000000004E-4</v>
      </c>
      <c r="E104" s="46">
        <f>+(C104-C$7)/C$8</f>
        <v>7920.4325513977838</v>
      </c>
      <c r="F104" s="47">
        <f t="shared" si="2"/>
        <v>7920.5</v>
      </c>
      <c r="G104" s="1">
        <f>+C104-(C$7+F104*C$8)</f>
        <v>-2.5313999998616055E-2</v>
      </c>
      <c r="J104" s="1">
        <f>+G104</f>
        <v>-2.5313999998616055E-2</v>
      </c>
      <c r="O104" s="1">
        <f ca="1">+C$11+C$12*$F104</f>
        <v>-2.4853563267669545E-2</v>
      </c>
      <c r="P104" s="17">
        <f>+D$11+D$12*F104+D$13*F104^2</f>
        <v>9.7015416882611893E-2</v>
      </c>
      <c r="Q104" s="77">
        <f>+C104-15018.5</f>
        <v>42188.898099999999</v>
      </c>
      <c r="R104" s="1">
        <f>+(P104-G104)^2</f>
        <v>1.4964486234501258E-2</v>
      </c>
      <c r="S104" s="21">
        <v>1</v>
      </c>
      <c r="T104" s="1">
        <f>+S104*R104</f>
        <v>1.4964486234501258E-2</v>
      </c>
    </row>
    <row r="105" spans="1:20" x14ac:dyDescent="0.2">
      <c r="A105" s="52" t="s">
        <v>65</v>
      </c>
      <c r="B105" s="53" t="s">
        <v>48</v>
      </c>
      <c r="C105" s="54">
        <v>57546.491000000002</v>
      </c>
      <c r="D105" s="54">
        <v>1.1000000000000001E-3</v>
      </c>
      <c r="E105" s="46">
        <f>+(C105-C$7)/C$8</f>
        <v>8823.9382054206217</v>
      </c>
      <c r="F105" s="47">
        <f t="shared" si="2"/>
        <v>8824</v>
      </c>
      <c r="G105" s="1">
        <f>+C105-(C$7+F105*C$8)</f>
        <v>-2.3192000000562984E-2</v>
      </c>
      <c r="J105" s="1">
        <f>+G105</f>
        <v>-2.3192000000562984E-2</v>
      </c>
      <c r="O105" s="1">
        <f ca="1">+C$11+C$12*$F105</f>
        <v>-2.7676569233493448E-2</v>
      </c>
      <c r="P105" s="17">
        <f>+D$11+D$12*F105+D$13*F105^2</f>
        <v>0.10519101696134048</v>
      </c>
      <c r="Q105" s="77">
        <f>+C105-15018.5</f>
        <v>42527.991000000002</v>
      </c>
      <c r="R105" s="1">
        <f>+(P105-G105)^2</f>
        <v>1.6482199044240392E-2</v>
      </c>
      <c r="S105" s="21">
        <v>1</v>
      </c>
      <c r="T105" s="1">
        <f>+S105*R105</f>
        <v>1.6482199044240392E-2</v>
      </c>
    </row>
    <row r="106" spans="1:20" x14ac:dyDescent="0.2">
      <c r="A106" s="57" t="s">
        <v>68</v>
      </c>
      <c r="B106" s="58" t="s">
        <v>48</v>
      </c>
      <c r="C106" s="59">
        <v>57919.538699999997</v>
      </c>
      <c r="D106" s="59">
        <v>1.5E-3</v>
      </c>
      <c r="E106" s="46">
        <f>+(C106-C$7)/C$8</f>
        <v>9817.9156852505093</v>
      </c>
      <c r="F106" s="47">
        <f t="shared" si="2"/>
        <v>9818</v>
      </c>
      <c r="G106" s="1">
        <f>+C106-(C$7+F106*C$8)</f>
        <v>-3.1644000002415851E-2</v>
      </c>
      <c r="K106" s="1">
        <f>+G106</f>
        <v>-3.1644000002415851E-2</v>
      </c>
      <c r="O106" s="1">
        <f ca="1">+C$11+C$12*$F106</f>
        <v>-3.0782344474255995E-2</v>
      </c>
      <c r="P106" s="17">
        <f>+D$11+D$12*F106+D$13*F106^2</f>
        <v>0.11340688326069995</v>
      </c>
      <c r="Q106" s="77">
        <f>+C106-15018.5</f>
        <v>42901.038699999997</v>
      </c>
      <c r="R106" s="1">
        <f>+(P106-G106)^2</f>
        <v>2.1039758735410048E-2</v>
      </c>
      <c r="S106" s="21">
        <v>1</v>
      </c>
      <c r="T106" s="1">
        <f>+S106*R106</f>
        <v>2.1039758735410048E-2</v>
      </c>
    </row>
    <row r="107" spans="1:20" x14ac:dyDescent="0.2">
      <c r="A107" s="60" t="s">
        <v>70</v>
      </c>
      <c r="B107" s="61" t="s">
        <v>48</v>
      </c>
      <c r="C107" s="62">
        <v>58948.241099999999</v>
      </c>
      <c r="D107" s="62" t="s">
        <v>71</v>
      </c>
      <c r="E107" s="46">
        <f>+(C107-C$7)/C$8</f>
        <v>12558.870847410661</v>
      </c>
      <c r="F107" s="47">
        <f t="shared" si="2"/>
        <v>12559</v>
      </c>
      <c r="G107" s="1">
        <f>+C107-(C$7+F107*C$8)</f>
        <v>-4.8472000002220739E-2</v>
      </c>
      <c r="K107" s="1">
        <f>+G107</f>
        <v>-4.8472000002220739E-2</v>
      </c>
      <c r="O107" s="1">
        <f ca="1">+C$11+C$12*$F107</f>
        <v>-3.9346660304165594E-2</v>
      </c>
      <c r="P107" s="17">
        <f>+D$11+D$12*F107+D$13*F107^2</f>
        <v>0.13183606972735656</v>
      </c>
      <c r="Q107" s="77">
        <f>+C107-15018.5</f>
        <v>43929.741099999999</v>
      </c>
      <c r="R107" s="1">
        <f>+(P107-G107)^2</f>
        <v>3.2511000009606113E-2</v>
      </c>
      <c r="S107" s="21">
        <v>1</v>
      </c>
      <c r="T107" s="1">
        <f>+S107*R107</f>
        <v>3.2511000009606113E-2</v>
      </c>
    </row>
    <row r="108" spans="1:20" x14ac:dyDescent="0.2">
      <c r="A108" s="60" t="s">
        <v>70</v>
      </c>
      <c r="B108" s="61" t="s">
        <v>48</v>
      </c>
      <c r="C108" s="62">
        <v>58948.241199999997</v>
      </c>
      <c r="D108" s="62" t="s">
        <v>72</v>
      </c>
      <c r="E108" s="46">
        <f>+(C108-C$7)/C$8</f>
        <v>12558.871113858479</v>
      </c>
      <c r="F108" s="47">
        <f t="shared" si="2"/>
        <v>12559</v>
      </c>
      <c r="G108" s="1">
        <f>+C108-(C$7+F108*C$8)</f>
        <v>-4.8372000004746951E-2</v>
      </c>
      <c r="K108" s="1">
        <f>+G108</f>
        <v>-4.8372000004746951E-2</v>
      </c>
      <c r="O108" s="1">
        <f ca="1">+C$11+C$12*$F108</f>
        <v>-3.9346660304165594E-2</v>
      </c>
      <c r="P108" s="17">
        <f>+D$11+D$12*F108+D$13*F108^2</f>
        <v>0.13183606972735656</v>
      </c>
      <c r="Q108" s="77">
        <f>+C108-15018.5</f>
        <v>43929.741199999997</v>
      </c>
      <c r="R108" s="1">
        <f>+(P108-G108)^2</f>
        <v>3.2474948396570683E-2</v>
      </c>
      <c r="S108" s="21">
        <v>1</v>
      </c>
      <c r="T108" s="1">
        <f>+S108*R108</f>
        <v>3.2474948396570683E-2</v>
      </c>
    </row>
    <row r="109" spans="1:20" x14ac:dyDescent="0.2">
      <c r="A109" s="60" t="s">
        <v>69</v>
      </c>
      <c r="B109" s="61" t="s">
        <v>48</v>
      </c>
      <c r="C109" s="62">
        <v>59057.455800000003</v>
      </c>
      <c r="D109" s="62">
        <v>8.9999999999999998E-4</v>
      </c>
      <c r="E109" s="46">
        <f>+(C109-C$7)/C$8</f>
        <v>12849.871039253105</v>
      </c>
      <c r="F109" s="47">
        <f t="shared" si="2"/>
        <v>12850</v>
      </c>
      <c r="G109" s="1">
        <f>+C109-(C$7+F109*C$8)</f>
        <v>-4.8399999992398079E-2</v>
      </c>
      <c r="K109" s="1">
        <f>+G109</f>
        <v>-4.8399999992398079E-2</v>
      </c>
      <c r="O109" s="1">
        <f ca="1">+C$11+C$12*$F109</f>
        <v>-4.0255896315294269E-2</v>
      </c>
      <c r="P109" s="17">
        <f>+D$11+D$12*F109+D$13*F109^2</f>
        <v>0.13342836818568071</v>
      </c>
      <c r="Q109" s="77">
        <f>+C109-15018.5</f>
        <v>44038.955800000003</v>
      </c>
      <c r="R109" s="1">
        <f>+(P109-G109)^2</f>
        <v>3.3061555474302978E-2</v>
      </c>
      <c r="S109" s="21">
        <v>1</v>
      </c>
      <c r="T109" s="1">
        <f>+S109*R109</f>
        <v>3.3061555474302978E-2</v>
      </c>
    </row>
    <row r="110" spans="1:20" x14ac:dyDescent="0.2">
      <c r="A110" s="75" t="s">
        <v>163</v>
      </c>
      <c r="B110" s="76" t="s">
        <v>48</v>
      </c>
      <c r="C110" s="78">
        <v>59057.455800000003</v>
      </c>
      <c r="D110" s="79">
        <v>8.9999999999999998E-4</v>
      </c>
      <c r="E110" s="46">
        <f>+(C110-C$7)/C$8</f>
        <v>12849.871039253105</v>
      </c>
      <c r="F110" s="47">
        <f t="shared" si="2"/>
        <v>12850</v>
      </c>
      <c r="G110" s="1">
        <f>+C110-(C$7+F110*C$8)</f>
        <v>-4.8399999992398079E-2</v>
      </c>
      <c r="K110" s="1">
        <f>+G110</f>
        <v>-4.8399999992398079E-2</v>
      </c>
      <c r="O110" s="1">
        <f ca="1">+C$11+C$12*$F110</f>
        <v>-4.0255896315294269E-2</v>
      </c>
      <c r="P110" s="17">
        <f>+D$11+D$12*F110+D$13*F110^2</f>
        <v>0.13342836818568071</v>
      </c>
      <c r="Q110" s="77">
        <f>+C110-15018.5</f>
        <v>44038.955800000003</v>
      </c>
      <c r="R110" s="1">
        <f>+(P110-G110)^2</f>
        <v>3.3061555474302978E-2</v>
      </c>
      <c r="S110" s="21">
        <v>1</v>
      </c>
      <c r="T110" s="1">
        <f>+S110*R110</f>
        <v>3.3061555474302978E-2</v>
      </c>
    </row>
    <row r="111" spans="1:20" x14ac:dyDescent="0.2">
      <c r="A111" s="75" t="s">
        <v>164</v>
      </c>
      <c r="B111" s="76" t="s">
        <v>48</v>
      </c>
      <c r="C111" s="78">
        <v>59279.643999999855</v>
      </c>
      <c r="D111" s="79">
        <v>1E-3</v>
      </c>
      <c r="E111" s="46">
        <f>+(C111-C$7)/C$8</f>
        <v>13441.886663753119</v>
      </c>
      <c r="F111" s="47">
        <f t="shared" si="2"/>
        <v>13442</v>
      </c>
      <c r="G111" s="1">
        <f>+C111-(C$7+F111*C$8)</f>
        <v>-4.2536000146355946E-2</v>
      </c>
      <c r="K111" s="1">
        <f>+G111</f>
        <v>-4.2536000146355946E-2</v>
      </c>
      <c r="O111" s="1">
        <f ca="1">+C$11+C$12*$F111</f>
        <v>-4.2105613561301741E-2</v>
      </c>
      <c r="P111" s="17">
        <f>+D$11+D$12*F111+D$13*F111^2</f>
        <v>0.13645188042642034</v>
      </c>
      <c r="Q111" s="77">
        <f>+C111-15018.5</f>
        <v>44261.143999999855</v>
      </c>
      <c r="R111" s="1">
        <f>+(P111-G111)^2</f>
        <v>3.2036661391934423E-2</v>
      </c>
      <c r="S111" s="21">
        <v>1</v>
      </c>
      <c r="T111" s="1">
        <f>+S111*R111</f>
        <v>3.2036661391934423E-2</v>
      </c>
    </row>
    <row r="112" spans="1:20" x14ac:dyDescent="0.2">
      <c r="A112" s="75" t="s">
        <v>165</v>
      </c>
      <c r="B112" s="76" t="s">
        <v>48</v>
      </c>
      <c r="C112" s="78">
        <v>59325.23359999992</v>
      </c>
      <c r="D112" s="79" t="s">
        <v>71</v>
      </c>
      <c r="E112" s="46">
        <f>+(C112-C$7)/C$8</f>
        <v>13563.359161008879</v>
      </c>
      <c r="F112" s="47">
        <f t="shared" si="2"/>
        <v>13563.5</v>
      </c>
      <c r="G112" s="1">
        <f>+C112-(C$7+F112*C$8)</f>
        <v>-5.2858000082778744E-2</v>
      </c>
      <c r="K112" s="1">
        <f>+G112</f>
        <v>-5.2858000082778744E-2</v>
      </c>
      <c r="O112" s="1">
        <f ca="1">+C$11+C$12*$F112</f>
        <v>-4.2485243029865775E-2</v>
      </c>
      <c r="P112" s="17">
        <f>+D$11+D$12*F112+D$13*F112^2</f>
        <v>0.13703662683223333</v>
      </c>
      <c r="Q112" s="77">
        <f>+C112-15018.5</f>
        <v>44306.73359999992</v>
      </c>
      <c r="R112" s="1">
        <f>+(P112-G112)^2</f>
        <v>3.6059969331191627E-2</v>
      </c>
      <c r="S112" s="21">
        <v>1</v>
      </c>
      <c r="T112" s="1">
        <f>+S112*R112</f>
        <v>3.6059969331191627E-2</v>
      </c>
    </row>
    <row r="113" spans="1:20" x14ac:dyDescent="0.2">
      <c r="A113" s="75" t="s">
        <v>165</v>
      </c>
      <c r="B113" s="76" t="s">
        <v>48</v>
      </c>
      <c r="C113" s="78">
        <v>59325.234300000127</v>
      </c>
      <c r="D113" s="79" t="s">
        <v>67</v>
      </c>
      <c r="E113" s="46">
        <f>+(C113-C$7)/C$8</f>
        <v>13563.361026144203</v>
      </c>
      <c r="F113" s="47">
        <f t="shared" si="2"/>
        <v>13563.5</v>
      </c>
      <c r="G113" s="1">
        <f>+C113-(C$7+F113*C$8)</f>
        <v>-5.2157999874907546E-2</v>
      </c>
      <c r="K113" s="1">
        <f>+G113</f>
        <v>-5.2157999874907546E-2</v>
      </c>
      <c r="O113" s="1">
        <f ca="1">+C$11+C$12*$F113</f>
        <v>-4.2485243029865775E-2</v>
      </c>
      <c r="P113" s="17">
        <f>+D$11+D$12*F113+D$13*F113^2</f>
        <v>0.13703662683223333</v>
      </c>
      <c r="Q113" s="77">
        <f>+C113-15018.5</f>
        <v>44306.734300000127</v>
      </c>
      <c r="R113" s="1">
        <f>+(P113-G113)^2</f>
        <v>3.5794606774854382E-2</v>
      </c>
      <c r="S113" s="21">
        <v>1</v>
      </c>
      <c r="T113" s="1">
        <f>+S113*R113</f>
        <v>3.5794606774854382E-2</v>
      </c>
    </row>
    <row r="114" spans="1:20" x14ac:dyDescent="0.2">
      <c r="A114" s="75" t="s">
        <v>165</v>
      </c>
      <c r="B114" s="76" t="s">
        <v>48</v>
      </c>
      <c r="C114" s="78">
        <v>59325.235400000121</v>
      </c>
      <c r="D114" s="79" t="s">
        <v>72</v>
      </c>
      <c r="E114" s="46">
        <f>+(C114-C$7)/C$8</f>
        <v>13563.363957070253</v>
      </c>
      <c r="F114" s="47">
        <f t="shared" si="2"/>
        <v>13563.5</v>
      </c>
      <c r="G114" s="1">
        <f>+C114-(C$7+F114*C$8)</f>
        <v>-5.105799988086801E-2</v>
      </c>
      <c r="K114" s="1">
        <f>+G114</f>
        <v>-5.105799988086801E-2</v>
      </c>
      <c r="O114" s="1">
        <f ca="1">+C$11+C$12*$F114</f>
        <v>-4.2485243029865775E-2</v>
      </c>
      <c r="P114" s="17">
        <f>+D$11+D$12*F114+D$13*F114^2</f>
        <v>0.13703662683223333</v>
      </c>
      <c r="Q114" s="77">
        <f>+C114-15018.5</f>
        <v>44306.735400000121</v>
      </c>
      <c r="R114" s="1">
        <f>+(P114-G114)^2</f>
        <v>3.5379588598340936E-2</v>
      </c>
      <c r="S114" s="21">
        <v>1</v>
      </c>
      <c r="T114" s="1">
        <f>+S114*R114</f>
        <v>3.5379588598340936E-2</v>
      </c>
    </row>
    <row r="115" spans="1:20" x14ac:dyDescent="0.2">
      <c r="A115" s="75" t="s">
        <v>166</v>
      </c>
      <c r="B115" s="76" t="s">
        <v>48</v>
      </c>
      <c r="C115" s="78">
        <v>59380.4035</v>
      </c>
      <c r="D115" s="79">
        <v>2.8E-3</v>
      </c>
      <c r="E115" s="46">
        <f>+(C115-C$7)/C$8</f>
        <v>13710.358159165276</v>
      </c>
      <c r="F115" s="47">
        <f t="shared" si="2"/>
        <v>13710.5</v>
      </c>
      <c r="G115" s="1">
        <f>+C115-(C$7+F115*C$8)</f>
        <v>-5.3233999999065418E-2</v>
      </c>
      <c r="K115" s="1">
        <f>+G115</f>
        <v>-5.3233999999065418E-2</v>
      </c>
      <c r="O115" s="1">
        <f ca="1">+C$11+C$12*$F115</f>
        <v>-4.294454781899263E-2</v>
      </c>
      <c r="P115" s="17">
        <f>+D$11+D$12*F115+D$13*F115^2</f>
        <v>0.13772780346780839</v>
      </c>
      <c r="Q115" s="77">
        <f>+C115-15018.5</f>
        <v>44361.9035</v>
      </c>
      <c r="R115" s="1">
        <f>+(P115-G115)^2</f>
        <v>3.6466410383320935E-2</v>
      </c>
      <c r="S115" s="21">
        <v>1</v>
      </c>
      <c r="T115" s="1">
        <f>+S115*R115</f>
        <v>3.6466410383320935E-2</v>
      </c>
    </row>
    <row r="116" spans="1:20" x14ac:dyDescent="0.2">
      <c r="A116" s="75" t="s">
        <v>167</v>
      </c>
      <c r="B116" s="76" t="s">
        <v>48</v>
      </c>
      <c r="C116" s="78">
        <v>59741.446799999998</v>
      </c>
      <c r="D116" s="79">
        <v>4.0000000000000002E-4</v>
      </c>
      <c r="E116" s="46">
        <f>+(C116-C$7)/C$8</f>
        <v>14672.350176388458</v>
      </c>
      <c r="F116" s="47">
        <f t="shared" si="2"/>
        <v>14672.5</v>
      </c>
      <c r="G116" s="1">
        <f>+C116-(C$7+F116*C$8)</f>
        <v>-5.6230000001960434E-2</v>
      </c>
      <c r="K116" s="1">
        <f>+G116</f>
        <v>-5.6230000001960434E-2</v>
      </c>
      <c r="O116" s="1">
        <f ca="1">+C$11+C$12*$F116</f>
        <v>-4.5950338343754768E-2</v>
      </c>
      <c r="P116" s="17">
        <f>+D$11+D$12*F116+D$13*F116^2</f>
        <v>0.14181057930597007</v>
      </c>
      <c r="Q116" s="77">
        <f>+C116-15018.5</f>
        <v>44722.946799999998</v>
      </c>
      <c r="R116" s="1">
        <f>+(P116-G116)^2</f>
        <v>3.9220071052620716E-2</v>
      </c>
      <c r="S116" s="21">
        <v>1</v>
      </c>
      <c r="T116" s="1">
        <f>+S116*R116</f>
        <v>3.9220071052620716E-2</v>
      </c>
    </row>
  </sheetData>
  <sheetProtection selectLockedCells="1" selectUnlockedCells="1"/>
  <sortState xmlns:xlrd2="http://schemas.microsoft.com/office/spreadsheetml/2017/richdata2" ref="A21:U116">
    <sortCondition ref="C21:C11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workbookViewId="0">
      <selection activeCell="A20" sqref="A20"/>
    </sheetView>
  </sheetViews>
  <sheetFormatPr defaultRowHeight="12.75" x14ac:dyDescent="0.2"/>
  <cols>
    <col min="1" max="1" width="19.7109375" style="9" customWidth="1"/>
    <col min="2" max="2" width="4.42578125" customWidth="1"/>
    <col min="3" max="3" width="12.7109375" style="9" customWidth="1"/>
    <col min="4" max="4" width="5.42578125" customWidth="1"/>
    <col min="5" max="5" width="14.85546875" customWidth="1"/>
    <col min="7" max="7" width="12" customWidth="1"/>
    <col min="8" max="8" width="14.140625" style="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73</v>
      </c>
      <c r="I1" s="64" t="s">
        <v>74</v>
      </c>
      <c r="J1" s="65" t="s">
        <v>38</v>
      </c>
    </row>
    <row r="2" spans="1:16" x14ac:dyDescent="0.2">
      <c r="I2" s="66" t="s">
        <v>75</v>
      </c>
      <c r="J2" s="67" t="s">
        <v>37</v>
      </c>
    </row>
    <row r="3" spans="1:16" x14ac:dyDescent="0.2">
      <c r="A3" s="68" t="s">
        <v>76</v>
      </c>
      <c r="I3" s="66" t="s">
        <v>77</v>
      </c>
      <c r="J3" s="67" t="s">
        <v>35</v>
      </c>
    </row>
    <row r="4" spans="1:16" x14ac:dyDescent="0.2">
      <c r="I4" s="66" t="s">
        <v>78</v>
      </c>
      <c r="J4" s="67" t="s">
        <v>35</v>
      </c>
    </row>
    <row r="5" spans="1:16" x14ac:dyDescent="0.2">
      <c r="I5" s="69" t="s">
        <v>67</v>
      </c>
      <c r="J5" s="70" t="s">
        <v>36</v>
      </c>
    </row>
    <row r="11" spans="1:16" ht="12.75" customHeight="1" x14ac:dyDescent="0.2">
      <c r="A11" s="9" t="str">
        <f t="shared" ref="A11:A27" si="0">P11</f>
        <v>IBVS 5898 </v>
      </c>
      <c r="B11" s="21" t="str">
        <f t="shared" ref="B11:B27" si="1">IF(H11=INT(H11),"I","II")</f>
        <v>II</v>
      </c>
      <c r="C11" s="9">
        <f t="shared" ref="C11:C27" si="2">1*G11</f>
        <v>54597.534599999999</v>
      </c>
      <c r="D11" t="str">
        <f t="shared" ref="D11:D27" si="3">VLOOKUP(F11,I$1:J$5,2,FALSE)</f>
        <v>vis</v>
      </c>
      <c r="E11">
        <f>VLOOKUP(C11,Active!C$21:E$971,3,FALSE)</f>
        <v>966.50804139533341</v>
      </c>
      <c r="F11" s="21" t="s">
        <v>67</v>
      </c>
      <c r="G11" t="str">
        <f t="shared" ref="G11:G27" si="4">MID(I11,3,LEN(I11)-3)</f>
        <v>54597.5346</v>
      </c>
      <c r="H11" s="9">
        <f t="shared" ref="H11:H27" si="5">1*K11</f>
        <v>5709.5</v>
      </c>
      <c r="I11" s="71" t="s">
        <v>79</v>
      </c>
      <c r="J11" s="72" t="s">
        <v>80</v>
      </c>
      <c r="K11" s="71">
        <v>5709.5</v>
      </c>
      <c r="L11" s="71" t="s">
        <v>81</v>
      </c>
      <c r="M11" s="72" t="s">
        <v>82</v>
      </c>
      <c r="N11" s="72" t="s">
        <v>67</v>
      </c>
      <c r="O11" s="73" t="s">
        <v>83</v>
      </c>
      <c r="P11" s="74" t="s">
        <v>57</v>
      </c>
    </row>
    <row r="12" spans="1:16" ht="12.75" customHeight="1" x14ac:dyDescent="0.2">
      <c r="A12" s="9" t="str">
        <f t="shared" si="0"/>
        <v>OEJV 0116 </v>
      </c>
      <c r="B12" s="21" t="str">
        <f t="shared" si="1"/>
        <v>I</v>
      </c>
      <c r="C12" s="9">
        <f t="shared" si="2"/>
        <v>54983.54</v>
      </c>
      <c r="D12" t="str">
        <f t="shared" si="3"/>
        <v>vis</v>
      </c>
      <c r="E12">
        <f>VLOOKUP(C12,Active!C$21:E$971,3,FALSE)</f>
        <v>1995.0110309399258</v>
      </c>
      <c r="F12" s="21" t="s">
        <v>67</v>
      </c>
      <c r="G12" t="str">
        <f t="shared" si="4"/>
        <v>54983.540</v>
      </c>
      <c r="H12" s="9">
        <f t="shared" si="5"/>
        <v>6738</v>
      </c>
      <c r="I12" s="71" t="s">
        <v>84</v>
      </c>
      <c r="J12" s="72" t="s">
        <v>85</v>
      </c>
      <c r="K12" s="71">
        <v>6738</v>
      </c>
      <c r="L12" s="71" t="s">
        <v>86</v>
      </c>
      <c r="M12" s="72" t="s">
        <v>82</v>
      </c>
      <c r="N12" s="72" t="s">
        <v>87</v>
      </c>
      <c r="O12" s="73" t="s">
        <v>88</v>
      </c>
      <c r="P12" s="74" t="s">
        <v>89</v>
      </c>
    </row>
    <row r="13" spans="1:16" ht="12.75" customHeight="1" x14ac:dyDescent="0.2">
      <c r="A13" s="9" t="str">
        <f t="shared" si="0"/>
        <v>BAVM 215 </v>
      </c>
      <c r="B13" s="21" t="str">
        <f t="shared" si="1"/>
        <v>I</v>
      </c>
      <c r="C13" s="9">
        <f t="shared" si="2"/>
        <v>55385.494200000001</v>
      </c>
      <c r="D13" t="str">
        <f t="shared" si="3"/>
        <v>vis</v>
      </c>
      <c r="E13">
        <f>VLOOKUP(C13,Active!C$21:E$971,3,FALSE)</f>
        <v>3066.0092510684608</v>
      </c>
      <c r="F13" s="21" t="s">
        <v>67</v>
      </c>
      <c r="G13" t="str">
        <f t="shared" si="4"/>
        <v>55385.4942</v>
      </c>
      <c r="H13" s="9">
        <f t="shared" si="5"/>
        <v>7809</v>
      </c>
      <c r="I13" s="71" t="s">
        <v>90</v>
      </c>
      <c r="J13" s="72" t="s">
        <v>91</v>
      </c>
      <c r="K13" s="71" t="s">
        <v>92</v>
      </c>
      <c r="L13" s="71" t="s">
        <v>93</v>
      </c>
      <c r="M13" s="72" t="s">
        <v>82</v>
      </c>
      <c r="N13" s="72" t="s">
        <v>94</v>
      </c>
      <c r="O13" s="73" t="s">
        <v>95</v>
      </c>
      <c r="P13" s="74" t="s">
        <v>96</v>
      </c>
    </row>
    <row r="14" spans="1:16" ht="12.75" customHeight="1" x14ac:dyDescent="0.2">
      <c r="A14" s="9" t="str">
        <f t="shared" si="0"/>
        <v>IBVS 6005 </v>
      </c>
      <c r="B14" s="21" t="str">
        <f t="shared" si="1"/>
        <v>I</v>
      </c>
      <c r="C14" s="9">
        <f t="shared" si="2"/>
        <v>55727.3963</v>
      </c>
      <c r="D14" t="str">
        <f t="shared" si="3"/>
        <v>vis</v>
      </c>
      <c r="E14">
        <f>VLOOKUP(C14,Active!C$21:E$971,3,FALSE)</f>
        <v>3976.9999573683513</v>
      </c>
      <c r="F14" s="21" t="s">
        <v>67</v>
      </c>
      <c r="G14" t="str">
        <f t="shared" si="4"/>
        <v>55727.3963</v>
      </c>
      <c r="H14" s="9">
        <f t="shared" si="5"/>
        <v>8720</v>
      </c>
      <c r="I14" s="71" t="s">
        <v>97</v>
      </c>
      <c r="J14" s="72" t="s">
        <v>98</v>
      </c>
      <c r="K14" s="71" t="s">
        <v>99</v>
      </c>
      <c r="L14" s="71" t="s">
        <v>100</v>
      </c>
      <c r="M14" s="72" t="s">
        <v>82</v>
      </c>
      <c r="N14" s="72" t="s">
        <v>101</v>
      </c>
      <c r="O14" s="73" t="s">
        <v>102</v>
      </c>
      <c r="P14" s="74" t="s">
        <v>103</v>
      </c>
    </row>
    <row r="15" spans="1:16" ht="12.75" customHeight="1" x14ac:dyDescent="0.2">
      <c r="A15" s="9" t="str">
        <f t="shared" si="0"/>
        <v>IBVS 6005 </v>
      </c>
      <c r="B15" s="21" t="str">
        <f t="shared" si="1"/>
        <v>II</v>
      </c>
      <c r="C15" s="9">
        <f t="shared" si="2"/>
        <v>55729.463199999998</v>
      </c>
      <c r="D15" t="str">
        <f t="shared" si="3"/>
        <v>vis</v>
      </c>
      <c r="E15">
        <f>VLOOKUP(C15,Active!C$21:E$971,3,FALSE)</f>
        <v>3982.5071674464684</v>
      </c>
      <c r="F15" s="21" t="s">
        <v>67</v>
      </c>
      <c r="G15" t="str">
        <f t="shared" si="4"/>
        <v>55729.4632</v>
      </c>
      <c r="H15" s="9">
        <f t="shared" si="5"/>
        <v>8725.5</v>
      </c>
      <c r="I15" s="71" t="s">
        <v>104</v>
      </c>
      <c r="J15" s="72" t="s">
        <v>105</v>
      </c>
      <c r="K15" s="71" t="s">
        <v>106</v>
      </c>
      <c r="L15" s="71" t="s">
        <v>107</v>
      </c>
      <c r="M15" s="72" t="s">
        <v>82</v>
      </c>
      <c r="N15" s="72" t="s">
        <v>101</v>
      </c>
      <c r="O15" s="73" t="s">
        <v>102</v>
      </c>
      <c r="P15" s="74" t="s">
        <v>103</v>
      </c>
    </row>
    <row r="16" spans="1:16" ht="12.75" customHeight="1" x14ac:dyDescent="0.2">
      <c r="A16" s="9" t="str">
        <f t="shared" si="0"/>
        <v>IBVS 6029 </v>
      </c>
      <c r="B16" s="21" t="str">
        <f t="shared" si="1"/>
        <v>II</v>
      </c>
      <c r="C16" s="9">
        <f t="shared" si="2"/>
        <v>56078.868699999999</v>
      </c>
      <c r="D16" t="str">
        <f t="shared" si="3"/>
        <v>vis</v>
      </c>
      <c r="E16">
        <f>VLOOKUP(C16,Active!C$21:E$971,3,FALSE)</f>
        <v>4913.4905197864155</v>
      </c>
      <c r="F16" s="21" t="s">
        <v>67</v>
      </c>
      <c r="G16" t="str">
        <f t="shared" si="4"/>
        <v>56078.8687</v>
      </c>
      <c r="H16" s="9">
        <f t="shared" si="5"/>
        <v>9656.5</v>
      </c>
      <c r="I16" s="71" t="s">
        <v>108</v>
      </c>
      <c r="J16" s="72" t="s">
        <v>109</v>
      </c>
      <c r="K16" s="71" t="s">
        <v>110</v>
      </c>
      <c r="L16" s="71" t="s">
        <v>111</v>
      </c>
      <c r="M16" s="72" t="s">
        <v>82</v>
      </c>
      <c r="N16" s="72" t="s">
        <v>67</v>
      </c>
      <c r="O16" s="73" t="s">
        <v>112</v>
      </c>
      <c r="P16" s="74" t="s">
        <v>113</v>
      </c>
    </row>
    <row r="17" spans="1:16" ht="12.75" customHeight="1" x14ac:dyDescent="0.2">
      <c r="A17" s="9" t="str">
        <f t="shared" si="0"/>
        <v>IBVS 6075 </v>
      </c>
      <c r="B17" s="21" t="str">
        <f t="shared" si="1"/>
        <v>II</v>
      </c>
      <c r="C17" s="9">
        <f t="shared" si="2"/>
        <v>56081.497100000001</v>
      </c>
      <c r="D17" t="str">
        <f t="shared" si="3"/>
        <v>vis</v>
      </c>
      <c r="E17">
        <f>VLOOKUP(C17,Active!C$21:E$971,3,FALSE)</f>
        <v>4920.4938343973517</v>
      </c>
      <c r="F17" s="21" t="s">
        <v>67</v>
      </c>
      <c r="G17" t="str">
        <f t="shared" si="4"/>
        <v>56081.4971</v>
      </c>
      <c r="H17" s="9">
        <f t="shared" si="5"/>
        <v>9663.5</v>
      </c>
      <c r="I17" s="71" t="s">
        <v>114</v>
      </c>
      <c r="J17" s="72" t="s">
        <v>115</v>
      </c>
      <c r="K17" s="71" t="s">
        <v>116</v>
      </c>
      <c r="L17" s="71" t="s">
        <v>117</v>
      </c>
      <c r="M17" s="72" t="s">
        <v>82</v>
      </c>
      <c r="N17" s="72" t="s">
        <v>101</v>
      </c>
      <c r="O17" s="73" t="s">
        <v>118</v>
      </c>
      <c r="P17" s="74" t="s">
        <v>119</v>
      </c>
    </row>
    <row r="18" spans="1:16" ht="12.75" customHeight="1" x14ac:dyDescent="0.2">
      <c r="A18" s="9" t="str">
        <f t="shared" si="0"/>
        <v>IBVS 6075 </v>
      </c>
      <c r="B18" s="21" t="str">
        <f t="shared" si="1"/>
        <v>II</v>
      </c>
      <c r="C18" s="9">
        <f t="shared" si="2"/>
        <v>56084.499000000003</v>
      </c>
      <c r="D18" t="str">
        <f t="shared" si="3"/>
        <v>vis</v>
      </c>
      <c r="E18">
        <f>VLOOKUP(C18,Active!C$21:E$971,3,FALSE)</f>
        <v>4928.4923316316317</v>
      </c>
      <c r="F18" s="21" t="s">
        <v>67</v>
      </c>
      <c r="G18" t="str">
        <f t="shared" si="4"/>
        <v>56084.4990</v>
      </c>
      <c r="H18" s="9">
        <f t="shared" si="5"/>
        <v>9671.5</v>
      </c>
      <c r="I18" s="71" t="s">
        <v>120</v>
      </c>
      <c r="J18" s="72" t="s">
        <v>121</v>
      </c>
      <c r="K18" s="71" t="s">
        <v>122</v>
      </c>
      <c r="L18" s="71" t="s">
        <v>123</v>
      </c>
      <c r="M18" s="72" t="s">
        <v>82</v>
      </c>
      <c r="N18" s="72" t="s">
        <v>101</v>
      </c>
      <c r="O18" s="73" t="s">
        <v>124</v>
      </c>
      <c r="P18" s="74" t="s">
        <v>119</v>
      </c>
    </row>
    <row r="19" spans="1:16" ht="12.75" customHeight="1" x14ac:dyDescent="0.2">
      <c r="A19" s="9" t="str">
        <f t="shared" si="0"/>
        <v>BAVM 238 </v>
      </c>
      <c r="B19" s="21" t="str">
        <f t="shared" si="1"/>
        <v>I</v>
      </c>
      <c r="C19" s="9">
        <f t="shared" si="2"/>
        <v>56815.399100000002</v>
      </c>
      <c r="D19" t="str">
        <f t="shared" si="3"/>
        <v>vis</v>
      </c>
      <c r="E19">
        <f>VLOOKUP(C19,Active!C$21:E$971,3,FALSE)</f>
        <v>6875.9597450627307</v>
      </c>
      <c r="F19" s="21" t="s">
        <v>67</v>
      </c>
      <c r="G19" t="str">
        <f t="shared" si="4"/>
        <v>56815.3991</v>
      </c>
      <c r="H19" s="9">
        <f t="shared" si="5"/>
        <v>11619</v>
      </c>
      <c r="I19" s="71" t="s">
        <v>125</v>
      </c>
      <c r="J19" s="72" t="s">
        <v>126</v>
      </c>
      <c r="K19" s="71" t="s">
        <v>127</v>
      </c>
      <c r="L19" s="71" t="s">
        <v>128</v>
      </c>
      <c r="M19" s="72" t="s">
        <v>82</v>
      </c>
      <c r="N19" s="72" t="s">
        <v>94</v>
      </c>
      <c r="O19" s="73" t="s">
        <v>95</v>
      </c>
      <c r="P19" s="74" t="s">
        <v>129</v>
      </c>
    </row>
    <row r="20" spans="1:16" ht="12.75" customHeight="1" x14ac:dyDescent="0.2">
      <c r="A20" s="9" t="str">
        <f t="shared" si="0"/>
        <v>VSB 50 </v>
      </c>
      <c r="B20" s="21" t="str">
        <f t="shared" si="1"/>
        <v>I</v>
      </c>
      <c r="C20" s="9">
        <f t="shared" si="2"/>
        <v>54994.047899999998</v>
      </c>
      <c r="D20" t="str">
        <f t="shared" si="3"/>
        <v>vis</v>
      </c>
      <c r="E20">
        <f>VLOOKUP(C20,Active!C$21:E$971,3,FALSE)</f>
        <v>2023.0091018576704</v>
      </c>
      <c r="F20" s="21" t="s">
        <v>67</v>
      </c>
      <c r="G20" t="str">
        <f t="shared" si="4"/>
        <v>54994.0479</v>
      </c>
      <c r="H20" s="9">
        <f t="shared" si="5"/>
        <v>6766</v>
      </c>
      <c r="I20" s="71" t="s">
        <v>130</v>
      </c>
      <c r="J20" s="72" t="s">
        <v>131</v>
      </c>
      <c r="K20" s="71">
        <v>6766</v>
      </c>
      <c r="L20" s="71" t="s">
        <v>132</v>
      </c>
      <c r="M20" s="72" t="s">
        <v>82</v>
      </c>
      <c r="N20" s="72" t="s">
        <v>71</v>
      </c>
      <c r="O20" s="73" t="s">
        <v>133</v>
      </c>
      <c r="P20" s="74" t="s">
        <v>54</v>
      </c>
    </row>
    <row r="21" spans="1:16" ht="12.75" customHeight="1" x14ac:dyDescent="0.2">
      <c r="A21" s="9" t="str">
        <f t="shared" si="0"/>
        <v>BAVM 212 </v>
      </c>
      <c r="B21" s="21" t="str">
        <f t="shared" si="1"/>
        <v>II</v>
      </c>
      <c r="C21" s="9">
        <f t="shared" si="2"/>
        <v>55041.520799999998</v>
      </c>
      <c r="D21" t="str">
        <f t="shared" si="3"/>
        <v>vis</v>
      </c>
      <c r="E21">
        <f>VLOOKUP(C21,Active!C$21:E$971,3,FALSE)</f>
        <v>2149.4996109861745</v>
      </c>
      <c r="F21" s="21" t="s">
        <v>67</v>
      </c>
      <c r="G21" t="str">
        <f t="shared" si="4"/>
        <v>55041.5208</v>
      </c>
      <c r="H21" s="9">
        <f t="shared" si="5"/>
        <v>6892.5</v>
      </c>
      <c r="I21" s="71" t="s">
        <v>134</v>
      </c>
      <c r="J21" s="72" t="s">
        <v>135</v>
      </c>
      <c r="K21" s="71">
        <v>6892.5</v>
      </c>
      <c r="L21" s="71" t="s">
        <v>136</v>
      </c>
      <c r="M21" s="72" t="s">
        <v>82</v>
      </c>
      <c r="N21" s="72" t="s">
        <v>94</v>
      </c>
      <c r="O21" s="73" t="s">
        <v>95</v>
      </c>
      <c r="P21" s="74" t="s">
        <v>55</v>
      </c>
    </row>
    <row r="22" spans="1:16" ht="12.75" customHeight="1" x14ac:dyDescent="0.2">
      <c r="A22" s="9" t="str">
        <f t="shared" si="0"/>
        <v>IBVS 5980 </v>
      </c>
      <c r="B22" s="21" t="str">
        <f t="shared" si="1"/>
        <v>II</v>
      </c>
      <c r="C22" s="9">
        <f t="shared" si="2"/>
        <v>55309.493999999999</v>
      </c>
      <c r="D22" t="str">
        <f t="shared" si="3"/>
        <v>vis</v>
      </c>
      <c r="E22">
        <f>VLOOKUP(C22,Active!C$21:E$971,3,FALSE)</f>
        <v>2863.508371790635</v>
      </c>
      <c r="F22" s="21" t="s">
        <v>67</v>
      </c>
      <c r="G22" t="str">
        <f t="shared" si="4"/>
        <v>55309.4940</v>
      </c>
      <c r="H22" s="9">
        <f t="shared" si="5"/>
        <v>7606.5</v>
      </c>
      <c r="I22" s="71" t="s">
        <v>137</v>
      </c>
      <c r="J22" s="72" t="s">
        <v>138</v>
      </c>
      <c r="K22" s="71" t="s">
        <v>139</v>
      </c>
      <c r="L22" s="71" t="s">
        <v>140</v>
      </c>
      <c r="M22" s="72" t="s">
        <v>82</v>
      </c>
      <c r="N22" s="72" t="s">
        <v>141</v>
      </c>
      <c r="O22" s="73" t="s">
        <v>83</v>
      </c>
      <c r="P22" s="74" t="s">
        <v>56</v>
      </c>
    </row>
    <row r="23" spans="1:16" ht="12.75" customHeight="1" x14ac:dyDescent="0.2">
      <c r="A23" s="9" t="str">
        <f t="shared" si="0"/>
        <v>IBVS 5898 </v>
      </c>
      <c r="B23" s="21" t="str">
        <f t="shared" si="1"/>
        <v>II</v>
      </c>
      <c r="C23" s="9">
        <f t="shared" si="2"/>
        <v>55356.405299999999</v>
      </c>
      <c r="D23" t="str">
        <f t="shared" si="3"/>
        <v>vis</v>
      </c>
      <c r="E23">
        <f>VLOOKUP(C23,Active!C$21:E$971,3,FALSE)</f>
        <v>2988.502509938502</v>
      </c>
      <c r="F23" s="21" t="s">
        <v>67</v>
      </c>
      <c r="G23" t="str">
        <f t="shared" si="4"/>
        <v>55356.4053</v>
      </c>
      <c r="H23" s="9">
        <f t="shared" si="5"/>
        <v>7731.5</v>
      </c>
      <c r="I23" s="71" t="s">
        <v>142</v>
      </c>
      <c r="J23" s="72" t="s">
        <v>143</v>
      </c>
      <c r="K23" s="71" t="s">
        <v>144</v>
      </c>
      <c r="L23" s="71" t="s">
        <v>145</v>
      </c>
      <c r="M23" s="72" t="s">
        <v>82</v>
      </c>
      <c r="N23" s="72" t="s">
        <v>141</v>
      </c>
      <c r="O23" s="73" t="s">
        <v>83</v>
      </c>
      <c r="P23" s="74" t="s">
        <v>57</v>
      </c>
    </row>
    <row r="24" spans="1:16" ht="12.75" customHeight="1" x14ac:dyDescent="0.2">
      <c r="A24" s="9" t="str">
        <f t="shared" si="0"/>
        <v>IBVS 6044 </v>
      </c>
      <c r="B24" s="21" t="str">
        <f t="shared" si="1"/>
        <v>I</v>
      </c>
      <c r="C24" s="9">
        <f t="shared" si="2"/>
        <v>55651.585200000001</v>
      </c>
      <c r="D24" t="str">
        <f t="shared" si="3"/>
        <v>vis</v>
      </c>
      <c r="E24">
        <f>VLOOKUP(C24,Active!C$21:E$971,3,FALSE)</f>
        <v>3775.0029309260717</v>
      </c>
      <c r="F24" s="21" t="s">
        <v>67</v>
      </c>
      <c r="G24" t="str">
        <f t="shared" si="4"/>
        <v>55651.5852</v>
      </c>
      <c r="H24" s="9">
        <f t="shared" si="5"/>
        <v>8518</v>
      </c>
      <c r="I24" s="71" t="s">
        <v>146</v>
      </c>
      <c r="J24" s="72" t="s">
        <v>147</v>
      </c>
      <c r="K24" s="71" t="s">
        <v>148</v>
      </c>
      <c r="L24" s="71" t="s">
        <v>149</v>
      </c>
      <c r="M24" s="72" t="s">
        <v>82</v>
      </c>
      <c r="N24" s="72" t="s">
        <v>67</v>
      </c>
      <c r="O24" s="73" t="s">
        <v>83</v>
      </c>
      <c r="P24" s="74" t="s">
        <v>59</v>
      </c>
    </row>
    <row r="25" spans="1:16" ht="12.75" customHeight="1" x14ac:dyDescent="0.2">
      <c r="A25" s="9" t="str">
        <f t="shared" si="0"/>
        <v>IBVS 6044 </v>
      </c>
      <c r="B25" s="21" t="str">
        <f t="shared" si="1"/>
        <v>I</v>
      </c>
      <c r="C25" s="9">
        <f t="shared" si="2"/>
        <v>55686.489000000001</v>
      </c>
      <c r="D25" t="str">
        <f t="shared" si="3"/>
        <v>vis</v>
      </c>
      <c r="E25">
        <f>VLOOKUP(C25,Active!C$21:E$971,3,FALSE)</f>
        <v>3868.0033465846777</v>
      </c>
      <c r="F25" s="21" t="s">
        <v>67</v>
      </c>
      <c r="G25" t="str">
        <f t="shared" si="4"/>
        <v>55686.4890</v>
      </c>
      <c r="H25" s="9">
        <f t="shared" si="5"/>
        <v>8611</v>
      </c>
      <c r="I25" s="71" t="s">
        <v>150</v>
      </c>
      <c r="J25" s="72" t="s">
        <v>151</v>
      </c>
      <c r="K25" s="71" t="s">
        <v>152</v>
      </c>
      <c r="L25" s="71" t="s">
        <v>153</v>
      </c>
      <c r="M25" s="72" t="s">
        <v>82</v>
      </c>
      <c r="N25" s="72" t="s">
        <v>67</v>
      </c>
      <c r="O25" s="73" t="s">
        <v>83</v>
      </c>
      <c r="P25" s="74" t="s">
        <v>59</v>
      </c>
    </row>
    <row r="26" spans="1:16" ht="12.75" customHeight="1" x14ac:dyDescent="0.2">
      <c r="A26" s="9" t="str">
        <f t="shared" si="0"/>
        <v>IBVS 6044 </v>
      </c>
      <c r="B26" s="21" t="str">
        <f t="shared" si="1"/>
        <v>I</v>
      </c>
      <c r="C26" s="9">
        <f t="shared" si="2"/>
        <v>56073.429300000003</v>
      </c>
      <c r="D26" t="str">
        <f t="shared" si="3"/>
        <v>vis</v>
      </c>
      <c r="E26">
        <f>VLOOKUP(C26,Active!C$21:E$971,3,FALSE)</f>
        <v>4898.9973568375954</v>
      </c>
      <c r="F26" s="21" t="s">
        <v>67</v>
      </c>
      <c r="G26" t="str">
        <f t="shared" si="4"/>
        <v>56073.4293</v>
      </c>
      <c r="H26" s="9">
        <f t="shared" si="5"/>
        <v>9642</v>
      </c>
      <c r="I26" s="71" t="s">
        <v>154</v>
      </c>
      <c r="J26" s="72" t="s">
        <v>155</v>
      </c>
      <c r="K26" s="71" t="s">
        <v>156</v>
      </c>
      <c r="L26" s="71" t="s">
        <v>157</v>
      </c>
      <c r="M26" s="72" t="s">
        <v>82</v>
      </c>
      <c r="N26" s="72" t="s">
        <v>67</v>
      </c>
      <c r="O26" s="73" t="s">
        <v>83</v>
      </c>
      <c r="P26" s="74" t="s">
        <v>59</v>
      </c>
    </row>
    <row r="27" spans="1:16" ht="12.75" customHeight="1" x14ac:dyDescent="0.2">
      <c r="A27" s="9" t="str">
        <f t="shared" si="0"/>
        <v>BAVM 241 (=IBVS 6157) </v>
      </c>
      <c r="B27" s="21" t="str">
        <f t="shared" si="1"/>
        <v>II</v>
      </c>
      <c r="C27" s="9">
        <f t="shared" si="2"/>
        <v>57207.398099999999</v>
      </c>
      <c r="D27" t="str">
        <f t="shared" si="3"/>
        <v>vis</v>
      </c>
      <c r="E27">
        <f>VLOOKUP(C27,Active!C$21:E$971,3,FALSE)</f>
        <v>7920.4325513977838</v>
      </c>
      <c r="F27" s="21" t="s">
        <v>67</v>
      </c>
      <c r="G27" t="str">
        <f t="shared" si="4"/>
        <v>57207.3981</v>
      </c>
      <c r="H27" s="9">
        <f t="shared" si="5"/>
        <v>12663.5</v>
      </c>
      <c r="I27" s="71" t="s">
        <v>158</v>
      </c>
      <c r="J27" s="72" t="s">
        <v>159</v>
      </c>
      <c r="K27" s="71" t="s">
        <v>160</v>
      </c>
      <c r="L27" s="71" t="s">
        <v>161</v>
      </c>
      <c r="M27" s="72" t="s">
        <v>82</v>
      </c>
      <c r="N27" s="72" t="s">
        <v>94</v>
      </c>
      <c r="O27" s="73" t="s">
        <v>95</v>
      </c>
      <c r="P27" s="74" t="s">
        <v>162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2023-01-20T07:03:03Z</dcterms:created>
  <dcterms:modified xsi:type="dcterms:W3CDTF">2024-10-18T00:55:46Z</dcterms:modified>
</cp:coreProperties>
</file>