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A5DA6E-921F-4346-93DC-A79D1D57F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F14" i="1"/>
  <c r="F15" i="1" s="1"/>
  <c r="E136" i="1"/>
  <c r="F136" i="1"/>
  <c r="G136" i="1" s="1"/>
  <c r="K136" i="1" s="1"/>
  <c r="Q136" i="1"/>
  <c r="E137" i="1"/>
  <c r="F137" i="1" s="1"/>
  <c r="G137" i="1" s="1"/>
  <c r="K137" i="1" s="1"/>
  <c r="Q13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D100" i="2"/>
  <c r="E80" i="1"/>
  <c r="F80" i="1"/>
  <c r="G80" i="1"/>
  <c r="H80" i="1"/>
  <c r="G100" i="2"/>
  <c r="C100" i="2"/>
  <c r="E100" i="2"/>
  <c r="H100" i="2"/>
  <c r="B100" i="2"/>
  <c r="A101" i="2"/>
  <c r="C101" i="2"/>
  <c r="D101" i="2"/>
  <c r="G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D104" i="2"/>
  <c r="E84" i="1"/>
  <c r="F84" i="1"/>
  <c r="G84" i="1"/>
  <c r="H84" i="1"/>
  <c r="G104" i="2"/>
  <c r="C104" i="2"/>
  <c r="E104" i="2"/>
  <c r="H104" i="2"/>
  <c r="B104" i="2"/>
  <c r="A105" i="2"/>
  <c r="C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D108" i="2"/>
  <c r="E88" i="1"/>
  <c r="F88" i="1"/>
  <c r="G88" i="1"/>
  <c r="H88" i="1"/>
  <c r="F108" i="2"/>
  <c r="G108" i="2"/>
  <c r="C108" i="2"/>
  <c r="E108" i="2"/>
  <c r="H108" i="2"/>
  <c r="B108" i="2"/>
  <c r="A109" i="2"/>
  <c r="B109" i="2"/>
  <c r="D109" i="2"/>
  <c r="F109" i="2"/>
  <c r="G109" i="2"/>
  <c r="C109" i="2"/>
  <c r="H109" i="2"/>
  <c r="A110" i="2"/>
  <c r="B110" i="2"/>
  <c r="C110" i="2"/>
  <c r="F110" i="2"/>
  <c r="D110" i="2"/>
  <c r="G110" i="2"/>
  <c r="H110" i="2"/>
  <c r="A111" i="2"/>
  <c r="B111" i="2"/>
  <c r="D111" i="2"/>
  <c r="F111" i="2"/>
  <c r="G111" i="2"/>
  <c r="C111" i="2"/>
  <c r="H111" i="2"/>
  <c r="A112" i="2"/>
  <c r="C112" i="2"/>
  <c r="F112" i="2"/>
  <c r="D112" i="2"/>
  <c r="G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C7" i="1"/>
  <c r="C8" i="1"/>
  <c r="E64" i="1"/>
  <c r="C9" i="1"/>
  <c r="D9" i="1"/>
  <c r="E135" i="1"/>
  <c r="F135" i="1"/>
  <c r="G135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14" i="1"/>
  <c r="Q120" i="1"/>
  <c r="Q121" i="1"/>
  <c r="Q109" i="1"/>
  <c r="Q117" i="1"/>
  <c r="Q118" i="1"/>
  <c r="Q115" i="1"/>
  <c r="Q116" i="1"/>
  <c r="Q119" i="1"/>
  <c r="Q111" i="1"/>
  <c r="Q112" i="1"/>
  <c r="Q113" i="1"/>
  <c r="Q108" i="1"/>
  <c r="Q125" i="1"/>
  <c r="Q110" i="1"/>
  <c r="Q123" i="1"/>
  <c r="Q127" i="1"/>
  <c r="Q129" i="1"/>
  <c r="Q132" i="1"/>
  <c r="Q128" i="1"/>
  <c r="Q130" i="1"/>
  <c r="Q131" i="1"/>
  <c r="Q122" i="1"/>
  <c r="Q124" i="1"/>
  <c r="Q126" i="1"/>
  <c r="Q133" i="1"/>
  <c r="Q134" i="1"/>
  <c r="K135" i="1"/>
  <c r="Q135" i="1"/>
  <c r="F64" i="1"/>
  <c r="G64" i="1"/>
  <c r="H64" i="1"/>
  <c r="E84" i="2"/>
  <c r="E106" i="2"/>
  <c r="E74" i="1"/>
  <c r="E86" i="1"/>
  <c r="F86" i="1"/>
  <c r="G86" i="1"/>
  <c r="H86" i="1"/>
  <c r="E82" i="1"/>
  <c r="F82" i="1"/>
  <c r="G82" i="1"/>
  <c r="H82" i="1"/>
  <c r="E65" i="1"/>
  <c r="F65" i="1"/>
  <c r="G65" i="1"/>
  <c r="H65" i="1"/>
  <c r="E134" i="1"/>
  <c r="F134" i="1"/>
  <c r="G134" i="1"/>
  <c r="K134" i="1"/>
  <c r="E78" i="1"/>
  <c r="F78" i="1"/>
  <c r="G78" i="1"/>
  <c r="H78" i="1"/>
  <c r="E114" i="1"/>
  <c r="F114" i="1"/>
  <c r="G114" i="1"/>
  <c r="J114" i="1"/>
  <c r="E87" i="1"/>
  <c r="F87" i="1"/>
  <c r="G87" i="1"/>
  <c r="H87" i="1"/>
  <c r="E83" i="1"/>
  <c r="F83" i="1"/>
  <c r="G83" i="1"/>
  <c r="H83" i="1"/>
  <c r="E79" i="1"/>
  <c r="F79" i="1"/>
  <c r="G79" i="1"/>
  <c r="H79" i="1"/>
  <c r="E72" i="1"/>
  <c r="E70" i="1"/>
  <c r="E107" i="2"/>
  <c r="E37" i="2"/>
  <c r="E99" i="2"/>
  <c r="E133" i="1"/>
  <c r="F133" i="1"/>
  <c r="G133" i="1"/>
  <c r="K133" i="1"/>
  <c r="E92" i="1"/>
  <c r="F92" i="1"/>
  <c r="G92" i="1"/>
  <c r="H92" i="1"/>
  <c r="E91" i="1"/>
  <c r="E90" i="1"/>
  <c r="E68" i="1"/>
  <c r="E96" i="1"/>
  <c r="F96" i="1"/>
  <c r="G96" i="1"/>
  <c r="H96" i="1"/>
  <c r="E85" i="1"/>
  <c r="F85" i="1"/>
  <c r="G85" i="1"/>
  <c r="H85" i="1"/>
  <c r="E81" i="1"/>
  <c r="F81" i="1"/>
  <c r="G81" i="1"/>
  <c r="H81" i="1"/>
  <c r="E66" i="1"/>
  <c r="E28" i="2"/>
  <c r="E12" i="2"/>
  <c r="E126" i="1"/>
  <c r="F126" i="1"/>
  <c r="G126" i="1"/>
  <c r="K126" i="1"/>
  <c r="E124" i="1"/>
  <c r="F124" i="1"/>
  <c r="G124" i="1"/>
  <c r="I124" i="1"/>
  <c r="E122" i="1"/>
  <c r="F122" i="1"/>
  <c r="G122" i="1"/>
  <c r="I122" i="1"/>
  <c r="E121" i="1"/>
  <c r="F121" i="1"/>
  <c r="G121" i="1"/>
  <c r="I121" i="1"/>
  <c r="E120" i="1"/>
  <c r="F120" i="1"/>
  <c r="G120" i="1"/>
  <c r="I120" i="1"/>
  <c r="E95" i="1"/>
  <c r="E94" i="1"/>
  <c r="F94" i="1"/>
  <c r="G94" i="1"/>
  <c r="H94" i="1"/>
  <c r="E93" i="1"/>
  <c r="F93" i="1"/>
  <c r="G93" i="1"/>
  <c r="H93" i="1"/>
  <c r="E73" i="1"/>
  <c r="E69" i="1"/>
  <c r="F69" i="1"/>
  <c r="G69" i="1"/>
  <c r="H69" i="1"/>
  <c r="E23" i="2"/>
  <c r="E19" i="2"/>
  <c r="E15" i="2"/>
  <c r="E13" i="2"/>
  <c r="E11" i="2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N108" i="1"/>
  <c r="E109" i="1"/>
  <c r="F109" i="1"/>
  <c r="G109" i="1"/>
  <c r="I109" i="1"/>
  <c r="E110" i="1"/>
  <c r="F110" i="1"/>
  <c r="G110" i="1"/>
  <c r="K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5" i="1"/>
  <c r="F115" i="1"/>
  <c r="G115" i="1"/>
  <c r="J115" i="1"/>
  <c r="E116" i="1"/>
  <c r="F116" i="1"/>
  <c r="G116" i="1"/>
  <c r="J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3" i="1"/>
  <c r="F123" i="1"/>
  <c r="G123" i="1"/>
  <c r="K123" i="1"/>
  <c r="E125" i="1"/>
  <c r="F125" i="1"/>
  <c r="G125" i="1"/>
  <c r="J125" i="1"/>
  <c r="E127" i="1"/>
  <c r="F127" i="1"/>
  <c r="G127" i="1"/>
  <c r="J127" i="1"/>
  <c r="E128" i="1"/>
  <c r="F128" i="1"/>
  <c r="G128" i="1"/>
  <c r="K128" i="1"/>
  <c r="E129" i="1"/>
  <c r="F129" i="1"/>
  <c r="G129" i="1"/>
  <c r="J129" i="1"/>
  <c r="E130" i="1"/>
  <c r="F130" i="1"/>
  <c r="G130" i="1"/>
  <c r="I130" i="1"/>
  <c r="E131" i="1"/>
  <c r="F131" i="1"/>
  <c r="G131" i="1"/>
  <c r="K131" i="1"/>
  <c r="E132" i="1"/>
  <c r="F132" i="1"/>
  <c r="G132" i="1"/>
  <c r="K13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89" i="1"/>
  <c r="F89" i="1"/>
  <c r="G89" i="1"/>
  <c r="H89" i="1"/>
  <c r="E77" i="1"/>
  <c r="F77" i="1"/>
  <c r="G77" i="1"/>
  <c r="H77" i="1"/>
  <c r="E76" i="1"/>
  <c r="F76" i="1"/>
  <c r="G76" i="1"/>
  <c r="H76" i="1"/>
  <c r="E75" i="1"/>
  <c r="F75" i="1"/>
  <c r="G75" i="1"/>
  <c r="H75" i="1"/>
  <c r="E71" i="1"/>
  <c r="F71" i="1"/>
  <c r="G71" i="1"/>
  <c r="H71" i="1"/>
  <c r="E67" i="1"/>
  <c r="F67" i="1"/>
  <c r="G67" i="1"/>
  <c r="H67" i="1"/>
  <c r="E115" i="2"/>
  <c r="F95" i="1"/>
  <c r="G95" i="1"/>
  <c r="H95" i="1"/>
  <c r="E16" i="2"/>
  <c r="E32" i="2"/>
  <c r="E67" i="2"/>
  <c r="E41" i="2"/>
  <c r="E61" i="2"/>
  <c r="E80" i="2"/>
  <c r="E74" i="2"/>
  <c r="E40" i="2"/>
  <c r="E56" i="2"/>
  <c r="E89" i="2"/>
  <c r="E119" i="2"/>
  <c r="E21" i="2"/>
  <c r="E18" i="2"/>
  <c r="E86" i="2"/>
  <c r="F66" i="1"/>
  <c r="G66" i="1"/>
  <c r="E73" i="2"/>
  <c r="E27" i="2"/>
  <c r="E43" i="2"/>
  <c r="E65" i="2"/>
  <c r="E85" i="2"/>
  <c r="E82" i="2"/>
  <c r="E68" i="2"/>
  <c r="E42" i="2"/>
  <c r="E58" i="2"/>
  <c r="F74" i="1"/>
  <c r="G74" i="1"/>
  <c r="H74" i="1"/>
  <c r="E94" i="2"/>
  <c r="E20" i="2"/>
  <c r="E91" i="2"/>
  <c r="E79" i="2"/>
  <c r="E29" i="2"/>
  <c r="E45" i="2"/>
  <c r="E71" i="2"/>
  <c r="F72" i="1"/>
  <c r="G72" i="1"/>
  <c r="H72" i="1"/>
  <c r="E92" i="2"/>
  <c r="E101" i="2"/>
  <c r="E76" i="2"/>
  <c r="E44" i="2"/>
  <c r="E60" i="2"/>
  <c r="E97" i="2"/>
  <c r="E25" i="2"/>
  <c r="E22" i="2"/>
  <c r="E103" i="2"/>
  <c r="E57" i="2"/>
  <c r="E31" i="2"/>
  <c r="E47" i="2"/>
  <c r="E77" i="2"/>
  <c r="E46" i="2"/>
  <c r="E62" i="2"/>
  <c r="E112" i="2"/>
  <c r="E102" i="2"/>
  <c r="E24" i="2"/>
  <c r="F68" i="1"/>
  <c r="G68" i="1"/>
  <c r="H68" i="1"/>
  <c r="E88" i="2"/>
  <c r="E63" i="2"/>
  <c r="E33" i="2"/>
  <c r="E49" i="2"/>
  <c r="E83" i="2"/>
  <c r="E105" i="2"/>
  <c r="E48" i="2"/>
  <c r="E70" i="2"/>
  <c r="E116" i="2"/>
  <c r="E93" i="2"/>
  <c r="F73" i="1"/>
  <c r="G73" i="1"/>
  <c r="H73" i="1"/>
  <c r="E26" i="2"/>
  <c r="E96" i="2"/>
  <c r="E69" i="2"/>
  <c r="E35" i="2"/>
  <c r="E51" i="2"/>
  <c r="E87" i="2"/>
  <c r="E34" i="2"/>
  <c r="E50" i="2"/>
  <c r="E72" i="2"/>
  <c r="E109" i="2"/>
  <c r="E118" i="2"/>
  <c r="E110" i="2"/>
  <c r="F90" i="1"/>
  <c r="G90" i="1"/>
  <c r="H90" i="1"/>
  <c r="E75" i="2"/>
  <c r="E53" i="2"/>
  <c r="E90" i="2"/>
  <c r="F70" i="1"/>
  <c r="G70" i="1"/>
  <c r="H70" i="1"/>
  <c r="E95" i="2"/>
  <c r="E36" i="2"/>
  <c r="E52" i="2"/>
  <c r="E78" i="2"/>
  <c r="E114" i="2"/>
  <c r="E113" i="2"/>
  <c r="H38" i="1"/>
  <c r="E17" i="2"/>
  <c r="E14" i="2"/>
  <c r="E30" i="2"/>
  <c r="E55" i="2"/>
  <c r="E111" i="2"/>
  <c r="F91" i="1"/>
  <c r="G91" i="1"/>
  <c r="H91" i="1"/>
  <c r="E81" i="2"/>
  <c r="E39" i="2"/>
  <c r="E59" i="2"/>
  <c r="E66" i="2"/>
  <c r="E64" i="2"/>
  <c r="E98" i="2"/>
  <c r="E38" i="2"/>
  <c r="E54" i="2"/>
  <c r="E117" i="2"/>
  <c r="E120" i="2"/>
  <c r="H66" i="1"/>
  <c r="C12" i="1"/>
  <c r="C11" i="1"/>
  <c r="O138" i="1" l="1"/>
  <c r="O137" i="1"/>
  <c r="O136" i="1"/>
  <c r="O57" i="1"/>
  <c r="O44" i="1"/>
  <c r="O40" i="1"/>
  <c r="O67" i="1"/>
  <c r="O23" i="1"/>
  <c r="O32" i="1"/>
  <c r="O88" i="1"/>
  <c r="O71" i="1"/>
  <c r="O41" i="1"/>
  <c r="O42" i="1"/>
  <c r="O123" i="1"/>
  <c r="O78" i="1"/>
  <c r="O39" i="1"/>
  <c r="O121" i="1"/>
  <c r="O124" i="1"/>
  <c r="O72" i="1"/>
  <c r="O28" i="1"/>
  <c r="O56" i="1"/>
  <c r="O45" i="1"/>
  <c r="O81" i="1"/>
  <c r="O52" i="1"/>
  <c r="O110" i="1"/>
  <c r="O76" i="1"/>
  <c r="O87" i="1"/>
  <c r="O33" i="1"/>
  <c r="C15" i="1"/>
  <c r="O63" i="1"/>
  <c r="O93" i="1"/>
  <c r="O65" i="1"/>
  <c r="O127" i="1"/>
  <c r="O128" i="1"/>
  <c r="O68" i="1"/>
  <c r="O36" i="1"/>
  <c r="O134" i="1"/>
  <c r="O85" i="1"/>
  <c r="O43" i="1"/>
  <c r="O58" i="1"/>
  <c r="O116" i="1"/>
  <c r="O89" i="1"/>
  <c r="O64" i="1"/>
  <c r="O75" i="1"/>
  <c r="O74" i="1"/>
  <c r="O54" i="1"/>
  <c r="O70" i="1"/>
  <c r="O25" i="1"/>
  <c r="O120" i="1"/>
  <c r="O126" i="1"/>
  <c r="O129" i="1"/>
  <c r="O21" i="1"/>
  <c r="O59" i="1"/>
  <c r="O80" i="1"/>
  <c r="O53" i="1"/>
  <c r="O130" i="1"/>
  <c r="O29" i="1"/>
  <c r="O34" i="1"/>
  <c r="O77" i="1"/>
  <c r="O113" i="1"/>
  <c r="O35" i="1"/>
  <c r="O31" i="1"/>
  <c r="O92" i="1"/>
  <c r="O38" i="1"/>
  <c r="O37" i="1"/>
  <c r="O55" i="1"/>
  <c r="O135" i="1"/>
  <c r="O69" i="1"/>
  <c r="O125" i="1"/>
  <c r="O79" i="1"/>
  <c r="O133" i="1"/>
  <c r="O48" i="1"/>
  <c r="O111" i="1"/>
  <c r="O90" i="1"/>
  <c r="O112" i="1"/>
  <c r="O84" i="1"/>
  <c r="O119" i="1"/>
  <c r="O91" i="1"/>
  <c r="O114" i="1"/>
  <c r="O47" i="1"/>
  <c r="O61" i="1"/>
  <c r="O66" i="1"/>
  <c r="O27" i="1"/>
  <c r="O82" i="1"/>
  <c r="O51" i="1"/>
  <c r="O115" i="1"/>
  <c r="O95" i="1"/>
  <c r="O83" i="1"/>
  <c r="O49" i="1"/>
  <c r="O94" i="1"/>
  <c r="O22" i="1"/>
  <c r="O131" i="1"/>
  <c r="O30" i="1"/>
  <c r="O117" i="1"/>
  <c r="O132" i="1"/>
  <c r="O60" i="1"/>
  <c r="O122" i="1"/>
  <c r="O50" i="1"/>
  <c r="O24" i="1"/>
  <c r="O46" i="1"/>
  <c r="O62" i="1"/>
  <c r="O26" i="1"/>
  <c r="O73" i="1"/>
  <c r="O86" i="1"/>
  <c r="O11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<sst xmlns="http://schemas.openxmlformats.org/spreadsheetml/2006/main" count="1135" uniqueCount="450">
  <si>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</si>
  <si>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</si>
  <si>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</si>
  <si>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</si>
  <si>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</si>
  <si>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</si>
  <si>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</si>
  <si>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</si>
  <si>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</si>
  <si>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</si>
  <si>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</si>
  <si>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</si>
  <si>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</si>
  <si>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</si>
  <si>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</si>
  <si>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</si>
  <si>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</si>
  <si>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</si>
  <si>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</si>
  <si>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</si>
  <si>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</si>
  <si>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</si>
  <si>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</si>
  <si>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</si>
  <si>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</si>
  <si>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</si>
  <si>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</si>
  <si>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</si>
  <si>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</si>
  <si>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</si>
  <si>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Bull...26</t>
  </si>
  <si>
    <t>B</t>
  </si>
  <si>
    <t>Diethelm R</t>
  </si>
  <si>
    <t>BBSAG Bull...31</t>
  </si>
  <si>
    <t>v</t>
  </si>
  <si>
    <t>Peter H</t>
  </si>
  <si>
    <t>BBSAG Bull.4</t>
  </si>
  <si>
    <t>BBSAG Bull.9</t>
  </si>
  <si>
    <t>BBSAG Bull.15</t>
  </si>
  <si>
    <t>BBSAG Bull.37</t>
  </si>
  <si>
    <t>Ferrand S</t>
  </si>
  <si>
    <t>BBSAG Bull.77</t>
  </si>
  <si>
    <t>BRNO 30</t>
  </si>
  <si>
    <t>K</t>
  </si>
  <si>
    <t>BAV-M 56</t>
  </si>
  <si>
    <t>BBSAG Bull.95</t>
  </si>
  <si>
    <t>BBSAG Bull.96</t>
  </si>
  <si>
    <t>Paschke A</t>
  </si>
  <si>
    <t>BBSAG Bull.98</t>
  </si>
  <si>
    <t>phe</t>
  </si>
  <si>
    <t>V</t>
  </si>
  <si>
    <t>BAAVSS 91,16</t>
  </si>
  <si>
    <t>BBSAG Bull.102</t>
  </si>
  <si>
    <t>Blaettler E</t>
  </si>
  <si>
    <t>BBSAG Bull.103</t>
  </si>
  <si>
    <t>BAV-M 62</t>
  </si>
  <si>
    <t>BBSAG Bull.107</t>
  </si>
  <si>
    <t>II</t>
  </si>
  <si>
    <t>WZ Oph / GSC 00977-00216</t>
  </si>
  <si>
    <t>EA/DM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</si>
  <si>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</si>
  <si>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</si>
  <si>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</si>
  <si>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</si>
  <si>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</si>
  <si>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</si>
  <si>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5745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</si>
  <si>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</si>
  <si>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</si>
  <si>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</si>
  <si>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</si>
  <si>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</si>
  <si>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</si>
  <si>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0142</t>
  </si>
  <si>
    <t>OEJV 0160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</si>
  <si>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</si>
  <si>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</si>
  <si>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</si>
  <si>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</si>
  <si>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</si>
  <si>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</si>
  <si>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</si>
  <si>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</si>
  <si>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</si>
  <si>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</si>
  <si>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</si>
  <si>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</si>
  <si>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</si>
  <si>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2414766.779 </t>
  </si>
  <si>
    <t> 22.04.1899 06:41 </t>
  </si>
  <si>
    <t> -0.026 </t>
  </si>
  <si>
    <t>P </t>
  </si>
  <si>
    <t> S.Gaposchkin </t>
  </si>
  <si>
    <t> HB 907.2 </t>
  </si>
  <si>
    <t>2416379.51 </t>
  </si>
  <si>
    <t> 22.09.1903 00:14 </t>
  </si>
  <si>
    <t> -0.04 </t>
  </si>
  <si>
    <t>2416402.534 </t>
  </si>
  <si>
    <t> 15.10.1903 00:48 </t>
  </si>
  <si>
    <t> -0.022 </t>
  </si>
  <si>
    <t>2416634.72 </t>
  </si>
  <si>
    <t> 03.06.1904 05:16 </t>
  </si>
  <si>
    <t> -0.02 </t>
  </si>
  <si>
    <t>2416678.62 </t>
  </si>
  <si>
    <t> 17.07.1904 02:52 </t>
  </si>
  <si>
    <t> -0.05 </t>
  </si>
  <si>
    <t>2416975.67 </t>
  </si>
  <si>
    <t> 10.05.1905 04:04 </t>
  </si>
  <si>
    <t> -0.03 </t>
  </si>
  <si>
    <t>2417107.531 </t>
  </si>
  <si>
    <t> 19.09.1905 00:44 </t>
  </si>
  <si>
    <t> 0.055 </t>
  </si>
  <si>
    <t>2417341.73 </t>
  </si>
  <si>
    <t> 11.05.1906 05:31 </t>
  </si>
  <si>
    <t>2417707.813 </t>
  </si>
  <si>
    <t> 12.05.1907 07:30 </t>
  </si>
  <si>
    <t> 0.003 </t>
  </si>
  <si>
    <t>2417728.754 </t>
  </si>
  <si>
    <t> 02.06.1907 06:05 </t>
  </si>
  <si>
    <t> 0.027 </t>
  </si>
  <si>
    <t>2418027.80 </t>
  </si>
  <si>
    <t> 27.03.1908 07:12 </t>
  </si>
  <si>
    <t>2418523.56 </t>
  </si>
  <si>
    <t> 05.08.1909 01:26 </t>
  </si>
  <si>
    <t>2419531.77 </t>
  </si>
  <si>
    <t> 09.05.1912 06:28 </t>
  </si>
  <si>
    <t>2419596.592 </t>
  </si>
  <si>
    <t> 13.07.1912 02:12 </t>
  </si>
  <si>
    <t> -0.070 </t>
  </si>
  <si>
    <t>2419596.634 </t>
  </si>
  <si>
    <t> 13.07.1912 03:12 </t>
  </si>
  <si>
    <t> -0.028 </t>
  </si>
  <si>
    <t>2420604.847 </t>
  </si>
  <si>
    <t> 17.04.1915 08:19 </t>
  </si>
  <si>
    <t> -0.040 </t>
  </si>
  <si>
    <t>2420778.51 </t>
  </si>
  <si>
    <t> 08.10.1915 00:14 </t>
  </si>
  <si>
    <t> 0.01 </t>
  </si>
  <si>
    <t>2421675.81 </t>
  </si>
  <si>
    <t> 23.03.1918 07:26 </t>
  </si>
  <si>
    <t>2422215.56 </t>
  </si>
  <si>
    <t> 14.09.1919 01:26 </t>
  </si>
  <si>
    <t> 0.02 </t>
  </si>
  <si>
    <t>2422487.458 </t>
  </si>
  <si>
    <t> 11.06.1920 22:59 </t>
  </si>
  <si>
    <t> -0.007 </t>
  </si>
  <si>
    <t>V </t>
  </si>
  <si>
    <t> E.Leiner </t>
  </si>
  <si>
    <t> AN 216.29 </t>
  </si>
  <si>
    <t>2422531.385 </t>
  </si>
  <si>
    <t> 25.07.1920 21:14 </t>
  </si>
  <si>
    <t>2422836.74 </t>
  </si>
  <si>
    <t> 27.05.1921 05:45 </t>
  </si>
  <si>
    <t>2422897.458 </t>
  </si>
  <si>
    <t> 26.07.1921 22:59 </t>
  </si>
  <si>
    <t> 0.009 </t>
  </si>
  <si>
    <t>2422918.374 </t>
  </si>
  <si>
    <t> 16.08.1921 20:58 </t>
  </si>
  <si>
    <t> 0.008 </t>
  </si>
  <si>
    <t>2422941.379 </t>
  </si>
  <si>
    <t> 08.09.1921 21:05 </t>
  </si>
  <si>
    <t>2422962.303 </t>
  </si>
  <si>
    <t> 29.09.1921 19:16 </t>
  </si>
  <si>
    <t> 0.010 </t>
  </si>
  <si>
    <t>2423284.431 </t>
  </si>
  <si>
    <t> 17.08.1922 22:20 </t>
  </si>
  <si>
    <t> AN 226.181 </t>
  </si>
  <si>
    <t>2423516.615 </t>
  </si>
  <si>
    <t> 07.04.1923 02:45 </t>
  </si>
  <si>
    <t> 0.007 </t>
  </si>
  <si>
    <t>2423535.440 </t>
  </si>
  <si>
    <t> 25.04.1923 22:33 </t>
  </si>
  <si>
    <t>2423581.451 </t>
  </si>
  <si>
    <t> 10.06.1923 22:49 </t>
  </si>
  <si>
    <t> -0.001 </t>
  </si>
  <si>
    <t>2423648.393 </t>
  </si>
  <si>
    <t> 16.08.1923 21:25 </t>
  </si>
  <si>
    <t> 0.005 </t>
  </si>
  <si>
    <t>2423692.315 </t>
  </si>
  <si>
    <t> 29.09.1923 19:33 </t>
  </si>
  <si>
    <t> 0.000 </t>
  </si>
  <si>
    <t>2423859.662 </t>
  </si>
  <si>
    <t> 15.03.1924 03:53 </t>
  </si>
  <si>
    <t>2424273.807 </t>
  </si>
  <si>
    <t> 03.05.1925 07:22 </t>
  </si>
  <si>
    <t> -0.015 </t>
  </si>
  <si>
    <t>2424286.376 </t>
  </si>
  <si>
    <t> 15.05.1925 21:01 </t>
  </si>
  <si>
    <t>2424355.405 </t>
  </si>
  <si>
    <t> 23.07.1925 21:43 </t>
  </si>
  <si>
    <t> 0.004 </t>
  </si>
  <si>
    <t>2424702.626 </t>
  </si>
  <si>
    <t> 06.07.1926 03:01 </t>
  </si>
  <si>
    <t> -0.006 </t>
  </si>
  <si>
    <t>2424744.520 </t>
  </si>
  <si>
    <t> 17.08.1926 00:28 </t>
  </si>
  <si>
    <t> 0.053 </t>
  </si>
  <si>
    <t>2425127.259 </t>
  </si>
  <si>
    <t> 03.09.1927 18:12 </t>
  </si>
  <si>
    <t> 0.002 </t>
  </si>
  <si>
    <t> J.Mergentaler </t>
  </si>
  <si>
    <t> CRAC 25 </t>
  </si>
  <si>
    <t>2425361.511 </t>
  </si>
  <si>
    <t> 25.04.1928 00:15 </t>
  </si>
  <si>
    <t> -0.023 </t>
  </si>
  <si>
    <t>2425363.601 </t>
  </si>
  <si>
    <t> 27.04.1928 02:25 </t>
  </si>
  <si>
    <t> -0.024 </t>
  </si>
  <si>
    <t>2425384.477 </t>
  </si>
  <si>
    <t> 17.05.1928 23:26 </t>
  </si>
  <si>
    <t> -0.066 </t>
  </si>
  <si>
    <t>2425384.563 </t>
  </si>
  <si>
    <t> 18.05.1928 01:30 </t>
  </si>
  <si>
    <t> 0.020 </t>
  </si>
  <si>
    <t>2425388.729 </t>
  </si>
  <si>
    <t> 22.05.1928 05:29 </t>
  </si>
  <si>
    <t> D.B.McLaughlin </t>
  </si>
  <si>
    <t> AJ 39.85 </t>
  </si>
  <si>
    <t>2426482.74 </t>
  </si>
  <si>
    <t> 21.05.1931 05:45 </t>
  </si>
  <si>
    <t> 0.03 </t>
  </si>
  <si>
    <t>2426545.487 </t>
  </si>
  <si>
    <t> 22.07.1931 23:41 </t>
  </si>
  <si>
    <t> 0.021 </t>
  </si>
  <si>
    <t> AA 27.155 </t>
  </si>
  <si>
    <t>2427250.410 </t>
  </si>
  <si>
    <t> 26.06.1933 21:50 </t>
  </si>
  <si>
    <t> 0.023 </t>
  </si>
  <si>
    <t>2427570.425 </t>
  </si>
  <si>
    <t> 12.05.1934 22:12 </t>
  </si>
  <si>
    <t> F.Lause </t>
  </si>
  <si>
    <t> AN 259.192 </t>
  </si>
  <si>
    <t>2427637.360 </t>
  </si>
  <si>
    <t> 18.07.1934 20:38 </t>
  </si>
  <si>
    <t>2427639.444 </t>
  </si>
  <si>
    <t> 20.07.1934 22:39 </t>
  </si>
  <si>
    <t> -0.009 </t>
  </si>
  <si>
    <t>2427660.376 </t>
  </si>
  <si>
    <t> 10.08.1934 21:01 </t>
  </si>
  <si>
    <t> 0.006 </t>
  </si>
  <si>
    <t>2427890.448 </t>
  </si>
  <si>
    <t> 28.03.1935 22:45 </t>
  </si>
  <si>
    <t>2427961.570 </t>
  </si>
  <si>
    <t> 08.06.1935 01:40 </t>
  </si>
  <si>
    <t> -0.013 </t>
  </si>
  <si>
    <t>2427980.411 </t>
  </si>
  <si>
    <t> 26.06.1935 21:51 </t>
  </si>
  <si>
    <t>2427984.593 </t>
  </si>
  <si>
    <t> 01.07.1935 02:13 </t>
  </si>
  <si>
    <t> 0.001 </t>
  </si>
  <si>
    <t>2428003.411 </t>
  </si>
  <si>
    <t> 19.07.1935 21:51 </t>
  </si>
  <si>
    <t>2428026.418 </t>
  </si>
  <si>
    <t> 11.08.1935 22:01 </t>
  </si>
  <si>
    <t> HA 113.75 </t>
  </si>
  <si>
    <t>2428068.266 </t>
  </si>
  <si>
    <t> 22.09.1935 18:23 </t>
  </si>
  <si>
    <t>2428072.420 </t>
  </si>
  <si>
    <t> 26.09.1935 22:04 </t>
  </si>
  <si>
    <t>2428298.356 </t>
  </si>
  <si>
    <t> 09.05.1936 20:32 </t>
  </si>
  <si>
    <t> AN 266.22 </t>
  </si>
  <si>
    <t>2428390.384 </t>
  </si>
  <si>
    <t> 09.08.1936 21:12 </t>
  </si>
  <si>
    <t> -0.008 </t>
  </si>
  <si>
    <t>2428455.228 </t>
  </si>
  <si>
    <t> 13.10.1936 17:28 </t>
  </si>
  <si>
    <t>2428457.325 </t>
  </si>
  <si>
    <t> 15.10.1936 19:48 </t>
  </si>
  <si>
    <t>2428555.627 </t>
  </si>
  <si>
    <t> 22.01.1937 03:02 </t>
  </si>
  <si>
    <t> -0.014 </t>
  </si>
  <si>
    <t>2428664.418 </t>
  </si>
  <si>
    <t> 10.05.1937 22:01 </t>
  </si>
  <si>
    <t>2428687.434 </t>
  </si>
  <si>
    <t> 02.06.1937 22:24 </t>
  </si>
  <si>
    <t> 0.013 </t>
  </si>
  <si>
    <t>2428689.498 </t>
  </si>
  <si>
    <t> 04.06.1937 23:57 </t>
  </si>
  <si>
    <t>2428754.337 </t>
  </si>
  <si>
    <t> 08.08.1937 20:05 </t>
  </si>
  <si>
    <t> -0.020 </t>
  </si>
  <si>
    <t>2428779.454 </t>
  </si>
  <si>
    <t> 02.09.1937 22:53 </t>
  </si>
  <si>
    <t> -0.004 </t>
  </si>
  <si>
    <t>2428819.172 </t>
  </si>
  <si>
    <t> 12.10.1937 16:07 </t>
  </si>
  <si>
    <t> -0.029 </t>
  </si>
  <si>
    <t>2428844.310 </t>
  </si>
  <si>
    <t> 06.11.1937 19:26 </t>
  </si>
  <si>
    <t>2433063.382 </t>
  </si>
  <si>
    <t> 26.05.1949 21:10 </t>
  </si>
  <si>
    <t> 0.014 </t>
  </si>
  <si>
    <t> J.Pagaczewski </t>
  </si>
  <si>
    <t>2433845.674 </t>
  </si>
  <si>
    <t> 18.07.1951 04:10 </t>
  </si>
  <si>
    <t> -0.010 </t>
  </si>
  <si>
    <t> G.Gorazda-Lesnick </t>
  </si>
  <si>
    <t> CTAO 303.20 </t>
  </si>
  <si>
    <t>2433851.949 </t>
  </si>
  <si>
    <t> 24.07.1951 10:46 </t>
  </si>
  <si>
    <t>2440836.327 </t>
  </si>
  <si>
    <t> 06.09.1970 19:50 </t>
  </si>
  <si>
    <t> K.Locher </t>
  </si>
  <si>
    <t> ORI 121 </t>
  </si>
  <si>
    <t>2440859.331 </t>
  </si>
  <si>
    <t> 29.09.1970 19:56 </t>
  </si>
  <si>
    <t>2441135.427 </t>
  </si>
  <si>
    <t> 02.07.1971 22:14 </t>
  </si>
  <si>
    <t> -0.016 </t>
  </si>
  <si>
    <t> R.Diethelm </t>
  </si>
  <si>
    <t> ORI 126 </t>
  </si>
  <si>
    <t>2441522.387 </t>
  </si>
  <si>
    <t> 23.07.1972 21:17 </t>
  </si>
  <si>
    <t> -0.030 </t>
  </si>
  <si>
    <t> H.Peter </t>
  </si>
  <si>
    <t> BBS 4 </t>
  </si>
  <si>
    <t>2441522.403 </t>
  </si>
  <si>
    <t> 23.07.1972 21:40 </t>
  </si>
  <si>
    <t>2441522.408 </t>
  </si>
  <si>
    <t> 23.07.1972 21:47 </t>
  </si>
  <si>
    <t>2441819.460 </t>
  </si>
  <si>
    <t> 16.05.1973 23:02 </t>
  </si>
  <si>
    <t> BBS 9 </t>
  </si>
  <si>
    <t>2442183.416 </t>
  </si>
  <si>
    <t> 15.05.1974 21:59 </t>
  </si>
  <si>
    <t> BBS 15 </t>
  </si>
  <si>
    <t>2443689.479 </t>
  </si>
  <si>
    <t> 29.06.1978 23:29 </t>
  </si>
  <si>
    <t> BBS 37 </t>
  </si>
  <si>
    <t>2446241.431 </t>
  </si>
  <si>
    <t> 24.06.1985 22:20 </t>
  </si>
  <si>
    <t> 0.019 </t>
  </si>
  <si>
    <t> S.Ferrand </t>
  </si>
  <si>
    <t> BBS 77 </t>
  </si>
  <si>
    <t>2446243.508 </t>
  </si>
  <si>
    <t> 27.06.1985 00:11 </t>
  </si>
  <si>
    <t>2447381.420 </t>
  </si>
  <si>
    <t> 07.08.1988 22:04 </t>
  </si>
  <si>
    <t> A.Paschke </t>
  </si>
  <si>
    <t> BRNO 30 </t>
  </si>
  <si>
    <t>2447724.471 </t>
  </si>
  <si>
    <t> 16.07.1989 23:18 </t>
  </si>
  <si>
    <t> J.Pietz </t>
  </si>
  <si>
    <t>BAVM 56 </t>
  </si>
  <si>
    <t>2448004.7536 </t>
  </si>
  <si>
    <t> 23.04.1990 06:05 </t>
  </si>
  <si>
    <t> -0.0064 </t>
  </si>
  <si>
    <t>E </t>
  </si>
  <si>
    <t>?</t>
  </si>
  <si>
    <t> Smith &amp; Caton </t>
  </si>
  <si>
    <t>IBVS 5745 </t>
  </si>
  <si>
    <t>2448042.420 </t>
  </si>
  <si>
    <t> 30.05.1990 22:04 </t>
  </si>
  <si>
    <t> BBS 95 </t>
  </si>
  <si>
    <t>2448088.453 </t>
  </si>
  <si>
    <t> 15.07.1990 22:52 </t>
  </si>
  <si>
    <t> BBS 96 </t>
  </si>
  <si>
    <t>2448408.468 </t>
  </si>
  <si>
    <t> 31.05.1991 23:13 </t>
  </si>
  <si>
    <t> -0.000 </t>
  </si>
  <si>
    <t> BBS 98 </t>
  </si>
  <si>
    <t>2448795.445 </t>
  </si>
  <si>
    <t> 21.06.1992 22:40 </t>
  </si>
  <si>
    <t> BBS 102 </t>
  </si>
  <si>
    <t>2448883.3011 </t>
  </si>
  <si>
    <t> 17.09.1992 19:13 </t>
  </si>
  <si>
    <t> 0.0049 </t>
  </si>
  <si>
    <t> E.Blättler </t>
  </si>
  <si>
    <t> BBS 103 </t>
  </si>
  <si>
    <t>2449115.4800 </t>
  </si>
  <si>
    <t> 07.05.1993 23:31 </t>
  </si>
  <si>
    <t> -0.0008 </t>
  </si>
  <si>
    <t> F.Agerer </t>
  </si>
  <si>
    <t>BAVM 62 </t>
  </si>
  <si>
    <t>2449115.4824 </t>
  </si>
  <si>
    <t> 07.05.1993 23:34 </t>
  </si>
  <si>
    <t> 0.0016 </t>
  </si>
  <si>
    <t>B;V</t>
  </si>
  <si>
    <t>2449504.5461 </t>
  </si>
  <si>
    <t> 01.06.1994 01:06 </t>
  </si>
  <si>
    <t> BBS 107 </t>
  </si>
  <si>
    <t>2452054.396 </t>
  </si>
  <si>
    <t> 24.05.2001 21:30 </t>
  </si>
  <si>
    <t> R.Meyer </t>
  </si>
  <si>
    <t>BAVM 143 </t>
  </si>
  <si>
    <t>2452100.411 </t>
  </si>
  <si>
    <t> 09.07.2001 21:51 </t>
  </si>
  <si>
    <t>BAVM 154 </t>
  </si>
  <si>
    <t>2453098.180 </t>
  </si>
  <si>
    <t> 02.04.2004 16:19 </t>
  </si>
  <si>
    <t> Kanai </t>
  </si>
  <si>
    <t>VSB 43 </t>
  </si>
  <si>
    <t>2453476.7886 </t>
  </si>
  <si>
    <t> 16.04.2005 06:55 </t>
  </si>
  <si>
    <t> 0.0028 </t>
  </si>
  <si>
    <t>2453851.2130 </t>
  </si>
  <si>
    <t> 25.04.2006 17:06 </t>
  </si>
  <si>
    <t> 0.0034 </t>
  </si>
  <si>
    <t> K.Nagai et al. </t>
  </si>
  <si>
    <t>VSB 45 </t>
  </si>
  <si>
    <t>2453901.4151 </t>
  </si>
  <si>
    <t> 14.06.2006 21:57 </t>
  </si>
  <si>
    <t>C </t>
  </si>
  <si>
    <t>-I</t>
  </si>
  <si>
    <t>BAVM 178 </t>
  </si>
  <si>
    <t>2453982.9931 </t>
  </si>
  <si>
    <t> 04.09.2006 11:50 </t>
  </si>
  <si>
    <t>4382.5</t>
  </si>
  <si>
    <t> 0.0031 </t>
  </si>
  <si>
    <t>2454244.4632 </t>
  </si>
  <si>
    <t> 23.05.2007 23:07 </t>
  </si>
  <si>
    <t>4445</t>
  </si>
  <si>
    <t> 0.0040 </t>
  </si>
  <si>
    <t>BAVM 186 </t>
  </si>
  <si>
    <t>2454265.38107 </t>
  </si>
  <si>
    <t> 13.06.2007 21:08 </t>
  </si>
  <si>
    <t>4450</t>
  </si>
  <si>
    <t> 0.00437 </t>
  </si>
  <si>
    <t>R</t>
  </si>
  <si>
    <t> L.Brát </t>
  </si>
  <si>
    <t>OEJV 0074 </t>
  </si>
  <si>
    <t>2454288.3893 </t>
  </si>
  <si>
    <t> 06.07.2007 21:20 </t>
  </si>
  <si>
    <t>4455.5</t>
  </si>
  <si>
    <t> 0.0033 </t>
  </si>
  <si>
    <t> F.Walter </t>
  </si>
  <si>
    <t>2455660.578 </t>
  </si>
  <si>
    <t> 09.04.2011 01:52 </t>
  </si>
  <si>
    <t>4783.5</t>
  </si>
  <si>
    <t>OEJV 0142 </t>
  </si>
  <si>
    <t>2455794.45176 </t>
  </si>
  <si>
    <t> 20.08.2011 22:50 </t>
  </si>
  <si>
    <t>4815.5</t>
  </si>
  <si>
    <t> 0.00362 </t>
  </si>
  <si>
    <t> H.Ku?akova </t>
  </si>
  <si>
    <t>OEJV 0160 </t>
  </si>
  <si>
    <t>2456491.0050 </t>
  </si>
  <si>
    <t> 17.07.2013 12:07 </t>
  </si>
  <si>
    <t>4982</t>
  </si>
  <si>
    <t>IBVS 6093 </t>
  </si>
  <si>
    <t>Ic</t>
  </si>
  <si>
    <t>JBAV, 63</t>
  </si>
  <si>
    <t>22/04/1899</t>
  </si>
  <si>
    <t>JBAV 96</t>
  </si>
  <si>
    <t xml:space="preserve">Mag </t>
  </si>
  <si>
    <t>Next ToM-P</t>
  </si>
  <si>
    <t>Next ToM-S</t>
  </si>
  <si>
    <t>9.14-9.82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</si>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</sst>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165" fontId="33" fillId="0" borderId="0" xfId="42" applyNumberFormat="1" applyFont="1" applyAlignment="1">
      <alignment horizontal="left" vertical="top"/>
    </xf>
    <xf numFmtId="0" fontId="33" fillId="0" borderId="0" xfId="42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4" fontId="6" fillId="0" borderId="0" xfId="0" applyNumberFormat="1" applyFont="1" applyAlignment="1"/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36" fillId="0" borderId="22" xfId="0" applyFont="1" applyBorder="1" applyAlignment="1">
      <alignment horizontal="right" vertical="center"/>
    </xf>
    <xf numFmtId="0" fontId="36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22" fontId="37" fillId="0" borderId="23" xfId="0" applyNumberFormat="1" applyFont="1" applyBorder="1" applyAlignment="1">
      <alignment horizontal="right" vertical="center"/>
    </xf>
    <xf numFmtId="22" fontId="37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1724506658887"/>
          <c:y val="0.11121843812076682"/>
          <c:w val="0.80953249732672306"/>
          <c:h val="0.66416740460633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E-4CDF-A5CA-1AA5441EAC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E-4CDF-A5CA-1AA5441EAC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E-4CDF-A5CA-1AA5441EAC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  <c:pt idx="117">
                  <c:v>3.6190000973874703E-3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E-4CDF-A5CA-1AA5441EAC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E-4CDF-A5CA-1AA5441EAC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E-4CDF-A5CA-1AA5441EAC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E-4CDF-A5CA-1AA5441EAC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-5.0024419077904668E-3</c:v>
                </c:pt>
                <c:pt idx="1">
                  <c:v>-4.6991965648004426E-3</c:v>
                </c:pt>
                <c:pt idx="2">
                  <c:v>-4.6948701072480553E-3</c:v>
                </c:pt>
                <c:pt idx="3">
                  <c:v>-4.6512122174012429E-3</c:v>
                </c:pt>
                <c:pt idx="4">
                  <c:v>-4.6429526166194132E-3</c:v>
                </c:pt>
                <c:pt idx="5">
                  <c:v>-4.5871019827613286E-3</c:v>
                </c:pt>
                <c:pt idx="6">
                  <c:v>-4.5623231804158403E-3</c:v>
                </c:pt>
                <c:pt idx="7">
                  <c:v>-4.518271976246083E-3</c:v>
                </c:pt>
                <c:pt idx="8">
                  <c:v>-4.4494419697308375E-3</c:v>
                </c:pt>
                <c:pt idx="9">
                  <c:v>-4.445508826501395E-3</c:v>
                </c:pt>
                <c:pt idx="10">
                  <c:v>-4.3892648783203656E-3</c:v>
                </c:pt>
                <c:pt idx="11">
                  <c:v>-4.2960493837825757E-3</c:v>
                </c:pt>
                <c:pt idx="12">
                  <c:v>-4.1064718801234424E-3</c:v>
                </c:pt>
                <c:pt idx="13">
                  <c:v>-4.0942791361121703E-3</c:v>
                </c:pt>
                <c:pt idx="14">
                  <c:v>-4.0942791361121703E-3</c:v>
                </c:pt>
                <c:pt idx="15">
                  <c:v>-3.904701632453037E-3</c:v>
                </c:pt>
                <c:pt idx="16">
                  <c:v>-3.8720565436486639E-3</c:v>
                </c:pt>
                <c:pt idx="17">
                  <c:v>-3.7033246991055764E-3</c:v>
                </c:pt>
                <c:pt idx="18">
                  <c:v>-3.6018496037859568E-3</c:v>
                </c:pt>
                <c:pt idx="19">
                  <c:v>-3.5507187418032035E-3</c:v>
                </c:pt>
                <c:pt idx="20">
                  <c:v>-3.5424591410213738E-3</c:v>
                </c:pt>
                <c:pt idx="21">
                  <c:v>-3.4850352498715115E-3</c:v>
                </c:pt>
                <c:pt idx="22">
                  <c:v>-3.4736291345061282E-3</c:v>
                </c:pt>
                <c:pt idx="23">
                  <c:v>-3.4696959912766858E-3</c:v>
                </c:pt>
                <c:pt idx="24">
                  <c:v>-3.4653695337242985E-3</c:v>
                </c:pt>
                <c:pt idx="25">
                  <c:v>-3.4614363904948561E-3</c:v>
                </c:pt>
                <c:pt idx="26">
                  <c:v>-3.4008659847614402E-3</c:v>
                </c:pt>
                <c:pt idx="27">
                  <c:v>-3.3572080949146269E-3</c:v>
                </c:pt>
                <c:pt idx="28">
                  <c:v>-3.3536682660081285E-3</c:v>
                </c:pt>
                <c:pt idx="29">
                  <c:v>-3.3450153509033548E-3</c:v>
                </c:pt>
                <c:pt idx="30">
                  <c:v>-3.3324292925691387E-3</c:v>
                </c:pt>
                <c:pt idx="31">
                  <c:v>-3.3241696917873089E-3</c:v>
                </c:pt>
                <c:pt idx="32">
                  <c:v>-3.2927045459517686E-3</c:v>
                </c:pt>
                <c:pt idx="33">
                  <c:v>-3.2148283100088054E-3</c:v>
                </c:pt>
                <c:pt idx="34">
                  <c:v>-3.2124684240711398E-3</c:v>
                </c:pt>
                <c:pt idx="35">
                  <c:v>-3.1994890514139788E-3</c:v>
                </c:pt>
                <c:pt idx="36">
                  <c:v>-3.1341988738052317E-3</c:v>
                </c:pt>
                <c:pt idx="37">
                  <c:v>-3.1263325873463468E-3</c:v>
                </c:pt>
                <c:pt idx="38">
                  <c:v>-3.0543560662475468E-3</c:v>
                </c:pt>
                <c:pt idx="39">
                  <c:v>-3.0103048620777899E-3</c:v>
                </c:pt>
                <c:pt idx="40">
                  <c:v>-3.0099115477548455E-3</c:v>
                </c:pt>
                <c:pt idx="41">
                  <c:v>-3.0059784045254031E-3</c:v>
                </c:pt>
                <c:pt idx="42">
                  <c:v>-3.0059784045254031E-3</c:v>
                </c:pt>
                <c:pt idx="43">
                  <c:v>-3.0051917758795142E-3</c:v>
                </c:pt>
                <c:pt idx="44">
                  <c:v>-2.7994883849796664E-3</c:v>
                </c:pt>
                <c:pt idx="45">
                  <c:v>-2.7876889552913386E-3</c:v>
                </c:pt>
                <c:pt idx="46">
                  <c:v>-2.6551420284591232E-3</c:v>
                </c:pt>
                <c:pt idx="47">
                  <c:v>-2.5949649370486513E-3</c:v>
                </c:pt>
                <c:pt idx="48">
                  <c:v>-2.5823788787144352E-3</c:v>
                </c:pt>
                <c:pt idx="49">
                  <c:v>-2.5819855643914908E-3</c:v>
                </c:pt>
                <c:pt idx="50">
                  <c:v>-2.5780524211620479E-3</c:v>
                </c:pt>
                <c:pt idx="51">
                  <c:v>-2.5347878456381794E-3</c:v>
                </c:pt>
                <c:pt idx="52">
                  <c:v>-2.5214151586580745E-3</c:v>
                </c:pt>
                <c:pt idx="53">
                  <c:v>-2.517875329751576E-3</c:v>
                </c:pt>
                <c:pt idx="54">
                  <c:v>-2.5170887011056881E-3</c:v>
                </c:pt>
                <c:pt idx="55">
                  <c:v>-2.5135488721991896E-3</c:v>
                </c:pt>
                <c:pt idx="56">
                  <c:v>-2.5092224146468023E-3</c:v>
                </c:pt>
                <c:pt idx="57">
                  <c:v>-2.5092224146468023E-3</c:v>
                </c:pt>
                <c:pt idx="58">
                  <c:v>-2.5013561281879175E-3</c:v>
                </c:pt>
                <c:pt idx="59">
                  <c:v>-2.5005694995420286E-3</c:v>
                </c:pt>
                <c:pt idx="60">
                  <c:v>-2.458091552664049E-3</c:v>
                </c:pt>
                <c:pt idx="61">
                  <c:v>-2.4407857224545016E-3</c:v>
                </c:pt>
                <c:pt idx="62">
                  <c:v>-2.4285929784432295E-3</c:v>
                </c:pt>
                <c:pt idx="63">
                  <c:v>-2.428199664120285E-3</c:v>
                </c:pt>
                <c:pt idx="64">
                  <c:v>-2.4097138909419048E-3</c:v>
                </c:pt>
                <c:pt idx="65">
                  <c:v>-2.3892615461488034E-3</c:v>
                </c:pt>
                <c:pt idx="66">
                  <c:v>-2.3849350885964161E-3</c:v>
                </c:pt>
                <c:pt idx="67">
                  <c:v>-2.3845417742734722E-3</c:v>
                </c:pt>
                <c:pt idx="68">
                  <c:v>-2.3723490302622E-3</c:v>
                </c:pt>
                <c:pt idx="69">
                  <c:v>-2.3676292583868688E-3</c:v>
                </c:pt>
                <c:pt idx="70">
                  <c:v>-2.3601562862509279E-3</c:v>
                </c:pt>
                <c:pt idx="71">
                  <c:v>-2.3554365143755966E-3</c:v>
                </c:pt>
                <c:pt idx="72">
                  <c:v>-1.5621215249970245E-3</c:v>
                </c:pt>
                <c:pt idx="73">
                  <c:v>-1.4150219682158712E-3</c:v>
                </c:pt>
                <c:pt idx="74">
                  <c:v>-1.4138420252470384E-3</c:v>
                </c:pt>
                <c:pt idx="89">
                  <c:v>1.2473226837938251E-3</c:v>
                </c:pt>
                <c:pt idx="90">
                  <c:v>1.2544023416068216E-3</c:v>
                </c:pt>
                <c:pt idx="91">
                  <c:v>1.2630552567115952E-3</c:v>
                </c:pt>
                <c:pt idx="92">
                  <c:v>1.3232323481220671E-3</c:v>
                </c:pt>
                <c:pt idx="93">
                  <c:v>1.3314919489038964E-3</c:v>
                </c:pt>
                <c:pt idx="94">
                  <c:v>1.3959954978667551E-3</c:v>
                </c:pt>
                <c:pt idx="95">
                  <c:v>1.4125146994304141E-3</c:v>
                </c:pt>
                <c:pt idx="96">
                  <c:v>1.456172589277227E-3</c:v>
                </c:pt>
                <c:pt idx="97">
                  <c:v>1.456172589277227E-3</c:v>
                </c:pt>
                <c:pt idx="98">
                  <c:v>1.5293290533448594E-3</c:v>
                </c:pt>
                <c:pt idx="99">
                  <c:v>2.0087792130139125E-3</c:v>
                </c:pt>
                <c:pt idx="100">
                  <c:v>2.0174321281186862E-3</c:v>
                </c:pt>
                <c:pt idx="101">
                  <c:v>2.2050430601630979E-3</c:v>
                </c:pt>
                <c:pt idx="102">
                  <c:v>2.2762329526160091E-3</c:v>
                </c:pt>
                <c:pt idx="103">
                  <c:v>2.3466362164230314E-3</c:v>
                </c:pt>
                <c:pt idx="104">
                  <c:v>2.356075760173694E-3</c:v>
                </c:pt>
                <c:pt idx="105">
                  <c:v>2.3714150187685197E-3</c:v>
                </c:pt>
                <c:pt idx="106">
                  <c:v>2.4205793091365523E-3</c:v>
                </c:pt>
                <c:pt idx="107">
                  <c:v>2.4245124523659956E-3</c:v>
                </c:pt>
                <c:pt idx="108">
                  <c:v>2.428838909918382E-3</c:v>
                </c:pt>
                <c:pt idx="109">
                  <c:v>2.6868531057698168E-3</c:v>
                </c:pt>
                <c:pt idx="110">
                  <c:v>2.7120252224382491E-3</c:v>
                </c:pt>
                <c:pt idx="111">
                  <c:v>2.8429988919786873E-3</c:v>
                </c:pt>
                <c:pt idx="112">
                  <c:v>3.1092726886119519E-3</c:v>
                </c:pt>
                <c:pt idx="113">
                  <c:v>3.1092726886119519E-3</c:v>
                </c:pt>
                <c:pt idx="114">
                  <c:v>3.1092726886119519E-3</c:v>
                </c:pt>
                <c:pt idx="115">
                  <c:v>3.3893124865482646E-3</c:v>
                </c:pt>
                <c:pt idx="116">
                  <c:v>3.3936389441006519E-3</c:v>
                </c:pt>
                <c:pt idx="117">
                  <c:v>3.5954091917710573E-3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E-4CDF-A5CA-1AA5441E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1160"/>
        <c:axId val="1"/>
      </c:scatterChart>
      <c:valAx>
        <c:axId val="73024116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95635267813741E-2"/>
              <c:y val="0.35707345092501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82666319602611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036579954726"/>
          <c:y val="0.14305959403977325"/>
          <c:w val="0.81270401371748302"/>
          <c:h val="0.6330139296851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C2-4C92-8C63-5E609E41E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2-4C92-8C63-5E609E41E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C2-4C92-8C63-5E609E41E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  <c:pt idx="117">
                  <c:v>3.6190000973874703E-3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C2-4C92-8C63-5E609E41E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2-4C92-8C63-5E609E41E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2-4C92-8C63-5E609E41E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2-4C92-8C63-5E609E41E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  <c:pt idx="117">
                  <c:v>5938.5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-5.0024419077904668E-3</c:v>
                </c:pt>
                <c:pt idx="1">
                  <c:v>-4.6991965648004426E-3</c:v>
                </c:pt>
                <c:pt idx="2">
                  <c:v>-4.6948701072480553E-3</c:v>
                </c:pt>
                <c:pt idx="3">
                  <c:v>-4.6512122174012429E-3</c:v>
                </c:pt>
                <c:pt idx="4">
                  <c:v>-4.6429526166194132E-3</c:v>
                </c:pt>
                <c:pt idx="5">
                  <c:v>-4.5871019827613286E-3</c:v>
                </c:pt>
                <c:pt idx="6">
                  <c:v>-4.5623231804158403E-3</c:v>
                </c:pt>
                <c:pt idx="7">
                  <c:v>-4.518271976246083E-3</c:v>
                </c:pt>
                <c:pt idx="8">
                  <c:v>-4.4494419697308375E-3</c:v>
                </c:pt>
                <c:pt idx="9">
                  <c:v>-4.445508826501395E-3</c:v>
                </c:pt>
                <c:pt idx="10">
                  <c:v>-4.3892648783203656E-3</c:v>
                </c:pt>
                <c:pt idx="11">
                  <c:v>-4.2960493837825757E-3</c:v>
                </c:pt>
                <c:pt idx="12">
                  <c:v>-4.1064718801234424E-3</c:v>
                </c:pt>
                <c:pt idx="13">
                  <c:v>-4.0942791361121703E-3</c:v>
                </c:pt>
                <c:pt idx="14">
                  <c:v>-4.0942791361121703E-3</c:v>
                </c:pt>
                <c:pt idx="15">
                  <c:v>-3.904701632453037E-3</c:v>
                </c:pt>
                <c:pt idx="16">
                  <c:v>-3.8720565436486639E-3</c:v>
                </c:pt>
                <c:pt idx="17">
                  <c:v>-3.7033246991055764E-3</c:v>
                </c:pt>
                <c:pt idx="18">
                  <c:v>-3.6018496037859568E-3</c:v>
                </c:pt>
                <c:pt idx="19">
                  <c:v>-3.5507187418032035E-3</c:v>
                </c:pt>
                <c:pt idx="20">
                  <c:v>-3.5424591410213738E-3</c:v>
                </c:pt>
                <c:pt idx="21">
                  <c:v>-3.4850352498715115E-3</c:v>
                </c:pt>
                <c:pt idx="22">
                  <c:v>-3.4736291345061282E-3</c:v>
                </c:pt>
                <c:pt idx="23">
                  <c:v>-3.4696959912766858E-3</c:v>
                </c:pt>
                <c:pt idx="24">
                  <c:v>-3.4653695337242985E-3</c:v>
                </c:pt>
                <c:pt idx="25">
                  <c:v>-3.4614363904948561E-3</c:v>
                </c:pt>
                <c:pt idx="26">
                  <c:v>-3.4008659847614402E-3</c:v>
                </c:pt>
                <c:pt idx="27">
                  <c:v>-3.3572080949146269E-3</c:v>
                </c:pt>
                <c:pt idx="28">
                  <c:v>-3.3536682660081285E-3</c:v>
                </c:pt>
                <c:pt idx="29">
                  <c:v>-3.3450153509033548E-3</c:v>
                </c:pt>
                <c:pt idx="30">
                  <c:v>-3.3324292925691387E-3</c:v>
                </c:pt>
                <c:pt idx="31">
                  <c:v>-3.3241696917873089E-3</c:v>
                </c:pt>
                <c:pt idx="32">
                  <c:v>-3.2927045459517686E-3</c:v>
                </c:pt>
                <c:pt idx="33">
                  <c:v>-3.2148283100088054E-3</c:v>
                </c:pt>
                <c:pt idx="34">
                  <c:v>-3.2124684240711398E-3</c:v>
                </c:pt>
                <c:pt idx="35">
                  <c:v>-3.1994890514139788E-3</c:v>
                </c:pt>
                <c:pt idx="36">
                  <c:v>-3.1341988738052317E-3</c:v>
                </c:pt>
                <c:pt idx="37">
                  <c:v>-3.1263325873463468E-3</c:v>
                </c:pt>
                <c:pt idx="38">
                  <c:v>-3.0543560662475468E-3</c:v>
                </c:pt>
                <c:pt idx="39">
                  <c:v>-3.0103048620777899E-3</c:v>
                </c:pt>
                <c:pt idx="40">
                  <c:v>-3.0099115477548455E-3</c:v>
                </c:pt>
                <c:pt idx="41">
                  <c:v>-3.0059784045254031E-3</c:v>
                </c:pt>
                <c:pt idx="42">
                  <c:v>-3.0059784045254031E-3</c:v>
                </c:pt>
                <c:pt idx="43">
                  <c:v>-3.0051917758795142E-3</c:v>
                </c:pt>
                <c:pt idx="44">
                  <c:v>-2.7994883849796664E-3</c:v>
                </c:pt>
                <c:pt idx="45">
                  <c:v>-2.7876889552913386E-3</c:v>
                </c:pt>
                <c:pt idx="46">
                  <c:v>-2.6551420284591232E-3</c:v>
                </c:pt>
                <c:pt idx="47">
                  <c:v>-2.5949649370486513E-3</c:v>
                </c:pt>
                <c:pt idx="48">
                  <c:v>-2.5823788787144352E-3</c:v>
                </c:pt>
                <c:pt idx="49">
                  <c:v>-2.5819855643914908E-3</c:v>
                </c:pt>
                <c:pt idx="50">
                  <c:v>-2.5780524211620479E-3</c:v>
                </c:pt>
                <c:pt idx="51">
                  <c:v>-2.5347878456381794E-3</c:v>
                </c:pt>
                <c:pt idx="52">
                  <c:v>-2.5214151586580745E-3</c:v>
                </c:pt>
                <c:pt idx="53">
                  <c:v>-2.517875329751576E-3</c:v>
                </c:pt>
                <c:pt idx="54">
                  <c:v>-2.5170887011056881E-3</c:v>
                </c:pt>
                <c:pt idx="55">
                  <c:v>-2.5135488721991896E-3</c:v>
                </c:pt>
                <c:pt idx="56">
                  <c:v>-2.5092224146468023E-3</c:v>
                </c:pt>
                <c:pt idx="57">
                  <c:v>-2.5092224146468023E-3</c:v>
                </c:pt>
                <c:pt idx="58">
                  <c:v>-2.5013561281879175E-3</c:v>
                </c:pt>
                <c:pt idx="59">
                  <c:v>-2.5005694995420286E-3</c:v>
                </c:pt>
                <c:pt idx="60">
                  <c:v>-2.458091552664049E-3</c:v>
                </c:pt>
                <c:pt idx="61">
                  <c:v>-2.4407857224545016E-3</c:v>
                </c:pt>
                <c:pt idx="62">
                  <c:v>-2.4285929784432295E-3</c:v>
                </c:pt>
                <c:pt idx="63">
                  <c:v>-2.428199664120285E-3</c:v>
                </c:pt>
                <c:pt idx="64">
                  <c:v>-2.4097138909419048E-3</c:v>
                </c:pt>
                <c:pt idx="65">
                  <c:v>-2.3892615461488034E-3</c:v>
                </c:pt>
                <c:pt idx="66">
                  <c:v>-2.3849350885964161E-3</c:v>
                </c:pt>
                <c:pt idx="67">
                  <c:v>-2.3845417742734722E-3</c:v>
                </c:pt>
                <c:pt idx="68">
                  <c:v>-2.3723490302622E-3</c:v>
                </c:pt>
                <c:pt idx="69">
                  <c:v>-2.3676292583868688E-3</c:v>
                </c:pt>
                <c:pt idx="70">
                  <c:v>-2.3601562862509279E-3</c:v>
                </c:pt>
                <c:pt idx="71">
                  <c:v>-2.3554365143755966E-3</c:v>
                </c:pt>
                <c:pt idx="72">
                  <c:v>-1.5621215249970245E-3</c:v>
                </c:pt>
                <c:pt idx="73">
                  <c:v>-1.4150219682158712E-3</c:v>
                </c:pt>
                <c:pt idx="74">
                  <c:v>-1.4138420252470384E-3</c:v>
                </c:pt>
                <c:pt idx="89">
                  <c:v>1.2473226837938251E-3</c:v>
                </c:pt>
                <c:pt idx="90">
                  <c:v>1.2544023416068216E-3</c:v>
                </c:pt>
                <c:pt idx="91">
                  <c:v>1.2630552567115952E-3</c:v>
                </c:pt>
                <c:pt idx="92">
                  <c:v>1.3232323481220671E-3</c:v>
                </c:pt>
                <c:pt idx="93">
                  <c:v>1.3314919489038964E-3</c:v>
                </c:pt>
                <c:pt idx="94">
                  <c:v>1.3959954978667551E-3</c:v>
                </c:pt>
                <c:pt idx="95">
                  <c:v>1.4125146994304141E-3</c:v>
                </c:pt>
                <c:pt idx="96">
                  <c:v>1.456172589277227E-3</c:v>
                </c:pt>
                <c:pt idx="97">
                  <c:v>1.456172589277227E-3</c:v>
                </c:pt>
                <c:pt idx="98">
                  <c:v>1.5293290533448594E-3</c:v>
                </c:pt>
                <c:pt idx="99">
                  <c:v>2.0087792130139125E-3</c:v>
                </c:pt>
                <c:pt idx="100">
                  <c:v>2.0174321281186862E-3</c:v>
                </c:pt>
                <c:pt idx="101">
                  <c:v>2.2050430601630979E-3</c:v>
                </c:pt>
                <c:pt idx="102">
                  <c:v>2.2762329526160091E-3</c:v>
                </c:pt>
                <c:pt idx="103">
                  <c:v>2.3466362164230314E-3</c:v>
                </c:pt>
                <c:pt idx="104">
                  <c:v>2.356075760173694E-3</c:v>
                </c:pt>
                <c:pt idx="105">
                  <c:v>2.3714150187685197E-3</c:v>
                </c:pt>
                <c:pt idx="106">
                  <c:v>2.4205793091365523E-3</c:v>
                </c:pt>
                <c:pt idx="107">
                  <c:v>2.4245124523659956E-3</c:v>
                </c:pt>
                <c:pt idx="108">
                  <c:v>2.428838909918382E-3</c:v>
                </c:pt>
                <c:pt idx="109">
                  <c:v>2.6868531057698168E-3</c:v>
                </c:pt>
                <c:pt idx="110">
                  <c:v>2.7120252224382491E-3</c:v>
                </c:pt>
                <c:pt idx="111">
                  <c:v>2.8429988919786873E-3</c:v>
                </c:pt>
                <c:pt idx="112">
                  <c:v>3.1092726886119519E-3</c:v>
                </c:pt>
                <c:pt idx="113">
                  <c:v>3.1092726886119519E-3</c:v>
                </c:pt>
                <c:pt idx="114">
                  <c:v>3.1092726886119519E-3</c:v>
                </c:pt>
                <c:pt idx="115">
                  <c:v>3.3893124865482646E-3</c:v>
                </c:pt>
                <c:pt idx="116">
                  <c:v>3.3936389441006519E-3</c:v>
                </c:pt>
                <c:pt idx="117">
                  <c:v>3.5954091917710573E-3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2-4C92-8C63-5E609E41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208"/>
        <c:axId val="1"/>
      </c:scatterChart>
      <c:valAx>
        <c:axId val="7302382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78657431431388E-2"/>
              <c:y val="0.36391841301968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2680412371134"/>
          <c:y val="0.92024539877300615"/>
          <c:w val="0.837113402061855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190499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A367705-4F2F-68AB-32A5-D1EA66EA7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266701</xdr:colOff>
      <xdr:row>0</xdr:row>
      <xdr:rowOff>85725</xdr:rowOff>
    </xdr:from>
    <xdr:to>
      <xdr:col>27</xdr:col>
      <xdr:colOff>57151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C80592F-4E12-A43A-36EB-184D0FDD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6093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83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28</v>
      </c>
      <c r="B2" s="9" t="s">
        <v>59</v>
      </c>
    </row>
    <row r="4" spans="1:6" ht="14.25" thickTop="1" thickBot="1" x14ac:dyDescent="0.25">
      <c r="A4" s="6" t="s">
        <v>4</v>
      </c>
      <c r="C4" s="3">
        <v>35648.775000000001</v>
      </c>
      <c r="D4" s="4">
        <v>4.1835060000000004</v>
      </c>
    </row>
    <row r="5" spans="1:6" ht="13.5" thickTop="1" x14ac:dyDescent="0.2">
      <c r="A5" s="13" t="s">
        <v>62</v>
      </c>
      <c r="B5" s="10"/>
      <c r="C5" s="14">
        <v>-9.5</v>
      </c>
      <c r="D5" s="10" t="s">
        <v>63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35648.775000000001</v>
      </c>
      <c r="D7" s="75" t="s">
        <v>449</v>
      </c>
    </row>
    <row r="8" spans="1:6" x14ac:dyDescent="0.2">
      <c r="A8" t="s">
        <v>7</v>
      </c>
      <c r="C8">
        <f>+D4</f>
        <v>4.1835060000000004</v>
      </c>
      <c r="D8" s="75" t="s">
        <v>449</v>
      </c>
    </row>
    <row r="9" spans="1:6" x14ac:dyDescent="0.2">
      <c r="A9" s="27" t="s">
        <v>68</v>
      </c>
      <c r="B9" s="28">
        <v>38</v>
      </c>
      <c r="C9" s="25" t="str">
        <f>"F"&amp;B9</f>
        <v>F38</v>
      </c>
      <c r="D9" s="26" t="str">
        <f>"G"&amp;B9</f>
        <v>G38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24">
        <f ca="1">INTERCEPT(INDIRECT($D$9):G992,INDIRECT($C$9):F992)</f>
        <v>-1.0759850218379191E-3</v>
      </c>
      <c r="D11" s="15"/>
      <c r="E11" s="10"/>
    </row>
    <row r="12" spans="1:6" x14ac:dyDescent="0.2">
      <c r="A12" s="10" t="s">
        <v>21</v>
      </c>
      <c r="B12" s="10"/>
      <c r="C12" s="24">
        <f ca="1">SLOPE(INDIRECT($D$9):G992,INDIRECT($C$9):F992)</f>
        <v>7.8662864588852004E-7</v>
      </c>
      <c r="D12" s="15"/>
      <c r="E12" s="69" t="s">
        <v>445</v>
      </c>
      <c r="F12" s="74" t="s">
        <v>448</v>
      </c>
    </row>
    <row r="13" spans="1:6" x14ac:dyDescent="0.2">
      <c r="A13" s="10" t="s">
        <v>23</v>
      </c>
      <c r="B13" s="10"/>
      <c r="C13" s="15" t="s">
        <v>18</v>
      </c>
      <c r="E13" s="67" t="s">
        <v>71</v>
      </c>
      <c r="F13" s="70">
        <v>1</v>
      </c>
    </row>
    <row r="14" spans="1:6" x14ac:dyDescent="0.2">
      <c r="A14" s="10"/>
      <c r="B14" s="10"/>
      <c r="C14" s="10"/>
      <c r="E14" s="67" t="s">
        <v>64</v>
      </c>
      <c r="F14" s="71">
        <f ca="1">NOW()+15018.5+$C$5/24</f>
        <v>60681.762696412035</v>
      </c>
    </row>
    <row r="15" spans="1:6" x14ac:dyDescent="0.2">
      <c r="A15" s="16" t="s">
        <v>22</v>
      </c>
      <c r="B15" s="10"/>
      <c r="C15" s="17">
        <f ca="1">(C7+C11)+(C8+C12)*INT(MAX(F21:F3533))</f>
        <v>60490.437223015884</v>
      </c>
      <c r="E15" s="67" t="s">
        <v>72</v>
      </c>
      <c r="F15" s="71">
        <f ca="1">ROUND(2*($F$14-$C$7)/$C$8,0)/2+$F$13</f>
        <v>5984.5</v>
      </c>
    </row>
    <row r="16" spans="1:6" x14ac:dyDescent="0.2">
      <c r="A16" s="19" t="s">
        <v>8</v>
      </c>
      <c r="B16" s="10"/>
      <c r="C16" s="20">
        <f ca="1">+C8+C12</f>
        <v>4.1835067866286462</v>
      </c>
      <c r="E16" s="67" t="s">
        <v>65</v>
      </c>
      <c r="F16" s="71">
        <f ca="1">ROUND(2*($F$14-$C$15)/$C$16,0)/2+$F$13</f>
        <v>46.5</v>
      </c>
    </row>
    <row r="17" spans="1:17" ht="13.5" thickBot="1" x14ac:dyDescent="0.25">
      <c r="A17" s="18" t="s">
        <v>60</v>
      </c>
      <c r="B17" s="10"/>
      <c r="C17" s="10">
        <f>COUNT(C21:C2191)</f>
        <v>118</v>
      </c>
      <c r="E17" s="67" t="s">
        <v>446</v>
      </c>
      <c r="F17" s="72">
        <f ca="1">+$C$15+$C$16*$F$16-15018.5-$C$5/24</f>
        <v>45666.866121927451</v>
      </c>
    </row>
    <row r="18" spans="1:17" ht="14.25" thickTop="1" thickBot="1" x14ac:dyDescent="0.25">
      <c r="A18" s="19" t="s">
        <v>9</v>
      </c>
      <c r="B18" s="10"/>
      <c r="C18" s="22">
        <f ca="1">+C15</f>
        <v>60490.437223015884</v>
      </c>
      <c r="D18" s="66">
        <f ca="1">+C16</f>
        <v>4.1835067866286462</v>
      </c>
      <c r="E18" s="68" t="s">
        <v>447</v>
      </c>
      <c r="F18" s="73">
        <f ca="1">+($C$15+$C$16*$F$16)-($C$16/2)-15018.5-$C$5/24</f>
        <v>45664.774368534134</v>
      </c>
    </row>
    <row r="19" spans="1:17" ht="13.5" thickTop="1" x14ac:dyDescent="0.2">
      <c r="E19" s="18"/>
      <c r="F19" s="21"/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83</v>
      </c>
      <c r="I20" s="8" t="s">
        <v>85</v>
      </c>
      <c r="J20" s="8" t="s">
        <v>80</v>
      </c>
      <c r="K20" s="8" t="s">
        <v>78</v>
      </c>
      <c r="L20" s="8" t="s">
        <v>1</v>
      </c>
      <c r="M20" s="8" t="s">
        <v>2</v>
      </c>
      <c r="N20" s="8" t="s">
        <v>3</v>
      </c>
      <c r="O20" s="8" t="s">
        <v>27</v>
      </c>
      <c r="P20" s="7" t="s">
        <v>26</v>
      </c>
      <c r="Q20" s="5" t="s">
        <v>19</v>
      </c>
    </row>
    <row r="21" spans="1:17" x14ac:dyDescent="0.2">
      <c r="A21" s="49" t="s">
        <v>93</v>
      </c>
      <c r="B21" s="51" t="s">
        <v>57</v>
      </c>
      <c r="C21" s="50">
        <v>14766.779</v>
      </c>
      <c r="D21" s="23"/>
      <c r="E21" s="35">
        <f t="shared" ref="E21:E52" si="0">+(C21-C$7)/C$8</f>
        <v>-4991.5061673151649</v>
      </c>
      <c r="F21">
        <f t="shared" ref="F21:F52" si="1">ROUND(2*E21,0)/2</f>
        <v>-4991.5</v>
      </c>
      <c r="G21">
        <f t="shared" ref="G21:G52" si="2">+C21-(C$7+F21*C$8)</f>
        <v>-2.5800999997954932E-2</v>
      </c>
      <c r="H21">
        <f t="shared" ref="H21:H52" si="3">+G21</f>
        <v>-2.5800999997954932E-2</v>
      </c>
      <c r="O21">
        <f t="shared" ref="O21:O52" ca="1" si="4">+C$11+C$12*$F21</f>
        <v>-5.0024419077904668E-3</v>
      </c>
      <c r="Q21" s="60" t="s">
        <v>443</v>
      </c>
    </row>
    <row r="22" spans="1:17" x14ac:dyDescent="0.2">
      <c r="A22" s="49" t="s">
        <v>93</v>
      </c>
      <c r="B22" s="51" t="s">
        <v>70</v>
      </c>
      <c r="C22" s="50">
        <v>16379.51</v>
      </c>
      <c r="D22" s="23"/>
      <c r="E22" s="35">
        <f t="shared" si="0"/>
        <v>-4606.0086922308701</v>
      </c>
      <c r="F22">
        <f t="shared" si="1"/>
        <v>-4606</v>
      </c>
      <c r="G22">
        <f t="shared" si="2"/>
        <v>-3.6363999997774954E-2</v>
      </c>
      <c r="H22">
        <f t="shared" si="3"/>
        <v>-3.6363999997774954E-2</v>
      </c>
      <c r="O22">
        <f t="shared" ca="1" si="4"/>
        <v>-4.6991965648004426E-3</v>
      </c>
      <c r="Q22" s="2">
        <f t="shared" ref="Q22:Q52" si="5">+C22-15018.5</f>
        <v>1361.0100000000002</v>
      </c>
    </row>
    <row r="23" spans="1:17" x14ac:dyDescent="0.2">
      <c r="A23" s="49" t="s">
        <v>93</v>
      </c>
      <c r="B23" s="51" t="s">
        <v>57</v>
      </c>
      <c r="C23" s="50">
        <v>16402.534</v>
      </c>
      <c r="D23" s="23"/>
      <c r="E23" s="35">
        <f t="shared" si="0"/>
        <v>-4600.5051743681015</v>
      </c>
      <c r="F23">
        <f t="shared" si="1"/>
        <v>-4600.5</v>
      </c>
      <c r="G23">
        <f t="shared" si="2"/>
        <v>-2.164700000139419E-2</v>
      </c>
      <c r="H23">
        <f t="shared" si="3"/>
        <v>-2.164700000139419E-2</v>
      </c>
      <c r="O23">
        <f t="shared" ca="1" si="4"/>
        <v>-4.6948701072480553E-3</v>
      </c>
      <c r="Q23" s="2">
        <f t="shared" si="5"/>
        <v>1384.0339999999997</v>
      </c>
    </row>
    <row r="24" spans="1:17" x14ac:dyDescent="0.2">
      <c r="A24" s="49" t="s">
        <v>93</v>
      </c>
      <c r="B24" s="51" t="s">
        <v>70</v>
      </c>
      <c r="C24" s="50">
        <v>16634.72</v>
      </c>
      <c r="D24" s="12"/>
      <c r="E24" s="35">
        <f t="shared" si="0"/>
        <v>-4545.0048356569823</v>
      </c>
      <c r="F24">
        <f t="shared" si="1"/>
        <v>-4545</v>
      </c>
      <c r="G24">
        <f t="shared" si="2"/>
        <v>-2.0229999998264248E-2</v>
      </c>
      <c r="H24">
        <f t="shared" si="3"/>
        <v>-2.0229999998264248E-2</v>
      </c>
      <c r="O24">
        <f t="shared" ca="1" si="4"/>
        <v>-4.6512122174012429E-3</v>
      </c>
      <c r="Q24" s="2">
        <f t="shared" si="5"/>
        <v>1616.2200000000012</v>
      </c>
    </row>
    <row r="25" spans="1:17" x14ac:dyDescent="0.2">
      <c r="A25" s="49" t="s">
        <v>93</v>
      </c>
      <c r="B25" s="51" t="s">
        <v>57</v>
      </c>
      <c r="C25" s="50">
        <v>16678.62</v>
      </c>
      <c r="D25" s="12"/>
      <c r="E25" s="35">
        <f t="shared" si="0"/>
        <v>-4534.5112448745149</v>
      </c>
      <c r="F25">
        <f t="shared" si="1"/>
        <v>-4534.5</v>
      </c>
      <c r="G25">
        <f t="shared" si="2"/>
        <v>-4.7043000002304325E-2</v>
      </c>
      <c r="H25">
        <f t="shared" si="3"/>
        <v>-4.7043000002304325E-2</v>
      </c>
      <c r="O25">
        <f t="shared" ca="1" si="4"/>
        <v>-4.6429526166194132E-3</v>
      </c>
      <c r="Q25" s="2">
        <f t="shared" si="5"/>
        <v>1660.119999999999</v>
      </c>
    </row>
    <row r="26" spans="1:17" x14ac:dyDescent="0.2">
      <c r="A26" s="49" t="s">
        <v>93</v>
      </c>
      <c r="B26" s="51" t="s">
        <v>57</v>
      </c>
      <c r="C26" s="50">
        <v>16975.669999999998</v>
      </c>
      <c r="D26" s="12"/>
      <c r="E26" s="35">
        <f t="shared" si="0"/>
        <v>-4463.5062074728712</v>
      </c>
      <c r="F26">
        <f t="shared" si="1"/>
        <v>-4463.5</v>
      </c>
      <c r="G26">
        <f t="shared" si="2"/>
        <v>-2.5969000002078246E-2</v>
      </c>
      <c r="H26">
        <f t="shared" si="3"/>
        <v>-2.5969000002078246E-2</v>
      </c>
      <c r="O26">
        <f t="shared" ca="1" si="4"/>
        <v>-4.5871019827613286E-3</v>
      </c>
      <c r="Q26" s="2">
        <f t="shared" si="5"/>
        <v>1957.1699999999983</v>
      </c>
    </row>
    <row r="27" spans="1:17" x14ac:dyDescent="0.2">
      <c r="A27" s="49" t="s">
        <v>93</v>
      </c>
      <c r="B27" s="51" t="s">
        <v>70</v>
      </c>
      <c r="C27" s="50">
        <v>17107.530999999999</v>
      </c>
      <c r="D27" s="12"/>
      <c r="E27" s="35">
        <f t="shared" si="0"/>
        <v>-4431.9869506581326</v>
      </c>
      <c r="F27">
        <f t="shared" si="1"/>
        <v>-4432</v>
      </c>
      <c r="G27">
        <f t="shared" si="2"/>
        <v>5.4592000000411645E-2</v>
      </c>
      <c r="H27">
        <f t="shared" si="3"/>
        <v>5.4592000000411645E-2</v>
      </c>
      <c r="O27">
        <f t="shared" ca="1" si="4"/>
        <v>-4.5623231804158403E-3</v>
      </c>
      <c r="Q27" s="2">
        <f t="shared" si="5"/>
        <v>2089.030999999999</v>
      </c>
    </row>
    <row r="28" spans="1:17" x14ac:dyDescent="0.2">
      <c r="A28" s="49" t="s">
        <v>93</v>
      </c>
      <c r="B28" s="51" t="s">
        <v>70</v>
      </c>
      <c r="C28" s="50">
        <v>17341.73</v>
      </c>
      <c r="D28" s="12"/>
      <c r="E28" s="35">
        <f t="shared" si="0"/>
        <v>-4376.0054365883543</v>
      </c>
      <c r="F28">
        <f t="shared" si="1"/>
        <v>-4376</v>
      </c>
      <c r="G28">
        <f t="shared" si="2"/>
        <v>-2.2744000001694076E-2</v>
      </c>
      <c r="H28">
        <f t="shared" si="3"/>
        <v>-2.2744000001694076E-2</v>
      </c>
      <c r="O28">
        <f t="shared" ca="1" si="4"/>
        <v>-4.518271976246083E-3</v>
      </c>
      <c r="Q28" s="2">
        <f t="shared" si="5"/>
        <v>2323.2299999999996</v>
      </c>
    </row>
    <row r="29" spans="1:17" x14ac:dyDescent="0.2">
      <c r="A29" s="49" t="s">
        <v>93</v>
      </c>
      <c r="B29" s="51" t="s">
        <v>57</v>
      </c>
      <c r="C29" s="50">
        <v>17707.812999999998</v>
      </c>
      <c r="D29" s="12"/>
      <c r="E29" s="35">
        <f t="shared" si="0"/>
        <v>-4288.4991679227905</v>
      </c>
      <c r="F29">
        <f t="shared" si="1"/>
        <v>-4288.5</v>
      </c>
      <c r="G29">
        <f t="shared" si="2"/>
        <v>3.4809999997378327E-3</v>
      </c>
      <c r="H29">
        <f t="shared" si="3"/>
        <v>3.4809999997378327E-3</v>
      </c>
      <c r="O29">
        <f t="shared" ca="1" si="4"/>
        <v>-4.4494419697308375E-3</v>
      </c>
      <c r="Q29" s="2">
        <f t="shared" si="5"/>
        <v>2689.3129999999983</v>
      </c>
    </row>
    <row r="30" spans="1:17" x14ac:dyDescent="0.2">
      <c r="A30" s="49" t="s">
        <v>93</v>
      </c>
      <c r="B30" s="51" t="s">
        <v>57</v>
      </c>
      <c r="C30" s="50">
        <v>17728.754000000001</v>
      </c>
      <c r="D30" s="12"/>
      <c r="E30" s="35">
        <f t="shared" si="0"/>
        <v>-4283.4935577957813</v>
      </c>
      <c r="F30">
        <f t="shared" si="1"/>
        <v>-4283.5</v>
      </c>
      <c r="G30">
        <f t="shared" si="2"/>
        <v>2.6950999999826308E-2</v>
      </c>
      <c r="H30">
        <f t="shared" si="3"/>
        <v>2.6950999999826308E-2</v>
      </c>
      <c r="O30">
        <f t="shared" ca="1" si="4"/>
        <v>-4.445508826501395E-3</v>
      </c>
      <c r="Q30" s="2">
        <f t="shared" si="5"/>
        <v>2710.2540000000008</v>
      </c>
    </row>
    <row r="31" spans="1:17" x14ac:dyDescent="0.2">
      <c r="A31" s="49" t="s">
        <v>93</v>
      </c>
      <c r="B31" s="51" t="s">
        <v>70</v>
      </c>
      <c r="C31" s="50">
        <v>18027.8</v>
      </c>
      <c r="D31" s="12"/>
      <c r="E31" s="35">
        <f t="shared" si="0"/>
        <v>-4212.011408612776</v>
      </c>
      <c r="F31">
        <f t="shared" si="1"/>
        <v>-4212</v>
      </c>
      <c r="G31">
        <f t="shared" si="2"/>
        <v>-4.7728000001370674E-2</v>
      </c>
      <c r="H31">
        <f t="shared" si="3"/>
        <v>-4.7728000001370674E-2</v>
      </c>
      <c r="O31">
        <f t="shared" ca="1" si="4"/>
        <v>-4.3892648783203656E-3</v>
      </c>
      <c r="Q31" s="2">
        <f t="shared" si="5"/>
        <v>3009.2999999999993</v>
      </c>
    </row>
    <row r="32" spans="1:17" x14ac:dyDescent="0.2">
      <c r="A32" s="49" t="s">
        <v>93</v>
      </c>
      <c r="B32" s="51" t="s">
        <v>57</v>
      </c>
      <c r="C32" s="50">
        <v>18523.560000000001</v>
      </c>
      <c r="D32" s="12"/>
      <c r="E32" s="35">
        <f t="shared" si="0"/>
        <v>-4093.5079332980517</v>
      </c>
      <c r="F32">
        <f t="shared" si="1"/>
        <v>-4093.5</v>
      </c>
      <c r="G32">
        <f t="shared" si="2"/>
        <v>-3.3188999997946667E-2</v>
      </c>
      <c r="H32">
        <f t="shared" si="3"/>
        <v>-3.3188999997946667E-2</v>
      </c>
      <c r="O32">
        <f t="shared" ca="1" si="4"/>
        <v>-4.2960493837825757E-3</v>
      </c>
      <c r="Q32" s="2">
        <f t="shared" si="5"/>
        <v>3505.0600000000013</v>
      </c>
    </row>
    <row r="33" spans="1:17" x14ac:dyDescent="0.2">
      <c r="A33" s="49" t="s">
        <v>93</v>
      </c>
      <c r="B33" s="51" t="s">
        <v>57</v>
      </c>
      <c r="C33" s="50">
        <v>19531.77</v>
      </c>
      <c r="D33" s="12"/>
      <c r="E33" s="35">
        <f t="shared" si="0"/>
        <v>-3852.5115058995971</v>
      </c>
      <c r="F33">
        <f t="shared" si="1"/>
        <v>-3852.5</v>
      </c>
      <c r="G33">
        <f t="shared" si="2"/>
        <v>-4.8135000000911532E-2</v>
      </c>
      <c r="H33">
        <f t="shared" si="3"/>
        <v>-4.8135000000911532E-2</v>
      </c>
      <c r="O33">
        <f t="shared" ca="1" si="4"/>
        <v>-4.1064718801234424E-3</v>
      </c>
      <c r="Q33" s="2">
        <f t="shared" si="5"/>
        <v>4513.2700000000004</v>
      </c>
    </row>
    <row r="34" spans="1:17" x14ac:dyDescent="0.2">
      <c r="A34" s="49" t="s">
        <v>93</v>
      </c>
      <c r="B34" s="51" t="s">
        <v>70</v>
      </c>
      <c r="C34" s="50">
        <v>19596.592000000001</v>
      </c>
      <c r="D34" s="12"/>
      <c r="E34" s="35">
        <f t="shared" si="0"/>
        <v>-3837.0168466353339</v>
      </c>
      <c r="F34">
        <f t="shared" si="1"/>
        <v>-3837</v>
      </c>
      <c r="G34">
        <f t="shared" si="2"/>
        <v>-7.0477999997820007E-2</v>
      </c>
      <c r="H34">
        <f t="shared" si="3"/>
        <v>-7.0477999997820007E-2</v>
      </c>
      <c r="O34">
        <f t="shared" ca="1" si="4"/>
        <v>-4.0942791361121703E-3</v>
      </c>
      <c r="Q34" s="2">
        <f t="shared" si="5"/>
        <v>4578.0920000000006</v>
      </c>
    </row>
    <row r="35" spans="1:17" x14ac:dyDescent="0.2">
      <c r="A35" s="49" t="s">
        <v>93</v>
      </c>
      <c r="B35" s="51" t="s">
        <v>70</v>
      </c>
      <c r="C35" s="50">
        <v>19596.633999999998</v>
      </c>
      <c r="D35" s="12"/>
      <c r="E35" s="35">
        <f t="shared" si="0"/>
        <v>-3837.0068072090735</v>
      </c>
      <c r="F35">
        <f t="shared" si="1"/>
        <v>-3837</v>
      </c>
      <c r="G35">
        <f t="shared" si="2"/>
        <v>-2.8478000000177417E-2</v>
      </c>
      <c r="H35">
        <f t="shared" si="3"/>
        <v>-2.8478000000177417E-2</v>
      </c>
      <c r="O35">
        <f t="shared" ca="1" si="4"/>
        <v>-4.0942791361121703E-3</v>
      </c>
      <c r="Q35" s="2">
        <f t="shared" si="5"/>
        <v>4578.1339999999982</v>
      </c>
    </row>
    <row r="36" spans="1:17" x14ac:dyDescent="0.2">
      <c r="A36" s="49" t="s">
        <v>93</v>
      </c>
      <c r="B36" s="51" t="s">
        <v>70</v>
      </c>
      <c r="C36" s="50">
        <v>20604.847000000002</v>
      </c>
      <c r="D36" s="12"/>
      <c r="E36" s="35">
        <f t="shared" si="0"/>
        <v>-3596.0096627087419</v>
      </c>
      <c r="F36">
        <f t="shared" si="1"/>
        <v>-3596</v>
      </c>
      <c r="G36">
        <f t="shared" si="2"/>
        <v>-4.0423999998893123E-2</v>
      </c>
      <c r="H36">
        <f t="shared" si="3"/>
        <v>-4.0423999998893123E-2</v>
      </c>
      <c r="O36">
        <f t="shared" ca="1" si="4"/>
        <v>-3.904701632453037E-3</v>
      </c>
      <c r="Q36" s="2">
        <f t="shared" si="5"/>
        <v>5586.3470000000016</v>
      </c>
    </row>
    <row r="37" spans="1:17" x14ac:dyDescent="0.2">
      <c r="A37" s="49" t="s">
        <v>93</v>
      </c>
      <c r="B37" s="51" t="s">
        <v>57</v>
      </c>
      <c r="C37" s="50">
        <v>20778.509999999998</v>
      </c>
      <c r="D37" s="12"/>
      <c r="E37" s="35">
        <f t="shared" si="0"/>
        <v>-3554.4983083566754</v>
      </c>
      <c r="F37">
        <f t="shared" si="1"/>
        <v>-3554.5</v>
      </c>
      <c r="G37">
        <f t="shared" si="2"/>
        <v>7.0769999983895104E-3</v>
      </c>
      <c r="H37">
        <f t="shared" si="3"/>
        <v>7.0769999983895104E-3</v>
      </c>
      <c r="O37">
        <f t="shared" ca="1" si="4"/>
        <v>-3.8720565436486639E-3</v>
      </c>
      <c r="Q37" s="2">
        <f t="shared" si="5"/>
        <v>5760.0099999999984</v>
      </c>
    </row>
    <row r="38" spans="1:17" x14ac:dyDescent="0.2">
      <c r="A38" s="49" t="s">
        <v>93</v>
      </c>
      <c r="B38" s="51" t="s">
        <v>70</v>
      </c>
      <c r="C38" s="50">
        <v>21675.81</v>
      </c>
      <c r="D38" s="12"/>
      <c r="E38" s="35">
        <f t="shared" si="0"/>
        <v>-3340.0131373063641</v>
      </c>
      <c r="F38">
        <f t="shared" si="1"/>
        <v>-3340</v>
      </c>
      <c r="G38">
        <f t="shared" si="2"/>
        <v>-5.4959999997663544E-2</v>
      </c>
      <c r="H38">
        <f t="shared" si="3"/>
        <v>-5.4959999997663544E-2</v>
      </c>
      <c r="O38">
        <f t="shared" ca="1" si="4"/>
        <v>-3.7033246991055764E-3</v>
      </c>
      <c r="Q38" s="2">
        <f t="shared" si="5"/>
        <v>6657.3100000000013</v>
      </c>
    </row>
    <row r="39" spans="1:17" x14ac:dyDescent="0.2">
      <c r="A39" s="49" t="s">
        <v>93</v>
      </c>
      <c r="B39" s="51" t="s">
        <v>70</v>
      </c>
      <c r="C39" s="50">
        <v>22215.56</v>
      </c>
      <c r="D39" s="12"/>
      <c r="E39" s="35">
        <f t="shared" si="0"/>
        <v>-3210.9945581528982</v>
      </c>
      <c r="F39">
        <f t="shared" si="1"/>
        <v>-3211</v>
      </c>
      <c r="G39">
        <f t="shared" si="2"/>
        <v>2.2766000001865905E-2</v>
      </c>
      <c r="H39">
        <f t="shared" si="3"/>
        <v>2.2766000001865905E-2</v>
      </c>
      <c r="O39">
        <f t="shared" ca="1" si="4"/>
        <v>-3.6018496037859568E-3</v>
      </c>
      <c r="Q39" s="2">
        <f t="shared" si="5"/>
        <v>7197.0600000000013</v>
      </c>
    </row>
    <row r="40" spans="1:17" x14ac:dyDescent="0.2">
      <c r="A40" s="49" t="s">
        <v>148</v>
      </c>
      <c r="B40" s="51" t="s">
        <v>70</v>
      </c>
      <c r="C40" s="50">
        <v>22487.457999999999</v>
      </c>
      <c r="D40" s="12"/>
      <c r="E40" s="35">
        <f t="shared" si="0"/>
        <v>-3146.0017028779216</v>
      </c>
      <c r="F40">
        <f t="shared" si="1"/>
        <v>-3146</v>
      </c>
      <c r="G40">
        <f t="shared" si="2"/>
        <v>-7.1240000033867545E-3</v>
      </c>
      <c r="H40">
        <f t="shared" si="3"/>
        <v>-7.1240000033867545E-3</v>
      </c>
      <c r="O40">
        <f t="shared" ca="1" si="4"/>
        <v>-3.5507187418032035E-3</v>
      </c>
      <c r="Q40" s="2">
        <f t="shared" si="5"/>
        <v>7468.9579999999987</v>
      </c>
    </row>
    <row r="41" spans="1:17" x14ac:dyDescent="0.2">
      <c r="A41" s="49" t="s">
        <v>148</v>
      </c>
      <c r="B41" s="51" t="s">
        <v>57</v>
      </c>
      <c r="C41" s="50">
        <v>22531.384999999998</v>
      </c>
      <c r="D41" s="12"/>
      <c r="E41" s="35">
        <f t="shared" si="0"/>
        <v>-3135.5016581785712</v>
      </c>
      <c r="F41">
        <f t="shared" si="1"/>
        <v>-3135.5</v>
      </c>
      <c r="G41">
        <f t="shared" si="2"/>
        <v>-6.9370000019262079E-3</v>
      </c>
      <c r="H41">
        <f t="shared" si="3"/>
        <v>-6.9370000019262079E-3</v>
      </c>
      <c r="O41">
        <f t="shared" ca="1" si="4"/>
        <v>-3.5424591410213738E-3</v>
      </c>
      <c r="Q41" s="2">
        <f t="shared" si="5"/>
        <v>7512.8849999999984</v>
      </c>
    </row>
    <row r="42" spans="1:17" x14ac:dyDescent="0.2">
      <c r="A42" s="49" t="s">
        <v>93</v>
      </c>
      <c r="B42" s="51" t="s">
        <v>57</v>
      </c>
      <c r="C42" s="50">
        <v>22836.74</v>
      </c>
      <c r="D42" s="12"/>
      <c r="E42" s="35">
        <f t="shared" si="0"/>
        <v>-3062.5114437507677</v>
      </c>
      <c r="F42">
        <f t="shared" si="1"/>
        <v>-3062.5</v>
      </c>
      <c r="G42">
        <f t="shared" si="2"/>
        <v>-4.7875000000203727E-2</v>
      </c>
      <c r="H42">
        <f t="shared" si="3"/>
        <v>-4.7875000000203727E-2</v>
      </c>
      <c r="O42">
        <f t="shared" ca="1" si="4"/>
        <v>-3.4850352498715115E-3</v>
      </c>
      <c r="Q42" s="2">
        <f t="shared" si="5"/>
        <v>7818.2400000000016</v>
      </c>
    </row>
    <row r="43" spans="1:17" x14ac:dyDescent="0.2">
      <c r="A43" s="49" t="s">
        <v>148</v>
      </c>
      <c r="B43" s="51" t="s">
        <v>70</v>
      </c>
      <c r="C43" s="50">
        <v>22897.457999999999</v>
      </c>
      <c r="D43" s="12"/>
      <c r="E43" s="35">
        <f t="shared" si="0"/>
        <v>-3047.9977798525929</v>
      </c>
      <c r="F43">
        <f t="shared" si="1"/>
        <v>-3048</v>
      </c>
      <c r="G43">
        <f t="shared" si="2"/>
        <v>9.2880000011064112E-3</v>
      </c>
      <c r="H43">
        <f t="shared" si="3"/>
        <v>9.2880000011064112E-3</v>
      </c>
      <c r="O43">
        <f t="shared" ca="1" si="4"/>
        <v>-3.4736291345061282E-3</v>
      </c>
      <c r="Q43" s="2">
        <f t="shared" si="5"/>
        <v>7878.9579999999987</v>
      </c>
    </row>
    <row r="44" spans="1:17" x14ac:dyDescent="0.2">
      <c r="A44" s="49" t="s">
        <v>148</v>
      </c>
      <c r="B44" s="51" t="s">
        <v>70</v>
      </c>
      <c r="C44" s="50">
        <v>22918.374</v>
      </c>
      <c r="D44" s="12"/>
      <c r="E44" s="35">
        <f t="shared" si="0"/>
        <v>-3042.9981455745492</v>
      </c>
      <c r="F44">
        <f t="shared" si="1"/>
        <v>-3043</v>
      </c>
      <c r="G44">
        <f t="shared" si="2"/>
        <v>7.7579999997396953E-3</v>
      </c>
      <c r="H44">
        <f t="shared" si="3"/>
        <v>7.7579999997396953E-3</v>
      </c>
      <c r="O44">
        <f t="shared" ca="1" si="4"/>
        <v>-3.4696959912766858E-3</v>
      </c>
      <c r="Q44" s="2">
        <f t="shared" si="5"/>
        <v>7899.8739999999998</v>
      </c>
    </row>
    <row r="45" spans="1:17" x14ac:dyDescent="0.2">
      <c r="A45" s="49" t="s">
        <v>148</v>
      </c>
      <c r="B45" s="51" t="s">
        <v>57</v>
      </c>
      <c r="C45" s="50">
        <v>22941.379000000001</v>
      </c>
      <c r="D45" s="12"/>
      <c r="E45" s="35">
        <f t="shared" si="0"/>
        <v>-3037.4991693569937</v>
      </c>
      <c r="F45">
        <f t="shared" si="1"/>
        <v>-3037.5</v>
      </c>
      <c r="G45">
        <f t="shared" si="2"/>
        <v>3.475000001344597E-3</v>
      </c>
      <c r="H45">
        <f t="shared" si="3"/>
        <v>3.475000001344597E-3</v>
      </c>
      <c r="O45">
        <f t="shared" ca="1" si="4"/>
        <v>-3.4653695337242985E-3</v>
      </c>
      <c r="Q45" s="2">
        <f t="shared" si="5"/>
        <v>7922.8790000000008</v>
      </c>
    </row>
    <row r="46" spans="1:17" x14ac:dyDescent="0.2">
      <c r="A46" s="49" t="s">
        <v>148</v>
      </c>
      <c r="B46" s="51" t="s">
        <v>57</v>
      </c>
      <c r="C46" s="50">
        <v>22962.303</v>
      </c>
      <c r="D46" s="12"/>
      <c r="E46" s="35">
        <f t="shared" si="0"/>
        <v>-3032.4976228072819</v>
      </c>
      <c r="F46">
        <f t="shared" si="1"/>
        <v>-3032.5</v>
      </c>
      <c r="G46">
        <f t="shared" si="2"/>
        <v>9.9449999979697168E-3</v>
      </c>
      <c r="H46">
        <f t="shared" si="3"/>
        <v>9.9449999979697168E-3</v>
      </c>
      <c r="O46">
        <f t="shared" ca="1" si="4"/>
        <v>-3.4614363904948561E-3</v>
      </c>
      <c r="Q46" s="2">
        <f t="shared" si="5"/>
        <v>7943.8029999999999</v>
      </c>
    </row>
    <row r="47" spans="1:17" x14ac:dyDescent="0.2">
      <c r="A47" s="49" t="s">
        <v>166</v>
      </c>
      <c r="B47" s="51" t="s">
        <v>57</v>
      </c>
      <c r="C47" s="50">
        <v>23284.431</v>
      </c>
      <c r="D47" s="12"/>
      <c r="E47" s="35">
        <f t="shared" si="0"/>
        <v>-2955.4980917919083</v>
      </c>
      <c r="F47">
        <f t="shared" si="1"/>
        <v>-2955.5</v>
      </c>
      <c r="G47">
        <f t="shared" si="2"/>
        <v>7.9829999995126855E-3</v>
      </c>
      <c r="H47">
        <f t="shared" si="3"/>
        <v>7.9829999995126855E-3</v>
      </c>
      <c r="O47">
        <f t="shared" ca="1" si="4"/>
        <v>-3.4008659847614402E-3</v>
      </c>
      <c r="Q47" s="2">
        <f t="shared" si="5"/>
        <v>8265.9310000000005</v>
      </c>
    </row>
    <row r="48" spans="1:17" x14ac:dyDescent="0.2">
      <c r="A48" s="49" t="s">
        <v>166</v>
      </c>
      <c r="B48" s="51" t="s">
        <v>70</v>
      </c>
      <c r="C48" s="50">
        <v>23516.615000000002</v>
      </c>
      <c r="D48" s="12"/>
      <c r="E48" s="35">
        <f t="shared" si="0"/>
        <v>-2899.9982311487061</v>
      </c>
      <c r="F48">
        <f t="shared" si="1"/>
        <v>-2900</v>
      </c>
      <c r="G48">
        <f t="shared" si="2"/>
        <v>7.3999999985971954E-3</v>
      </c>
      <c r="H48">
        <f t="shared" si="3"/>
        <v>7.3999999985971954E-3</v>
      </c>
      <c r="O48">
        <f t="shared" ca="1" si="4"/>
        <v>-3.3572080949146269E-3</v>
      </c>
      <c r="Q48" s="2">
        <f t="shared" si="5"/>
        <v>8498.1150000000016</v>
      </c>
    </row>
    <row r="49" spans="1:17" x14ac:dyDescent="0.2">
      <c r="A49" s="49" t="s">
        <v>166</v>
      </c>
      <c r="B49" s="51" t="s">
        <v>57</v>
      </c>
      <c r="C49" s="50">
        <v>23535.439999999999</v>
      </c>
      <c r="D49" s="12"/>
      <c r="E49" s="35">
        <f t="shared" si="0"/>
        <v>-2895.4984168780925</v>
      </c>
      <c r="F49">
        <f t="shared" si="1"/>
        <v>-2895.5</v>
      </c>
      <c r="G49">
        <f t="shared" si="2"/>
        <v>6.6229999974893872E-3</v>
      </c>
      <c r="H49">
        <f t="shared" si="3"/>
        <v>6.6229999974893872E-3</v>
      </c>
      <c r="O49">
        <f t="shared" ca="1" si="4"/>
        <v>-3.3536682660081285E-3</v>
      </c>
      <c r="Q49" s="2">
        <f t="shared" si="5"/>
        <v>8516.9399999999987</v>
      </c>
    </row>
    <row r="50" spans="1:17" x14ac:dyDescent="0.2">
      <c r="A50" s="49" t="s">
        <v>166</v>
      </c>
      <c r="B50" s="51" t="s">
        <v>57</v>
      </c>
      <c r="C50" s="50">
        <v>23581.451000000001</v>
      </c>
      <c r="D50" s="12"/>
      <c r="E50" s="35">
        <f t="shared" si="0"/>
        <v>-2884.5002254090227</v>
      </c>
      <c r="F50">
        <f t="shared" si="1"/>
        <v>-2884.5</v>
      </c>
      <c r="G50">
        <f t="shared" si="2"/>
        <v>-9.4299999909708276E-4</v>
      </c>
      <c r="H50">
        <f t="shared" si="3"/>
        <v>-9.4299999909708276E-4</v>
      </c>
      <c r="O50">
        <f t="shared" ca="1" si="4"/>
        <v>-3.3450153509033548E-3</v>
      </c>
      <c r="Q50" s="2">
        <f t="shared" si="5"/>
        <v>8562.9510000000009</v>
      </c>
    </row>
    <row r="51" spans="1:17" x14ac:dyDescent="0.2">
      <c r="A51" s="49" t="s">
        <v>166</v>
      </c>
      <c r="B51" s="51" t="s">
        <v>57</v>
      </c>
      <c r="C51" s="50">
        <v>23648.393</v>
      </c>
      <c r="D51" s="12"/>
      <c r="E51" s="35">
        <f t="shared" si="0"/>
        <v>-2868.4988141525314</v>
      </c>
      <c r="F51">
        <f t="shared" si="1"/>
        <v>-2868.5</v>
      </c>
      <c r="G51">
        <f t="shared" si="2"/>
        <v>4.9610000023676548E-3</v>
      </c>
      <c r="H51">
        <f t="shared" si="3"/>
        <v>4.9610000023676548E-3</v>
      </c>
      <c r="O51">
        <f t="shared" ca="1" si="4"/>
        <v>-3.3324292925691387E-3</v>
      </c>
      <c r="Q51" s="2">
        <f t="shared" si="5"/>
        <v>8629.893</v>
      </c>
    </row>
    <row r="52" spans="1:17" x14ac:dyDescent="0.2">
      <c r="A52" s="49" t="s">
        <v>166</v>
      </c>
      <c r="B52" s="51" t="s">
        <v>70</v>
      </c>
      <c r="C52" s="50">
        <v>23692.314999999999</v>
      </c>
      <c r="D52" s="12"/>
      <c r="E52" s="35">
        <f t="shared" si="0"/>
        <v>-2857.9999646229744</v>
      </c>
      <c r="F52">
        <f t="shared" si="1"/>
        <v>-2858</v>
      </c>
      <c r="G52">
        <f t="shared" si="2"/>
        <v>1.4799999917158857E-4</v>
      </c>
      <c r="H52">
        <f t="shared" si="3"/>
        <v>1.4799999917158857E-4</v>
      </c>
      <c r="O52">
        <f t="shared" ca="1" si="4"/>
        <v>-3.3241696917873089E-3</v>
      </c>
      <c r="Q52" s="2">
        <f t="shared" si="5"/>
        <v>8673.8149999999987</v>
      </c>
    </row>
    <row r="53" spans="1:17" x14ac:dyDescent="0.2">
      <c r="A53" s="49" t="s">
        <v>166</v>
      </c>
      <c r="B53" s="51" t="s">
        <v>70</v>
      </c>
      <c r="C53" s="50">
        <v>23859.662</v>
      </c>
      <c r="D53" s="12"/>
      <c r="E53" s="35">
        <f t="shared" ref="E53:E84" si="6">+(C53-C$7)/C$8</f>
        <v>-2817.9983487534141</v>
      </c>
      <c r="F53">
        <f t="shared" ref="F53:F84" si="7">ROUND(2*E53,0)/2</f>
        <v>-2818</v>
      </c>
      <c r="G53">
        <f t="shared" ref="G53:G84" si="8">+C53-(C$7+F53*C$8)</f>
        <v>6.9079999993846286E-3</v>
      </c>
      <c r="H53">
        <f t="shared" ref="H53:H84" si="9">+G53</f>
        <v>6.9079999993846286E-3</v>
      </c>
      <c r="O53">
        <f t="shared" ref="O53:O84" ca="1" si="10">+C$11+C$12*$F53</f>
        <v>-3.2927045459517686E-3</v>
      </c>
      <c r="Q53" s="2">
        <f t="shared" ref="Q53:Q84" si="11">+C53-15018.5</f>
        <v>8841.1620000000003</v>
      </c>
    </row>
    <row r="54" spans="1:17" x14ac:dyDescent="0.2">
      <c r="A54" s="49" t="s">
        <v>93</v>
      </c>
      <c r="B54" s="51" t="s">
        <v>70</v>
      </c>
      <c r="C54" s="50">
        <v>24273.807000000001</v>
      </c>
      <c r="D54" s="12"/>
      <c r="E54" s="35">
        <f t="shared" si="6"/>
        <v>-2719.0036299696953</v>
      </c>
      <c r="F54">
        <f t="shared" si="7"/>
        <v>-2719</v>
      </c>
      <c r="G54">
        <f t="shared" si="8"/>
        <v>-1.5186000000539934E-2</v>
      </c>
      <c r="H54">
        <f t="shared" si="9"/>
        <v>-1.5186000000539934E-2</v>
      </c>
      <c r="O54">
        <f t="shared" ca="1" si="10"/>
        <v>-3.2148283100088054E-3</v>
      </c>
      <c r="Q54" s="2">
        <f t="shared" si="11"/>
        <v>9255.3070000000007</v>
      </c>
    </row>
    <row r="55" spans="1:17" x14ac:dyDescent="0.2">
      <c r="A55" s="49" t="s">
        <v>166</v>
      </c>
      <c r="B55" s="51" t="s">
        <v>70</v>
      </c>
      <c r="C55" s="50">
        <v>24286.376</v>
      </c>
      <c r="D55" s="12"/>
      <c r="E55" s="35">
        <f t="shared" si="6"/>
        <v>-2715.9992121440723</v>
      </c>
      <c r="F55">
        <f t="shared" si="7"/>
        <v>-2716</v>
      </c>
      <c r="G55">
        <f t="shared" si="8"/>
        <v>3.2959999989543576E-3</v>
      </c>
      <c r="H55">
        <f t="shared" si="9"/>
        <v>3.2959999989543576E-3</v>
      </c>
      <c r="O55">
        <f t="shared" ca="1" si="10"/>
        <v>-3.2124684240711398E-3</v>
      </c>
      <c r="Q55" s="2">
        <f t="shared" si="11"/>
        <v>9267.8760000000002</v>
      </c>
    </row>
    <row r="56" spans="1:17" x14ac:dyDescent="0.2">
      <c r="A56" s="49" t="s">
        <v>166</v>
      </c>
      <c r="B56" s="51" t="s">
        <v>57</v>
      </c>
      <c r="C56" s="50">
        <v>24355.404999999999</v>
      </c>
      <c r="D56" s="12"/>
      <c r="E56" s="35">
        <f t="shared" si="6"/>
        <v>-2699.4989370159865</v>
      </c>
      <c r="F56">
        <f t="shared" si="7"/>
        <v>-2699.5</v>
      </c>
      <c r="G56">
        <f t="shared" si="8"/>
        <v>4.4469999993452802E-3</v>
      </c>
      <c r="H56">
        <f t="shared" si="9"/>
        <v>4.4469999993452802E-3</v>
      </c>
      <c r="O56">
        <f t="shared" ca="1" si="10"/>
        <v>-3.1994890514139788E-3</v>
      </c>
      <c r="Q56" s="2">
        <f t="shared" si="11"/>
        <v>9336.9049999999988</v>
      </c>
    </row>
    <row r="57" spans="1:17" x14ac:dyDescent="0.2">
      <c r="A57" s="49" t="s">
        <v>93</v>
      </c>
      <c r="B57" s="51" t="s">
        <v>57</v>
      </c>
      <c r="C57" s="50">
        <v>24702.626</v>
      </c>
      <c r="D57" s="12"/>
      <c r="E57" s="35">
        <f t="shared" si="6"/>
        <v>-2616.5013268775042</v>
      </c>
      <c r="F57">
        <f t="shared" si="7"/>
        <v>-2616.5</v>
      </c>
      <c r="G57">
        <f t="shared" si="8"/>
        <v>-5.5509999983769376E-3</v>
      </c>
      <c r="H57">
        <f t="shared" si="9"/>
        <v>-5.5509999983769376E-3</v>
      </c>
      <c r="O57">
        <f t="shared" ca="1" si="10"/>
        <v>-3.1341988738052317E-3</v>
      </c>
      <c r="Q57" s="2">
        <f t="shared" si="11"/>
        <v>9684.1260000000002</v>
      </c>
    </row>
    <row r="58" spans="1:17" x14ac:dyDescent="0.2">
      <c r="A58" s="49" t="s">
        <v>93</v>
      </c>
      <c r="B58" s="51" t="s">
        <v>57</v>
      </c>
      <c r="C58" s="50">
        <v>24744.52</v>
      </c>
      <c r="D58" s="12"/>
      <c r="E58" s="35">
        <f t="shared" si="6"/>
        <v>-2606.4872382159842</v>
      </c>
      <c r="F58">
        <f t="shared" si="7"/>
        <v>-2606.5</v>
      </c>
      <c r="G58">
        <f t="shared" si="8"/>
        <v>5.3389000000606757E-2</v>
      </c>
      <c r="H58">
        <f t="shared" si="9"/>
        <v>5.3389000000606757E-2</v>
      </c>
      <c r="O58">
        <f t="shared" ca="1" si="10"/>
        <v>-3.1263325873463468E-3</v>
      </c>
      <c r="Q58" s="2">
        <f t="shared" si="11"/>
        <v>9726.02</v>
      </c>
    </row>
    <row r="59" spans="1:17" x14ac:dyDescent="0.2">
      <c r="A59" s="49" t="s">
        <v>201</v>
      </c>
      <c r="B59" s="51" t="s">
        <v>70</v>
      </c>
      <c r="C59" s="50">
        <v>25127.258999999998</v>
      </c>
      <c r="D59" s="12"/>
      <c r="E59" s="35">
        <f t="shared" si="6"/>
        <v>-2514.9996199360062</v>
      </c>
      <c r="F59">
        <f t="shared" si="7"/>
        <v>-2515</v>
      </c>
      <c r="G59">
        <f t="shared" si="8"/>
        <v>1.5899999998509884E-3</v>
      </c>
      <c r="H59">
        <f t="shared" si="9"/>
        <v>1.5899999998509884E-3</v>
      </c>
      <c r="O59">
        <f t="shared" ca="1" si="10"/>
        <v>-3.0543560662475468E-3</v>
      </c>
      <c r="Q59" s="2">
        <f t="shared" si="11"/>
        <v>10108.758999999998</v>
      </c>
    </row>
    <row r="60" spans="1:17" x14ac:dyDescent="0.2">
      <c r="A60" s="49" t="s">
        <v>93</v>
      </c>
      <c r="B60" s="51" t="s">
        <v>70</v>
      </c>
      <c r="C60" s="50">
        <v>25361.510999999999</v>
      </c>
      <c r="D60" s="12"/>
      <c r="E60" s="35">
        <f t="shared" si="6"/>
        <v>-2459.0054370664229</v>
      </c>
      <c r="F60">
        <f t="shared" si="7"/>
        <v>-2459</v>
      </c>
      <c r="G60">
        <f t="shared" si="8"/>
        <v>-2.2746000002371147E-2</v>
      </c>
      <c r="H60">
        <f t="shared" si="9"/>
        <v>-2.2746000002371147E-2</v>
      </c>
      <c r="O60">
        <f t="shared" ca="1" si="10"/>
        <v>-3.0103048620777899E-3</v>
      </c>
      <c r="Q60" s="2">
        <f t="shared" si="11"/>
        <v>10343.010999999999</v>
      </c>
    </row>
    <row r="61" spans="1:17" x14ac:dyDescent="0.2">
      <c r="A61" s="49" t="s">
        <v>93</v>
      </c>
      <c r="B61" s="51" t="s">
        <v>57</v>
      </c>
      <c r="C61" s="50">
        <v>25363.600999999999</v>
      </c>
      <c r="D61" s="12"/>
      <c r="E61" s="35">
        <f t="shared" si="6"/>
        <v>-2458.5058560929519</v>
      </c>
      <c r="F61">
        <f t="shared" si="7"/>
        <v>-2458.5</v>
      </c>
      <c r="G61">
        <f t="shared" si="8"/>
        <v>-2.4499000002833782E-2</v>
      </c>
      <c r="H61">
        <f t="shared" si="9"/>
        <v>-2.4499000002833782E-2</v>
      </c>
      <c r="O61">
        <f t="shared" ca="1" si="10"/>
        <v>-3.0099115477548455E-3</v>
      </c>
      <c r="Q61" s="2">
        <f t="shared" si="11"/>
        <v>10345.100999999999</v>
      </c>
    </row>
    <row r="62" spans="1:17" x14ac:dyDescent="0.2">
      <c r="A62" s="49" t="s">
        <v>93</v>
      </c>
      <c r="B62" s="51" t="s">
        <v>57</v>
      </c>
      <c r="C62" s="50">
        <v>25384.476999999999</v>
      </c>
      <c r="D62" s="12"/>
      <c r="E62" s="35">
        <f t="shared" si="6"/>
        <v>-2453.5157831732527</v>
      </c>
      <c r="F62">
        <f t="shared" si="7"/>
        <v>-2453.5</v>
      </c>
      <c r="G62">
        <f t="shared" si="8"/>
        <v>-6.6029000001435634E-2</v>
      </c>
      <c r="H62">
        <f t="shared" si="9"/>
        <v>-6.6029000001435634E-2</v>
      </c>
      <c r="O62">
        <f t="shared" ca="1" si="10"/>
        <v>-3.0059784045254031E-3</v>
      </c>
      <c r="Q62" s="2">
        <f t="shared" si="11"/>
        <v>10365.976999999999</v>
      </c>
    </row>
    <row r="63" spans="1:17" x14ac:dyDescent="0.2">
      <c r="A63" s="49" t="s">
        <v>93</v>
      </c>
      <c r="B63" s="51" t="s">
        <v>57</v>
      </c>
      <c r="C63" s="50">
        <v>25384.562999999998</v>
      </c>
      <c r="D63" s="12"/>
      <c r="E63" s="35">
        <f t="shared" si="6"/>
        <v>-2453.4952262528132</v>
      </c>
      <c r="F63">
        <f t="shared" si="7"/>
        <v>-2453.5</v>
      </c>
      <c r="G63">
        <f t="shared" si="8"/>
        <v>1.9970999997894978E-2</v>
      </c>
      <c r="H63">
        <f t="shared" si="9"/>
        <v>1.9970999997894978E-2</v>
      </c>
      <c r="O63">
        <f t="shared" ca="1" si="10"/>
        <v>-3.0059784045254031E-3</v>
      </c>
      <c r="Q63" s="2">
        <f t="shared" si="11"/>
        <v>10366.062999999998</v>
      </c>
    </row>
    <row r="64" spans="1:17" x14ac:dyDescent="0.2">
      <c r="A64" s="49" t="s">
        <v>217</v>
      </c>
      <c r="B64" s="51" t="s">
        <v>57</v>
      </c>
      <c r="C64" s="50">
        <v>25388.728999999999</v>
      </c>
      <c r="D64" s="12"/>
      <c r="E64" s="35">
        <f t="shared" si="6"/>
        <v>-2452.4994107812922</v>
      </c>
      <c r="F64">
        <f t="shared" si="7"/>
        <v>-2452.5</v>
      </c>
      <c r="G64">
        <f t="shared" si="8"/>
        <v>2.4649999977555126E-3</v>
      </c>
      <c r="H64">
        <f t="shared" si="9"/>
        <v>2.4649999977555126E-3</v>
      </c>
      <c r="O64">
        <f t="shared" ca="1" si="10"/>
        <v>-3.0051917758795142E-3</v>
      </c>
      <c r="Q64" s="2">
        <f t="shared" si="11"/>
        <v>10370.228999999999</v>
      </c>
    </row>
    <row r="65" spans="1:17" x14ac:dyDescent="0.2">
      <c r="A65" s="49" t="s">
        <v>93</v>
      </c>
      <c r="B65" s="51" t="s">
        <v>70</v>
      </c>
      <c r="C65" s="50">
        <v>26482.74</v>
      </c>
      <c r="D65" s="12"/>
      <c r="E65" s="35">
        <f t="shared" si="6"/>
        <v>-2190.993630701139</v>
      </c>
      <c r="F65">
        <f t="shared" si="7"/>
        <v>-2191</v>
      </c>
      <c r="G65">
        <f t="shared" si="8"/>
        <v>2.6646000002074288E-2</v>
      </c>
      <c r="H65">
        <f t="shared" si="9"/>
        <v>2.6646000002074288E-2</v>
      </c>
      <c r="O65">
        <f t="shared" ca="1" si="10"/>
        <v>-2.7994883849796664E-3</v>
      </c>
      <c r="Q65" s="2">
        <f t="shared" si="11"/>
        <v>11464.240000000002</v>
      </c>
    </row>
    <row r="66" spans="1:17" x14ac:dyDescent="0.2">
      <c r="A66" s="49" t="s">
        <v>224</v>
      </c>
      <c r="B66" s="51" t="s">
        <v>70</v>
      </c>
      <c r="C66" s="50">
        <v>26545.487000000001</v>
      </c>
      <c r="D66" s="12"/>
      <c r="E66" s="35">
        <f t="shared" si="6"/>
        <v>-2175.9949669009675</v>
      </c>
      <c r="F66">
        <f t="shared" si="7"/>
        <v>-2176</v>
      </c>
      <c r="G66">
        <f t="shared" si="8"/>
        <v>2.1055999997770414E-2</v>
      </c>
      <c r="H66">
        <f t="shared" si="9"/>
        <v>2.1055999997770414E-2</v>
      </c>
      <c r="O66">
        <f t="shared" ca="1" si="10"/>
        <v>-2.7876889552913386E-3</v>
      </c>
      <c r="Q66" s="2">
        <f t="shared" si="11"/>
        <v>11526.987000000001</v>
      </c>
    </row>
    <row r="67" spans="1:17" x14ac:dyDescent="0.2">
      <c r="A67" s="49" t="s">
        <v>224</v>
      </c>
      <c r="B67" s="51" t="s">
        <v>57</v>
      </c>
      <c r="C67" s="50">
        <v>27250.41</v>
      </c>
      <c r="D67" s="12"/>
      <c r="E67" s="35">
        <f t="shared" si="6"/>
        <v>-2007.4944317039347</v>
      </c>
      <c r="F67">
        <f t="shared" si="7"/>
        <v>-2007.5</v>
      </c>
      <c r="G67">
        <f t="shared" si="8"/>
        <v>2.3294999999052379E-2</v>
      </c>
      <c r="H67">
        <f t="shared" si="9"/>
        <v>2.3294999999052379E-2</v>
      </c>
      <c r="O67">
        <f t="shared" ca="1" si="10"/>
        <v>-2.6551420284591232E-3</v>
      </c>
      <c r="Q67" s="2">
        <f t="shared" si="11"/>
        <v>12231.91</v>
      </c>
    </row>
    <row r="68" spans="1:17" x14ac:dyDescent="0.2">
      <c r="A68" s="49" t="s">
        <v>231</v>
      </c>
      <c r="B68" s="51" t="s">
        <v>70</v>
      </c>
      <c r="C68" s="50">
        <v>27570.424999999999</v>
      </c>
      <c r="D68" s="12"/>
      <c r="E68" s="35">
        <f t="shared" si="6"/>
        <v>-1930.9999794430798</v>
      </c>
      <c r="F68">
        <f t="shared" si="7"/>
        <v>-1931</v>
      </c>
      <c r="G68">
        <f t="shared" si="8"/>
        <v>8.5999996372265741E-5</v>
      </c>
      <c r="H68">
        <f t="shared" si="9"/>
        <v>8.5999996372265741E-5</v>
      </c>
      <c r="O68">
        <f t="shared" ca="1" si="10"/>
        <v>-2.5949649370486513E-3</v>
      </c>
      <c r="Q68" s="2">
        <f t="shared" si="11"/>
        <v>12551.924999999999</v>
      </c>
    </row>
    <row r="69" spans="1:17" x14ac:dyDescent="0.2">
      <c r="A69" s="49" t="s">
        <v>231</v>
      </c>
      <c r="B69" s="51" t="s">
        <v>70</v>
      </c>
      <c r="C69" s="50">
        <v>27637.360000000001</v>
      </c>
      <c r="D69" s="12"/>
      <c r="E69" s="35">
        <f t="shared" si="6"/>
        <v>-1915.0002414242981</v>
      </c>
      <c r="F69">
        <f t="shared" si="7"/>
        <v>-1915</v>
      </c>
      <c r="G69">
        <f t="shared" si="8"/>
        <v>-1.0099999999511056E-3</v>
      </c>
      <c r="H69">
        <f t="shared" si="9"/>
        <v>-1.0099999999511056E-3</v>
      </c>
      <c r="O69">
        <f t="shared" ca="1" si="10"/>
        <v>-2.5823788787144352E-3</v>
      </c>
      <c r="Q69" s="2">
        <f t="shared" si="11"/>
        <v>12618.86</v>
      </c>
    </row>
    <row r="70" spans="1:17" x14ac:dyDescent="0.2">
      <c r="A70" s="49" t="s">
        <v>231</v>
      </c>
      <c r="B70" s="51" t="s">
        <v>57</v>
      </c>
      <c r="C70" s="50">
        <v>27639.444</v>
      </c>
      <c r="D70" s="12"/>
      <c r="E70" s="35">
        <f t="shared" si="6"/>
        <v>-1914.5020946545794</v>
      </c>
      <c r="F70">
        <f t="shared" si="7"/>
        <v>-1914.5</v>
      </c>
      <c r="G70">
        <f t="shared" si="8"/>
        <v>-8.7630000016361009E-3</v>
      </c>
      <c r="H70">
        <f t="shared" si="9"/>
        <v>-8.7630000016361009E-3</v>
      </c>
      <c r="O70">
        <f t="shared" ca="1" si="10"/>
        <v>-2.5819855643914908E-3</v>
      </c>
      <c r="Q70" s="2">
        <f t="shared" si="11"/>
        <v>12620.944</v>
      </c>
    </row>
    <row r="71" spans="1:17" x14ac:dyDescent="0.2">
      <c r="A71" s="49" t="s">
        <v>231</v>
      </c>
      <c r="B71" s="51" t="s">
        <v>57</v>
      </c>
      <c r="C71" s="50">
        <v>27660.376</v>
      </c>
      <c r="D71" s="12"/>
      <c r="E71" s="35">
        <f t="shared" si="6"/>
        <v>-1909.4986358331985</v>
      </c>
      <c r="F71">
        <f t="shared" si="7"/>
        <v>-1909.5</v>
      </c>
      <c r="G71">
        <f t="shared" si="8"/>
        <v>5.7070000002568122E-3</v>
      </c>
      <c r="H71">
        <f t="shared" si="9"/>
        <v>5.7070000002568122E-3</v>
      </c>
      <c r="O71">
        <f t="shared" ca="1" si="10"/>
        <v>-2.5780524211620479E-3</v>
      </c>
      <c r="Q71" s="2">
        <f t="shared" si="11"/>
        <v>12641.876</v>
      </c>
    </row>
    <row r="72" spans="1:17" x14ac:dyDescent="0.2">
      <c r="A72" s="49" t="s">
        <v>231</v>
      </c>
      <c r="B72" s="51" t="s">
        <v>57</v>
      </c>
      <c r="C72" s="50">
        <v>27890.448</v>
      </c>
      <c r="D72" s="12"/>
      <c r="E72" s="35">
        <f t="shared" si="6"/>
        <v>-1854.5036149105561</v>
      </c>
      <c r="F72">
        <f t="shared" si="7"/>
        <v>-1854.5</v>
      </c>
      <c r="G72">
        <f t="shared" si="8"/>
        <v>-1.5123000001040054E-2</v>
      </c>
      <c r="H72">
        <f t="shared" si="9"/>
        <v>-1.5123000001040054E-2</v>
      </c>
      <c r="O72">
        <f t="shared" ca="1" si="10"/>
        <v>-2.5347878456381794E-3</v>
      </c>
      <c r="Q72" s="2">
        <f t="shared" si="11"/>
        <v>12871.948</v>
      </c>
    </row>
    <row r="73" spans="1:17" x14ac:dyDescent="0.2">
      <c r="A73" s="49" t="s">
        <v>231</v>
      </c>
      <c r="B73" s="51" t="s">
        <v>57</v>
      </c>
      <c r="C73" s="50">
        <v>27961.57</v>
      </c>
      <c r="D73" s="12"/>
      <c r="E73" s="35">
        <f t="shared" si="6"/>
        <v>-1837.5030417071234</v>
      </c>
      <c r="F73">
        <f t="shared" si="7"/>
        <v>-1837.5</v>
      </c>
      <c r="G73">
        <f t="shared" si="8"/>
        <v>-1.2725000000500586E-2</v>
      </c>
      <c r="H73">
        <f t="shared" si="9"/>
        <v>-1.2725000000500586E-2</v>
      </c>
      <c r="O73">
        <f t="shared" ca="1" si="10"/>
        <v>-2.5214151586580745E-3</v>
      </c>
      <c r="Q73" s="2">
        <f t="shared" si="11"/>
        <v>12943.07</v>
      </c>
    </row>
    <row r="74" spans="1:17" x14ac:dyDescent="0.2">
      <c r="A74" s="49" t="s">
        <v>231</v>
      </c>
      <c r="B74" s="51" t="s">
        <v>70</v>
      </c>
      <c r="C74" s="50">
        <v>27980.411</v>
      </c>
      <c r="D74" s="12"/>
      <c r="E74" s="35">
        <f t="shared" si="6"/>
        <v>-1832.9994028931717</v>
      </c>
      <c r="F74">
        <f t="shared" si="7"/>
        <v>-1833</v>
      </c>
      <c r="G74">
        <f t="shared" si="8"/>
        <v>2.4979999980132561E-3</v>
      </c>
      <c r="H74">
        <f t="shared" si="9"/>
        <v>2.4979999980132561E-3</v>
      </c>
      <c r="O74">
        <f t="shared" ca="1" si="10"/>
        <v>-2.517875329751576E-3</v>
      </c>
      <c r="Q74" s="2">
        <f t="shared" si="11"/>
        <v>12961.911</v>
      </c>
    </row>
    <row r="75" spans="1:17" x14ac:dyDescent="0.2">
      <c r="A75" s="49" t="s">
        <v>231</v>
      </c>
      <c r="B75" s="51" t="s">
        <v>70</v>
      </c>
      <c r="C75" s="50">
        <v>27984.593000000001</v>
      </c>
      <c r="D75" s="12"/>
      <c r="E75" s="35">
        <f t="shared" si="6"/>
        <v>-1831.999762878313</v>
      </c>
      <c r="F75">
        <f t="shared" si="7"/>
        <v>-1832</v>
      </c>
      <c r="G75">
        <f t="shared" si="8"/>
        <v>9.9200000113341957E-4</v>
      </c>
      <c r="H75">
        <f t="shared" si="9"/>
        <v>9.9200000113341957E-4</v>
      </c>
      <c r="O75">
        <f t="shared" ca="1" si="10"/>
        <v>-2.5170887011056881E-3</v>
      </c>
      <c r="Q75" s="2">
        <f t="shared" si="11"/>
        <v>12966.093000000001</v>
      </c>
    </row>
    <row r="76" spans="1:17" x14ac:dyDescent="0.2">
      <c r="A76" s="49" t="s">
        <v>231</v>
      </c>
      <c r="B76" s="51" t="s">
        <v>57</v>
      </c>
      <c r="C76" s="50">
        <v>28003.411</v>
      </c>
      <c r="D76" s="12"/>
      <c r="E76" s="35">
        <f t="shared" si="6"/>
        <v>-1827.5016218454093</v>
      </c>
      <c r="F76">
        <f t="shared" si="7"/>
        <v>-1827.5</v>
      </c>
      <c r="G76">
        <f t="shared" si="8"/>
        <v>-6.7850000014004763E-3</v>
      </c>
      <c r="H76">
        <f t="shared" si="9"/>
        <v>-6.7850000014004763E-3</v>
      </c>
      <c r="O76">
        <f t="shared" ca="1" si="10"/>
        <v>-2.5135488721991896E-3</v>
      </c>
      <c r="Q76" s="2">
        <f t="shared" si="11"/>
        <v>12984.911</v>
      </c>
    </row>
    <row r="77" spans="1:17" x14ac:dyDescent="0.2">
      <c r="A77" s="49" t="s">
        <v>254</v>
      </c>
      <c r="B77" s="51" t="s">
        <v>70</v>
      </c>
      <c r="C77" s="50">
        <v>28026.418000000001</v>
      </c>
      <c r="D77" s="12"/>
      <c r="E77" s="35">
        <f t="shared" si="6"/>
        <v>-1822.0021675599364</v>
      </c>
      <c r="F77">
        <f t="shared" si="7"/>
        <v>-1822</v>
      </c>
      <c r="G77">
        <f t="shared" si="8"/>
        <v>-9.0679999993881211E-3</v>
      </c>
      <c r="H77">
        <f t="shared" si="9"/>
        <v>-9.0679999993881211E-3</v>
      </c>
      <c r="O77">
        <f t="shared" ca="1" si="10"/>
        <v>-2.5092224146468023E-3</v>
      </c>
      <c r="Q77" s="2">
        <f t="shared" si="11"/>
        <v>13007.918000000001</v>
      </c>
    </row>
    <row r="78" spans="1:17" x14ac:dyDescent="0.2">
      <c r="A78" s="49" t="s">
        <v>231</v>
      </c>
      <c r="B78" s="51" t="s">
        <v>70</v>
      </c>
      <c r="C78" s="50">
        <v>28026.418000000001</v>
      </c>
      <c r="D78" s="12"/>
      <c r="E78" s="35">
        <f t="shared" si="6"/>
        <v>-1822.0021675599364</v>
      </c>
      <c r="F78">
        <f t="shared" si="7"/>
        <v>-1822</v>
      </c>
      <c r="G78">
        <f t="shared" si="8"/>
        <v>-9.0679999993881211E-3</v>
      </c>
      <c r="H78">
        <f t="shared" si="9"/>
        <v>-9.0679999993881211E-3</v>
      </c>
      <c r="O78">
        <f t="shared" ca="1" si="10"/>
        <v>-2.5092224146468023E-3</v>
      </c>
      <c r="Q78" s="2">
        <f t="shared" si="11"/>
        <v>13007.918000000001</v>
      </c>
    </row>
    <row r="79" spans="1:17" x14ac:dyDescent="0.2">
      <c r="A79" s="49" t="s">
        <v>231</v>
      </c>
      <c r="B79" s="51" t="s">
        <v>70</v>
      </c>
      <c r="C79" s="50">
        <v>28068.266</v>
      </c>
      <c r="D79" s="12"/>
      <c r="E79" s="35">
        <f t="shared" si="6"/>
        <v>-1811.9990744605125</v>
      </c>
      <c r="F79">
        <f t="shared" si="7"/>
        <v>-1812</v>
      </c>
      <c r="G79">
        <f t="shared" si="8"/>
        <v>3.8719999975000974E-3</v>
      </c>
      <c r="H79">
        <f t="shared" si="9"/>
        <v>3.8719999975000974E-3</v>
      </c>
      <c r="O79">
        <f t="shared" ca="1" si="10"/>
        <v>-2.5013561281879175E-3</v>
      </c>
      <c r="Q79" s="2">
        <f t="shared" si="11"/>
        <v>13049.766</v>
      </c>
    </row>
    <row r="80" spans="1:17" x14ac:dyDescent="0.2">
      <c r="A80" s="49" t="s">
        <v>231</v>
      </c>
      <c r="B80" s="51" t="s">
        <v>70</v>
      </c>
      <c r="C80" s="50">
        <v>28072.42</v>
      </c>
      <c r="D80" s="12"/>
      <c r="E80" s="35">
        <f t="shared" si="6"/>
        <v>-1811.0061273964952</v>
      </c>
      <c r="F80">
        <f t="shared" si="7"/>
        <v>-1811</v>
      </c>
      <c r="G80">
        <f t="shared" si="8"/>
        <v>-2.5634000001446111E-2</v>
      </c>
      <c r="H80">
        <f t="shared" si="9"/>
        <v>-2.5634000001446111E-2</v>
      </c>
      <c r="O80">
        <f t="shared" ca="1" si="10"/>
        <v>-2.5005694995420286E-3</v>
      </c>
      <c r="Q80" s="2">
        <f t="shared" si="11"/>
        <v>13053.919999999998</v>
      </c>
    </row>
    <row r="81" spans="1:17" x14ac:dyDescent="0.2">
      <c r="A81" s="49" t="s">
        <v>261</v>
      </c>
      <c r="B81" s="51" t="s">
        <v>70</v>
      </c>
      <c r="C81" s="50">
        <v>28298.356</v>
      </c>
      <c r="D81" s="12"/>
      <c r="E81" s="35">
        <f t="shared" si="6"/>
        <v>-1756.9997509266154</v>
      </c>
      <c r="F81">
        <f t="shared" si="7"/>
        <v>-1757</v>
      </c>
      <c r="G81">
        <f t="shared" si="8"/>
        <v>1.0419999998703133E-3</v>
      </c>
      <c r="H81">
        <f t="shared" si="9"/>
        <v>1.0419999998703133E-3</v>
      </c>
      <c r="O81">
        <f t="shared" ca="1" si="10"/>
        <v>-2.458091552664049E-3</v>
      </c>
      <c r="Q81" s="2">
        <f t="shared" si="11"/>
        <v>13279.856</v>
      </c>
    </row>
    <row r="82" spans="1:17" x14ac:dyDescent="0.2">
      <c r="A82" s="49" t="s">
        <v>261</v>
      </c>
      <c r="B82" s="51" t="s">
        <v>70</v>
      </c>
      <c r="C82" s="50">
        <v>28390.383999999998</v>
      </c>
      <c r="D82" s="12"/>
      <c r="E82" s="35">
        <f t="shared" si="6"/>
        <v>-1735.0019337847257</v>
      </c>
      <c r="F82">
        <f t="shared" si="7"/>
        <v>-1735</v>
      </c>
      <c r="G82">
        <f t="shared" si="8"/>
        <v>-8.0900000029942021E-3</v>
      </c>
      <c r="H82">
        <f t="shared" si="9"/>
        <v>-8.0900000029942021E-3</v>
      </c>
      <c r="O82">
        <f t="shared" ca="1" si="10"/>
        <v>-2.4407857224545016E-3</v>
      </c>
      <c r="Q82" s="2">
        <f t="shared" si="11"/>
        <v>13371.883999999998</v>
      </c>
    </row>
    <row r="83" spans="1:17" x14ac:dyDescent="0.2">
      <c r="A83" s="49" t="s">
        <v>261</v>
      </c>
      <c r="B83" s="51" t="s">
        <v>57</v>
      </c>
      <c r="C83" s="50">
        <v>28455.227999999999</v>
      </c>
      <c r="D83" s="12"/>
      <c r="E83" s="35">
        <f t="shared" si="6"/>
        <v>-1719.5020157733732</v>
      </c>
      <c r="F83">
        <f t="shared" si="7"/>
        <v>-1719.5</v>
      </c>
      <c r="G83">
        <f t="shared" si="8"/>
        <v>-8.4330000026966445E-3</v>
      </c>
      <c r="H83">
        <f t="shared" si="9"/>
        <v>-8.4330000026966445E-3</v>
      </c>
      <c r="O83">
        <f t="shared" ca="1" si="10"/>
        <v>-2.4285929784432295E-3</v>
      </c>
      <c r="Q83" s="2">
        <f t="shared" si="11"/>
        <v>13436.727999999999</v>
      </c>
    </row>
    <row r="84" spans="1:17" x14ac:dyDescent="0.2">
      <c r="A84" s="49" t="s">
        <v>261</v>
      </c>
      <c r="B84" s="51" t="s">
        <v>70</v>
      </c>
      <c r="C84" s="50">
        <v>28457.325000000001</v>
      </c>
      <c r="D84" s="12"/>
      <c r="E84" s="35">
        <f t="shared" si="6"/>
        <v>-1719.0007615621921</v>
      </c>
      <c r="F84">
        <f t="shared" si="7"/>
        <v>-1719</v>
      </c>
      <c r="G84">
        <f t="shared" si="8"/>
        <v>-3.1859999980952125E-3</v>
      </c>
      <c r="H84">
        <f t="shared" si="9"/>
        <v>-3.1859999980952125E-3</v>
      </c>
      <c r="O84">
        <f t="shared" ca="1" si="10"/>
        <v>-2.428199664120285E-3</v>
      </c>
      <c r="Q84" s="2">
        <f t="shared" si="11"/>
        <v>13438.825000000001</v>
      </c>
    </row>
    <row r="85" spans="1:17" x14ac:dyDescent="0.2">
      <c r="A85" s="49" t="s">
        <v>261</v>
      </c>
      <c r="B85" s="51" t="s">
        <v>57</v>
      </c>
      <c r="C85" s="50">
        <v>28555.627</v>
      </c>
      <c r="D85" s="12"/>
      <c r="E85" s="35">
        <f t="shared" ref="E85:E116" si="12">+(C85-C$7)/C$8</f>
        <v>-1695.5032453640561</v>
      </c>
      <c r="F85">
        <f t="shared" ref="F85:F116" si="13">ROUND(2*E85,0)/2</f>
        <v>-1695.5</v>
      </c>
      <c r="G85">
        <f t="shared" ref="G85:G116" si="14">+C85-(C$7+F85*C$8)</f>
        <v>-1.3577000001532724E-2</v>
      </c>
      <c r="H85">
        <f t="shared" ref="H85:H96" si="15">+G85</f>
        <v>-1.3577000001532724E-2</v>
      </c>
      <c r="O85">
        <f t="shared" ref="O85:O95" ca="1" si="16">+C$11+C$12*$F85</f>
        <v>-2.4097138909419048E-3</v>
      </c>
      <c r="Q85" s="2">
        <f t="shared" ref="Q85:Q116" si="17">+C85-15018.5</f>
        <v>13537.127</v>
      </c>
    </row>
    <row r="86" spans="1:17" x14ac:dyDescent="0.2">
      <c r="A86" s="49" t="s">
        <v>261</v>
      </c>
      <c r="B86" s="51" t="s">
        <v>57</v>
      </c>
      <c r="C86" s="50">
        <v>28664.418000000001</v>
      </c>
      <c r="D86" s="12"/>
      <c r="E86" s="35">
        <f t="shared" si="12"/>
        <v>-1669.4985019741814</v>
      </c>
      <c r="F86">
        <f t="shared" si="13"/>
        <v>-1669.5</v>
      </c>
      <c r="G86">
        <f t="shared" si="14"/>
        <v>6.2670000006619375E-3</v>
      </c>
      <c r="H86">
        <f t="shared" si="15"/>
        <v>6.2670000006619375E-3</v>
      </c>
      <c r="O86">
        <f t="shared" ca="1" si="16"/>
        <v>-2.3892615461488034E-3</v>
      </c>
      <c r="Q86" s="2">
        <f t="shared" si="17"/>
        <v>13645.918000000001</v>
      </c>
    </row>
    <row r="87" spans="1:17" x14ac:dyDescent="0.2">
      <c r="A87" s="49" t="s">
        <v>261</v>
      </c>
      <c r="B87" s="51" t="s">
        <v>70</v>
      </c>
      <c r="C87" s="50">
        <v>28687.434000000001</v>
      </c>
      <c r="D87" s="12"/>
      <c r="E87" s="35">
        <f t="shared" si="12"/>
        <v>-1663.9968963830815</v>
      </c>
      <c r="F87">
        <f t="shared" si="13"/>
        <v>-1664</v>
      </c>
      <c r="G87">
        <f t="shared" si="14"/>
        <v>1.2984000000869855E-2</v>
      </c>
      <c r="H87">
        <f t="shared" si="15"/>
        <v>1.2984000000869855E-2</v>
      </c>
      <c r="O87">
        <f t="shared" ca="1" si="16"/>
        <v>-2.3849350885964161E-3</v>
      </c>
      <c r="Q87" s="2">
        <f t="shared" si="17"/>
        <v>13668.934000000001</v>
      </c>
    </row>
    <row r="88" spans="1:17" x14ac:dyDescent="0.2">
      <c r="A88" s="49" t="s">
        <v>261</v>
      </c>
      <c r="B88" s="51" t="s">
        <v>57</v>
      </c>
      <c r="C88" s="50">
        <v>28689.498</v>
      </c>
      <c r="D88" s="12"/>
      <c r="E88" s="35">
        <f t="shared" si="12"/>
        <v>-1663.5035302925348</v>
      </c>
      <c r="F88">
        <f t="shared" si="13"/>
        <v>-1663.5</v>
      </c>
      <c r="G88">
        <f t="shared" si="14"/>
        <v>-1.4769000001251698E-2</v>
      </c>
      <c r="H88">
        <f t="shared" si="15"/>
        <v>-1.4769000001251698E-2</v>
      </c>
      <c r="O88">
        <f t="shared" ca="1" si="16"/>
        <v>-2.3845417742734722E-3</v>
      </c>
      <c r="Q88" s="2">
        <f t="shared" si="17"/>
        <v>13670.998</v>
      </c>
    </row>
    <row r="89" spans="1:17" x14ac:dyDescent="0.2">
      <c r="A89" s="49" t="s">
        <v>261</v>
      </c>
      <c r="B89" s="51" t="s">
        <v>70</v>
      </c>
      <c r="C89" s="50">
        <v>28754.337</v>
      </c>
      <c r="D89" s="12"/>
      <c r="E89" s="35">
        <f t="shared" si="12"/>
        <v>-1648.0048074509757</v>
      </c>
      <c r="F89">
        <f t="shared" si="13"/>
        <v>-1648</v>
      </c>
      <c r="G89">
        <f t="shared" si="14"/>
        <v>-2.0112000001972774E-2</v>
      </c>
      <c r="H89">
        <f t="shared" si="15"/>
        <v>-2.0112000001972774E-2</v>
      </c>
      <c r="O89">
        <f t="shared" ca="1" si="16"/>
        <v>-2.3723490302622E-3</v>
      </c>
      <c r="Q89" s="2">
        <f t="shared" si="17"/>
        <v>13735.837</v>
      </c>
    </row>
    <row r="90" spans="1:17" x14ac:dyDescent="0.2">
      <c r="A90" s="49" t="s">
        <v>261</v>
      </c>
      <c r="B90" s="51" t="s">
        <v>70</v>
      </c>
      <c r="C90" s="50">
        <v>28779.454000000002</v>
      </c>
      <c r="D90" s="12"/>
      <c r="E90" s="35">
        <f t="shared" si="12"/>
        <v>-1642.0009915128601</v>
      </c>
      <c r="F90">
        <f t="shared" si="13"/>
        <v>-1642</v>
      </c>
      <c r="G90">
        <f t="shared" si="14"/>
        <v>-4.1479999999864958E-3</v>
      </c>
      <c r="H90">
        <f t="shared" si="15"/>
        <v>-4.1479999999864958E-3</v>
      </c>
      <c r="O90">
        <f t="shared" ca="1" si="16"/>
        <v>-2.3676292583868688E-3</v>
      </c>
      <c r="Q90" s="2">
        <f t="shared" si="17"/>
        <v>13760.954000000002</v>
      </c>
    </row>
    <row r="91" spans="1:17" x14ac:dyDescent="0.2">
      <c r="A91" s="49" t="s">
        <v>261</v>
      </c>
      <c r="B91" s="51" t="s">
        <v>57</v>
      </c>
      <c r="C91" s="50">
        <v>28819.171999999999</v>
      </c>
      <c r="D91" s="12"/>
      <c r="E91" s="35">
        <f t="shared" si="12"/>
        <v>-1632.5070407452511</v>
      </c>
      <c r="F91">
        <f t="shared" si="13"/>
        <v>-1632.5</v>
      </c>
      <c r="G91">
        <f t="shared" si="14"/>
        <v>-2.9455000003508758E-2</v>
      </c>
      <c r="H91">
        <f t="shared" si="15"/>
        <v>-2.9455000003508758E-2</v>
      </c>
      <c r="O91">
        <f t="shared" ca="1" si="16"/>
        <v>-2.3601562862509279E-3</v>
      </c>
      <c r="Q91" s="2">
        <f t="shared" si="17"/>
        <v>13800.671999999999</v>
      </c>
    </row>
    <row r="92" spans="1:17" x14ac:dyDescent="0.2">
      <c r="A92" s="49" t="s">
        <v>261</v>
      </c>
      <c r="B92" s="51" t="s">
        <v>57</v>
      </c>
      <c r="C92" s="50">
        <v>28844.31</v>
      </c>
      <c r="D92" s="12"/>
      <c r="E92" s="35">
        <f t="shared" si="12"/>
        <v>-1626.4982050940048</v>
      </c>
      <c r="F92">
        <f t="shared" si="13"/>
        <v>-1626.5</v>
      </c>
      <c r="G92">
        <f t="shared" si="14"/>
        <v>7.5089999991178047E-3</v>
      </c>
      <c r="H92">
        <f t="shared" si="15"/>
        <v>7.5089999991178047E-3</v>
      </c>
      <c r="O92">
        <f t="shared" ca="1" si="16"/>
        <v>-2.3554365143755966E-3</v>
      </c>
      <c r="Q92" s="2">
        <f t="shared" si="17"/>
        <v>13825.810000000001</v>
      </c>
    </row>
    <row r="93" spans="1:17" x14ac:dyDescent="0.2">
      <c r="A93" s="49" t="s">
        <v>224</v>
      </c>
      <c r="B93" s="51" t="s">
        <v>70</v>
      </c>
      <c r="C93" s="50">
        <v>33063.381999999998</v>
      </c>
      <c r="D93" s="12"/>
      <c r="E93" s="35">
        <f t="shared" si="12"/>
        <v>-617.99672332249634</v>
      </c>
      <c r="F93">
        <f t="shared" si="13"/>
        <v>-618</v>
      </c>
      <c r="G93">
        <f t="shared" si="14"/>
        <v>1.3707999998587184E-2</v>
      </c>
      <c r="H93">
        <f t="shared" si="15"/>
        <v>1.3707999998587184E-2</v>
      </c>
      <c r="O93">
        <f t="shared" ca="1" si="16"/>
        <v>-1.5621215249970245E-3</v>
      </c>
      <c r="Q93" s="2">
        <f t="shared" si="17"/>
        <v>18044.881999999998</v>
      </c>
    </row>
    <row r="94" spans="1:17" x14ac:dyDescent="0.2">
      <c r="A94" s="49" t="s">
        <v>298</v>
      </c>
      <c r="B94" s="51" t="s">
        <v>70</v>
      </c>
      <c r="C94" s="50">
        <v>33845.673999999999</v>
      </c>
      <c r="D94" s="12"/>
      <c r="E94" s="35">
        <f t="shared" si="12"/>
        <v>-431.00236978266605</v>
      </c>
      <c r="F94">
        <f t="shared" si="13"/>
        <v>-431</v>
      </c>
      <c r="G94">
        <f t="shared" si="14"/>
        <v>-9.9140000020270236E-3</v>
      </c>
      <c r="H94">
        <f t="shared" si="15"/>
        <v>-9.9140000020270236E-3</v>
      </c>
      <c r="O94">
        <f t="shared" ca="1" si="16"/>
        <v>-1.4150219682158712E-3</v>
      </c>
      <c r="Q94" s="2">
        <f t="shared" si="17"/>
        <v>18827.173999999999</v>
      </c>
    </row>
    <row r="95" spans="1:17" x14ac:dyDescent="0.2">
      <c r="A95" s="49" t="s">
        <v>298</v>
      </c>
      <c r="B95" s="51" t="s">
        <v>57</v>
      </c>
      <c r="C95" s="50">
        <v>33851.949000000001</v>
      </c>
      <c r="D95" s="12"/>
      <c r="E95" s="35">
        <f t="shared" si="12"/>
        <v>-429.50243169246102</v>
      </c>
      <c r="F95">
        <f t="shared" si="13"/>
        <v>-429.5</v>
      </c>
      <c r="G95">
        <f t="shared" si="14"/>
        <v>-1.0173000002396293E-2</v>
      </c>
      <c r="H95">
        <f t="shared" si="15"/>
        <v>-1.0173000002396293E-2</v>
      </c>
      <c r="O95">
        <f t="shared" ca="1" si="16"/>
        <v>-1.4138420252470384E-3</v>
      </c>
      <c r="Q95" s="2">
        <f t="shared" si="17"/>
        <v>18833.449000000001</v>
      </c>
    </row>
    <row r="96" spans="1:17" x14ac:dyDescent="0.2">
      <c r="A96" t="s">
        <v>16</v>
      </c>
      <c r="C96" s="12">
        <v>35648.775000000001</v>
      </c>
      <c r="D96" s="12" t="s">
        <v>18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Q96" s="2">
        <f t="shared" si="17"/>
        <v>20630.275000000001</v>
      </c>
    </row>
    <row r="97" spans="1:34" x14ac:dyDescent="0.2">
      <c r="A97" t="s">
        <v>30</v>
      </c>
      <c r="C97" s="12">
        <v>40836.326999999997</v>
      </c>
      <c r="D97" s="12"/>
      <c r="E97">
        <f t="shared" si="12"/>
        <v>1240.0010899948502</v>
      </c>
      <c r="F97">
        <f t="shared" si="13"/>
        <v>1240</v>
      </c>
      <c r="G97">
        <f t="shared" si="14"/>
        <v>4.559999993944075E-3</v>
      </c>
      <c r="I97">
        <f t="shared" ref="I97:I107" si="18">+G97</f>
        <v>4.559999993944075E-3</v>
      </c>
      <c r="Q97" s="2">
        <f t="shared" si="17"/>
        <v>25817.826999999997</v>
      </c>
      <c r="AD97">
        <v>7</v>
      </c>
      <c r="AF97" t="s">
        <v>29</v>
      </c>
      <c r="AH97" t="s">
        <v>31</v>
      </c>
    </row>
    <row r="98" spans="1:34" x14ac:dyDescent="0.2">
      <c r="A98" t="s">
        <v>30</v>
      </c>
      <c r="B98" t="s">
        <v>57</v>
      </c>
      <c r="C98" s="12">
        <v>40859.330999999998</v>
      </c>
      <c r="D98" s="12"/>
      <c r="E98">
        <f t="shared" si="12"/>
        <v>1245.499827178447</v>
      </c>
      <c r="F98">
        <f t="shared" si="13"/>
        <v>1245.5</v>
      </c>
      <c r="G98">
        <f t="shared" si="14"/>
        <v>-7.2300000465475023E-4</v>
      </c>
      <c r="I98">
        <f t="shared" si="18"/>
        <v>-7.2300000465475023E-4</v>
      </c>
      <c r="Q98" s="2">
        <f t="shared" si="17"/>
        <v>25840.830999999998</v>
      </c>
      <c r="AD98">
        <v>6</v>
      </c>
      <c r="AF98" t="s">
        <v>29</v>
      </c>
      <c r="AH98" t="s">
        <v>31</v>
      </c>
    </row>
    <row r="99" spans="1:34" x14ac:dyDescent="0.2">
      <c r="A99" t="s">
        <v>33</v>
      </c>
      <c r="B99" t="s">
        <v>57</v>
      </c>
      <c r="C99" s="12">
        <v>41135.427000000003</v>
      </c>
      <c r="D99" s="12"/>
      <c r="E99">
        <f t="shared" si="12"/>
        <v>1311.4961470116216</v>
      </c>
      <c r="F99">
        <f t="shared" si="13"/>
        <v>1311.5</v>
      </c>
      <c r="G99">
        <f t="shared" si="14"/>
        <v>-1.6118999999889638E-2</v>
      </c>
      <c r="I99">
        <f t="shared" si="18"/>
        <v>-1.6118999999889638E-2</v>
      </c>
      <c r="Q99" s="2">
        <f t="shared" si="17"/>
        <v>26116.927000000003</v>
      </c>
      <c r="AD99">
        <v>11</v>
      </c>
      <c r="AF99" t="s">
        <v>32</v>
      </c>
      <c r="AH99" t="s">
        <v>31</v>
      </c>
    </row>
    <row r="100" spans="1:34" x14ac:dyDescent="0.2">
      <c r="A100" t="s">
        <v>36</v>
      </c>
      <c r="C100" s="12">
        <v>41522.387000000002</v>
      </c>
      <c r="D100" s="12"/>
      <c r="E100">
        <f t="shared" si="12"/>
        <v>1403.9927276308438</v>
      </c>
      <c r="F100">
        <f t="shared" si="13"/>
        <v>1404</v>
      </c>
      <c r="G100">
        <f t="shared" si="14"/>
        <v>-3.0423999996855855E-2</v>
      </c>
      <c r="I100">
        <f t="shared" si="18"/>
        <v>-3.0423999996855855E-2</v>
      </c>
      <c r="Q100" s="2">
        <f t="shared" si="17"/>
        <v>26503.887000000002</v>
      </c>
      <c r="AB100" t="s">
        <v>34</v>
      </c>
      <c r="AD100">
        <v>10</v>
      </c>
      <c r="AF100" t="s">
        <v>35</v>
      </c>
      <c r="AH100" t="s">
        <v>31</v>
      </c>
    </row>
    <row r="101" spans="1:34" x14ac:dyDescent="0.2">
      <c r="A101" t="s">
        <v>36</v>
      </c>
      <c r="C101" s="12">
        <v>41522.402999999998</v>
      </c>
      <c r="D101" s="12"/>
      <c r="E101">
        <f t="shared" si="12"/>
        <v>1403.9965521741804</v>
      </c>
      <c r="F101">
        <f t="shared" si="13"/>
        <v>1404</v>
      </c>
      <c r="G101">
        <f t="shared" si="14"/>
        <v>-1.4424000000872184E-2</v>
      </c>
      <c r="I101">
        <f t="shared" si="18"/>
        <v>-1.4424000000872184E-2</v>
      </c>
      <c r="Q101" s="2">
        <f t="shared" si="17"/>
        <v>26503.902999999998</v>
      </c>
      <c r="AB101" t="s">
        <v>34</v>
      </c>
      <c r="AD101">
        <v>11</v>
      </c>
      <c r="AF101" t="s">
        <v>32</v>
      </c>
      <c r="AH101" t="s">
        <v>31</v>
      </c>
    </row>
    <row r="102" spans="1:34" x14ac:dyDescent="0.2">
      <c r="A102" t="s">
        <v>36</v>
      </c>
      <c r="C102" s="12">
        <v>41522.408000000003</v>
      </c>
      <c r="D102" s="12"/>
      <c r="E102">
        <f t="shared" si="12"/>
        <v>1403.9977473439744</v>
      </c>
      <c r="F102">
        <f t="shared" si="13"/>
        <v>1404</v>
      </c>
      <c r="G102">
        <f t="shared" si="14"/>
        <v>-9.4239999962155707E-3</v>
      </c>
      <c r="I102">
        <f t="shared" si="18"/>
        <v>-9.4239999962155707E-3</v>
      </c>
      <c r="Q102" s="2">
        <f t="shared" si="17"/>
        <v>26503.908000000003</v>
      </c>
      <c r="AB102" t="s">
        <v>34</v>
      </c>
      <c r="AD102">
        <v>7</v>
      </c>
      <c r="AF102" t="s">
        <v>29</v>
      </c>
      <c r="AH102" t="s">
        <v>31</v>
      </c>
    </row>
    <row r="103" spans="1:34" x14ac:dyDescent="0.2">
      <c r="A103" t="s">
        <v>37</v>
      </c>
      <c r="C103" s="12">
        <v>41819.46</v>
      </c>
      <c r="D103" s="12"/>
      <c r="E103">
        <f t="shared" si="12"/>
        <v>1475.0032628135341</v>
      </c>
      <c r="F103">
        <f t="shared" si="13"/>
        <v>1475</v>
      </c>
      <c r="G103">
        <f t="shared" si="14"/>
        <v>1.3650000000779983E-2</v>
      </c>
      <c r="I103">
        <f t="shared" si="18"/>
        <v>1.3650000000779983E-2</v>
      </c>
      <c r="Q103" s="2">
        <f t="shared" si="17"/>
        <v>26800.959999999999</v>
      </c>
      <c r="AB103" t="s">
        <v>34</v>
      </c>
      <c r="AD103">
        <v>15</v>
      </c>
      <c r="AF103" t="s">
        <v>35</v>
      </c>
      <c r="AH103" t="s">
        <v>31</v>
      </c>
    </row>
    <row r="104" spans="1:34" x14ac:dyDescent="0.2">
      <c r="A104" t="s">
        <v>38</v>
      </c>
      <c r="C104" s="12">
        <v>42183.415999999997</v>
      </c>
      <c r="D104" s="12"/>
      <c r="E104">
        <f t="shared" si="12"/>
        <v>1562.0011062491592</v>
      </c>
      <c r="F104">
        <f t="shared" si="13"/>
        <v>1562</v>
      </c>
      <c r="G104">
        <f t="shared" si="14"/>
        <v>4.6279999951366335E-3</v>
      </c>
      <c r="I104">
        <f t="shared" si="18"/>
        <v>4.6279999951366335E-3</v>
      </c>
      <c r="Q104" s="2">
        <f t="shared" si="17"/>
        <v>27164.915999999997</v>
      </c>
      <c r="AB104" t="s">
        <v>34</v>
      </c>
      <c r="AD104">
        <v>12</v>
      </c>
      <c r="AF104" t="s">
        <v>35</v>
      </c>
      <c r="AH104" t="s">
        <v>31</v>
      </c>
    </row>
    <row r="105" spans="1:34" x14ac:dyDescent="0.2">
      <c r="A105" t="s">
        <v>39</v>
      </c>
      <c r="C105" s="12">
        <v>43689.478999999999</v>
      </c>
      <c r="D105" s="12"/>
      <c r="E105">
        <f t="shared" si="12"/>
        <v>1922.0013070376849</v>
      </c>
      <c r="F105">
        <f t="shared" si="13"/>
        <v>1922</v>
      </c>
      <c r="G105">
        <f t="shared" si="14"/>
        <v>5.4679999957443215E-3</v>
      </c>
      <c r="I105">
        <f t="shared" si="18"/>
        <v>5.4679999957443215E-3</v>
      </c>
      <c r="Q105" s="2">
        <f t="shared" si="17"/>
        <v>28670.978999999999</v>
      </c>
      <c r="AB105" t="s">
        <v>34</v>
      </c>
      <c r="AD105">
        <v>8</v>
      </c>
      <c r="AF105" t="s">
        <v>35</v>
      </c>
      <c r="AH105" t="s">
        <v>31</v>
      </c>
    </row>
    <row r="106" spans="1:34" x14ac:dyDescent="0.2">
      <c r="A106" t="s">
        <v>41</v>
      </c>
      <c r="C106" s="12">
        <v>46241.430999999997</v>
      </c>
      <c r="D106" s="12"/>
      <c r="E106">
        <f t="shared" si="12"/>
        <v>2532.0044957506921</v>
      </c>
      <c r="F106">
        <f t="shared" si="13"/>
        <v>2532</v>
      </c>
      <c r="G106">
        <f t="shared" si="14"/>
        <v>1.8807999993441626E-2</v>
      </c>
      <c r="I106">
        <f t="shared" si="18"/>
        <v>1.8807999993441626E-2</v>
      </c>
      <c r="Q106" s="2">
        <f t="shared" si="17"/>
        <v>31222.930999999997</v>
      </c>
      <c r="AB106" t="s">
        <v>34</v>
      </c>
      <c r="AD106">
        <v>13</v>
      </c>
      <c r="AF106" t="s">
        <v>40</v>
      </c>
      <c r="AH106" t="s">
        <v>31</v>
      </c>
    </row>
    <row r="107" spans="1:34" x14ac:dyDescent="0.2">
      <c r="A107" t="s">
        <v>41</v>
      </c>
      <c r="B107" t="s">
        <v>57</v>
      </c>
      <c r="C107" s="12">
        <v>46243.508000000002</v>
      </c>
      <c r="D107" s="12"/>
      <c r="E107">
        <f t="shared" si="12"/>
        <v>2532.500969282702</v>
      </c>
      <c r="F107">
        <f t="shared" si="13"/>
        <v>2532.5</v>
      </c>
      <c r="G107">
        <f t="shared" si="14"/>
        <v>4.054999997606501E-3</v>
      </c>
      <c r="I107">
        <f t="shared" si="18"/>
        <v>4.054999997606501E-3</v>
      </c>
      <c r="Q107" s="2">
        <f t="shared" si="17"/>
        <v>31225.008000000002</v>
      </c>
      <c r="AB107" t="s">
        <v>34</v>
      </c>
      <c r="AD107">
        <v>16</v>
      </c>
      <c r="AF107" t="s">
        <v>40</v>
      </c>
      <c r="AH107" t="s">
        <v>31</v>
      </c>
    </row>
    <row r="108" spans="1:34" x14ac:dyDescent="0.2">
      <c r="A108" t="s">
        <v>42</v>
      </c>
      <c r="C108" s="12">
        <v>47381.42</v>
      </c>
      <c r="D108" s="12"/>
      <c r="E108">
        <f t="shared" si="12"/>
        <v>2804.5005791792805</v>
      </c>
      <c r="F108">
        <f t="shared" si="13"/>
        <v>2804.5</v>
      </c>
      <c r="G108">
        <f t="shared" si="14"/>
        <v>2.4229999980889261E-3</v>
      </c>
      <c r="N108">
        <f>+G108</f>
        <v>2.4229999980889261E-3</v>
      </c>
      <c r="Q108" s="2">
        <f t="shared" si="17"/>
        <v>32362.92</v>
      </c>
      <c r="AB108" t="s">
        <v>34</v>
      </c>
      <c r="AH108" t="s">
        <v>43</v>
      </c>
    </row>
    <row r="109" spans="1:34" x14ac:dyDescent="0.2">
      <c r="A109" t="s">
        <v>44</v>
      </c>
      <c r="C109" s="12">
        <v>47724.470999999998</v>
      </c>
      <c r="D109" s="12"/>
      <c r="E109">
        <f t="shared" si="12"/>
        <v>2886.5014177104072</v>
      </c>
      <c r="F109">
        <f t="shared" si="13"/>
        <v>2886.5</v>
      </c>
      <c r="G109">
        <f t="shared" si="14"/>
        <v>5.9309999996912666E-3</v>
      </c>
      <c r="I109">
        <f>+G109</f>
        <v>5.9309999996912666E-3</v>
      </c>
      <c r="Q109" s="2">
        <f t="shared" si="17"/>
        <v>32705.970999999998</v>
      </c>
      <c r="AB109" t="s">
        <v>34</v>
      </c>
      <c r="AH109" t="s">
        <v>43</v>
      </c>
    </row>
    <row r="110" spans="1:34" x14ac:dyDescent="0.2">
      <c r="A110" s="23" t="s">
        <v>66</v>
      </c>
      <c r="B110" s="15" t="s">
        <v>57</v>
      </c>
      <c r="C110" s="12">
        <v>48004.753599999996</v>
      </c>
      <c r="D110" s="11">
        <v>2.0000000000000001E-4</v>
      </c>
      <c r="E110">
        <f t="shared" si="12"/>
        <v>2953.4984771146483</v>
      </c>
      <c r="F110">
        <f t="shared" si="13"/>
        <v>2953.5</v>
      </c>
      <c r="G110">
        <f t="shared" si="14"/>
        <v>-6.3710000104038045E-3</v>
      </c>
      <c r="K110">
        <f>+G110</f>
        <v>-6.3710000104038045E-3</v>
      </c>
      <c r="O110">
        <f t="shared" ref="O110:O135" ca="1" si="19">+C$11+C$12*$F110</f>
        <v>1.2473226837938251E-3</v>
      </c>
      <c r="Q110" s="2">
        <f t="shared" si="17"/>
        <v>32986.253599999996</v>
      </c>
    </row>
    <row r="111" spans="1:34" x14ac:dyDescent="0.2">
      <c r="A111" t="s">
        <v>45</v>
      </c>
      <c r="B111" t="s">
        <v>57</v>
      </c>
      <c r="C111" s="12">
        <v>48042.42</v>
      </c>
      <c r="D111" s="12"/>
      <c r="E111">
        <f t="shared" si="12"/>
        <v>2962.5020258127979</v>
      </c>
      <c r="F111">
        <f t="shared" si="13"/>
        <v>2962.5</v>
      </c>
      <c r="G111">
        <f t="shared" si="14"/>
        <v>8.4749999950872734E-3</v>
      </c>
      <c r="I111">
        <f>+G111</f>
        <v>8.4749999950872734E-3</v>
      </c>
      <c r="O111">
        <f t="shared" ca="1" si="19"/>
        <v>1.2544023416068216E-3</v>
      </c>
      <c r="Q111" s="2">
        <f t="shared" si="17"/>
        <v>33023.919999999998</v>
      </c>
      <c r="AB111" t="s">
        <v>34</v>
      </c>
      <c r="AD111">
        <v>7</v>
      </c>
      <c r="AF111" t="s">
        <v>35</v>
      </c>
      <c r="AH111" t="s">
        <v>31</v>
      </c>
    </row>
    <row r="112" spans="1:34" x14ac:dyDescent="0.2">
      <c r="A112" t="s">
        <v>46</v>
      </c>
      <c r="B112" t="s">
        <v>57</v>
      </c>
      <c r="C112" s="12">
        <v>48088.453000000001</v>
      </c>
      <c r="D112" s="12"/>
      <c r="E112">
        <f t="shared" si="12"/>
        <v>2973.5054760289572</v>
      </c>
      <c r="F112">
        <f t="shared" si="13"/>
        <v>2973.5</v>
      </c>
      <c r="G112">
        <f t="shared" si="14"/>
        <v>2.2908999999344815E-2</v>
      </c>
      <c r="I112">
        <f>+G112</f>
        <v>2.2908999999344815E-2</v>
      </c>
      <c r="O112">
        <f t="shared" ca="1" si="19"/>
        <v>1.2630552567115952E-3</v>
      </c>
      <c r="Q112" s="2">
        <f t="shared" si="17"/>
        <v>33069.953000000001</v>
      </c>
      <c r="AB112" t="s">
        <v>34</v>
      </c>
      <c r="AD112">
        <v>7</v>
      </c>
      <c r="AF112" t="s">
        <v>35</v>
      </c>
      <c r="AH112" t="s">
        <v>31</v>
      </c>
    </row>
    <row r="113" spans="1:34" x14ac:dyDescent="0.2">
      <c r="A113" t="s">
        <v>48</v>
      </c>
      <c r="C113" s="12">
        <v>48408.468000000001</v>
      </c>
      <c r="D113" s="12">
        <v>6.0000000000000001E-3</v>
      </c>
      <c r="E113">
        <f t="shared" si="12"/>
        <v>3049.999928289812</v>
      </c>
      <c r="F113">
        <f t="shared" si="13"/>
        <v>3050</v>
      </c>
      <c r="G113">
        <f t="shared" si="14"/>
        <v>-2.9999999969732016E-4</v>
      </c>
      <c r="I113">
        <f>+G113</f>
        <v>-2.9999999969732016E-4</v>
      </c>
      <c r="O113">
        <f t="shared" ca="1" si="19"/>
        <v>1.3232323481220671E-3</v>
      </c>
      <c r="Q113" s="2">
        <f t="shared" si="17"/>
        <v>33389.968000000001</v>
      </c>
      <c r="AB113" t="s">
        <v>34</v>
      </c>
      <c r="AD113">
        <v>48</v>
      </c>
      <c r="AF113" t="s">
        <v>47</v>
      </c>
      <c r="AH113" t="s">
        <v>31</v>
      </c>
    </row>
    <row r="114" spans="1:34" x14ac:dyDescent="0.2">
      <c r="A114" t="s">
        <v>51</v>
      </c>
      <c r="B114" t="s">
        <v>57</v>
      </c>
      <c r="C114" s="12">
        <v>48452.396699999998</v>
      </c>
      <c r="D114" s="12"/>
      <c r="E114">
        <f t="shared" si="12"/>
        <v>3060.5003793468909</v>
      </c>
      <c r="F114">
        <f t="shared" si="13"/>
        <v>3060.5</v>
      </c>
      <c r="G114">
        <f t="shared" si="14"/>
        <v>1.5869999915594235E-3</v>
      </c>
      <c r="J114">
        <f>+G114</f>
        <v>1.5869999915594235E-3</v>
      </c>
      <c r="O114">
        <f t="shared" ca="1" si="19"/>
        <v>1.3314919489038964E-3</v>
      </c>
      <c r="Q114" s="2">
        <f t="shared" si="17"/>
        <v>33433.896699999998</v>
      </c>
      <c r="AB114" t="s">
        <v>49</v>
      </c>
      <c r="AC114" t="s">
        <v>50</v>
      </c>
      <c r="AH114" t="s">
        <v>43</v>
      </c>
    </row>
    <row r="115" spans="1:34" x14ac:dyDescent="0.2">
      <c r="A115" t="s">
        <v>52</v>
      </c>
      <c r="B115" t="s">
        <v>57</v>
      </c>
      <c r="C115" s="12">
        <v>48795.445</v>
      </c>
      <c r="D115" s="12">
        <v>0.01</v>
      </c>
      <c r="E115">
        <f t="shared" si="12"/>
        <v>3142.5005724863299</v>
      </c>
      <c r="F115">
        <f t="shared" si="13"/>
        <v>3142.5</v>
      </c>
      <c r="G115">
        <f t="shared" si="14"/>
        <v>2.3949999958858825E-3</v>
      </c>
      <c r="J115">
        <f>+G115</f>
        <v>2.3949999958858825E-3</v>
      </c>
      <c r="O115">
        <f t="shared" ca="1" si="19"/>
        <v>1.3959954978667551E-3</v>
      </c>
      <c r="Q115" s="2">
        <f t="shared" si="17"/>
        <v>33776.945</v>
      </c>
      <c r="AB115" t="s">
        <v>34</v>
      </c>
      <c r="AD115">
        <v>103</v>
      </c>
      <c r="AF115" t="s">
        <v>47</v>
      </c>
      <c r="AH115" t="s">
        <v>31</v>
      </c>
    </row>
    <row r="116" spans="1:34" x14ac:dyDescent="0.2">
      <c r="A116" t="s">
        <v>54</v>
      </c>
      <c r="B116" t="s">
        <v>57</v>
      </c>
      <c r="C116" s="12">
        <v>48883.301099999997</v>
      </c>
      <c r="D116" s="12">
        <v>8.0000000000000004E-4</v>
      </c>
      <c r="E116">
        <f t="shared" si="12"/>
        <v>3163.5011638563428</v>
      </c>
      <c r="F116">
        <f t="shared" si="13"/>
        <v>3163.5</v>
      </c>
      <c r="G116">
        <f t="shared" si="14"/>
        <v>4.8689999966882169E-3</v>
      </c>
      <c r="J116">
        <f>+G116</f>
        <v>4.8689999966882169E-3</v>
      </c>
      <c r="O116">
        <f t="shared" ca="1" si="19"/>
        <v>1.4125146994304141E-3</v>
      </c>
      <c r="Q116" s="2">
        <f t="shared" si="17"/>
        <v>33864.801099999997</v>
      </c>
      <c r="AB116" t="s">
        <v>49</v>
      </c>
      <c r="AC116" t="s">
        <v>31</v>
      </c>
      <c r="AD116">
        <v>32</v>
      </c>
      <c r="AF116" t="s">
        <v>53</v>
      </c>
      <c r="AH116" t="s">
        <v>31</v>
      </c>
    </row>
    <row r="117" spans="1:34" x14ac:dyDescent="0.2">
      <c r="A117" t="s">
        <v>55</v>
      </c>
      <c r="C117" s="12">
        <v>49115.48</v>
      </c>
      <c r="D117" s="12"/>
      <c r="E117">
        <f t="shared" ref="E117:E135" si="20">+(C117-C$7)/C$8</f>
        <v>3218.9998054263579</v>
      </c>
      <c r="F117">
        <f t="shared" ref="F117:F135" si="21">ROUND(2*E117,0)/2</f>
        <v>3219</v>
      </c>
      <c r="G117">
        <f t="shared" ref="G117:G135" si="22">+C117-(C$7+F117*C$8)</f>
        <v>-8.1399999908171594E-4</v>
      </c>
      <c r="I117">
        <f t="shared" ref="I117:I122" si="23">+G117</f>
        <v>-8.1399999908171594E-4</v>
      </c>
      <c r="O117">
        <f t="shared" ca="1" si="19"/>
        <v>1.456172589277227E-3</v>
      </c>
      <c r="Q117" s="2">
        <f t="shared" ref="Q117:Q135" si="24">+C117-15018.5</f>
        <v>34096.980000000003</v>
      </c>
      <c r="AB117" t="s">
        <v>49</v>
      </c>
      <c r="AC117" t="s">
        <v>31</v>
      </c>
      <c r="AH117" t="s">
        <v>43</v>
      </c>
    </row>
    <row r="118" spans="1:34" x14ac:dyDescent="0.2">
      <c r="A118" t="s">
        <v>55</v>
      </c>
      <c r="C118" s="12">
        <v>49115.482400000001</v>
      </c>
      <c r="D118" s="12"/>
      <c r="E118">
        <f t="shared" si="20"/>
        <v>3219.000379107858</v>
      </c>
      <c r="F118">
        <f t="shared" si="21"/>
        <v>3219</v>
      </c>
      <c r="G118">
        <f t="shared" si="22"/>
        <v>1.5859999984968454E-3</v>
      </c>
      <c r="I118">
        <f t="shared" si="23"/>
        <v>1.5859999984968454E-3</v>
      </c>
      <c r="O118">
        <f t="shared" ca="1" si="19"/>
        <v>1.456172589277227E-3</v>
      </c>
      <c r="Q118" s="2">
        <f t="shared" si="24"/>
        <v>34096.982400000001</v>
      </c>
      <c r="AB118" t="s">
        <v>49</v>
      </c>
      <c r="AC118" t="s">
        <v>50</v>
      </c>
      <c r="AH118" t="s">
        <v>43</v>
      </c>
    </row>
    <row r="119" spans="1:34" x14ac:dyDescent="0.2">
      <c r="A119" t="s">
        <v>56</v>
      </c>
      <c r="C119" s="12">
        <v>49504.5461</v>
      </c>
      <c r="D119" s="12">
        <v>1.1999999999999999E-3</v>
      </c>
      <c r="E119">
        <f t="shared" si="20"/>
        <v>3311.9998154657833</v>
      </c>
      <c r="F119">
        <f t="shared" si="21"/>
        <v>3312</v>
      </c>
      <c r="G119">
        <f t="shared" si="22"/>
        <v>-7.7200000669108704E-4</v>
      </c>
      <c r="I119">
        <f t="shared" si="23"/>
        <v>-7.7200000669108704E-4</v>
      </c>
      <c r="O119">
        <f t="shared" ca="1" si="19"/>
        <v>1.5293290533448594E-3</v>
      </c>
      <c r="Q119" s="2">
        <f t="shared" si="24"/>
        <v>34486.0461</v>
      </c>
      <c r="AB119" t="s">
        <v>49</v>
      </c>
      <c r="AC119" t="s">
        <v>31</v>
      </c>
      <c r="AD119">
        <v>20</v>
      </c>
      <c r="AF119" t="s">
        <v>53</v>
      </c>
      <c r="AH119" t="s">
        <v>31</v>
      </c>
    </row>
    <row r="120" spans="1:34" x14ac:dyDescent="0.2">
      <c r="A120" s="49" t="s">
        <v>385</v>
      </c>
      <c r="B120" s="51" t="s">
        <v>57</v>
      </c>
      <c r="C120" s="50">
        <v>52054.396000000001</v>
      </c>
      <c r="D120" s="12"/>
      <c r="E120" s="35">
        <f t="shared" si="20"/>
        <v>3921.5005308944214</v>
      </c>
      <c r="F120">
        <f t="shared" si="21"/>
        <v>3921.5</v>
      </c>
      <c r="G120">
        <f t="shared" si="22"/>
        <v>2.2209999951883219E-3</v>
      </c>
      <c r="I120">
        <f t="shared" si="23"/>
        <v>2.2209999951883219E-3</v>
      </c>
      <c r="O120">
        <f t="shared" ca="1" si="19"/>
        <v>2.0087792130139125E-3</v>
      </c>
      <c r="Q120" s="2">
        <f t="shared" si="24"/>
        <v>37035.896000000001</v>
      </c>
    </row>
    <row r="121" spans="1:34" x14ac:dyDescent="0.2">
      <c r="A121" s="49" t="s">
        <v>388</v>
      </c>
      <c r="B121" s="51" t="s">
        <v>57</v>
      </c>
      <c r="C121" s="50">
        <v>52100.411</v>
      </c>
      <c r="D121" s="12"/>
      <c r="E121" s="35">
        <f t="shared" si="20"/>
        <v>3932.499678499325</v>
      </c>
      <c r="F121">
        <f t="shared" si="21"/>
        <v>3932.5</v>
      </c>
      <c r="G121">
        <f t="shared" si="22"/>
        <v>-1.3450000042212196E-3</v>
      </c>
      <c r="I121">
        <f t="shared" si="23"/>
        <v>-1.3450000042212196E-3</v>
      </c>
      <c r="O121">
        <f t="shared" ca="1" si="19"/>
        <v>2.0174321281186862E-3</v>
      </c>
      <c r="Q121" s="2">
        <f t="shared" si="24"/>
        <v>37081.911</v>
      </c>
    </row>
    <row r="122" spans="1:34" x14ac:dyDescent="0.2">
      <c r="A122" s="49" t="s">
        <v>392</v>
      </c>
      <c r="B122" s="51" t="s">
        <v>70</v>
      </c>
      <c r="C122" s="50">
        <v>53098.18</v>
      </c>
      <c r="D122" s="12"/>
      <c r="E122" s="35">
        <f t="shared" si="20"/>
        <v>4171.0003523360547</v>
      </c>
      <c r="F122">
        <f t="shared" si="21"/>
        <v>4171</v>
      </c>
      <c r="G122">
        <f t="shared" si="22"/>
        <v>1.4739999969606288E-3</v>
      </c>
      <c r="I122">
        <f t="shared" si="23"/>
        <v>1.4739999969606288E-3</v>
      </c>
      <c r="O122">
        <f t="shared" ca="1" si="19"/>
        <v>2.2050430601630979E-3</v>
      </c>
      <c r="Q122" s="2">
        <f t="shared" si="24"/>
        <v>38079.68</v>
      </c>
    </row>
    <row r="123" spans="1:34" x14ac:dyDescent="0.2">
      <c r="A123" s="23" t="s">
        <v>66</v>
      </c>
      <c r="B123" s="29" t="s">
        <v>57</v>
      </c>
      <c r="C123" s="23">
        <v>53476.7886</v>
      </c>
      <c r="D123" s="23">
        <v>1E-4</v>
      </c>
      <c r="E123">
        <f t="shared" si="20"/>
        <v>4261.5006647534383</v>
      </c>
      <c r="F123">
        <f t="shared" si="21"/>
        <v>4261.5</v>
      </c>
      <c r="G123">
        <f t="shared" si="22"/>
        <v>2.7809999955934472E-3</v>
      </c>
      <c r="K123">
        <f>+G123</f>
        <v>2.7809999955934472E-3</v>
      </c>
      <c r="O123">
        <f t="shared" ca="1" si="19"/>
        <v>2.2762329526160091E-3</v>
      </c>
      <c r="Q123" s="2">
        <f t="shared" si="24"/>
        <v>38458.2886</v>
      </c>
    </row>
    <row r="124" spans="1:34" x14ac:dyDescent="0.2">
      <c r="A124" s="49" t="s">
        <v>400</v>
      </c>
      <c r="B124" s="51" t="s">
        <v>70</v>
      </c>
      <c r="C124" s="50">
        <v>53851.213000000003</v>
      </c>
      <c r="D124" s="12"/>
      <c r="E124" s="35">
        <f t="shared" si="20"/>
        <v>4351.0008112812557</v>
      </c>
      <c r="F124">
        <f t="shared" si="21"/>
        <v>4351</v>
      </c>
      <c r="G124">
        <f t="shared" si="22"/>
        <v>3.3939999993890524E-3</v>
      </c>
      <c r="I124">
        <f>+G124</f>
        <v>3.3939999993890524E-3</v>
      </c>
      <c r="O124">
        <f t="shared" ca="1" si="19"/>
        <v>2.3466362164230314E-3</v>
      </c>
      <c r="Q124" s="2">
        <f t="shared" si="24"/>
        <v>38832.713000000003</v>
      </c>
    </row>
    <row r="125" spans="1:34" x14ac:dyDescent="0.2">
      <c r="A125" s="30" t="s">
        <v>61</v>
      </c>
      <c r="B125" s="31"/>
      <c r="C125" s="23">
        <v>53901.415099999998</v>
      </c>
      <c r="D125" s="23">
        <v>2.0000000000000001E-4</v>
      </c>
      <c r="E125">
        <f t="shared" si="20"/>
        <v>4363.0008179742053</v>
      </c>
      <c r="F125">
        <f t="shared" si="21"/>
        <v>4363</v>
      </c>
      <c r="G125">
        <f t="shared" si="22"/>
        <v>3.4219999943161383E-3</v>
      </c>
      <c r="J125">
        <f>+G125</f>
        <v>3.4219999943161383E-3</v>
      </c>
      <c r="O125">
        <f t="shared" ca="1" si="19"/>
        <v>2.356075760173694E-3</v>
      </c>
      <c r="Q125" s="2">
        <f t="shared" si="24"/>
        <v>38882.915099999998</v>
      </c>
    </row>
    <row r="126" spans="1:34" x14ac:dyDescent="0.2">
      <c r="A126" s="49" t="s">
        <v>400</v>
      </c>
      <c r="B126" s="51" t="s">
        <v>57</v>
      </c>
      <c r="C126" s="50">
        <v>53982.9931</v>
      </c>
      <c r="D126" s="12"/>
      <c r="E126" s="35">
        <f t="shared" si="20"/>
        <v>4382.5007302487429</v>
      </c>
      <c r="F126">
        <f t="shared" si="21"/>
        <v>4382.5</v>
      </c>
      <c r="G126">
        <f t="shared" si="22"/>
        <v>3.055000001040753E-3</v>
      </c>
      <c r="K126">
        <f>+G126</f>
        <v>3.055000001040753E-3</v>
      </c>
      <c r="O126">
        <f t="shared" ca="1" si="19"/>
        <v>2.3714150187685197E-3</v>
      </c>
      <c r="Q126" s="2">
        <f t="shared" si="24"/>
        <v>38964.4931</v>
      </c>
    </row>
    <row r="127" spans="1:34" x14ac:dyDescent="0.2">
      <c r="A127" s="23" t="s">
        <v>67</v>
      </c>
      <c r="B127" s="32"/>
      <c r="C127" s="23">
        <v>54244.463199999998</v>
      </c>
      <c r="D127" s="23">
        <v>5.9999999999999995E-4</v>
      </c>
      <c r="E127">
        <f t="shared" si="20"/>
        <v>4445.0009633068521</v>
      </c>
      <c r="F127">
        <f t="shared" si="21"/>
        <v>4445</v>
      </c>
      <c r="G127">
        <f t="shared" si="22"/>
        <v>4.0299999964190647E-3</v>
      </c>
      <c r="J127">
        <f>+G127</f>
        <v>4.0299999964190647E-3</v>
      </c>
      <c r="O127">
        <f t="shared" ca="1" si="19"/>
        <v>2.4205793091365523E-3</v>
      </c>
      <c r="Q127" s="2">
        <f t="shared" si="24"/>
        <v>39225.963199999998</v>
      </c>
    </row>
    <row r="128" spans="1:34" x14ac:dyDescent="0.2">
      <c r="A128" s="23" t="s">
        <v>69</v>
      </c>
      <c r="B128" s="29" t="s">
        <v>70</v>
      </c>
      <c r="C128" s="23">
        <v>54265.381070000003</v>
      </c>
      <c r="D128" s="23">
        <v>5.0000000000000001E-4</v>
      </c>
      <c r="E128" s="35">
        <f t="shared" si="20"/>
        <v>4450.0010445783992</v>
      </c>
      <c r="F128">
        <f t="shared" si="21"/>
        <v>4450</v>
      </c>
      <c r="G128">
        <f t="shared" si="22"/>
        <v>4.3699999951058999E-3</v>
      </c>
      <c r="K128">
        <f>+G128</f>
        <v>4.3699999951058999E-3</v>
      </c>
      <c r="O128">
        <f t="shared" ca="1" si="19"/>
        <v>2.4245124523659956E-3</v>
      </c>
      <c r="Q128" s="2">
        <f t="shared" si="24"/>
        <v>39246.881070000003</v>
      </c>
    </row>
    <row r="129" spans="1:17" x14ac:dyDescent="0.2">
      <c r="A129" s="23" t="s">
        <v>67</v>
      </c>
      <c r="B129" s="29" t="s">
        <v>57</v>
      </c>
      <c r="C129" s="23">
        <v>54288.389300000003</v>
      </c>
      <c r="D129" s="23">
        <v>3.0000000000000001E-3</v>
      </c>
      <c r="E129" s="35">
        <f t="shared" si="20"/>
        <v>4455.5007928756404</v>
      </c>
      <c r="F129">
        <f t="shared" si="21"/>
        <v>4455.5</v>
      </c>
      <c r="G129">
        <f t="shared" si="22"/>
        <v>3.3170000024256296E-3</v>
      </c>
      <c r="J129">
        <f>+G129</f>
        <v>3.3170000024256296E-3</v>
      </c>
      <c r="O129">
        <f t="shared" ca="1" si="19"/>
        <v>2.428838909918382E-3</v>
      </c>
      <c r="Q129" s="2">
        <f t="shared" si="24"/>
        <v>39269.889300000003</v>
      </c>
    </row>
    <row r="130" spans="1:17" x14ac:dyDescent="0.2">
      <c r="A130" s="33" t="s">
        <v>73</v>
      </c>
      <c r="B130" s="34" t="s">
        <v>57</v>
      </c>
      <c r="C130" s="33">
        <v>55660.578000000001</v>
      </c>
      <c r="D130" s="33">
        <v>2E-3</v>
      </c>
      <c r="E130" s="35">
        <f t="shared" si="20"/>
        <v>4783.5004897805811</v>
      </c>
      <c r="F130">
        <f t="shared" si="21"/>
        <v>4783.5</v>
      </c>
      <c r="G130">
        <f t="shared" si="22"/>
        <v>2.0489999951678328E-3</v>
      </c>
      <c r="I130">
        <f>+G130</f>
        <v>2.0489999951678328E-3</v>
      </c>
      <c r="O130">
        <f t="shared" ca="1" si="19"/>
        <v>2.6868531057698168E-3</v>
      </c>
      <c r="Q130" s="2">
        <f t="shared" si="24"/>
        <v>40642.078000000001</v>
      </c>
    </row>
    <row r="131" spans="1:17" x14ac:dyDescent="0.2">
      <c r="A131" s="30" t="s">
        <v>74</v>
      </c>
      <c r="B131" s="29" t="s">
        <v>57</v>
      </c>
      <c r="C131" s="23">
        <v>55794.451760000004</v>
      </c>
      <c r="D131" s="23">
        <v>2.0000000000000001E-4</v>
      </c>
      <c r="E131" s="35">
        <f t="shared" si="20"/>
        <v>4815.5008645858279</v>
      </c>
      <c r="F131">
        <f t="shared" si="21"/>
        <v>4815.5</v>
      </c>
      <c r="G131">
        <f t="shared" si="22"/>
        <v>3.6170000021229498E-3</v>
      </c>
      <c r="K131">
        <f>+G131</f>
        <v>3.6170000021229498E-3</v>
      </c>
      <c r="O131">
        <f t="shared" ca="1" si="19"/>
        <v>2.7120252224382491E-3</v>
      </c>
      <c r="Q131" s="2">
        <f t="shared" si="24"/>
        <v>40775.951760000004</v>
      </c>
    </row>
    <row r="132" spans="1:17" x14ac:dyDescent="0.2">
      <c r="A132" s="52" t="s">
        <v>75</v>
      </c>
      <c r="B132" s="53" t="s">
        <v>70</v>
      </c>
      <c r="C132" s="52">
        <v>56491.004999999997</v>
      </c>
      <c r="D132" s="52">
        <v>2.0000000000000001E-4</v>
      </c>
      <c r="E132" s="35">
        <f t="shared" si="20"/>
        <v>4982.0007429175421</v>
      </c>
      <c r="F132">
        <f t="shared" si="21"/>
        <v>4982</v>
      </c>
      <c r="G132">
        <f t="shared" si="22"/>
        <v>3.1079999971552752E-3</v>
      </c>
      <c r="K132">
        <f>+G132</f>
        <v>3.1079999971552752E-3</v>
      </c>
      <c r="O132">
        <f t="shared" ca="1" si="19"/>
        <v>2.8429988919786873E-3</v>
      </c>
      <c r="Q132" s="2">
        <f t="shared" si="24"/>
        <v>41472.504999999997</v>
      </c>
    </row>
    <row r="133" spans="1:17" x14ac:dyDescent="0.2">
      <c r="A133" s="54" t="s">
        <v>0</v>
      </c>
      <c r="B133" s="55" t="s">
        <v>57</v>
      </c>
      <c r="C133" s="56">
        <v>57907.121099999997</v>
      </c>
      <c r="D133" s="57" t="s">
        <v>50</v>
      </c>
      <c r="E133" s="35">
        <f t="shared" si="20"/>
        <v>5320.5005801354155</v>
      </c>
      <c r="F133">
        <f t="shared" si="21"/>
        <v>5320.5</v>
      </c>
      <c r="G133">
        <f t="shared" si="22"/>
        <v>2.4269999921671115E-3</v>
      </c>
      <c r="K133">
        <f>+G133</f>
        <v>2.4269999921671115E-3</v>
      </c>
      <c r="O133">
        <f t="shared" ca="1" si="19"/>
        <v>3.1092726886119519E-3</v>
      </c>
      <c r="Q133" s="2">
        <f t="shared" si="24"/>
        <v>42888.621099999997</v>
      </c>
    </row>
    <row r="134" spans="1:17" x14ac:dyDescent="0.2">
      <c r="A134" s="54" t="s">
        <v>0</v>
      </c>
      <c r="B134" s="55" t="s">
        <v>57</v>
      </c>
      <c r="C134" s="56">
        <v>57907.121800000001</v>
      </c>
      <c r="D134" s="57" t="s">
        <v>31</v>
      </c>
      <c r="E134" s="35">
        <f t="shared" si="20"/>
        <v>5320.5007474591876</v>
      </c>
      <c r="F134">
        <f t="shared" si="21"/>
        <v>5320.5</v>
      </c>
      <c r="G134">
        <f t="shared" si="22"/>
        <v>3.1269999963114969E-3</v>
      </c>
      <c r="K134">
        <f>+G134</f>
        <v>3.1269999963114969E-3</v>
      </c>
      <c r="O134">
        <f t="shared" ca="1" si="19"/>
        <v>3.1092726886119519E-3</v>
      </c>
      <c r="Q134" s="2">
        <f t="shared" si="24"/>
        <v>42888.621800000001</v>
      </c>
    </row>
    <row r="135" spans="1:17" x14ac:dyDescent="0.2">
      <c r="A135" s="54" t="s">
        <v>0</v>
      </c>
      <c r="B135" s="55" t="s">
        <v>57</v>
      </c>
      <c r="C135" s="56">
        <v>57907.122300000003</v>
      </c>
      <c r="D135" s="57" t="s">
        <v>441</v>
      </c>
      <c r="E135" s="35">
        <f t="shared" si="20"/>
        <v>5320.5008669761673</v>
      </c>
      <c r="F135">
        <f t="shared" si="21"/>
        <v>5320.5</v>
      </c>
      <c r="G135">
        <f t="shared" si="22"/>
        <v>3.6269999982323498E-3</v>
      </c>
      <c r="K135">
        <f>+G135</f>
        <v>3.6269999982323498E-3</v>
      </c>
      <c r="O135">
        <f t="shared" ca="1" si="19"/>
        <v>3.1092726886119519E-3</v>
      </c>
      <c r="Q135" s="2">
        <f t="shared" si="24"/>
        <v>42888.622300000003</v>
      </c>
    </row>
    <row r="136" spans="1:17" x14ac:dyDescent="0.2">
      <c r="A136" s="58" t="s">
        <v>442</v>
      </c>
      <c r="B136" s="59" t="s">
        <v>57</v>
      </c>
      <c r="C136" s="61">
        <v>59396.447</v>
      </c>
      <c r="D136" s="62">
        <v>7.0000000000000001E-3</v>
      </c>
      <c r="E136" s="35">
        <f t="shared" ref="E136:E137" si="25">+(C136-C$7)/C$8</f>
        <v>5676.5000456554853</v>
      </c>
      <c r="F136">
        <f t="shared" ref="F136:F137" si="26">ROUND(2*E136,0)/2</f>
        <v>5676.5</v>
      </c>
      <c r="G136">
        <f t="shared" ref="G136:G137" si="27">+C136-(C$7+F136*C$8)</f>
        <v>1.9099999917671084E-4</v>
      </c>
      <c r="K136">
        <f t="shared" ref="K136:K137" si="28">+G136</f>
        <v>1.9099999917671084E-4</v>
      </c>
      <c r="O136">
        <f t="shared" ref="O136:O137" ca="1" si="29">+C$11+C$12*$F136</f>
        <v>3.3893124865482646E-3</v>
      </c>
      <c r="Q136" s="2">
        <f t="shared" ref="Q136:Q137" si="30">+C136-15018.5</f>
        <v>44377.947</v>
      </c>
    </row>
    <row r="137" spans="1:17" x14ac:dyDescent="0.2">
      <c r="A137" s="58" t="s">
        <v>442</v>
      </c>
      <c r="B137" s="59" t="s">
        <v>57</v>
      </c>
      <c r="C137" s="61">
        <v>59419.453999999998</v>
      </c>
      <c r="D137" s="62">
        <v>5.0000000000000001E-3</v>
      </c>
      <c r="E137" s="35">
        <f t="shared" si="25"/>
        <v>5681.9994999409573</v>
      </c>
      <c r="F137">
        <f t="shared" si="26"/>
        <v>5682</v>
      </c>
      <c r="G137">
        <f t="shared" si="27"/>
        <v>-2.0920000097248703E-3</v>
      </c>
      <c r="K137">
        <f t="shared" si="28"/>
        <v>-2.0920000097248703E-3</v>
      </c>
      <c r="O137">
        <f t="shared" ca="1" si="29"/>
        <v>3.3936389441006519E-3</v>
      </c>
      <c r="Q137" s="2">
        <f t="shared" si="30"/>
        <v>44400.953999999998</v>
      </c>
    </row>
    <row r="138" spans="1:17" x14ac:dyDescent="0.2">
      <c r="A138" s="63" t="s">
        <v>444</v>
      </c>
      <c r="B138" s="64" t="s">
        <v>57</v>
      </c>
      <c r="C138" s="65">
        <v>60492.529000000097</v>
      </c>
      <c r="D138" s="63">
        <v>4.0000000000000001E-3</v>
      </c>
      <c r="E138" s="35">
        <f t="shared" ref="E138" si="31">+(C138-C$7)/C$8</f>
        <v>5938.5008650639184</v>
      </c>
      <c r="F138">
        <f t="shared" ref="F138" si="32">ROUND(2*E138,0)/2</f>
        <v>5938.5</v>
      </c>
      <c r="G138">
        <f t="shared" ref="G138" si="33">+C138-(C$7+F138*C$8)</f>
        <v>3.6190000973874703E-3</v>
      </c>
      <c r="K138">
        <f t="shared" ref="K138" si="34">+G138</f>
        <v>3.6190000973874703E-3</v>
      </c>
      <c r="O138">
        <f t="shared" ref="O138" ca="1" si="35">+C$11+C$12*$F138</f>
        <v>3.5954091917710573E-3</v>
      </c>
      <c r="Q138" s="2">
        <f t="shared" ref="Q138" si="36">+C138-15018.5</f>
        <v>45474.029000000097</v>
      </c>
    </row>
    <row r="139" spans="1:17" x14ac:dyDescent="0.2">
      <c r="B139" s="15"/>
      <c r="C139" s="12"/>
      <c r="D139" s="12"/>
    </row>
    <row r="140" spans="1:17" x14ac:dyDescent="0.2">
      <c r="B140" s="15"/>
      <c r="C140" s="12"/>
      <c r="D140" s="12"/>
    </row>
    <row r="141" spans="1:17" x14ac:dyDescent="0.2">
      <c r="B141" s="15"/>
      <c r="C141" s="12"/>
      <c r="D141" s="12"/>
    </row>
    <row r="142" spans="1:17" x14ac:dyDescent="0.2">
      <c r="B142" s="15"/>
      <c r="C142" s="12"/>
      <c r="D142" s="12"/>
    </row>
    <row r="143" spans="1:17" x14ac:dyDescent="0.2">
      <c r="B143" s="15"/>
      <c r="C143" s="12"/>
      <c r="D143" s="12"/>
    </row>
    <row r="144" spans="1:17" x14ac:dyDescent="0.2">
      <c r="B144" s="15"/>
      <c r="C144" s="12"/>
      <c r="D144" s="12"/>
    </row>
    <row r="145" spans="2:4" x14ac:dyDescent="0.2">
      <c r="B145" s="15"/>
      <c r="C145" s="12"/>
      <c r="D145" s="12"/>
    </row>
    <row r="146" spans="2:4" x14ac:dyDescent="0.2">
      <c r="B146" s="15"/>
      <c r="C146" s="12"/>
      <c r="D146" s="12"/>
    </row>
    <row r="147" spans="2:4" x14ac:dyDescent="0.2">
      <c r="B147" s="15"/>
      <c r="C147" s="12"/>
      <c r="D147" s="12"/>
    </row>
    <row r="148" spans="2:4" x14ac:dyDescent="0.2">
      <c r="B148" s="15"/>
      <c r="C148" s="12"/>
      <c r="D148" s="12"/>
    </row>
    <row r="149" spans="2:4" x14ac:dyDescent="0.2">
      <c r="B149" s="15"/>
      <c r="C149" s="12"/>
      <c r="D149" s="12"/>
    </row>
    <row r="150" spans="2:4" x14ac:dyDescent="0.2">
      <c r="B150" s="15"/>
      <c r="C150" s="12"/>
      <c r="D150" s="12"/>
    </row>
    <row r="151" spans="2:4" x14ac:dyDescent="0.2">
      <c r="B151" s="15"/>
      <c r="C151" s="12"/>
      <c r="D151" s="12"/>
    </row>
    <row r="152" spans="2:4" x14ac:dyDescent="0.2">
      <c r="B152" s="15"/>
      <c r="C152" s="12"/>
      <c r="D152" s="12"/>
    </row>
    <row r="153" spans="2:4" x14ac:dyDescent="0.2">
      <c r="B153" s="15"/>
      <c r="C153" s="12"/>
      <c r="D153" s="12"/>
    </row>
    <row r="154" spans="2:4" x14ac:dyDescent="0.2">
      <c r="B154" s="15"/>
      <c r="C154" s="12"/>
      <c r="D154" s="12"/>
    </row>
    <row r="155" spans="2:4" x14ac:dyDescent="0.2">
      <c r="B155" s="15"/>
      <c r="C155" s="12"/>
      <c r="D155" s="12"/>
    </row>
    <row r="156" spans="2:4" x14ac:dyDescent="0.2">
      <c r="B156" s="15"/>
      <c r="C156" s="12"/>
      <c r="D156" s="12"/>
    </row>
    <row r="157" spans="2:4" x14ac:dyDescent="0.2">
      <c r="B157" s="15"/>
      <c r="C157" s="12"/>
      <c r="D157" s="12"/>
    </row>
    <row r="158" spans="2:4" x14ac:dyDescent="0.2">
      <c r="B158" s="15"/>
      <c r="C158" s="12"/>
      <c r="D158" s="12"/>
    </row>
    <row r="159" spans="2:4" x14ac:dyDescent="0.2">
      <c r="B159" s="15"/>
      <c r="C159" s="12"/>
      <c r="D159" s="12"/>
    </row>
    <row r="160" spans="2:4" x14ac:dyDescent="0.2">
      <c r="B160" s="15"/>
      <c r="C160" s="12"/>
      <c r="D160" s="12"/>
    </row>
    <row r="161" spans="2:4" x14ac:dyDescent="0.2">
      <c r="B161" s="15"/>
      <c r="C161" s="12"/>
      <c r="D161" s="12"/>
    </row>
    <row r="162" spans="2:4" x14ac:dyDescent="0.2">
      <c r="B162" s="15"/>
      <c r="C162" s="12"/>
      <c r="D162" s="12"/>
    </row>
    <row r="163" spans="2:4" x14ac:dyDescent="0.2">
      <c r="B163" s="15"/>
      <c r="C163" s="12"/>
      <c r="D163" s="12"/>
    </row>
    <row r="164" spans="2:4" x14ac:dyDescent="0.2">
      <c r="B164" s="15"/>
      <c r="C164" s="12"/>
      <c r="D164" s="12"/>
    </row>
    <row r="165" spans="2:4" x14ac:dyDescent="0.2">
      <c r="B165" s="15"/>
      <c r="C165" s="12"/>
      <c r="D165" s="12"/>
    </row>
    <row r="166" spans="2:4" x14ac:dyDescent="0.2">
      <c r="B166" s="15"/>
      <c r="C166" s="12"/>
      <c r="D166" s="12"/>
    </row>
    <row r="167" spans="2:4" x14ac:dyDescent="0.2">
      <c r="B167" s="15"/>
      <c r="C167" s="12"/>
      <c r="D167" s="12"/>
    </row>
    <row r="168" spans="2:4" x14ac:dyDescent="0.2">
      <c r="B168" s="15"/>
      <c r="C168" s="12"/>
      <c r="D168" s="12"/>
    </row>
    <row r="169" spans="2:4" x14ac:dyDescent="0.2">
      <c r="B169" s="15"/>
      <c r="C169" s="12"/>
      <c r="D169" s="12"/>
    </row>
    <row r="170" spans="2:4" x14ac:dyDescent="0.2">
      <c r="B170" s="15"/>
      <c r="C170" s="12"/>
      <c r="D170" s="12"/>
    </row>
    <row r="171" spans="2:4" x14ac:dyDescent="0.2">
      <c r="B171" s="15"/>
      <c r="C171" s="12"/>
      <c r="D171" s="12"/>
    </row>
    <row r="172" spans="2:4" x14ac:dyDescent="0.2">
      <c r="B172" s="15"/>
      <c r="C172" s="12"/>
      <c r="D172" s="12"/>
    </row>
    <row r="173" spans="2:4" x14ac:dyDescent="0.2">
      <c r="B173" s="15"/>
      <c r="C173" s="12"/>
      <c r="D173" s="12"/>
    </row>
    <row r="174" spans="2:4" x14ac:dyDescent="0.2">
      <c r="B174" s="15"/>
      <c r="C174" s="12"/>
      <c r="D174" s="12"/>
    </row>
    <row r="175" spans="2:4" x14ac:dyDescent="0.2">
      <c r="B175" s="15"/>
      <c r="C175" s="12"/>
      <c r="D175" s="12"/>
    </row>
    <row r="176" spans="2:4" x14ac:dyDescent="0.2">
      <c r="B176" s="15"/>
      <c r="C176" s="12"/>
      <c r="D176" s="12"/>
    </row>
    <row r="177" spans="2:4" x14ac:dyDescent="0.2">
      <c r="B177" s="15"/>
      <c r="C177" s="12"/>
      <c r="D177" s="12"/>
    </row>
    <row r="178" spans="2:4" x14ac:dyDescent="0.2">
      <c r="B178" s="15"/>
      <c r="C178" s="12"/>
      <c r="D178" s="12"/>
    </row>
    <row r="179" spans="2:4" x14ac:dyDescent="0.2">
      <c r="B179" s="15"/>
      <c r="C179" s="12"/>
      <c r="D179" s="12"/>
    </row>
    <row r="180" spans="2:4" x14ac:dyDescent="0.2">
      <c r="B180" s="15"/>
      <c r="C180" s="12"/>
      <c r="D180" s="12"/>
    </row>
    <row r="181" spans="2:4" x14ac:dyDescent="0.2">
      <c r="B181" s="15"/>
      <c r="C181" s="12"/>
      <c r="D181" s="12"/>
    </row>
    <row r="182" spans="2:4" x14ac:dyDescent="0.2">
      <c r="B182" s="15"/>
      <c r="C182" s="12"/>
      <c r="D182" s="12"/>
    </row>
    <row r="183" spans="2:4" x14ac:dyDescent="0.2">
      <c r="B183" s="15"/>
      <c r="C183" s="12"/>
      <c r="D183" s="12"/>
    </row>
    <row r="184" spans="2:4" x14ac:dyDescent="0.2">
      <c r="B184" s="15"/>
      <c r="C184" s="12"/>
      <c r="D184" s="12"/>
    </row>
    <row r="185" spans="2:4" x14ac:dyDescent="0.2">
      <c r="B185" s="15"/>
      <c r="C185" s="12"/>
      <c r="D185" s="12"/>
    </row>
    <row r="186" spans="2:4" x14ac:dyDescent="0.2">
      <c r="B186" s="15"/>
      <c r="C186" s="12"/>
      <c r="D186" s="12"/>
    </row>
    <row r="187" spans="2:4" x14ac:dyDescent="0.2">
      <c r="B187" s="15"/>
      <c r="C187" s="12"/>
      <c r="D187" s="12"/>
    </row>
    <row r="188" spans="2:4" x14ac:dyDescent="0.2">
      <c r="B188" s="15"/>
      <c r="C188" s="12"/>
      <c r="D188" s="12"/>
    </row>
    <row r="189" spans="2:4" x14ac:dyDescent="0.2">
      <c r="B189" s="15"/>
      <c r="C189" s="12"/>
      <c r="D189" s="12"/>
    </row>
    <row r="190" spans="2:4" x14ac:dyDescent="0.2">
      <c r="B190" s="15"/>
      <c r="C190" s="12"/>
      <c r="D190" s="12"/>
    </row>
    <row r="191" spans="2:4" x14ac:dyDescent="0.2">
      <c r="B191" s="15"/>
      <c r="C191" s="12"/>
      <c r="D191" s="12"/>
    </row>
    <row r="192" spans="2:4" x14ac:dyDescent="0.2">
      <c r="B192" s="15"/>
      <c r="C192" s="12"/>
      <c r="D192" s="12"/>
    </row>
    <row r="193" spans="2:4" x14ac:dyDescent="0.2">
      <c r="B193" s="15"/>
      <c r="C193" s="12"/>
      <c r="D193" s="12"/>
    </row>
    <row r="194" spans="2:4" x14ac:dyDescent="0.2">
      <c r="B194" s="15"/>
      <c r="C194" s="12"/>
      <c r="D194" s="12"/>
    </row>
    <row r="195" spans="2:4" x14ac:dyDescent="0.2">
      <c r="B195" s="15"/>
      <c r="C195" s="12"/>
      <c r="D195" s="12"/>
    </row>
    <row r="196" spans="2:4" x14ac:dyDescent="0.2">
      <c r="B196" s="15"/>
      <c r="C196" s="12"/>
      <c r="D196" s="12"/>
    </row>
    <row r="197" spans="2:4" x14ac:dyDescent="0.2">
      <c r="B197" s="15"/>
      <c r="C197" s="12"/>
      <c r="D197" s="12"/>
    </row>
    <row r="198" spans="2:4" x14ac:dyDescent="0.2">
      <c r="B198" s="15"/>
      <c r="C198" s="12"/>
      <c r="D198" s="12"/>
    </row>
    <row r="199" spans="2:4" x14ac:dyDescent="0.2">
      <c r="B199" s="15"/>
      <c r="C199" s="12"/>
      <c r="D199" s="12"/>
    </row>
    <row r="200" spans="2:4" x14ac:dyDescent="0.2">
      <c r="B200" s="15"/>
      <c r="C200" s="12"/>
      <c r="D200" s="12"/>
    </row>
    <row r="201" spans="2:4" x14ac:dyDescent="0.2">
      <c r="B201" s="15"/>
      <c r="C201" s="12"/>
      <c r="D201" s="12"/>
    </row>
    <row r="202" spans="2:4" x14ac:dyDescent="0.2">
      <c r="B202" s="15"/>
      <c r="C202" s="12"/>
      <c r="D202" s="12"/>
    </row>
    <row r="203" spans="2:4" x14ac:dyDescent="0.2">
      <c r="B203" s="15"/>
      <c r="C203" s="12"/>
      <c r="D203" s="12"/>
    </row>
    <row r="204" spans="2:4" x14ac:dyDescent="0.2">
      <c r="B204" s="15"/>
      <c r="C204" s="12"/>
      <c r="D204" s="12"/>
    </row>
    <row r="205" spans="2:4" x14ac:dyDescent="0.2">
      <c r="B205" s="15"/>
      <c r="C205" s="12"/>
      <c r="D205" s="12"/>
    </row>
    <row r="206" spans="2:4" x14ac:dyDescent="0.2">
      <c r="B206" s="15"/>
      <c r="C206" s="12"/>
      <c r="D206" s="12"/>
    </row>
    <row r="207" spans="2:4" x14ac:dyDescent="0.2">
      <c r="B207" s="15"/>
      <c r="C207" s="12"/>
      <c r="D207" s="12"/>
    </row>
    <row r="208" spans="2:4" x14ac:dyDescent="0.2">
      <c r="B208" s="15"/>
      <c r="C208" s="12"/>
      <c r="D208" s="12"/>
    </row>
    <row r="209" spans="2:4" x14ac:dyDescent="0.2">
      <c r="B209" s="15"/>
      <c r="C209" s="12"/>
      <c r="D209" s="12"/>
    </row>
    <row r="210" spans="2:4" x14ac:dyDescent="0.2">
      <c r="B210" s="15"/>
      <c r="C210" s="12"/>
      <c r="D210" s="12"/>
    </row>
    <row r="211" spans="2:4" x14ac:dyDescent="0.2">
      <c r="B211" s="15"/>
      <c r="C211" s="12"/>
      <c r="D211" s="12"/>
    </row>
    <row r="212" spans="2:4" x14ac:dyDescent="0.2">
      <c r="B212" s="15"/>
      <c r="C212" s="12"/>
      <c r="D212" s="12"/>
    </row>
    <row r="213" spans="2:4" x14ac:dyDescent="0.2">
      <c r="B213" s="15"/>
      <c r="C213" s="12"/>
      <c r="D213" s="12"/>
    </row>
    <row r="214" spans="2:4" x14ac:dyDescent="0.2">
      <c r="B214" s="15"/>
      <c r="C214" s="12"/>
      <c r="D214" s="12"/>
    </row>
    <row r="215" spans="2:4" x14ac:dyDescent="0.2">
      <c r="B215" s="15"/>
      <c r="C215" s="12"/>
      <c r="D215" s="12"/>
    </row>
    <row r="216" spans="2:4" x14ac:dyDescent="0.2">
      <c r="B216" s="15"/>
      <c r="C216" s="12"/>
      <c r="D216" s="12"/>
    </row>
    <row r="217" spans="2:4" x14ac:dyDescent="0.2">
      <c r="B217" s="15"/>
      <c r="C217" s="12"/>
      <c r="D217" s="12"/>
    </row>
    <row r="218" spans="2:4" x14ac:dyDescent="0.2">
      <c r="B218" s="15"/>
      <c r="C218" s="12"/>
      <c r="D218" s="12"/>
    </row>
    <row r="219" spans="2:4" x14ac:dyDescent="0.2">
      <c r="B219" s="15"/>
      <c r="C219" s="12"/>
      <c r="D219" s="12"/>
    </row>
    <row r="220" spans="2:4" x14ac:dyDescent="0.2">
      <c r="B220" s="15"/>
      <c r="C220" s="12"/>
      <c r="D220" s="12"/>
    </row>
    <row r="221" spans="2:4" x14ac:dyDescent="0.2">
      <c r="B221" s="15"/>
      <c r="C221" s="12"/>
      <c r="D221" s="12"/>
    </row>
    <row r="222" spans="2:4" x14ac:dyDescent="0.2">
      <c r="B222" s="15"/>
      <c r="C222" s="12"/>
      <c r="D222" s="12"/>
    </row>
    <row r="223" spans="2:4" x14ac:dyDescent="0.2">
      <c r="B223" s="15"/>
      <c r="C223" s="12"/>
      <c r="D223" s="12"/>
    </row>
    <row r="224" spans="2:4" x14ac:dyDescent="0.2">
      <c r="B224" s="15"/>
      <c r="C224" s="12"/>
      <c r="D224" s="12"/>
    </row>
    <row r="225" spans="2:4" x14ac:dyDescent="0.2">
      <c r="B225" s="15"/>
      <c r="C225" s="12"/>
      <c r="D225" s="12"/>
    </row>
    <row r="226" spans="2:4" x14ac:dyDescent="0.2">
      <c r="B226" s="15"/>
      <c r="C226" s="12"/>
      <c r="D226" s="12"/>
    </row>
    <row r="227" spans="2:4" x14ac:dyDescent="0.2">
      <c r="B227" s="15"/>
      <c r="C227" s="12"/>
      <c r="D227" s="12"/>
    </row>
    <row r="228" spans="2:4" x14ac:dyDescent="0.2">
      <c r="B228" s="15"/>
    </row>
    <row r="229" spans="2:4" x14ac:dyDescent="0.2">
      <c r="B229" s="15"/>
    </row>
    <row r="230" spans="2:4" x14ac:dyDescent="0.2">
      <c r="B230" s="15"/>
    </row>
    <row r="231" spans="2:4" x14ac:dyDescent="0.2">
      <c r="B231" s="15"/>
    </row>
    <row r="232" spans="2:4" x14ac:dyDescent="0.2">
      <c r="B232" s="15"/>
    </row>
    <row r="233" spans="2:4" x14ac:dyDescent="0.2">
      <c r="B233" s="15"/>
    </row>
    <row r="234" spans="2:4" x14ac:dyDescent="0.2">
      <c r="B234" s="15"/>
    </row>
    <row r="235" spans="2:4" x14ac:dyDescent="0.2">
      <c r="B235" s="15"/>
    </row>
    <row r="236" spans="2:4" x14ac:dyDescent="0.2">
      <c r="B236" s="15"/>
    </row>
    <row r="237" spans="2:4" x14ac:dyDescent="0.2">
      <c r="B237" s="15"/>
    </row>
    <row r="238" spans="2:4" x14ac:dyDescent="0.2">
      <c r="B238" s="15"/>
    </row>
    <row r="239" spans="2:4" x14ac:dyDescent="0.2">
      <c r="B239" s="15"/>
    </row>
    <row r="240" spans="2:4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  <row r="281" spans="2:2" x14ac:dyDescent="0.2">
      <c r="B281" s="15"/>
    </row>
    <row r="282" spans="2:2" x14ac:dyDescent="0.2">
      <c r="B282" s="15"/>
    </row>
    <row r="283" spans="2:2" x14ac:dyDescent="0.2">
      <c r="B283" s="15"/>
    </row>
    <row r="284" spans="2:2" x14ac:dyDescent="0.2">
      <c r="B284" s="15"/>
    </row>
    <row r="285" spans="2:2" x14ac:dyDescent="0.2">
      <c r="B285" s="15"/>
    </row>
    <row r="286" spans="2:2" x14ac:dyDescent="0.2">
      <c r="B286" s="15"/>
    </row>
    <row r="287" spans="2:2" x14ac:dyDescent="0.2">
      <c r="B287" s="15"/>
    </row>
    <row r="288" spans="2:2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  <row r="351" spans="2:2" x14ac:dyDescent="0.2">
      <c r="B351" s="15"/>
    </row>
    <row r="352" spans="2:2" x14ac:dyDescent="0.2">
      <c r="B352" s="15"/>
    </row>
    <row r="353" spans="2:2" x14ac:dyDescent="0.2">
      <c r="B353" s="15"/>
    </row>
    <row r="354" spans="2:2" x14ac:dyDescent="0.2">
      <c r="B354" s="15"/>
    </row>
    <row r="355" spans="2:2" x14ac:dyDescent="0.2">
      <c r="B355" s="15"/>
    </row>
    <row r="356" spans="2:2" x14ac:dyDescent="0.2">
      <c r="B356" s="15"/>
    </row>
    <row r="357" spans="2:2" x14ac:dyDescent="0.2">
      <c r="B357" s="15"/>
    </row>
    <row r="358" spans="2:2" x14ac:dyDescent="0.2">
      <c r="B358" s="15"/>
    </row>
    <row r="359" spans="2:2" x14ac:dyDescent="0.2">
      <c r="B359" s="15"/>
    </row>
    <row r="360" spans="2:2" x14ac:dyDescent="0.2">
      <c r="B360" s="15"/>
    </row>
    <row r="361" spans="2:2" x14ac:dyDescent="0.2">
      <c r="B361" s="15"/>
    </row>
    <row r="362" spans="2:2" x14ac:dyDescent="0.2">
      <c r="B362" s="15"/>
    </row>
    <row r="363" spans="2:2" x14ac:dyDescent="0.2">
      <c r="B363" s="15"/>
    </row>
    <row r="364" spans="2:2" x14ac:dyDescent="0.2">
      <c r="B364" s="15"/>
    </row>
    <row r="365" spans="2:2" x14ac:dyDescent="0.2">
      <c r="B365" s="15"/>
    </row>
    <row r="366" spans="2:2" x14ac:dyDescent="0.2">
      <c r="B366" s="15"/>
    </row>
    <row r="367" spans="2:2" x14ac:dyDescent="0.2">
      <c r="B367" s="15"/>
    </row>
    <row r="368" spans="2:2" x14ac:dyDescent="0.2">
      <c r="B368" s="15"/>
    </row>
    <row r="369" spans="2:2" x14ac:dyDescent="0.2">
      <c r="B369" s="15"/>
    </row>
    <row r="370" spans="2:2" x14ac:dyDescent="0.2">
      <c r="B370" s="15"/>
    </row>
    <row r="371" spans="2:2" x14ac:dyDescent="0.2">
      <c r="B371" s="15"/>
    </row>
    <row r="372" spans="2:2" x14ac:dyDescent="0.2">
      <c r="B372" s="15"/>
    </row>
    <row r="373" spans="2:2" x14ac:dyDescent="0.2">
      <c r="B373" s="15"/>
    </row>
    <row r="374" spans="2:2" x14ac:dyDescent="0.2">
      <c r="B374" s="15"/>
    </row>
    <row r="375" spans="2:2" x14ac:dyDescent="0.2">
      <c r="B375" s="15"/>
    </row>
    <row r="376" spans="2:2" x14ac:dyDescent="0.2">
      <c r="B376" s="15"/>
    </row>
    <row r="377" spans="2:2" x14ac:dyDescent="0.2">
      <c r="B377" s="15"/>
    </row>
    <row r="378" spans="2:2" x14ac:dyDescent="0.2">
      <c r="B378" s="15"/>
    </row>
    <row r="379" spans="2:2" x14ac:dyDescent="0.2">
      <c r="B379" s="15"/>
    </row>
    <row r="380" spans="2:2" x14ac:dyDescent="0.2">
      <c r="B380" s="15"/>
    </row>
    <row r="381" spans="2:2" x14ac:dyDescent="0.2">
      <c r="B381" s="15"/>
    </row>
    <row r="382" spans="2:2" x14ac:dyDescent="0.2">
      <c r="B382" s="15"/>
    </row>
    <row r="383" spans="2:2" x14ac:dyDescent="0.2">
      <c r="B383" s="15"/>
    </row>
  </sheetData>
  <phoneticPr fontId="8" type="noConversion"/>
  <hyperlinks>
    <hyperlink ref="H63003" r:id="rId1" display="http://vsolj.cetus-net.org/bulletin.html" xr:uid="{00000000-0004-0000-0000-000000000000}"/>
    <hyperlink ref="H62996" r:id="rId2" display="http://vsolj.cetus-net.org/bulletin.html" xr:uid="{00000000-0004-0000-0000-000001000000}"/>
    <hyperlink ref="AP493" r:id="rId3" display="http://cdsbib.u-strasbg.fr/cgi-bin/cdsbib?1990RMxAA..21..381G" xr:uid="{00000000-0004-0000-0000-000002000000}"/>
    <hyperlink ref="AP496" r:id="rId4" display="http://cdsbib.u-strasbg.fr/cgi-bin/cdsbib?1990RMxAA..21..381G" xr:uid="{00000000-0004-0000-0000-000003000000}"/>
    <hyperlink ref="AP494" r:id="rId5" display="http://cdsbib.u-strasbg.fr/cgi-bin/cdsbib?1990RMxAA..21..381G" xr:uid="{00000000-0004-0000-0000-000004000000}"/>
    <hyperlink ref="AP472" r:id="rId6" display="http://cdsbib.u-strasbg.fr/cgi-bin/cdsbib?1990RMxAA..21..381G" xr:uid="{00000000-0004-0000-0000-000005000000}"/>
    <hyperlink ref="I63003" r:id="rId7" display="http://vsolj.cetus-net.org/bulletin.html" xr:uid="{00000000-0004-0000-0000-000006000000}"/>
    <hyperlink ref="AQ606" r:id="rId8" display="http://cdsbib.u-strasbg.fr/cgi-bin/cdsbib?1990RMxAA..21..381G" xr:uid="{00000000-0004-0000-0000-000007000000}"/>
    <hyperlink ref="AQ64411" r:id="rId9" display="http://cdsbib.u-strasbg.fr/cgi-bin/cdsbib?1990RMxAA..21..381G" xr:uid="{00000000-0004-0000-0000-000008000000}"/>
    <hyperlink ref="AQ607" r:id="rId10" display="http://cdsbib.u-strasbg.fr/cgi-bin/cdsbib?1990RMxAA..21..381G" xr:uid="{00000000-0004-0000-0000-000009000000}"/>
    <hyperlink ref="H63000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73" workbookViewId="0">
      <selection activeCell="A41" sqref="A41:C120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76</v>
      </c>
      <c r="I1" s="37" t="s">
        <v>77</v>
      </c>
      <c r="J1" s="38" t="s">
        <v>78</v>
      </c>
    </row>
    <row r="2" spans="1:16" x14ac:dyDescent="0.2">
      <c r="I2" s="39" t="s">
        <v>79</v>
      </c>
      <c r="J2" s="40" t="s">
        <v>80</v>
      </c>
    </row>
    <row r="3" spans="1:16" x14ac:dyDescent="0.2">
      <c r="A3" s="41" t="s">
        <v>81</v>
      </c>
      <c r="I3" s="39" t="s">
        <v>82</v>
      </c>
      <c r="J3" s="40" t="s">
        <v>83</v>
      </c>
    </row>
    <row r="4" spans="1:16" x14ac:dyDescent="0.2">
      <c r="I4" s="39" t="s">
        <v>84</v>
      </c>
      <c r="J4" s="40" t="s">
        <v>83</v>
      </c>
    </row>
    <row r="5" spans="1:16" ht="13.5" thickBot="1" x14ac:dyDescent="0.25">
      <c r="I5" s="42" t="s">
        <v>50</v>
      </c>
      <c r="J5" s="43" t="s">
        <v>85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ORI 121 </v>
      </c>
      <c r="B11" s="15" t="str">
        <f t="shared" ref="B11:B42" si="1">IF(H11=INT(H11),"I","II")</f>
        <v>I</v>
      </c>
      <c r="C11" s="11">
        <f t="shared" ref="C11:C42" si="2">1*G11</f>
        <v>40836.326999999997</v>
      </c>
      <c r="D11" s="10" t="str">
        <f t="shared" ref="D11:D42" si="3">VLOOKUP(F11,I$1:J$5,2,FALSE)</f>
        <v>vis</v>
      </c>
      <c r="E11" s="44">
        <f>VLOOKUP(C11,Active!C$21:E$973,3,FALSE)</f>
        <v>1240.0010899948502</v>
      </c>
      <c r="F11" s="15" t="s">
        <v>50</v>
      </c>
      <c r="G11" s="10" t="str">
        <f t="shared" ref="G11:G42" si="4">MID(I11,3,LEN(I11)-3)</f>
        <v>40836.327</v>
      </c>
      <c r="H11" s="11">
        <f t="shared" ref="H11:H42" si="5">1*K11</f>
        <v>1240</v>
      </c>
      <c r="I11" s="45" t="s">
        <v>301</v>
      </c>
      <c r="J11" s="46" t="s">
        <v>302</v>
      </c>
      <c r="K11" s="45">
        <v>1240</v>
      </c>
      <c r="L11" s="45" t="s">
        <v>177</v>
      </c>
      <c r="M11" s="46" t="s">
        <v>146</v>
      </c>
      <c r="N11" s="46"/>
      <c r="O11" s="47" t="s">
        <v>303</v>
      </c>
      <c r="P11" s="47" t="s">
        <v>304</v>
      </c>
    </row>
    <row r="12" spans="1:16" ht="12.75" customHeight="1" thickBot="1" x14ac:dyDescent="0.25">
      <c r="A12" s="11" t="str">
        <f t="shared" si="0"/>
        <v> ORI 121 </v>
      </c>
      <c r="B12" s="15" t="str">
        <f t="shared" si="1"/>
        <v>II</v>
      </c>
      <c r="C12" s="11">
        <f t="shared" si="2"/>
        <v>40859.330999999998</v>
      </c>
      <c r="D12" s="10" t="str">
        <f t="shared" si="3"/>
        <v>vis</v>
      </c>
      <c r="E12" s="44">
        <f>VLOOKUP(C12,Active!C$21:E$973,3,FALSE)</f>
        <v>1245.499827178447</v>
      </c>
      <c r="F12" s="15" t="s">
        <v>50</v>
      </c>
      <c r="G12" s="10" t="str">
        <f t="shared" si="4"/>
        <v>40859.331</v>
      </c>
      <c r="H12" s="11">
        <f t="shared" si="5"/>
        <v>1245.5</v>
      </c>
      <c r="I12" s="45" t="s">
        <v>305</v>
      </c>
      <c r="J12" s="46" t="s">
        <v>306</v>
      </c>
      <c r="K12" s="45">
        <v>1245.5</v>
      </c>
      <c r="L12" s="45" t="s">
        <v>174</v>
      </c>
      <c r="M12" s="46" t="s">
        <v>146</v>
      </c>
      <c r="N12" s="46"/>
      <c r="O12" s="47" t="s">
        <v>303</v>
      </c>
      <c r="P12" s="47" t="s">
        <v>304</v>
      </c>
    </row>
    <row r="13" spans="1:16" ht="12.75" customHeight="1" thickBot="1" x14ac:dyDescent="0.25">
      <c r="A13" s="11" t="str">
        <f t="shared" si="0"/>
        <v> ORI 126 </v>
      </c>
      <c r="B13" s="15" t="str">
        <f t="shared" si="1"/>
        <v>II</v>
      </c>
      <c r="C13" s="11">
        <f t="shared" si="2"/>
        <v>41135.427000000003</v>
      </c>
      <c r="D13" s="10" t="str">
        <f t="shared" si="3"/>
        <v>vis</v>
      </c>
      <c r="E13" s="44">
        <f>VLOOKUP(C13,Active!C$21:E$973,3,FALSE)</f>
        <v>1311.4961470116216</v>
      </c>
      <c r="F13" s="15" t="s">
        <v>50</v>
      </c>
      <c r="G13" s="10" t="str">
        <f t="shared" si="4"/>
        <v>41135.427</v>
      </c>
      <c r="H13" s="11">
        <f t="shared" si="5"/>
        <v>1311.5</v>
      </c>
      <c r="I13" s="45" t="s">
        <v>307</v>
      </c>
      <c r="J13" s="46" t="s">
        <v>308</v>
      </c>
      <c r="K13" s="45">
        <v>1311.5</v>
      </c>
      <c r="L13" s="45" t="s">
        <v>309</v>
      </c>
      <c r="M13" s="46" t="s">
        <v>146</v>
      </c>
      <c r="N13" s="46"/>
      <c r="O13" s="47" t="s">
        <v>310</v>
      </c>
      <c r="P13" s="47" t="s">
        <v>311</v>
      </c>
    </row>
    <row r="14" spans="1:16" ht="12.75" customHeight="1" thickBot="1" x14ac:dyDescent="0.25">
      <c r="A14" s="11" t="str">
        <f t="shared" si="0"/>
        <v> BBS 4 </v>
      </c>
      <c r="B14" s="15" t="str">
        <f t="shared" si="1"/>
        <v>I</v>
      </c>
      <c r="C14" s="11">
        <f t="shared" si="2"/>
        <v>41522.387000000002</v>
      </c>
      <c r="D14" s="10" t="str">
        <f t="shared" si="3"/>
        <v>vis</v>
      </c>
      <c r="E14" s="44">
        <f>VLOOKUP(C14,Active!C$21:E$973,3,FALSE)</f>
        <v>1403.9927276308438</v>
      </c>
      <c r="F14" s="15" t="s">
        <v>50</v>
      </c>
      <c r="G14" s="10" t="str">
        <f t="shared" si="4"/>
        <v>41522.387</v>
      </c>
      <c r="H14" s="11">
        <f t="shared" si="5"/>
        <v>1404</v>
      </c>
      <c r="I14" s="45" t="s">
        <v>312</v>
      </c>
      <c r="J14" s="46" t="s">
        <v>313</v>
      </c>
      <c r="K14" s="45">
        <v>1404</v>
      </c>
      <c r="L14" s="45" t="s">
        <v>314</v>
      </c>
      <c r="M14" s="46" t="s">
        <v>146</v>
      </c>
      <c r="N14" s="46"/>
      <c r="O14" s="47" t="s">
        <v>315</v>
      </c>
      <c r="P14" s="47" t="s">
        <v>316</v>
      </c>
    </row>
    <row r="15" spans="1:16" ht="12.75" customHeight="1" thickBot="1" x14ac:dyDescent="0.25">
      <c r="A15" s="11" t="str">
        <f t="shared" si="0"/>
        <v> BBS 4 </v>
      </c>
      <c r="B15" s="15" t="str">
        <f t="shared" si="1"/>
        <v>I</v>
      </c>
      <c r="C15" s="11">
        <f t="shared" si="2"/>
        <v>41522.402999999998</v>
      </c>
      <c r="D15" s="10" t="str">
        <f t="shared" si="3"/>
        <v>vis</v>
      </c>
      <c r="E15" s="44">
        <f>VLOOKUP(C15,Active!C$21:E$973,3,FALSE)</f>
        <v>1403.9965521741804</v>
      </c>
      <c r="F15" s="15" t="s">
        <v>50</v>
      </c>
      <c r="G15" s="10" t="str">
        <f t="shared" si="4"/>
        <v>41522.403</v>
      </c>
      <c r="H15" s="11">
        <f t="shared" si="5"/>
        <v>1404</v>
      </c>
      <c r="I15" s="45" t="s">
        <v>317</v>
      </c>
      <c r="J15" s="46" t="s">
        <v>318</v>
      </c>
      <c r="K15" s="45">
        <v>1404</v>
      </c>
      <c r="L15" s="45" t="s">
        <v>271</v>
      </c>
      <c r="M15" s="46" t="s">
        <v>146</v>
      </c>
      <c r="N15" s="46"/>
      <c r="O15" s="47" t="s">
        <v>310</v>
      </c>
      <c r="P15" s="47" t="s">
        <v>316</v>
      </c>
    </row>
    <row r="16" spans="1:16" ht="12.75" customHeight="1" thickBot="1" x14ac:dyDescent="0.25">
      <c r="A16" s="11" t="str">
        <f t="shared" si="0"/>
        <v> BBS 4 </v>
      </c>
      <c r="B16" s="15" t="str">
        <f t="shared" si="1"/>
        <v>I</v>
      </c>
      <c r="C16" s="11">
        <f t="shared" si="2"/>
        <v>41522.408000000003</v>
      </c>
      <c r="D16" s="10" t="str">
        <f t="shared" si="3"/>
        <v>vis</v>
      </c>
      <c r="E16" s="44">
        <f>VLOOKUP(C16,Active!C$21:E$973,3,FALSE)</f>
        <v>1403.9977473439744</v>
      </c>
      <c r="F16" s="15" t="s">
        <v>50</v>
      </c>
      <c r="G16" s="10" t="str">
        <f t="shared" si="4"/>
        <v>41522.408</v>
      </c>
      <c r="H16" s="11">
        <f t="shared" si="5"/>
        <v>1404</v>
      </c>
      <c r="I16" s="45" t="s">
        <v>319</v>
      </c>
      <c r="J16" s="46" t="s">
        <v>320</v>
      </c>
      <c r="K16" s="45">
        <v>1404</v>
      </c>
      <c r="L16" s="45" t="s">
        <v>236</v>
      </c>
      <c r="M16" s="46" t="s">
        <v>146</v>
      </c>
      <c r="N16" s="46"/>
      <c r="O16" s="47" t="s">
        <v>303</v>
      </c>
      <c r="P16" s="47" t="s">
        <v>316</v>
      </c>
    </row>
    <row r="17" spans="1:16" ht="12.75" customHeight="1" thickBot="1" x14ac:dyDescent="0.25">
      <c r="A17" s="11" t="str">
        <f t="shared" si="0"/>
        <v> BBS 9 </v>
      </c>
      <c r="B17" s="15" t="str">
        <f t="shared" si="1"/>
        <v>I</v>
      </c>
      <c r="C17" s="11">
        <f t="shared" si="2"/>
        <v>41819.46</v>
      </c>
      <c r="D17" s="10" t="str">
        <f t="shared" si="3"/>
        <v>vis</v>
      </c>
      <c r="E17" s="44">
        <f>VLOOKUP(C17,Active!C$21:E$973,3,FALSE)</f>
        <v>1475.0032628135341</v>
      </c>
      <c r="F17" s="15" t="s">
        <v>50</v>
      </c>
      <c r="G17" s="10" t="str">
        <f t="shared" si="4"/>
        <v>41819.460</v>
      </c>
      <c r="H17" s="11">
        <f t="shared" si="5"/>
        <v>1475</v>
      </c>
      <c r="I17" s="45" t="s">
        <v>321</v>
      </c>
      <c r="J17" s="46" t="s">
        <v>322</v>
      </c>
      <c r="K17" s="45">
        <v>1475</v>
      </c>
      <c r="L17" s="45" t="s">
        <v>292</v>
      </c>
      <c r="M17" s="46" t="s">
        <v>146</v>
      </c>
      <c r="N17" s="46"/>
      <c r="O17" s="47" t="s">
        <v>315</v>
      </c>
      <c r="P17" s="47" t="s">
        <v>323</v>
      </c>
    </row>
    <row r="18" spans="1:16" ht="12.75" customHeight="1" thickBot="1" x14ac:dyDescent="0.25">
      <c r="A18" s="11" t="str">
        <f t="shared" si="0"/>
        <v> BBS 15 </v>
      </c>
      <c r="B18" s="15" t="str">
        <f t="shared" si="1"/>
        <v>I</v>
      </c>
      <c r="C18" s="11">
        <f t="shared" si="2"/>
        <v>42183.415999999997</v>
      </c>
      <c r="D18" s="10" t="str">
        <f t="shared" si="3"/>
        <v>vis</v>
      </c>
      <c r="E18" s="44">
        <f>VLOOKUP(C18,Active!C$21:E$973,3,FALSE)</f>
        <v>1562.0011062491592</v>
      </c>
      <c r="F18" s="15" t="s">
        <v>50</v>
      </c>
      <c r="G18" s="10" t="str">
        <f t="shared" si="4"/>
        <v>42183.416</v>
      </c>
      <c r="H18" s="11">
        <f t="shared" si="5"/>
        <v>1562</v>
      </c>
      <c r="I18" s="45" t="s">
        <v>324</v>
      </c>
      <c r="J18" s="46" t="s">
        <v>325</v>
      </c>
      <c r="K18" s="45">
        <v>1562</v>
      </c>
      <c r="L18" s="45" t="s">
        <v>177</v>
      </c>
      <c r="M18" s="46" t="s">
        <v>146</v>
      </c>
      <c r="N18" s="46"/>
      <c r="O18" s="47" t="s">
        <v>315</v>
      </c>
      <c r="P18" s="47" t="s">
        <v>326</v>
      </c>
    </row>
    <row r="19" spans="1:16" ht="12.75" customHeight="1" thickBot="1" x14ac:dyDescent="0.25">
      <c r="A19" s="11" t="str">
        <f t="shared" si="0"/>
        <v> BBS 37 </v>
      </c>
      <c r="B19" s="15" t="str">
        <f t="shared" si="1"/>
        <v>I</v>
      </c>
      <c r="C19" s="11">
        <f t="shared" si="2"/>
        <v>43689.478999999999</v>
      </c>
      <c r="D19" s="10" t="str">
        <f t="shared" si="3"/>
        <v>vis</v>
      </c>
      <c r="E19" s="44">
        <f>VLOOKUP(C19,Active!C$21:E$973,3,FALSE)</f>
        <v>1922.0013070376849</v>
      </c>
      <c r="F19" s="15" t="s">
        <v>50</v>
      </c>
      <c r="G19" s="10" t="str">
        <f t="shared" si="4"/>
        <v>43689.479</v>
      </c>
      <c r="H19" s="11">
        <f t="shared" si="5"/>
        <v>1922</v>
      </c>
      <c r="I19" s="45" t="s">
        <v>327</v>
      </c>
      <c r="J19" s="46" t="s">
        <v>328</v>
      </c>
      <c r="K19" s="45">
        <v>1922</v>
      </c>
      <c r="L19" s="45" t="s">
        <v>177</v>
      </c>
      <c r="M19" s="46" t="s">
        <v>146</v>
      </c>
      <c r="N19" s="46"/>
      <c r="O19" s="47" t="s">
        <v>315</v>
      </c>
      <c r="P19" s="47" t="s">
        <v>329</v>
      </c>
    </row>
    <row r="20" spans="1:16" ht="12.75" customHeight="1" thickBot="1" x14ac:dyDescent="0.25">
      <c r="A20" s="11" t="str">
        <f t="shared" si="0"/>
        <v> BBS 77 </v>
      </c>
      <c r="B20" s="15" t="str">
        <f t="shared" si="1"/>
        <v>I</v>
      </c>
      <c r="C20" s="11">
        <f t="shared" si="2"/>
        <v>46241.430999999997</v>
      </c>
      <c r="D20" s="10" t="str">
        <f t="shared" si="3"/>
        <v>vis</v>
      </c>
      <c r="E20" s="44">
        <f>VLOOKUP(C20,Active!C$21:E$973,3,FALSE)</f>
        <v>2532.0044957506921</v>
      </c>
      <c r="F20" s="15" t="s">
        <v>50</v>
      </c>
      <c r="G20" s="10" t="str">
        <f t="shared" si="4"/>
        <v>46241.431</v>
      </c>
      <c r="H20" s="11">
        <f t="shared" si="5"/>
        <v>2532</v>
      </c>
      <c r="I20" s="45" t="s">
        <v>330</v>
      </c>
      <c r="J20" s="46" t="s">
        <v>331</v>
      </c>
      <c r="K20" s="45">
        <v>2532</v>
      </c>
      <c r="L20" s="45" t="s">
        <v>332</v>
      </c>
      <c r="M20" s="46" t="s">
        <v>146</v>
      </c>
      <c r="N20" s="46"/>
      <c r="O20" s="47" t="s">
        <v>333</v>
      </c>
      <c r="P20" s="47" t="s">
        <v>334</v>
      </c>
    </row>
    <row r="21" spans="1:16" ht="12.75" customHeight="1" thickBot="1" x14ac:dyDescent="0.25">
      <c r="A21" s="11" t="str">
        <f t="shared" si="0"/>
        <v> BBS 77 </v>
      </c>
      <c r="B21" s="15" t="str">
        <f t="shared" si="1"/>
        <v>II</v>
      </c>
      <c r="C21" s="11">
        <f t="shared" si="2"/>
        <v>46243.508000000002</v>
      </c>
      <c r="D21" s="10" t="str">
        <f t="shared" si="3"/>
        <v>vis</v>
      </c>
      <c r="E21" s="44">
        <f>VLOOKUP(C21,Active!C$21:E$973,3,FALSE)</f>
        <v>2532.500969282702</v>
      </c>
      <c r="F21" s="15" t="s">
        <v>50</v>
      </c>
      <c r="G21" s="10" t="str">
        <f t="shared" si="4"/>
        <v>46243.508</v>
      </c>
      <c r="H21" s="11">
        <f t="shared" si="5"/>
        <v>2532.5</v>
      </c>
      <c r="I21" s="45" t="s">
        <v>335</v>
      </c>
      <c r="J21" s="46" t="s">
        <v>336</v>
      </c>
      <c r="K21" s="45">
        <v>2532.5</v>
      </c>
      <c r="L21" s="45" t="s">
        <v>190</v>
      </c>
      <c r="M21" s="46" t="s">
        <v>146</v>
      </c>
      <c r="N21" s="46"/>
      <c r="O21" s="47" t="s">
        <v>333</v>
      </c>
      <c r="P21" s="47" t="s">
        <v>334</v>
      </c>
    </row>
    <row r="22" spans="1:16" ht="12.75" customHeight="1" thickBot="1" x14ac:dyDescent="0.25">
      <c r="A22" s="11" t="str">
        <f t="shared" si="0"/>
        <v> BRNO 30 </v>
      </c>
      <c r="B22" s="15" t="str">
        <f t="shared" si="1"/>
        <v>II</v>
      </c>
      <c r="C22" s="11">
        <f t="shared" si="2"/>
        <v>47381.42</v>
      </c>
      <c r="D22" s="10" t="str">
        <f t="shared" si="3"/>
        <v>vis</v>
      </c>
      <c r="E22" s="44">
        <f>VLOOKUP(C22,Active!C$21:E$973,3,FALSE)</f>
        <v>2804.5005791792805</v>
      </c>
      <c r="F22" s="15" t="s">
        <v>50</v>
      </c>
      <c r="G22" s="10" t="str">
        <f t="shared" si="4"/>
        <v>47381.420</v>
      </c>
      <c r="H22" s="11">
        <f t="shared" si="5"/>
        <v>2804.5</v>
      </c>
      <c r="I22" s="45" t="s">
        <v>337</v>
      </c>
      <c r="J22" s="46" t="s">
        <v>338</v>
      </c>
      <c r="K22" s="45">
        <v>2804.5</v>
      </c>
      <c r="L22" s="45" t="s">
        <v>199</v>
      </c>
      <c r="M22" s="46" t="s">
        <v>146</v>
      </c>
      <c r="N22" s="46"/>
      <c r="O22" s="47" t="s">
        <v>339</v>
      </c>
      <c r="P22" s="47" t="s">
        <v>340</v>
      </c>
    </row>
    <row r="23" spans="1:16" ht="12.75" customHeight="1" thickBot="1" x14ac:dyDescent="0.25">
      <c r="A23" s="11" t="str">
        <f t="shared" si="0"/>
        <v>BAVM 56 </v>
      </c>
      <c r="B23" s="15" t="str">
        <f t="shared" si="1"/>
        <v>II</v>
      </c>
      <c r="C23" s="11">
        <f t="shared" si="2"/>
        <v>47724.470999999998</v>
      </c>
      <c r="D23" s="10" t="str">
        <f t="shared" si="3"/>
        <v>vis</v>
      </c>
      <c r="E23" s="44">
        <f>VLOOKUP(C23,Active!C$21:E$973,3,FALSE)</f>
        <v>2886.5014177104072</v>
      </c>
      <c r="F23" s="15" t="s">
        <v>50</v>
      </c>
      <c r="G23" s="10" t="str">
        <f t="shared" si="4"/>
        <v>47724.471</v>
      </c>
      <c r="H23" s="11">
        <f t="shared" si="5"/>
        <v>2886.5</v>
      </c>
      <c r="I23" s="45" t="s">
        <v>341</v>
      </c>
      <c r="J23" s="46" t="s">
        <v>342</v>
      </c>
      <c r="K23" s="45">
        <v>2886.5</v>
      </c>
      <c r="L23" s="45" t="s">
        <v>239</v>
      </c>
      <c r="M23" s="46" t="s">
        <v>146</v>
      </c>
      <c r="N23" s="46"/>
      <c r="O23" s="47" t="s">
        <v>343</v>
      </c>
      <c r="P23" s="48" t="s">
        <v>344</v>
      </c>
    </row>
    <row r="24" spans="1:16" ht="12.75" customHeight="1" thickBot="1" x14ac:dyDescent="0.25">
      <c r="A24" s="11" t="str">
        <f t="shared" si="0"/>
        <v>IBVS 5745 </v>
      </c>
      <c r="B24" s="15" t="str">
        <f t="shared" si="1"/>
        <v>II</v>
      </c>
      <c r="C24" s="11">
        <f t="shared" si="2"/>
        <v>48004.753599999996</v>
      </c>
      <c r="D24" s="10" t="str">
        <f t="shared" si="3"/>
        <v>vis</v>
      </c>
      <c r="E24" s="44">
        <f>VLOOKUP(C24,Active!C$21:E$973,3,FALSE)</f>
        <v>2953.4984771146483</v>
      </c>
      <c r="F24" s="15" t="s">
        <v>50</v>
      </c>
      <c r="G24" s="10" t="str">
        <f t="shared" si="4"/>
        <v>48004.7536</v>
      </c>
      <c r="H24" s="11">
        <f t="shared" si="5"/>
        <v>2953.5</v>
      </c>
      <c r="I24" s="45" t="s">
        <v>345</v>
      </c>
      <c r="J24" s="46" t="s">
        <v>346</v>
      </c>
      <c r="K24" s="45">
        <v>2953.5</v>
      </c>
      <c r="L24" s="45" t="s">
        <v>347</v>
      </c>
      <c r="M24" s="46" t="s">
        <v>348</v>
      </c>
      <c r="N24" s="46" t="s">
        <v>349</v>
      </c>
      <c r="O24" s="47" t="s">
        <v>350</v>
      </c>
      <c r="P24" s="48" t="s">
        <v>351</v>
      </c>
    </row>
    <row r="25" spans="1:16" ht="12.75" customHeight="1" thickBot="1" x14ac:dyDescent="0.25">
      <c r="A25" s="11" t="str">
        <f t="shared" si="0"/>
        <v> BBS 95 </v>
      </c>
      <c r="B25" s="15" t="str">
        <f t="shared" si="1"/>
        <v>II</v>
      </c>
      <c r="C25" s="11">
        <f t="shared" si="2"/>
        <v>48042.42</v>
      </c>
      <c r="D25" s="10" t="str">
        <f t="shared" si="3"/>
        <v>vis</v>
      </c>
      <c r="E25" s="44">
        <f>VLOOKUP(C25,Active!C$21:E$973,3,FALSE)</f>
        <v>2962.5020258127979</v>
      </c>
      <c r="F25" s="15" t="s">
        <v>50</v>
      </c>
      <c r="G25" s="10" t="str">
        <f t="shared" si="4"/>
        <v>48042.420</v>
      </c>
      <c r="H25" s="11">
        <f t="shared" si="5"/>
        <v>2962.5</v>
      </c>
      <c r="I25" s="45" t="s">
        <v>352</v>
      </c>
      <c r="J25" s="46" t="s">
        <v>353</v>
      </c>
      <c r="K25" s="45">
        <v>2962.5</v>
      </c>
      <c r="L25" s="45" t="s">
        <v>158</v>
      </c>
      <c r="M25" s="46" t="s">
        <v>146</v>
      </c>
      <c r="N25" s="46"/>
      <c r="O25" s="47" t="s">
        <v>315</v>
      </c>
      <c r="P25" s="47" t="s">
        <v>354</v>
      </c>
    </row>
    <row r="26" spans="1:16" ht="12.75" customHeight="1" thickBot="1" x14ac:dyDescent="0.25">
      <c r="A26" s="11" t="str">
        <f t="shared" si="0"/>
        <v> BBS 96 </v>
      </c>
      <c r="B26" s="15" t="str">
        <f t="shared" si="1"/>
        <v>II</v>
      </c>
      <c r="C26" s="11">
        <f t="shared" si="2"/>
        <v>48088.453000000001</v>
      </c>
      <c r="D26" s="10" t="str">
        <f t="shared" si="3"/>
        <v>vis</v>
      </c>
      <c r="E26" s="44">
        <f>VLOOKUP(C26,Active!C$21:E$973,3,FALSE)</f>
        <v>2973.5054760289572</v>
      </c>
      <c r="F26" s="15" t="s">
        <v>50</v>
      </c>
      <c r="G26" s="10" t="str">
        <f t="shared" si="4"/>
        <v>48088.453</v>
      </c>
      <c r="H26" s="11">
        <f t="shared" si="5"/>
        <v>2973.5</v>
      </c>
      <c r="I26" s="45" t="s">
        <v>355</v>
      </c>
      <c r="J26" s="46" t="s">
        <v>356</v>
      </c>
      <c r="K26" s="45">
        <v>2973.5</v>
      </c>
      <c r="L26" s="45" t="s">
        <v>227</v>
      </c>
      <c r="M26" s="46" t="s">
        <v>146</v>
      </c>
      <c r="N26" s="46"/>
      <c r="O26" s="47" t="s">
        <v>315</v>
      </c>
      <c r="P26" s="47" t="s">
        <v>357</v>
      </c>
    </row>
    <row r="27" spans="1:16" ht="12.75" customHeight="1" thickBot="1" x14ac:dyDescent="0.25">
      <c r="A27" s="11" t="str">
        <f t="shared" si="0"/>
        <v> BBS 98 </v>
      </c>
      <c r="B27" s="15" t="str">
        <f t="shared" si="1"/>
        <v>I</v>
      </c>
      <c r="C27" s="11">
        <f t="shared" si="2"/>
        <v>48408.468000000001</v>
      </c>
      <c r="D27" s="10" t="str">
        <f t="shared" si="3"/>
        <v>vis</v>
      </c>
      <c r="E27" s="44">
        <f>VLOOKUP(C27,Active!C$21:E$973,3,FALSE)</f>
        <v>3049.999928289812</v>
      </c>
      <c r="F27" s="15" t="s">
        <v>50</v>
      </c>
      <c r="G27" s="10" t="str">
        <f t="shared" si="4"/>
        <v>48408.468</v>
      </c>
      <c r="H27" s="11">
        <f t="shared" si="5"/>
        <v>3050</v>
      </c>
      <c r="I27" s="45" t="s">
        <v>358</v>
      </c>
      <c r="J27" s="46" t="s">
        <v>359</v>
      </c>
      <c r="K27" s="45">
        <v>3050</v>
      </c>
      <c r="L27" s="45" t="s">
        <v>360</v>
      </c>
      <c r="M27" s="46" t="s">
        <v>348</v>
      </c>
      <c r="N27" s="46" t="s">
        <v>349</v>
      </c>
      <c r="O27" s="47" t="s">
        <v>339</v>
      </c>
      <c r="P27" s="47" t="s">
        <v>361</v>
      </c>
    </row>
    <row r="28" spans="1:16" ht="12.75" customHeight="1" thickBot="1" x14ac:dyDescent="0.25">
      <c r="A28" s="11" t="str">
        <f t="shared" si="0"/>
        <v> BBS 102 </v>
      </c>
      <c r="B28" s="15" t="str">
        <f t="shared" si="1"/>
        <v>II</v>
      </c>
      <c r="C28" s="11">
        <f t="shared" si="2"/>
        <v>48795.445</v>
      </c>
      <c r="D28" s="10" t="str">
        <f t="shared" si="3"/>
        <v>vis</v>
      </c>
      <c r="E28" s="44">
        <f>VLOOKUP(C28,Active!C$21:E$973,3,FALSE)</f>
        <v>3142.5005724863299</v>
      </c>
      <c r="F28" s="15" t="s">
        <v>50</v>
      </c>
      <c r="G28" s="10" t="str">
        <f t="shared" si="4"/>
        <v>48795.445</v>
      </c>
      <c r="H28" s="11">
        <f t="shared" si="5"/>
        <v>3142.5</v>
      </c>
      <c r="I28" s="45" t="s">
        <v>362</v>
      </c>
      <c r="J28" s="46" t="s">
        <v>363</v>
      </c>
      <c r="K28" s="45">
        <v>3142.5</v>
      </c>
      <c r="L28" s="45" t="s">
        <v>199</v>
      </c>
      <c r="M28" s="46" t="s">
        <v>348</v>
      </c>
      <c r="N28" s="46" t="s">
        <v>349</v>
      </c>
      <c r="O28" s="47" t="s">
        <v>339</v>
      </c>
      <c r="P28" s="47" t="s">
        <v>364</v>
      </c>
    </row>
    <row r="29" spans="1:16" ht="12.75" customHeight="1" thickBot="1" x14ac:dyDescent="0.25">
      <c r="A29" s="11" t="str">
        <f t="shared" si="0"/>
        <v> BBS 103 </v>
      </c>
      <c r="B29" s="15" t="str">
        <f t="shared" si="1"/>
        <v>II</v>
      </c>
      <c r="C29" s="11">
        <f t="shared" si="2"/>
        <v>48883.301099999997</v>
      </c>
      <c r="D29" s="10" t="str">
        <f t="shared" si="3"/>
        <v>vis</v>
      </c>
      <c r="E29" s="44">
        <f>VLOOKUP(C29,Active!C$21:E$973,3,FALSE)</f>
        <v>3163.5011638563428</v>
      </c>
      <c r="F29" s="15" t="s">
        <v>50</v>
      </c>
      <c r="G29" s="10" t="str">
        <f t="shared" si="4"/>
        <v>48883.3011</v>
      </c>
      <c r="H29" s="11">
        <f t="shared" si="5"/>
        <v>3163.5</v>
      </c>
      <c r="I29" s="45" t="s">
        <v>365</v>
      </c>
      <c r="J29" s="46" t="s">
        <v>366</v>
      </c>
      <c r="K29" s="45">
        <v>3163.5</v>
      </c>
      <c r="L29" s="45" t="s">
        <v>367</v>
      </c>
      <c r="M29" s="46" t="s">
        <v>348</v>
      </c>
      <c r="N29" s="46" t="s">
        <v>31</v>
      </c>
      <c r="O29" s="47" t="s">
        <v>368</v>
      </c>
      <c r="P29" s="47" t="s">
        <v>369</v>
      </c>
    </row>
    <row r="30" spans="1:16" ht="12.75" customHeight="1" thickBot="1" x14ac:dyDescent="0.25">
      <c r="A30" s="11" t="str">
        <f t="shared" si="0"/>
        <v>BAVM 62 </v>
      </c>
      <c r="B30" s="15" t="str">
        <f t="shared" si="1"/>
        <v>I</v>
      </c>
      <c r="C30" s="11">
        <f t="shared" si="2"/>
        <v>49115.48</v>
      </c>
      <c r="D30" s="10" t="str">
        <f t="shared" si="3"/>
        <v>vis</v>
      </c>
      <c r="E30" s="44">
        <f>VLOOKUP(C30,Active!C$21:E$973,3,FALSE)</f>
        <v>3218.9998054263579</v>
      </c>
      <c r="F30" s="15" t="s">
        <v>50</v>
      </c>
      <c r="G30" s="10" t="str">
        <f t="shared" si="4"/>
        <v>49115.4800</v>
      </c>
      <c r="H30" s="11">
        <f t="shared" si="5"/>
        <v>3219</v>
      </c>
      <c r="I30" s="45" t="s">
        <v>370</v>
      </c>
      <c r="J30" s="46" t="s">
        <v>371</v>
      </c>
      <c r="K30" s="45">
        <v>3219</v>
      </c>
      <c r="L30" s="45" t="s">
        <v>372</v>
      </c>
      <c r="M30" s="46" t="s">
        <v>348</v>
      </c>
      <c r="N30" s="46" t="s">
        <v>31</v>
      </c>
      <c r="O30" s="47" t="s">
        <v>373</v>
      </c>
      <c r="P30" s="48" t="s">
        <v>374</v>
      </c>
    </row>
    <row r="31" spans="1:16" ht="12.75" customHeight="1" thickBot="1" x14ac:dyDescent="0.25">
      <c r="A31" s="11" t="str">
        <f t="shared" si="0"/>
        <v>BAVM 62 </v>
      </c>
      <c r="B31" s="15" t="str">
        <f t="shared" si="1"/>
        <v>I</v>
      </c>
      <c r="C31" s="11">
        <f t="shared" si="2"/>
        <v>49115.482400000001</v>
      </c>
      <c r="D31" s="10" t="str">
        <f t="shared" si="3"/>
        <v>vis</v>
      </c>
      <c r="E31" s="44">
        <f>VLOOKUP(C31,Active!C$21:E$973,3,FALSE)</f>
        <v>3219.000379107858</v>
      </c>
      <c r="F31" s="15" t="s">
        <v>50</v>
      </c>
      <c r="G31" s="10" t="str">
        <f t="shared" si="4"/>
        <v>49115.4824</v>
      </c>
      <c r="H31" s="11">
        <f t="shared" si="5"/>
        <v>3219</v>
      </c>
      <c r="I31" s="45" t="s">
        <v>375</v>
      </c>
      <c r="J31" s="46" t="s">
        <v>376</v>
      </c>
      <c r="K31" s="45">
        <v>3219</v>
      </c>
      <c r="L31" s="45" t="s">
        <v>377</v>
      </c>
      <c r="M31" s="46" t="s">
        <v>348</v>
      </c>
      <c r="N31" s="46" t="s">
        <v>378</v>
      </c>
      <c r="O31" s="47" t="s">
        <v>373</v>
      </c>
      <c r="P31" s="48" t="s">
        <v>374</v>
      </c>
    </row>
    <row r="32" spans="1:16" ht="12.75" customHeight="1" thickBot="1" x14ac:dyDescent="0.25">
      <c r="A32" s="11" t="str">
        <f t="shared" si="0"/>
        <v> BBS 107 </v>
      </c>
      <c r="B32" s="15" t="str">
        <f t="shared" si="1"/>
        <v>I</v>
      </c>
      <c r="C32" s="11">
        <f t="shared" si="2"/>
        <v>49504.5461</v>
      </c>
      <c r="D32" s="10" t="str">
        <f t="shared" si="3"/>
        <v>vis</v>
      </c>
      <c r="E32" s="44">
        <f>VLOOKUP(C32,Active!C$21:E$973,3,FALSE)</f>
        <v>3311.9998154657833</v>
      </c>
      <c r="F32" s="15" t="s">
        <v>50</v>
      </c>
      <c r="G32" s="10" t="str">
        <f t="shared" si="4"/>
        <v>49504.5461</v>
      </c>
      <c r="H32" s="11">
        <f t="shared" si="5"/>
        <v>3312</v>
      </c>
      <c r="I32" s="45" t="s">
        <v>379</v>
      </c>
      <c r="J32" s="46" t="s">
        <v>380</v>
      </c>
      <c r="K32" s="45">
        <v>3312</v>
      </c>
      <c r="L32" s="45" t="s">
        <v>372</v>
      </c>
      <c r="M32" s="46" t="s">
        <v>348</v>
      </c>
      <c r="N32" s="46" t="s">
        <v>31</v>
      </c>
      <c r="O32" s="47" t="s">
        <v>368</v>
      </c>
      <c r="P32" s="47" t="s">
        <v>381</v>
      </c>
    </row>
    <row r="33" spans="1:16" ht="12.75" customHeight="1" thickBot="1" x14ac:dyDescent="0.25">
      <c r="A33" s="11" t="str">
        <f t="shared" si="0"/>
        <v>IBVS 5745 </v>
      </c>
      <c r="B33" s="15" t="str">
        <f t="shared" si="1"/>
        <v>II</v>
      </c>
      <c r="C33" s="11">
        <f t="shared" si="2"/>
        <v>53476.7886</v>
      </c>
      <c r="D33" s="10" t="str">
        <f t="shared" si="3"/>
        <v>vis</v>
      </c>
      <c r="E33" s="44">
        <f>VLOOKUP(C33,Active!C$21:E$973,3,FALSE)</f>
        <v>4261.5006647534383</v>
      </c>
      <c r="F33" s="15" t="s">
        <v>50</v>
      </c>
      <c r="G33" s="10" t="str">
        <f t="shared" si="4"/>
        <v>53476.7886</v>
      </c>
      <c r="H33" s="11">
        <f t="shared" si="5"/>
        <v>4261.5</v>
      </c>
      <c r="I33" s="45" t="s">
        <v>393</v>
      </c>
      <c r="J33" s="46" t="s">
        <v>394</v>
      </c>
      <c r="K33" s="45">
        <v>4261.5</v>
      </c>
      <c r="L33" s="45" t="s">
        <v>395</v>
      </c>
      <c r="M33" s="46" t="s">
        <v>348</v>
      </c>
      <c r="N33" s="46" t="s">
        <v>349</v>
      </c>
      <c r="O33" s="47" t="s">
        <v>350</v>
      </c>
      <c r="P33" s="48" t="s">
        <v>351</v>
      </c>
    </row>
    <row r="34" spans="1:16" ht="12.75" customHeight="1" thickBot="1" x14ac:dyDescent="0.25">
      <c r="A34" s="11" t="str">
        <f t="shared" si="0"/>
        <v>BAVM 178 </v>
      </c>
      <c r="B34" s="15" t="str">
        <f t="shared" si="1"/>
        <v>I</v>
      </c>
      <c r="C34" s="11">
        <f t="shared" si="2"/>
        <v>53901.415099999998</v>
      </c>
      <c r="D34" s="10" t="str">
        <f t="shared" si="3"/>
        <v>vis</v>
      </c>
      <c r="E34" s="44">
        <f>VLOOKUP(C34,Active!C$21:E$973,3,FALSE)</f>
        <v>4363.0008179742053</v>
      </c>
      <c r="F34" s="15" t="s">
        <v>50</v>
      </c>
      <c r="G34" s="10" t="str">
        <f t="shared" si="4"/>
        <v>53901.4151</v>
      </c>
      <c r="H34" s="11">
        <f t="shared" si="5"/>
        <v>4363</v>
      </c>
      <c r="I34" s="45" t="s">
        <v>401</v>
      </c>
      <c r="J34" s="46" t="s">
        <v>402</v>
      </c>
      <c r="K34" s="45">
        <v>4363</v>
      </c>
      <c r="L34" s="45" t="s">
        <v>398</v>
      </c>
      <c r="M34" s="46" t="s">
        <v>403</v>
      </c>
      <c r="N34" s="46" t="s">
        <v>404</v>
      </c>
      <c r="O34" s="47" t="s">
        <v>373</v>
      </c>
      <c r="P34" s="48" t="s">
        <v>405</v>
      </c>
    </row>
    <row r="35" spans="1:16" ht="12.75" customHeight="1" thickBot="1" x14ac:dyDescent="0.25">
      <c r="A35" s="11" t="str">
        <f t="shared" si="0"/>
        <v>BAVM 186 </v>
      </c>
      <c r="B35" s="15" t="str">
        <f t="shared" si="1"/>
        <v>I</v>
      </c>
      <c r="C35" s="11">
        <f t="shared" si="2"/>
        <v>54244.463199999998</v>
      </c>
      <c r="D35" s="10" t="str">
        <f t="shared" si="3"/>
        <v>vis</v>
      </c>
      <c r="E35" s="44">
        <f>VLOOKUP(C35,Active!C$21:E$973,3,FALSE)</f>
        <v>4445.0009633068521</v>
      </c>
      <c r="F35" s="15" t="s">
        <v>50</v>
      </c>
      <c r="G35" s="10" t="str">
        <f t="shared" si="4"/>
        <v>54244.4632</v>
      </c>
      <c r="H35" s="11">
        <f t="shared" si="5"/>
        <v>4445</v>
      </c>
      <c r="I35" s="45" t="s">
        <v>410</v>
      </c>
      <c r="J35" s="46" t="s">
        <v>411</v>
      </c>
      <c r="K35" s="45" t="s">
        <v>412</v>
      </c>
      <c r="L35" s="45" t="s">
        <v>413</v>
      </c>
      <c r="M35" s="46" t="s">
        <v>403</v>
      </c>
      <c r="N35" s="46" t="s">
        <v>404</v>
      </c>
      <c r="O35" s="47" t="s">
        <v>373</v>
      </c>
      <c r="P35" s="48" t="s">
        <v>414</v>
      </c>
    </row>
    <row r="36" spans="1:16" ht="12.75" customHeight="1" thickBot="1" x14ac:dyDescent="0.25">
      <c r="A36" s="11" t="str">
        <f t="shared" si="0"/>
        <v>OEJV 0074 </v>
      </c>
      <c r="B36" s="15" t="str">
        <f t="shared" si="1"/>
        <v>I</v>
      </c>
      <c r="C36" s="11">
        <f t="shared" si="2"/>
        <v>54265.381070000003</v>
      </c>
      <c r="D36" s="10" t="str">
        <f t="shared" si="3"/>
        <v>vis</v>
      </c>
      <c r="E36" s="44">
        <f>VLOOKUP(C36,Active!C$21:E$973,3,FALSE)</f>
        <v>4450.0010445783992</v>
      </c>
      <c r="F36" s="15" t="s">
        <v>50</v>
      </c>
      <c r="G36" s="10" t="str">
        <f t="shared" si="4"/>
        <v>54265.38107</v>
      </c>
      <c r="H36" s="11">
        <f t="shared" si="5"/>
        <v>4450</v>
      </c>
      <c r="I36" s="45" t="s">
        <v>415</v>
      </c>
      <c r="J36" s="46" t="s">
        <v>416</v>
      </c>
      <c r="K36" s="45" t="s">
        <v>417</v>
      </c>
      <c r="L36" s="45" t="s">
        <v>418</v>
      </c>
      <c r="M36" s="46" t="s">
        <v>403</v>
      </c>
      <c r="N36" s="46" t="s">
        <v>419</v>
      </c>
      <c r="O36" s="47" t="s">
        <v>420</v>
      </c>
      <c r="P36" s="48" t="s">
        <v>421</v>
      </c>
    </row>
    <row r="37" spans="1:16" ht="12.75" customHeight="1" thickBot="1" x14ac:dyDescent="0.25">
      <c r="A37" s="11" t="str">
        <f t="shared" si="0"/>
        <v>BAVM 186 </v>
      </c>
      <c r="B37" s="15" t="str">
        <f t="shared" si="1"/>
        <v>II</v>
      </c>
      <c r="C37" s="11">
        <f t="shared" si="2"/>
        <v>54288.389300000003</v>
      </c>
      <c r="D37" s="10" t="str">
        <f t="shared" si="3"/>
        <v>vis</v>
      </c>
      <c r="E37" s="44">
        <f>VLOOKUP(C37,Active!C$21:E$973,3,FALSE)</f>
        <v>4455.5007928756404</v>
      </c>
      <c r="F37" s="15" t="s">
        <v>50</v>
      </c>
      <c r="G37" s="10" t="str">
        <f t="shared" si="4"/>
        <v>54288.3893</v>
      </c>
      <c r="H37" s="11">
        <f t="shared" si="5"/>
        <v>4455.5</v>
      </c>
      <c r="I37" s="45" t="s">
        <v>422</v>
      </c>
      <c r="J37" s="46" t="s">
        <v>423</v>
      </c>
      <c r="K37" s="45" t="s">
        <v>424</v>
      </c>
      <c r="L37" s="45" t="s">
        <v>425</v>
      </c>
      <c r="M37" s="46" t="s">
        <v>403</v>
      </c>
      <c r="N37" s="46" t="s">
        <v>404</v>
      </c>
      <c r="O37" s="47" t="s">
        <v>426</v>
      </c>
      <c r="P37" s="48" t="s">
        <v>414</v>
      </c>
    </row>
    <row r="38" spans="1:16" ht="12.75" customHeight="1" thickBot="1" x14ac:dyDescent="0.25">
      <c r="A38" s="11" t="str">
        <f t="shared" si="0"/>
        <v>OEJV 0142 </v>
      </c>
      <c r="B38" s="15" t="str">
        <f t="shared" si="1"/>
        <v>II</v>
      </c>
      <c r="C38" s="11">
        <f t="shared" si="2"/>
        <v>55660.578000000001</v>
      </c>
      <c r="D38" s="10" t="str">
        <f t="shared" si="3"/>
        <v>vis</v>
      </c>
      <c r="E38" s="44">
        <f>VLOOKUP(C38,Active!C$21:E$973,3,FALSE)</f>
        <v>4783.5004897805811</v>
      </c>
      <c r="F38" s="15" t="s">
        <v>50</v>
      </c>
      <c r="G38" s="10" t="str">
        <f t="shared" si="4"/>
        <v>55660.578</v>
      </c>
      <c r="H38" s="11">
        <f t="shared" si="5"/>
        <v>4783.5</v>
      </c>
      <c r="I38" s="45" t="s">
        <v>427</v>
      </c>
      <c r="J38" s="46" t="s">
        <v>428</v>
      </c>
      <c r="K38" s="45" t="s">
        <v>429</v>
      </c>
      <c r="L38" s="45" t="s">
        <v>199</v>
      </c>
      <c r="M38" s="46" t="s">
        <v>403</v>
      </c>
      <c r="N38" s="46" t="s">
        <v>50</v>
      </c>
      <c r="O38" s="47" t="s">
        <v>339</v>
      </c>
      <c r="P38" s="48" t="s">
        <v>430</v>
      </c>
    </row>
    <row r="39" spans="1:16" ht="12.75" customHeight="1" thickBot="1" x14ac:dyDescent="0.25">
      <c r="A39" s="11" t="str">
        <f t="shared" si="0"/>
        <v>OEJV 0160 </v>
      </c>
      <c r="B39" s="15" t="str">
        <f t="shared" si="1"/>
        <v>II</v>
      </c>
      <c r="C39" s="11">
        <f t="shared" si="2"/>
        <v>55794.451760000004</v>
      </c>
      <c r="D39" s="10" t="str">
        <f t="shared" si="3"/>
        <v>vis</v>
      </c>
      <c r="E39" s="44">
        <f>VLOOKUP(C39,Active!C$21:E$973,3,FALSE)</f>
        <v>4815.5008645858279</v>
      </c>
      <c r="F39" s="15" t="s">
        <v>50</v>
      </c>
      <c r="G39" s="10" t="str">
        <f t="shared" si="4"/>
        <v>55794.45176</v>
      </c>
      <c r="H39" s="11">
        <f t="shared" si="5"/>
        <v>4815.5</v>
      </c>
      <c r="I39" s="45" t="s">
        <v>431</v>
      </c>
      <c r="J39" s="46" t="s">
        <v>432</v>
      </c>
      <c r="K39" s="45" t="s">
        <v>433</v>
      </c>
      <c r="L39" s="45" t="s">
        <v>434</v>
      </c>
      <c r="M39" s="46" t="s">
        <v>403</v>
      </c>
      <c r="N39" s="46" t="s">
        <v>419</v>
      </c>
      <c r="O39" s="47" t="s">
        <v>435</v>
      </c>
      <c r="P39" s="48" t="s">
        <v>436</v>
      </c>
    </row>
    <row r="40" spans="1:16" ht="12.75" customHeight="1" thickBot="1" x14ac:dyDescent="0.25">
      <c r="A40" s="11" t="str">
        <f t="shared" si="0"/>
        <v>IBVS 6093 </v>
      </c>
      <c r="B40" s="15" t="str">
        <f t="shared" si="1"/>
        <v>I</v>
      </c>
      <c r="C40" s="11">
        <f t="shared" si="2"/>
        <v>56491.004999999997</v>
      </c>
      <c r="D40" s="10" t="str">
        <f t="shared" si="3"/>
        <v>vis</v>
      </c>
      <c r="E40" s="44">
        <f>VLOOKUP(C40,Active!C$21:E$973,3,FALSE)</f>
        <v>4982.0007429175421</v>
      </c>
      <c r="F40" s="15" t="s">
        <v>50</v>
      </c>
      <c r="G40" s="10" t="str">
        <f t="shared" si="4"/>
        <v>56491.0050</v>
      </c>
      <c r="H40" s="11">
        <f t="shared" si="5"/>
        <v>4982</v>
      </c>
      <c r="I40" s="45" t="s">
        <v>437</v>
      </c>
      <c r="J40" s="46" t="s">
        <v>438</v>
      </c>
      <c r="K40" s="45" t="s">
        <v>439</v>
      </c>
      <c r="L40" s="45" t="s">
        <v>409</v>
      </c>
      <c r="M40" s="46" t="s">
        <v>403</v>
      </c>
      <c r="N40" s="46" t="s">
        <v>50</v>
      </c>
      <c r="O40" s="47" t="s">
        <v>310</v>
      </c>
      <c r="P40" s="48" t="s">
        <v>440</v>
      </c>
    </row>
    <row r="41" spans="1:16" ht="12.75" customHeight="1" thickBot="1" x14ac:dyDescent="0.25">
      <c r="A41" s="11" t="str">
        <f t="shared" si="0"/>
        <v> HB 907.2 </v>
      </c>
      <c r="B41" s="15" t="str">
        <f t="shared" si="1"/>
        <v>II</v>
      </c>
      <c r="C41" s="11">
        <f t="shared" si="2"/>
        <v>14766.779</v>
      </c>
      <c r="D41" s="10" t="str">
        <f t="shared" si="3"/>
        <v>vis</v>
      </c>
      <c r="E41" s="44">
        <f>VLOOKUP(C41,Active!C$21:E$973,3,FALSE)</f>
        <v>-4991.5061673151649</v>
      </c>
      <c r="F41" s="15" t="s">
        <v>50</v>
      </c>
      <c r="G41" s="10" t="str">
        <f t="shared" si="4"/>
        <v>14766.779</v>
      </c>
      <c r="H41" s="11">
        <f t="shared" si="5"/>
        <v>-4991.5</v>
      </c>
      <c r="I41" s="45" t="s">
        <v>88</v>
      </c>
      <c r="J41" s="46" t="s">
        <v>89</v>
      </c>
      <c r="K41" s="45">
        <v>-4991.5</v>
      </c>
      <c r="L41" s="45" t="s">
        <v>90</v>
      </c>
      <c r="M41" s="46" t="s">
        <v>91</v>
      </c>
      <c r="N41" s="46"/>
      <c r="O41" s="47" t="s">
        <v>92</v>
      </c>
      <c r="P41" s="47" t="s">
        <v>93</v>
      </c>
    </row>
    <row r="42" spans="1:16" ht="12.75" customHeight="1" thickBot="1" x14ac:dyDescent="0.25">
      <c r="A42" s="11" t="str">
        <f t="shared" si="0"/>
        <v> HB 907.2 </v>
      </c>
      <c r="B42" s="15" t="str">
        <f t="shared" si="1"/>
        <v>I</v>
      </c>
      <c r="C42" s="11">
        <f t="shared" si="2"/>
        <v>16379.51</v>
      </c>
      <c r="D42" s="10" t="str">
        <f t="shared" si="3"/>
        <v>vis</v>
      </c>
      <c r="E42" s="44">
        <f>VLOOKUP(C42,Active!C$21:E$973,3,FALSE)</f>
        <v>-4606.0086922308701</v>
      </c>
      <c r="F42" s="15" t="s">
        <v>50</v>
      </c>
      <c r="G42" s="10" t="str">
        <f t="shared" si="4"/>
        <v>16379.51</v>
      </c>
      <c r="H42" s="11">
        <f t="shared" si="5"/>
        <v>-4606</v>
      </c>
      <c r="I42" s="45" t="s">
        <v>94</v>
      </c>
      <c r="J42" s="46" t="s">
        <v>95</v>
      </c>
      <c r="K42" s="45">
        <v>-4606</v>
      </c>
      <c r="L42" s="45" t="s">
        <v>96</v>
      </c>
      <c r="M42" s="46" t="s">
        <v>91</v>
      </c>
      <c r="N42" s="46"/>
      <c r="O42" s="47" t="s">
        <v>92</v>
      </c>
      <c r="P42" s="47" t="s">
        <v>93</v>
      </c>
    </row>
    <row r="43" spans="1:16" ht="12.75" customHeight="1" thickBot="1" x14ac:dyDescent="0.25">
      <c r="A43" s="11" t="str">
        <f t="shared" ref="A43:A74" si="6">P43</f>
        <v> HB 907.2 </v>
      </c>
      <c r="B43" s="15" t="str">
        <f t="shared" ref="B43:B74" si="7">IF(H43=INT(H43),"I","II")</f>
        <v>II</v>
      </c>
      <c r="C43" s="11">
        <f t="shared" ref="C43:C74" si="8">1*G43</f>
        <v>16402.534</v>
      </c>
      <c r="D43" s="10" t="str">
        <f t="shared" ref="D43:D74" si="9">VLOOKUP(F43,I$1:J$5,2,FALSE)</f>
        <v>vis</v>
      </c>
      <c r="E43" s="44">
        <f>VLOOKUP(C43,Active!C$21:E$973,3,FALSE)</f>
        <v>-4600.5051743681015</v>
      </c>
      <c r="F43" s="15" t="s">
        <v>50</v>
      </c>
      <c r="G43" s="10" t="str">
        <f t="shared" ref="G43:G74" si="10">MID(I43,3,LEN(I43)-3)</f>
        <v>16402.534</v>
      </c>
      <c r="H43" s="11">
        <f t="shared" ref="H43:H74" si="11">1*K43</f>
        <v>-4600.5</v>
      </c>
      <c r="I43" s="45" t="s">
        <v>97</v>
      </c>
      <c r="J43" s="46" t="s">
        <v>98</v>
      </c>
      <c r="K43" s="45">
        <v>-4600.5</v>
      </c>
      <c r="L43" s="45" t="s">
        <v>99</v>
      </c>
      <c r="M43" s="46" t="s">
        <v>91</v>
      </c>
      <c r="N43" s="46"/>
      <c r="O43" s="47" t="s">
        <v>92</v>
      </c>
      <c r="P43" s="47" t="s">
        <v>93</v>
      </c>
    </row>
    <row r="44" spans="1:16" ht="12.75" customHeight="1" thickBot="1" x14ac:dyDescent="0.25">
      <c r="A44" s="11" t="str">
        <f t="shared" si="6"/>
        <v> HB 907.2 </v>
      </c>
      <c r="B44" s="15" t="str">
        <f t="shared" si="7"/>
        <v>I</v>
      </c>
      <c r="C44" s="11">
        <f t="shared" si="8"/>
        <v>16634.72</v>
      </c>
      <c r="D44" s="10" t="str">
        <f t="shared" si="9"/>
        <v>vis</v>
      </c>
      <c r="E44" s="44">
        <f>VLOOKUP(C44,Active!C$21:E$973,3,FALSE)</f>
        <v>-4545.0048356569823</v>
      </c>
      <c r="F44" s="15" t="s">
        <v>50</v>
      </c>
      <c r="G44" s="10" t="str">
        <f t="shared" si="10"/>
        <v>16634.72</v>
      </c>
      <c r="H44" s="11">
        <f t="shared" si="11"/>
        <v>-4545</v>
      </c>
      <c r="I44" s="45" t="s">
        <v>100</v>
      </c>
      <c r="J44" s="46" t="s">
        <v>101</v>
      </c>
      <c r="K44" s="45">
        <v>-4545</v>
      </c>
      <c r="L44" s="45" t="s">
        <v>102</v>
      </c>
      <c r="M44" s="46" t="s">
        <v>91</v>
      </c>
      <c r="N44" s="46"/>
      <c r="O44" s="47" t="s">
        <v>92</v>
      </c>
      <c r="P44" s="47" t="s">
        <v>93</v>
      </c>
    </row>
    <row r="45" spans="1:16" ht="12.75" customHeight="1" thickBot="1" x14ac:dyDescent="0.25">
      <c r="A45" s="11" t="str">
        <f t="shared" si="6"/>
        <v> HB 907.2 </v>
      </c>
      <c r="B45" s="15" t="str">
        <f t="shared" si="7"/>
        <v>II</v>
      </c>
      <c r="C45" s="11">
        <f t="shared" si="8"/>
        <v>16678.62</v>
      </c>
      <c r="D45" s="10" t="str">
        <f t="shared" si="9"/>
        <v>vis</v>
      </c>
      <c r="E45" s="44">
        <f>VLOOKUP(C45,Active!C$21:E$973,3,FALSE)</f>
        <v>-4534.5112448745149</v>
      </c>
      <c r="F45" s="15" t="s">
        <v>50</v>
      </c>
      <c r="G45" s="10" t="str">
        <f t="shared" si="10"/>
        <v>16678.62</v>
      </c>
      <c r="H45" s="11">
        <f t="shared" si="11"/>
        <v>-4534.5</v>
      </c>
      <c r="I45" s="45" t="s">
        <v>103</v>
      </c>
      <c r="J45" s="46" t="s">
        <v>104</v>
      </c>
      <c r="K45" s="45">
        <v>-4534.5</v>
      </c>
      <c r="L45" s="45" t="s">
        <v>105</v>
      </c>
      <c r="M45" s="46" t="s">
        <v>91</v>
      </c>
      <c r="N45" s="46"/>
      <c r="O45" s="47" t="s">
        <v>92</v>
      </c>
      <c r="P45" s="47" t="s">
        <v>93</v>
      </c>
    </row>
    <row r="46" spans="1:16" ht="12.75" customHeight="1" thickBot="1" x14ac:dyDescent="0.25">
      <c r="A46" s="11" t="str">
        <f t="shared" si="6"/>
        <v> HB 907.2 </v>
      </c>
      <c r="B46" s="15" t="str">
        <f t="shared" si="7"/>
        <v>II</v>
      </c>
      <c r="C46" s="11">
        <f t="shared" si="8"/>
        <v>16975.669999999998</v>
      </c>
      <c r="D46" s="10" t="str">
        <f t="shared" si="9"/>
        <v>vis</v>
      </c>
      <c r="E46" s="44">
        <f>VLOOKUP(C46,Active!C$21:E$973,3,FALSE)</f>
        <v>-4463.5062074728712</v>
      </c>
      <c r="F46" s="15" t="s">
        <v>50</v>
      </c>
      <c r="G46" s="10" t="str">
        <f t="shared" si="10"/>
        <v>16975.67</v>
      </c>
      <c r="H46" s="11">
        <f t="shared" si="11"/>
        <v>-4463.5</v>
      </c>
      <c r="I46" s="45" t="s">
        <v>106</v>
      </c>
      <c r="J46" s="46" t="s">
        <v>107</v>
      </c>
      <c r="K46" s="45">
        <v>-4463.5</v>
      </c>
      <c r="L46" s="45" t="s">
        <v>108</v>
      </c>
      <c r="M46" s="46" t="s">
        <v>91</v>
      </c>
      <c r="N46" s="46"/>
      <c r="O46" s="47" t="s">
        <v>92</v>
      </c>
      <c r="P46" s="47" t="s">
        <v>93</v>
      </c>
    </row>
    <row r="47" spans="1:16" ht="12.75" customHeight="1" thickBot="1" x14ac:dyDescent="0.25">
      <c r="A47" s="11" t="str">
        <f t="shared" si="6"/>
        <v> HB 907.2 </v>
      </c>
      <c r="B47" s="15" t="str">
        <f t="shared" si="7"/>
        <v>I</v>
      </c>
      <c r="C47" s="11">
        <f t="shared" si="8"/>
        <v>17107.530999999999</v>
      </c>
      <c r="D47" s="10" t="str">
        <f t="shared" si="9"/>
        <v>vis</v>
      </c>
      <c r="E47" s="44">
        <f>VLOOKUP(C47,Active!C$21:E$973,3,FALSE)</f>
        <v>-4431.9869506581326</v>
      </c>
      <c r="F47" s="15" t="s">
        <v>50</v>
      </c>
      <c r="G47" s="10" t="str">
        <f t="shared" si="10"/>
        <v>17107.531</v>
      </c>
      <c r="H47" s="11">
        <f t="shared" si="11"/>
        <v>-4432</v>
      </c>
      <c r="I47" s="45" t="s">
        <v>109</v>
      </c>
      <c r="J47" s="46" t="s">
        <v>110</v>
      </c>
      <c r="K47" s="45">
        <v>-4432</v>
      </c>
      <c r="L47" s="45" t="s">
        <v>111</v>
      </c>
      <c r="M47" s="46" t="s">
        <v>91</v>
      </c>
      <c r="N47" s="46"/>
      <c r="O47" s="47" t="s">
        <v>92</v>
      </c>
      <c r="P47" s="47" t="s">
        <v>93</v>
      </c>
    </row>
    <row r="48" spans="1:16" ht="12.75" customHeight="1" thickBot="1" x14ac:dyDescent="0.25">
      <c r="A48" s="11" t="str">
        <f t="shared" si="6"/>
        <v> HB 907.2 </v>
      </c>
      <c r="B48" s="15" t="str">
        <f t="shared" si="7"/>
        <v>I</v>
      </c>
      <c r="C48" s="11">
        <f t="shared" si="8"/>
        <v>17341.73</v>
      </c>
      <c r="D48" s="10" t="str">
        <f t="shared" si="9"/>
        <v>vis</v>
      </c>
      <c r="E48" s="44">
        <f>VLOOKUP(C48,Active!C$21:E$973,3,FALSE)</f>
        <v>-4376.0054365883543</v>
      </c>
      <c r="F48" s="15" t="s">
        <v>50</v>
      </c>
      <c r="G48" s="10" t="str">
        <f t="shared" si="10"/>
        <v>17341.73</v>
      </c>
      <c r="H48" s="11">
        <f t="shared" si="11"/>
        <v>-4376</v>
      </c>
      <c r="I48" s="45" t="s">
        <v>112</v>
      </c>
      <c r="J48" s="46" t="s">
        <v>113</v>
      </c>
      <c r="K48" s="45">
        <v>-4376</v>
      </c>
      <c r="L48" s="45" t="s">
        <v>102</v>
      </c>
      <c r="M48" s="46" t="s">
        <v>91</v>
      </c>
      <c r="N48" s="46"/>
      <c r="O48" s="47" t="s">
        <v>92</v>
      </c>
      <c r="P48" s="47" t="s">
        <v>93</v>
      </c>
    </row>
    <row r="49" spans="1:16" ht="12.75" customHeight="1" thickBot="1" x14ac:dyDescent="0.25">
      <c r="A49" s="11" t="str">
        <f t="shared" si="6"/>
        <v> HB 907.2 </v>
      </c>
      <c r="B49" s="15" t="str">
        <f t="shared" si="7"/>
        <v>II</v>
      </c>
      <c r="C49" s="11">
        <f t="shared" si="8"/>
        <v>17707.812999999998</v>
      </c>
      <c r="D49" s="10" t="str">
        <f t="shared" si="9"/>
        <v>vis</v>
      </c>
      <c r="E49" s="44">
        <f>VLOOKUP(C49,Active!C$21:E$973,3,FALSE)</f>
        <v>-4288.4991679227905</v>
      </c>
      <c r="F49" s="15" t="s">
        <v>50</v>
      </c>
      <c r="G49" s="10" t="str">
        <f t="shared" si="10"/>
        <v>17707.813</v>
      </c>
      <c r="H49" s="11">
        <f t="shared" si="11"/>
        <v>-4288.5</v>
      </c>
      <c r="I49" s="45" t="s">
        <v>114</v>
      </c>
      <c r="J49" s="46" t="s">
        <v>115</v>
      </c>
      <c r="K49" s="45">
        <v>-4288.5</v>
      </c>
      <c r="L49" s="45" t="s">
        <v>116</v>
      </c>
      <c r="M49" s="46" t="s">
        <v>91</v>
      </c>
      <c r="N49" s="46"/>
      <c r="O49" s="47" t="s">
        <v>92</v>
      </c>
      <c r="P49" s="47" t="s">
        <v>93</v>
      </c>
    </row>
    <row r="50" spans="1:16" ht="12.75" customHeight="1" thickBot="1" x14ac:dyDescent="0.25">
      <c r="A50" s="11" t="str">
        <f t="shared" si="6"/>
        <v> HB 907.2 </v>
      </c>
      <c r="B50" s="15" t="str">
        <f t="shared" si="7"/>
        <v>II</v>
      </c>
      <c r="C50" s="11">
        <f t="shared" si="8"/>
        <v>17728.754000000001</v>
      </c>
      <c r="D50" s="10" t="str">
        <f t="shared" si="9"/>
        <v>vis</v>
      </c>
      <c r="E50" s="44">
        <f>VLOOKUP(C50,Active!C$21:E$973,3,FALSE)</f>
        <v>-4283.4935577957813</v>
      </c>
      <c r="F50" s="15" t="s">
        <v>50</v>
      </c>
      <c r="G50" s="10" t="str">
        <f t="shared" si="10"/>
        <v>17728.754</v>
      </c>
      <c r="H50" s="11">
        <f t="shared" si="11"/>
        <v>-4283.5</v>
      </c>
      <c r="I50" s="45" t="s">
        <v>117</v>
      </c>
      <c r="J50" s="46" t="s">
        <v>118</v>
      </c>
      <c r="K50" s="45">
        <v>-4283.5</v>
      </c>
      <c r="L50" s="45" t="s">
        <v>119</v>
      </c>
      <c r="M50" s="46" t="s">
        <v>91</v>
      </c>
      <c r="N50" s="46"/>
      <c r="O50" s="47" t="s">
        <v>92</v>
      </c>
      <c r="P50" s="47" t="s">
        <v>93</v>
      </c>
    </row>
    <row r="51" spans="1:16" ht="12.75" customHeight="1" thickBot="1" x14ac:dyDescent="0.25">
      <c r="A51" s="11" t="str">
        <f t="shared" si="6"/>
        <v> HB 907.2 </v>
      </c>
      <c r="B51" s="15" t="str">
        <f t="shared" si="7"/>
        <v>I</v>
      </c>
      <c r="C51" s="11">
        <f t="shared" si="8"/>
        <v>18027.8</v>
      </c>
      <c r="D51" s="10" t="str">
        <f t="shared" si="9"/>
        <v>vis</v>
      </c>
      <c r="E51" s="44">
        <f>VLOOKUP(C51,Active!C$21:E$973,3,FALSE)</f>
        <v>-4212.011408612776</v>
      </c>
      <c r="F51" s="15" t="s">
        <v>50</v>
      </c>
      <c r="G51" s="10" t="str">
        <f t="shared" si="10"/>
        <v>18027.80</v>
      </c>
      <c r="H51" s="11">
        <f t="shared" si="11"/>
        <v>-4212</v>
      </c>
      <c r="I51" s="45" t="s">
        <v>120</v>
      </c>
      <c r="J51" s="46" t="s">
        <v>121</v>
      </c>
      <c r="K51" s="45">
        <v>-4212</v>
      </c>
      <c r="L51" s="45" t="s">
        <v>105</v>
      </c>
      <c r="M51" s="46" t="s">
        <v>91</v>
      </c>
      <c r="N51" s="46"/>
      <c r="O51" s="47" t="s">
        <v>92</v>
      </c>
      <c r="P51" s="47" t="s">
        <v>93</v>
      </c>
    </row>
    <row r="52" spans="1:16" ht="12.75" customHeight="1" thickBot="1" x14ac:dyDescent="0.25">
      <c r="A52" s="11" t="str">
        <f t="shared" si="6"/>
        <v> HB 907.2 </v>
      </c>
      <c r="B52" s="15" t="str">
        <f t="shared" si="7"/>
        <v>II</v>
      </c>
      <c r="C52" s="11">
        <f t="shared" si="8"/>
        <v>18523.560000000001</v>
      </c>
      <c r="D52" s="10" t="str">
        <f t="shared" si="9"/>
        <v>vis</v>
      </c>
      <c r="E52" s="44">
        <f>VLOOKUP(C52,Active!C$21:E$973,3,FALSE)</f>
        <v>-4093.5079332980517</v>
      </c>
      <c r="F52" s="15" t="s">
        <v>50</v>
      </c>
      <c r="G52" s="10" t="str">
        <f t="shared" si="10"/>
        <v>18523.56</v>
      </c>
      <c r="H52" s="11">
        <f t="shared" si="11"/>
        <v>-4093.5</v>
      </c>
      <c r="I52" s="45" t="s">
        <v>122</v>
      </c>
      <c r="J52" s="46" t="s">
        <v>123</v>
      </c>
      <c r="K52" s="45">
        <v>-4093.5</v>
      </c>
      <c r="L52" s="45" t="s">
        <v>108</v>
      </c>
      <c r="M52" s="46" t="s">
        <v>91</v>
      </c>
      <c r="N52" s="46"/>
      <c r="O52" s="47" t="s">
        <v>92</v>
      </c>
      <c r="P52" s="47" t="s">
        <v>93</v>
      </c>
    </row>
    <row r="53" spans="1:16" ht="12.75" customHeight="1" thickBot="1" x14ac:dyDescent="0.25">
      <c r="A53" s="11" t="str">
        <f t="shared" si="6"/>
        <v> HB 907.2 </v>
      </c>
      <c r="B53" s="15" t="str">
        <f t="shared" si="7"/>
        <v>II</v>
      </c>
      <c r="C53" s="11">
        <f t="shared" si="8"/>
        <v>19531.77</v>
      </c>
      <c r="D53" s="10" t="str">
        <f t="shared" si="9"/>
        <v>vis</v>
      </c>
      <c r="E53" s="44">
        <f>VLOOKUP(C53,Active!C$21:E$973,3,FALSE)</f>
        <v>-3852.5115058995971</v>
      </c>
      <c r="F53" s="15" t="s">
        <v>50</v>
      </c>
      <c r="G53" s="10" t="str">
        <f t="shared" si="10"/>
        <v>19531.77</v>
      </c>
      <c r="H53" s="11">
        <f t="shared" si="11"/>
        <v>-3852.5</v>
      </c>
      <c r="I53" s="45" t="s">
        <v>124</v>
      </c>
      <c r="J53" s="46" t="s">
        <v>125</v>
      </c>
      <c r="K53" s="45">
        <v>-3852.5</v>
      </c>
      <c r="L53" s="45" t="s">
        <v>105</v>
      </c>
      <c r="M53" s="46" t="s">
        <v>91</v>
      </c>
      <c r="N53" s="46"/>
      <c r="O53" s="47" t="s">
        <v>92</v>
      </c>
      <c r="P53" s="47" t="s">
        <v>93</v>
      </c>
    </row>
    <row r="54" spans="1:16" ht="12.75" customHeight="1" thickBot="1" x14ac:dyDescent="0.25">
      <c r="A54" s="11" t="str">
        <f t="shared" si="6"/>
        <v> HB 907.2 </v>
      </c>
      <c r="B54" s="15" t="str">
        <f t="shared" si="7"/>
        <v>I</v>
      </c>
      <c r="C54" s="11">
        <f t="shared" si="8"/>
        <v>19596.592000000001</v>
      </c>
      <c r="D54" s="10" t="str">
        <f t="shared" si="9"/>
        <v>vis</v>
      </c>
      <c r="E54" s="44">
        <f>VLOOKUP(C54,Active!C$21:E$973,3,FALSE)</f>
        <v>-3837.0168466353339</v>
      </c>
      <c r="F54" s="15" t="s">
        <v>50</v>
      </c>
      <c r="G54" s="10" t="str">
        <f t="shared" si="10"/>
        <v>19596.592</v>
      </c>
      <c r="H54" s="11">
        <f t="shared" si="11"/>
        <v>-3837</v>
      </c>
      <c r="I54" s="45" t="s">
        <v>126</v>
      </c>
      <c r="J54" s="46" t="s">
        <v>127</v>
      </c>
      <c r="K54" s="45">
        <v>-3837</v>
      </c>
      <c r="L54" s="45" t="s">
        <v>128</v>
      </c>
      <c r="M54" s="46" t="s">
        <v>91</v>
      </c>
      <c r="N54" s="46"/>
      <c r="O54" s="47" t="s">
        <v>92</v>
      </c>
      <c r="P54" s="47" t="s">
        <v>93</v>
      </c>
    </row>
    <row r="55" spans="1:16" ht="12.75" customHeight="1" thickBot="1" x14ac:dyDescent="0.25">
      <c r="A55" s="11" t="str">
        <f t="shared" si="6"/>
        <v> HB 907.2 </v>
      </c>
      <c r="B55" s="15" t="str">
        <f t="shared" si="7"/>
        <v>I</v>
      </c>
      <c r="C55" s="11">
        <f t="shared" si="8"/>
        <v>19596.633999999998</v>
      </c>
      <c r="D55" s="10" t="str">
        <f t="shared" si="9"/>
        <v>vis</v>
      </c>
      <c r="E55" s="44">
        <f>VLOOKUP(C55,Active!C$21:E$973,3,FALSE)</f>
        <v>-3837.0068072090735</v>
      </c>
      <c r="F55" s="15" t="s">
        <v>50</v>
      </c>
      <c r="G55" s="10" t="str">
        <f t="shared" si="10"/>
        <v>19596.634</v>
      </c>
      <c r="H55" s="11">
        <f t="shared" si="11"/>
        <v>-3837</v>
      </c>
      <c r="I55" s="45" t="s">
        <v>129</v>
      </c>
      <c r="J55" s="46" t="s">
        <v>130</v>
      </c>
      <c r="K55" s="45">
        <v>-3837</v>
      </c>
      <c r="L55" s="45" t="s">
        <v>131</v>
      </c>
      <c r="M55" s="46" t="s">
        <v>91</v>
      </c>
      <c r="N55" s="46"/>
      <c r="O55" s="47" t="s">
        <v>92</v>
      </c>
      <c r="P55" s="47" t="s">
        <v>93</v>
      </c>
    </row>
    <row r="56" spans="1:16" ht="12.75" customHeight="1" thickBot="1" x14ac:dyDescent="0.25">
      <c r="A56" s="11" t="str">
        <f t="shared" si="6"/>
        <v> HB 907.2 </v>
      </c>
      <c r="B56" s="15" t="str">
        <f t="shared" si="7"/>
        <v>I</v>
      </c>
      <c r="C56" s="11">
        <f t="shared" si="8"/>
        <v>20604.847000000002</v>
      </c>
      <c r="D56" s="10" t="str">
        <f t="shared" si="9"/>
        <v>vis</v>
      </c>
      <c r="E56" s="44">
        <f>VLOOKUP(C56,Active!C$21:E$973,3,FALSE)</f>
        <v>-3596.0096627087419</v>
      </c>
      <c r="F56" s="15" t="s">
        <v>50</v>
      </c>
      <c r="G56" s="10" t="str">
        <f t="shared" si="10"/>
        <v>20604.847</v>
      </c>
      <c r="H56" s="11">
        <f t="shared" si="11"/>
        <v>-3596</v>
      </c>
      <c r="I56" s="45" t="s">
        <v>132</v>
      </c>
      <c r="J56" s="46" t="s">
        <v>133</v>
      </c>
      <c r="K56" s="45">
        <v>-3596</v>
      </c>
      <c r="L56" s="45" t="s">
        <v>134</v>
      </c>
      <c r="M56" s="46" t="s">
        <v>91</v>
      </c>
      <c r="N56" s="46"/>
      <c r="O56" s="47" t="s">
        <v>92</v>
      </c>
      <c r="P56" s="47" t="s">
        <v>93</v>
      </c>
    </row>
    <row r="57" spans="1:16" ht="12.75" customHeight="1" thickBot="1" x14ac:dyDescent="0.25">
      <c r="A57" s="11" t="str">
        <f t="shared" si="6"/>
        <v> HB 907.2 </v>
      </c>
      <c r="B57" s="15" t="str">
        <f t="shared" si="7"/>
        <v>II</v>
      </c>
      <c r="C57" s="11">
        <f t="shared" si="8"/>
        <v>20778.509999999998</v>
      </c>
      <c r="D57" s="10" t="str">
        <f t="shared" si="9"/>
        <v>vis</v>
      </c>
      <c r="E57" s="44">
        <f>VLOOKUP(C57,Active!C$21:E$973,3,FALSE)</f>
        <v>-3554.4983083566754</v>
      </c>
      <c r="F57" s="15" t="s">
        <v>50</v>
      </c>
      <c r="G57" s="10" t="str">
        <f t="shared" si="10"/>
        <v>20778.51</v>
      </c>
      <c r="H57" s="11">
        <f t="shared" si="11"/>
        <v>-3554.5</v>
      </c>
      <c r="I57" s="45" t="s">
        <v>135</v>
      </c>
      <c r="J57" s="46" t="s">
        <v>136</v>
      </c>
      <c r="K57" s="45">
        <v>-3554.5</v>
      </c>
      <c r="L57" s="45" t="s">
        <v>137</v>
      </c>
      <c r="M57" s="46" t="s">
        <v>91</v>
      </c>
      <c r="N57" s="46"/>
      <c r="O57" s="47" t="s">
        <v>92</v>
      </c>
      <c r="P57" s="47" t="s">
        <v>93</v>
      </c>
    </row>
    <row r="58" spans="1:16" ht="12.75" customHeight="1" thickBot="1" x14ac:dyDescent="0.25">
      <c r="A58" s="11" t="str">
        <f t="shared" si="6"/>
        <v> HB 907.2 </v>
      </c>
      <c r="B58" s="15" t="str">
        <f t="shared" si="7"/>
        <v>I</v>
      </c>
      <c r="C58" s="11">
        <f t="shared" si="8"/>
        <v>21675.81</v>
      </c>
      <c r="D58" s="10" t="str">
        <f t="shared" si="9"/>
        <v>vis</v>
      </c>
      <c r="E58" s="44">
        <f>VLOOKUP(C58,Active!C$21:E$973,3,FALSE)</f>
        <v>-3340.0131373063641</v>
      </c>
      <c r="F58" s="15" t="s">
        <v>50</v>
      </c>
      <c r="G58" s="10" t="str">
        <f t="shared" si="10"/>
        <v>21675.81</v>
      </c>
      <c r="H58" s="11">
        <f t="shared" si="11"/>
        <v>-3340</v>
      </c>
      <c r="I58" s="45" t="s">
        <v>138</v>
      </c>
      <c r="J58" s="46" t="s">
        <v>139</v>
      </c>
      <c r="K58" s="45">
        <v>-3340</v>
      </c>
      <c r="L58" s="45" t="s">
        <v>105</v>
      </c>
      <c r="M58" s="46" t="s">
        <v>91</v>
      </c>
      <c r="N58" s="46"/>
      <c r="O58" s="47" t="s">
        <v>92</v>
      </c>
      <c r="P58" s="47" t="s">
        <v>93</v>
      </c>
    </row>
    <row r="59" spans="1:16" ht="12.75" customHeight="1" thickBot="1" x14ac:dyDescent="0.25">
      <c r="A59" s="11" t="str">
        <f t="shared" si="6"/>
        <v> HB 907.2 </v>
      </c>
      <c r="B59" s="15" t="str">
        <f t="shared" si="7"/>
        <v>I</v>
      </c>
      <c r="C59" s="11">
        <f t="shared" si="8"/>
        <v>22215.56</v>
      </c>
      <c r="D59" s="10" t="str">
        <f t="shared" si="9"/>
        <v>vis</v>
      </c>
      <c r="E59" s="44">
        <f>VLOOKUP(C59,Active!C$21:E$973,3,FALSE)</f>
        <v>-3210.9945581528982</v>
      </c>
      <c r="F59" s="15" t="s">
        <v>50</v>
      </c>
      <c r="G59" s="10" t="str">
        <f t="shared" si="10"/>
        <v>22215.56</v>
      </c>
      <c r="H59" s="11">
        <f t="shared" si="11"/>
        <v>-3211</v>
      </c>
      <c r="I59" s="45" t="s">
        <v>140</v>
      </c>
      <c r="J59" s="46" t="s">
        <v>141</v>
      </c>
      <c r="K59" s="45">
        <v>-3211</v>
      </c>
      <c r="L59" s="45" t="s">
        <v>142</v>
      </c>
      <c r="M59" s="46" t="s">
        <v>91</v>
      </c>
      <c r="N59" s="46"/>
      <c r="O59" s="47" t="s">
        <v>92</v>
      </c>
      <c r="P59" s="47" t="s">
        <v>93</v>
      </c>
    </row>
    <row r="60" spans="1:16" ht="12.75" customHeight="1" thickBot="1" x14ac:dyDescent="0.25">
      <c r="A60" s="11" t="str">
        <f t="shared" si="6"/>
        <v> AN 216.29 </v>
      </c>
      <c r="B60" s="15" t="str">
        <f t="shared" si="7"/>
        <v>I</v>
      </c>
      <c r="C60" s="11">
        <f t="shared" si="8"/>
        <v>22487.457999999999</v>
      </c>
      <c r="D60" s="10" t="str">
        <f t="shared" si="9"/>
        <v>vis</v>
      </c>
      <c r="E60" s="44">
        <f>VLOOKUP(C60,Active!C$21:E$973,3,FALSE)</f>
        <v>-3146.0017028779216</v>
      </c>
      <c r="F60" s="15" t="s">
        <v>50</v>
      </c>
      <c r="G60" s="10" t="str">
        <f t="shared" si="10"/>
        <v>22487.458</v>
      </c>
      <c r="H60" s="11">
        <f t="shared" si="11"/>
        <v>-3146</v>
      </c>
      <c r="I60" s="45" t="s">
        <v>143</v>
      </c>
      <c r="J60" s="46" t="s">
        <v>144</v>
      </c>
      <c r="K60" s="45">
        <v>-3146</v>
      </c>
      <c r="L60" s="45" t="s">
        <v>145</v>
      </c>
      <c r="M60" s="46" t="s">
        <v>146</v>
      </c>
      <c r="N60" s="46"/>
      <c r="O60" s="47" t="s">
        <v>147</v>
      </c>
      <c r="P60" s="47" t="s">
        <v>148</v>
      </c>
    </row>
    <row r="61" spans="1:16" ht="12.75" customHeight="1" thickBot="1" x14ac:dyDescent="0.25">
      <c r="A61" s="11" t="str">
        <f t="shared" si="6"/>
        <v> AN 216.29 </v>
      </c>
      <c r="B61" s="15" t="str">
        <f t="shared" si="7"/>
        <v>II</v>
      </c>
      <c r="C61" s="11">
        <f t="shared" si="8"/>
        <v>22531.384999999998</v>
      </c>
      <c r="D61" s="10" t="str">
        <f t="shared" si="9"/>
        <v>vis</v>
      </c>
      <c r="E61" s="44">
        <f>VLOOKUP(C61,Active!C$21:E$973,3,FALSE)</f>
        <v>-3135.5016581785712</v>
      </c>
      <c r="F61" s="15" t="s">
        <v>50</v>
      </c>
      <c r="G61" s="10" t="str">
        <f t="shared" si="10"/>
        <v>22531.385</v>
      </c>
      <c r="H61" s="11">
        <f t="shared" si="11"/>
        <v>-3135.5</v>
      </c>
      <c r="I61" s="45" t="s">
        <v>149</v>
      </c>
      <c r="J61" s="46" t="s">
        <v>150</v>
      </c>
      <c r="K61" s="45">
        <v>-3135.5</v>
      </c>
      <c r="L61" s="45" t="s">
        <v>145</v>
      </c>
      <c r="M61" s="46" t="s">
        <v>146</v>
      </c>
      <c r="N61" s="46"/>
      <c r="O61" s="47" t="s">
        <v>147</v>
      </c>
      <c r="P61" s="47" t="s">
        <v>148</v>
      </c>
    </row>
    <row r="62" spans="1:16" ht="12.75" customHeight="1" thickBot="1" x14ac:dyDescent="0.25">
      <c r="A62" s="11" t="str">
        <f t="shared" si="6"/>
        <v> HB 907.2 </v>
      </c>
      <c r="B62" s="15" t="str">
        <f t="shared" si="7"/>
        <v>II</v>
      </c>
      <c r="C62" s="11">
        <f t="shared" si="8"/>
        <v>22836.74</v>
      </c>
      <c r="D62" s="10" t="str">
        <f t="shared" si="9"/>
        <v>vis</v>
      </c>
      <c r="E62" s="44">
        <f>VLOOKUP(C62,Active!C$21:E$973,3,FALSE)</f>
        <v>-3062.5114437507677</v>
      </c>
      <c r="F62" s="15" t="s">
        <v>50</v>
      </c>
      <c r="G62" s="10" t="str">
        <f t="shared" si="10"/>
        <v>22836.74</v>
      </c>
      <c r="H62" s="11">
        <f t="shared" si="11"/>
        <v>-3062.5</v>
      </c>
      <c r="I62" s="45" t="s">
        <v>151</v>
      </c>
      <c r="J62" s="46" t="s">
        <v>152</v>
      </c>
      <c r="K62" s="45">
        <v>-3062.5</v>
      </c>
      <c r="L62" s="45" t="s">
        <v>105</v>
      </c>
      <c r="M62" s="46" t="s">
        <v>91</v>
      </c>
      <c r="N62" s="46"/>
      <c r="O62" s="47" t="s">
        <v>92</v>
      </c>
      <c r="P62" s="47" t="s">
        <v>93</v>
      </c>
    </row>
    <row r="63" spans="1:16" ht="12.75" customHeight="1" thickBot="1" x14ac:dyDescent="0.25">
      <c r="A63" s="11" t="str">
        <f t="shared" si="6"/>
        <v> AN 216.29 </v>
      </c>
      <c r="B63" s="15" t="str">
        <f t="shared" si="7"/>
        <v>I</v>
      </c>
      <c r="C63" s="11">
        <f t="shared" si="8"/>
        <v>22897.457999999999</v>
      </c>
      <c r="D63" s="10" t="str">
        <f t="shared" si="9"/>
        <v>vis</v>
      </c>
      <c r="E63" s="44">
        <f>VLOOKUP(C63,Active!C$21:E$973,3,FALSE)</f>
        <v>-3047.9977798525929</v>
      </c>
      <c r="F63" s="15" t="s">
        <v>50</v>
      </c>
      <c r="G63" s="10" t="str">
        <f t="shared" si="10"/>
        <v>22897.458</v>
      </c>
      <c r="H63" s="11">
        <f t="shared" si="11"/>
        <v>-3048</v>
      </c>
      <c r="I63" s="45" t="s">
        <v>153</v>
      </c>
      <c r="J63" s="46" t="s">
        <v>154</v>
      </c>
      <c r="K63" s="45">
        <v>-3048</v>
      </c>
      <c r="L63" s="45" t="s">
        <v>155</v>
      </c>
      <c r="M63" s="46" t="s">
        <v>146</v>
      </c>
      <c r="N63" s="46"/>
      <c r="O63" s="47" t="s">
        <v>147</v>
      </c>
      <c r="P63" s="47" t="s">
        <v>148</v>
      </c>
    </row>
    <row r="64" spans="1:16" ht="12.75" customHeight="1" thickBot="1" x14ac:dyDescent="0.25">
      <c r="A64" s="11" t="str">
        <f t="shared" si="6"/>
        <v> AN 216.29 </v>
      </c>
      <c r="B64" s="15" t="str">
        <f t="shared" si="7"/>
        <v>I</v>
      </c>
      <c r="C64" s="11">
        <f t="shared" si="8"/>
        <v>22918.374</v>
      </c>
      <c r="D64" s="10" t="str">
        <f t="shared" si="9"/>
        <v>vis</v>
      </c>
      <c r="E64" s="44">
        <f>VLOOKUP(C64,Active!C$21:E$973,3,FALSE)</f>
        <v>-3042.9981455745492</v>
      </c>
      <c r="F64" s="15" t="s">
        <v>50</v>
      </c>
      <c r="G64" s="10" t="str">
        <f t="shared" si="10"/>
        <v>22918.374</v>
      </c>
      <c r="H64" s="11">
        <f t="shared" si="11"/>
        <v>-3043</v>
      </c>
      <c r="I64" s="45" t="s">
        <v>156</v>
      </c>
      <c r="J64" s="46" t="s">
        <v>157</v>
      </c>
      <c r="K64" s="45">
        <v>-3043</v>
      </c>
      <c r="L64" s="45" t="s">
        <v>158</v>
      </c>
      <c r="M64" s="46" t="s">
        <v>146</v>
      </c>
      <c r="N64" s="46"/>
      <c r="O64" s="47" t="s">
        <v>147</v>
      </c>
      <c r="P64" s="47" t="s">
        <v>148</v>
      </c>
    </row>
    <row r="65" spans="1:16" ht="12.75" customHeight="1" thickBot="1" x14ac:dyDescent="0.25">
      <c r="A65" s="11" t="str">
        <f t="shared" si="6"/>
        <v> AN 216.29 </v>
      </c>
      <c r="B65" s="15" t="str">
        <f t="shared" si="7"/>
        <v>II</v>
      </c>
      <c r="C65" s="11">
        <f t="shared" si="8"/>
        <v>22941.379000000001</v>
      </c>
      <c r="D65" s="10" t="str">
        <f t="shared" si="9"/>
        <v>vis</v>
      </c>
      <c r="E65" s="44">
        <f>VLOOKUP(C65,Active!C$21:E$973,3,FALSE)</f>
        <v>-3037.4991693569937</v>
      </c>
      <c r="F65" s="15" t="s">
        <v>50</v>
      </c>
      <c r="G65" s="10" t="str">
        <f t="shared" si="10"/>
        <v>22941.379</v>
      </c>
      <c r="H65" s="11">
        <f t="shared" si="11"/>
        <v>-3037.5</v>
      </c>
      <c r="I65" s="45" t="s">
        <v>159</v>
      </c>
      <c r="J65" s="46" t="s">
        <v>160</v>
      </c>
      <c r="K65" s="45">
        <v>-3037.5</v>
      </c>
      <c r="L65" s="45" t="s">
        <v>116</v>
      </c>
      <c r="M65" s="46" t="s">
        <v>146</v>
      </c>
      <c r="N65" s="46"/>
      <c r="O65" s="47" t="s">
        <v>147</v>
      </c>
      <c r="P65" s="47" t="s">
        <v>148</v>
      </c>
    </row>
    <row r="66" spans="1:16" ht="12.75" customHeight="1" thickBot="1" x14ac:dyDescent="0.25">
      <c r="A66" s="11" t="str">
        <f t="shared" si="6"/>
        <v> AN 216.29 </v>
      </c>
      <c r="B66" s="15" t="str">
        <f t="shared" si="7"/>
        <v>II</v>
      </c>
      <c r="C66" s="11">
        <f t="shared" si="8"/>
        <v>22962.303</v>
      </c>
      <c r="D66" s="10" t="str">
        <f t="shared" si="9"/>
        <v>vis</v>
      </c>
      <c r="E66" s="44">
        <f>VLOOKUP(C66,Active!C$21:E$973,3,FALSE)</f>
        <v>-3032.4976228072819</v>
      </c>
      <c r="F66" s="15" t="s">
        <v>50</v>
      </c>
      <c r="G66" s="10" t="str">
        <f t="shared" si="10"/>
        <v>22962.303</v>
      </c>
      <c r="H66" s="11">
        <f t="shared" si="11"/>
        <v>-3032.5</v>
      </c>
      <c r="I66" s="45" t="s">
        <v>161</v>
      </c>
      <c r="J66" s="46" t="s">
        <v>162</v>
      </c>
      <c r="K66" s="45">
        <v>-3032.5</v>
      </c>
      <c r="L66" s="45" t="s">
        <v>163</v>
      </c>
      <c r="M66" s="46" t="s">
        <v>146</v>
      </c>
      <c r="N66" s="46"/>
      <c r="O66" s="47" t="s">
        <v>147</v>
      </c>
      <c r="P66" s="47" t="s">
        <v>148</v>
      </c>
    </row>
    <row r="67" spans="1:16" ht="12.75" customHeight="1" thickBot="1" x14ac:dyDescent="0.25">
      <c r="A67" s="11" t="str">
        <f t="shared" si="6"/>
        <v> AN 226.181 </v>
      </c>
      <c r="B67" s="15" t="str">
        <f t="shared" si="7"/>
        <v>II</v>
      </c>
      <c r="C67" s="11">
        <f t="shared" si="8"/>
        <v>23284.431</v>
      </c>
      <c r="D67" s="10" t="str">
        <f t="shared" si="9"/>
        <v>vis</v>
      </c>
      <c r="E67" s="44">
        <f>VLOOKUP(C67,Active!C$21:E$973,3,FALSE)</f>
        <v>-2955.4980917919083</v>
      </c>
      <c r="F67" s="15" t="s">
        <v>50</v>
      </c>
      <c r="G67" s="10" t="str">
        <f t="shared" si="10"/>
        <v>23284.431</v>
      </c>
      <c r="H67" s="11">
        <f t="shared" si="11"/>
        <v>-2955.5</v>
      </c>
      <c r="I67" s="45" t="s">
        <v>164</v>
      </c>
      <c r="J67" s="46" t="s">
        <v>165</v>
      </c>
      <c r="K67" s="45">
        <v>-2955.5</v>
      </c>
      <c r="L67" s="45" t="s">
        <v>158</v>
      </c>
      <c r="M67" s="46" t="s">
        <v>146</v>
      </c>
      <c r="N67" s="46"/>
      <c r="O67" s="47" t="s">
        <v>147</v>
      </c>
      <c r="P67" s="47" t="s">
        <v>166</v>
      </c>
    </row>
    <row r="68" spans="1:16" ht="12.75" customHeight="1" thickBot="1" x14ac:dyDescent="0.25">
      <c r="A68" s="11" t="str">
        <f t="shared" si="6"/>
        <v> AN 226.181 </v>
      </c>
      <c r="B68" s="15" t="str">
        <f t="shared" si="7"/>
        <v>I</v>
      </c>
      <c r="C68" s="11">
        <f t="shared" si="8"/>
        <v>23516.615000000002</v>
      </c>
      <c r="D68" s="10" t="str">
        <f t="shared" si="9"/>
        <v>vis</v>
      </c>
      <c r="E68" s="44">
        <f>VLOOKUP(C68,Active!C$21:E$973,3,FALSE)</f>
        <v>-2899.9982311487061</v>
      </c>
      <c r="F68" s="15" t="s">
        <v>50</v>
      </c>
      <c r="G68" s="10" t="str">
        <f t="shared" si="10"/>
        <v>23516.615</v>
      </c>
      <c r="H68" s="11">
        <f t="shared" si="11"/>
        <v>-2900</v>
      </c>
      <c r="I68" s="45" t="s">
        <v>167</v>
      </c>
      <c r="J68" s="46" t="s">
        <v>168</v>
      </c>
      <c r="K68" s="45">
        <v>-2900</v>
      </c>
      <c r="L68" s="45" t="s">
        <v>169</v>
      </c>
      <c r="M68" s="46" t="s">
        <v>146</v>
      </c>
      <c r="N68" s="46"/>
      <c r="O68" s="47" t="s">
        <v>147</v>
      </c>
      <c r="P68" s="47" t="s">
        <v>166</v>
      </c>
    </row>
    <row r="69" spans="1:16" ht="12.75" customHeight="1" thickBot="1" x14ac:dyDescent="0.25">
      <c r="A69" s="11" t="str">
        <f t="shared" si="6"/>
        <v> AN 226.181 </v>
      </c>
      <c r="B69" s="15" t="str">
        <f t="shared" si="7"/>
        <v>II</v>
      </c>
      <c r="C69" s="11">
        <f t="shared" si="8"/>
        <v>23535.439999999999</v>
      </c>
      <c r="D69" s="10" t="str">
        <f t="shared" si="9"/>
        <v>vis</v>
      </c>
      <c r="E69" s="44">
        <f>VLOOKUP(C69,Active!C$21:E$973,3,FALSE)</f>
        <v>-2895.4984168780925</v>
      </c>
      <c r="F69" s="15" t="s">
        <v>50</v>
      </c>
      <c r="G69" s="10" t="str">
        <f t="shared" si="10"/>
        <v>23535.440</v>
      </c>
      <c r="H69" s="11">
        <f t="shared" si="11"/>
        <v>-2895.5</v>
      </c>
      <c r="I69" s="45" t="s">
        <v>170</v>
      </c>
      <c r="J69" s="46" t="s">
        <v>171</v>
      </c>
      <c r="K69" s="45">
        <v>-2895.5</v>
      </c>
      <c r="L69" s="45" t="s">
        <v>169</v>
      </c>
      <c r="M69" s="46" t="s">
        <v>146</v>
      </c>
      <c r="N69" s="46"/>
      <c r="O69" s="47" t="s">
        <v>147</v>
      </c>
      <c r="P69" s="47" t="s">
        <v>166</v>
      </c>
    </row>
    <row r="70" spans="1:16" ht="12.75" customHeight="1" thickBot="1" x14ac:dyDescent="0.25">
      <c r="A70" s="11" t="str">
        <f t="shared" si="6"/>
        <v> AN 226.181 </v>
      </c>
      <c r="B70" s="15" t="str">
        <f t="shared" si="7"/>
        <v>II</v>
      </c>
      <c r="C70" s="11">
        <f t="shared" si="8"/>
        <v>23581.451000000001</v>
      </c>
      <c r="D70" s="10" t="str">
        <f t="shared" si="9"/>
        <v>vis</v>
      </c>
      <c r="E70" s="44">
        <f>VLOOKUP(C70,Active!C$21:E$973,3,FALSE)</f>
        <v>-2884.5002254090227</v>
      </c>
      <c r="F70" s="15" t="s">
        <v>50</v>
      </c>
      <c r="G70" s="10" t="str">
        <f t="shared" si="10"/>
        <v>23581.451</v>
      </c>
      <c r="H70" s="11">
        <f t="shared" si="11"/>
        <v>-2884.5</v>
      </c>
      <c r="I70" s="45" t="s">
        <v>172</v>
      </c>
      <c r="J70" s="46" t="s">
        <v>173</v>
      </c>
      <c r="K70" s="45">
        <v>-2884.5</v>
      </c>
      <c r="L70" s="45" t="s">
        <v>174</v>
      </c>
      <c r="M70" s="46" t="s">
        <v>146</v>
      </c>
      <c r="N70" s="46"/>
      <c r="O70" s="47" t="s">
        <v>147</v>
      </c>
      <c r="P70" s="47" t="s">
        <v>166</v>
      </c>
    </row>
    <row r="71" spans="1:16" ht="12.75" customHeight="1" thickBot="1" x14ac:dyDescent="0.25">
      <c r="A71" s="11" t="str">
        <f t="shared" si="6"/>
        <v> AN 226.181 </v>
      </c>
      <c r="B71" s="15" t="str">
        <f t="shared" si="7"/>
        <v>II</v>
      </c>
      <c r="C71" s="11">
        <f t="shared" si="8"/>
        <v>23648.393</v>
      </c>
      <c r="D71" s="10" t="str">
        <f t="shared" si="9"/>
        <v>vis</v>
      </c>
      <c r="E71" s="44">
        <f>VLOOKUP(C71,Active!C$21:E$973,3,FALSE)</f>
        <v>-2868.4988141525314</v>
      </c>
      <c r="F71" s="15" t="s">
        <v>50</v>
      </c>
      <c r="G71" s="10" t="str">
        <f t="shared" si="10"/>
        <v>23648.393</v>
      </c>
      <c r="H71" s="11">
        <f t="shared" si="11"/>
        <v>-2868.5</v>
      </c>
      <c r="I71" s="45" t="s">
        <v>175</v>
      </c>
      <c r="J71" s="46" t="s">
        <v>176</v>
      </c>
      <c r="K71" s="45">
        <v>-2868.5</v>
      </c>
      <c r="L71" s="45" t="s">
        <v>177</v>
      </c>
      <c r="M71" s="46" t="s">
        <v>146</v>
      </c>
      <c r="N71" s="46"/>
      <c r="O71" s="47" t="s">
        <v>147</v>
      </c>
      <c r="P71" s="47" t="s">
        <v>166</v>
      </c>
    </row>
    <row r="72" spans="1:16" ht="12.75" customHeight="1" thickBot="1" x14ac:dyDescent="0.25">
      <c r="A72" s="11" t="str">
        <f t="shared" si="6"/>
        <v> AN 226.181 </v>
      </c>
      <c r="B72" s="15" t="str">
        <f t="shared" si="7"/>
        <v>I</v>
      </c>
      <c r="C72" s="11">
        <f t="shared" si="8"/>
        <v>23692.314999999999</v>
      </c>
      <c r="D72" s="10" t="str">
        <f t="shared" si="9"/>
        <v>vis</v>
      </c>
      <c r="E72" s="44">
        <f>VLOOKUP(C72,Active!C$21:E$973,3,FALSE)</f>
        <v>-2857.9999646229744</v>
      </c>
      <c r="F72" s="15" t="s">
        <v>50</v>
      </c>
      <c r="G72" s="10" t="str">
        <f t="shared" si="10"/>
        <v>23692.315</v>
      </c>
      <c r="H72" s="11">
        <f t="shared" si="11"/>
        <v>-2858</v>
      </c>
      <c r="I72" s="45" t="s">
        <v>178</v>
      </c>
      <c r="J72" s="46" t="s">
        <v>179</v>
      </c>
      <c r="K72" s="45">
        <v>-2858</v>
      </c>
      <c r="L72" s="45" t="s">
        <v>180</v>
      </c>
      <c r="M72" s="46" t="s">
        <v>146</v>
      </c>
      <c r="N72" s="46"/>
      <c r="O72" s="47" t="s">
        <v>147</v>
      </c>
      <c r="P72" s="47" t="s">
        <v>166</v>
      </c>
    </row>
    <row r="73" spans="1:16" ht="12.75" customHeight="1" thickBot="1" x14ac:dyDescent="0.25">
      <c r="A73" s="11" t="str">
        <f t="shared" si="6"/>
        <v> AN 226.181 </v>
      </c>
      <c r="B73" s="15" t="str">
        <f t="shared" si="7"/>
        <v>I</v>
      </c>
      <c r="C73" s="11">
        <f t="shared" si="8"/>
        <v>23859.662</v>
      </c>
      <c r="D73" s="10" t="str">
        <f t="shared" si="9"/>
        <v>vis</v>
      </c>
      <c r="E73" s="44">
        <f>VLOOKUP(C73,Active!C$21:E$973,3,FALSE)</f>
        <v>-2817.9983487534141</v>
      </c>
      <c r="F73" s="15" t="s">
        <v>50</v>
      </c>
      <c r="G73" s="10" t="str">
        <f t="shared" si="10"/>
        <v>23859.662</v>
      </c>
      <c r="H73" s="11">
        <f t="shared" si="11"/>
        <v>-2818</v>
      </c>
      <c r="I73" s="45" t="s">
        <v>181</v>
      </c>
      <c r="J73" s="46" t="s">
        <v>182</v>
      </c>
      <c r="K73" s="45">
        <v>-2818</v>
      </c>
      <c r="L73" s="45" t="s">
        <v>169</v>
      </c>
      <c r="M73" s="46" t="s">
        <v>146</v>
      </c>
      <c r="N73" s="46"/>
      <c r="O73" s="47" t="s">
        <v>147</v>
      </c>
      <c r="P73" s="47" t="s">
        <v>166</v>
      </c>
    </row>
    <row r="74" spans="1:16" ht="12.75" customHeight="1" thickBot="1" x14ac:dyDescent="0.25">
      <c r="A74" s="11" t="str">
        <f t="shared" si="6"/>
        <v> HB 907.2 </v>
      </c>
      <c r="B74" s="15" t="str">
        <f t="shared" si="7"/>
        <v>I</v>
      </c>
      <c r="C74" s="11">
        <f t="shared" si="8"/>
        <v>24273.807000000001</v>
      </c>
      <c r="D74" s="10" t="str">
        <f t="shared" si="9"/>
        <v>vis</v>
      </c>
      <c r="E74" s="44">
        <f>VLOOKUP(C74,Active!C$21:E$973,3,FALSE)</f>
        <v>-2719.0036299696953</v>
      </c>
      <c r="F74" s="15" t="s">
        <v>50</v>
      </c>
      <c r="G74" s="10" t="str">
        <f t="shared" si="10"/>
        <v>24273.807</v>
      </c>
      <c r="H74" s="11">
        <f t="shared" si="11"/>
        <v>-2719</v>
      </c>
      <c r="I74" s="45" t="s">
        <v>183</v>
      </c>
      <c r="J74" s="46" t="s">
        <v>184</v>
      </c>
      <c r="K74" s="45">
        <v>-2719</v>
      </c>
      <c r="L74" s="45" t="s">
        <v>185</v>
      </c>
      <c r="M74" s="46" t="s">
        <v>91</v>
      </c>
      <c r="N74" s="46"/>
      <c r="O74" s="47" t="s">
        <v>92</v>
      </c>
      <c r="P74" s="47" t="s">
        <v>93</v>
      </c>
    </row>
    <row r="75" spans="1:16" ht="12.75" customHeight="1" thickBot="1" x14ac:dyDescent="0.25">
      <c r="A75" s="11" t="str">
        <f t="shared" ref="A75:A106" si="12">P75</f>
        <v> AN 226.181 </v>
      </c>
      <c r="B75" s="15" t="str">
        <f t="shared" ref="B75:B106" si="13">IF(H75=INT(H75),"I","II")</f>
        <v>I</v>
      </c>
      <c r="C75" s="11">
        <f t="shared" ref="C75:C106" si="14">1*G75</f>
        <v>24286.376</v>
      </c>
      <c r="D75" s="10" t="str">
        <f t="shared" ref="D75:D106" si="15">VLOOKUP(F75,I$1:J$5,2,FALSE)</f>
        <v>vis</v>
      </c>
      <c r="E75" s="44">
        <f>VLOOKUP(C75,Active!C$21:E$973,3,FALSE)</f>
        <v>-2715.9992121440723</v>
      </c>
      <c r="F75" s="15" t="s">
        <v>50</v>
      </c>
      <c r="G75" s="10" t="str">
        <f t="shared" ref="G75:G106" si="16">MID(I75,3,LEN(I75)-3)</f>
        <v>24286.376</v>
      </c>
      <c r="H75" s="11">
        <f t="shared" ref="H75:H106" si="17">1*K75</f>
        <v>-2716</v>
      </c>
      <c r="I75" s="45" t="s">
        <v>186</v>
      </c>
      <c r="J75" s="46" t="s">
        <v>187</v>
      </c>
      <c r="K75" s="45">
        <v>-2716</v>
      </c>
      <c r="L75" s="45" t="s">
        <v>116</v>
      </c>
      <c r="M75" s="46" t="s">
        <v>146</v>
      </c>
      <c r="N75" s="46"/>
      <c r="O75" s="47" t="s">
        <v>147</v>
      </c>
      <c r="P75" s="47" t="s">
        <v>166</v>
      </c>
    </row>
    <row r="76" spans="1:16" ht="12.75" customHeight="1" thickBot="1" x14ac:dyDescent="0.25">
      <c r="A76" s="11" t="str">
        <f t="shared" si="12"/>
        <v> AN 226.181 </v>
      </c>
      <c r="B76" s="15" t="str">
        <f t="shared" si="13"/>
        <v>II</v>
      </c>
      <c r="C76" s="11">
        <f t="shared" si="14"/>
        <v>24355.404999999999</v>
      </c>
      <c r="D76" s="10" t="str">
        <f t="shared" si="15"/>
        <v>vis</v>
      </c>
      <c r="E76" s="44">
        <f>VLOOKUP(C76,Active!C$21:E$973,3,FALSE)</f>
        <v>-2699.4989370159865</v>
      </c>
      <c r="F76" s="15" t="s">
        <v>50</v>
      </c>
      <c r="G76" s="10" t="str">
        <f t="shared" si="16"/>
        <v>24355.405</v>
      </c>
      <c r="H76" s="11">
        <f t="shared" si="17"/>
        <v>-2699.5</v>
      </c>
      <c r="I76" s="45" t="s">
        <v>188</v>
      </c>
      <c r="J76" s="46" t="s">
        <v>189</v>
      </c>
      <c r="K76" s="45">
        <v>-2699.5</v>
      </c>
      <c r="L76" s="45" t="s">
        <v>190</v>
      </c>
      <c r="M76" s="46" t="s">
        <v>146</v>
      </c>
      <c r="N76" s="46"/>
      <c r="O76" s="47" t="s">
        <v>147</v>
      </c>
      <c r="P76" s="47" t="s">
        <v>166</v>
      </c>
    </row>
    <row r="77" spans="1:16" ht="12.75" customHeight="1" thickBot="1" x14ac:dyDescent="0.25">
      <c r="A77" s="11" t="str">
        <f t="shared" si="12"/>
        <v> HB 907.2 </v>
      </c>
      <c r="B77" s="15" t="str">
        <f t="shared" si="13"/>
        <v>II</v>
      </c>
      <c r="C77" s="11">
        <f t="shared" si="14"/>
        <v>24702.626</v>
      </c>
      <c r="D77" s="10" t="str">
        <f t="shared" si="15"/>
        <v>vis</v>
      </c>
      <c r="E77" s="44">
        <f>VLOOKUP(C77,Active!C$21:E$973,3,FALSE)</f>
        <v>-2616.5013268775042</v>
      </c>
      <c r="F77" s="15" t="s">
        <v>50</v>
      </c>
      <c r="G77" s="10" t="str">
        <f t="shared" si="16"/>
        <v>24702.626</v>
      </c>
      <c r="H77" s="11">
        <f t="shared" si="17"/>
        <v>-2616.5</v>
      </c>
      <c r="I77" s="45" t="s">
        <v>191</v>
      </c>
      <c r="J77" s="46" t="s">
        <v>192</v>
      </c>
      <c r="K77" s="45">
        <v>-2616.5</v>
      </c>
      <c r="L77" s="45" t="s">
        <v>193</v>
      </c>
      <c r="M77" s="46" t="s">
        <v>91</v>
      </c>
      <c r="N77" s="46"/>
      <c r="O77" s="47" t="s">
        <v>92</v>
      </c>
      <c r="P77" s="47" t="s">
        <v>93</v>
      </c>
    </row>
    <row r="78" spans="1:16" ht="12.75" customHeight="1" thickBot="1" x14ac:dyDescent="0.25">
      <c r="A78" s="11" t="str">
        <f t="shared" si="12"/>
        <v> HB 907.2 </v>
      </c>
      <c r="B78" s="15" t="str">
        <f t="shared" si="13"/>
        <v>II</v>
      </c>
      <c r="C78" s="11">
        <f t="shared" si="14"/>
        <v>24744.52</v>
      </c>
      <c r="D78" s="10" t="str">
        <f t="shared" si="15"/>
        <v>vis</v>
      </c>
      <c r="E78" s="44">
        <f>VLOOKUP(C78,Active!C$21:E$973,3,FALSE)</f>
        <v>-2606.4872382159842</v>
      </c>
      <c r="F78" s="15" t="s">
        <v>50</v>
      </c>
      <c r="G78" s="10" t="str">
        <f t="shared" si="16"/>
        <v>24744.520</v>
      </c>
      <c r="H78" s="11">
        <f t="shared" si="17"/>
        <v>-2606.5</v>
      </c>
      <c r="I78" s="45" t="s">
        <v>194</v>
      </c>
      <c r="J78" s="46" t="s">
        <v>195</v>
      </c>
      <c r="K78" s="45">
        <v>-2606.5</v>
      </c>
      <c r="L78" s="45" t="s">
        <v>196</v>
      </c>
      <c r="M78" s="46" t="s">
        <v>91</v>
      </c>
      <c r="N78" s="46"/>
      <c r="O78" s="47" t="s">
        <v>92</v>
      </c>
      <c r="P78" s="47" t="s">
        <v>93</v>
      </c>
    </row>
    <row r="79" spans="1:16" ht="12.75" customHeight="1" thickBot="1" x14ac:dyDescent="0.25">
      <c r="A79" s="11" t="str">
        <f t="shared" si="12"/>
        <v> CRAC 25 </v>
      </c>
      <c r="B79" s="15" t="str">
        <f t="shared" si="13"/>
        <v>I</v>
      </c>
      <c r="C79" s="11">
        <f t="shared" si="14"/>
        <v>25127.258999999998</v>
      </c>
      <c r="D79" s="10" t="str">
        <f t="shared" si="15"/>
        <v>vis</v>
      </c>
      <c r="E79" s="44">
        <f>VLOOKUP(C79,Active!C$21:E$973,3,FALSE)</f>
        <v>-2514.9996199360062</v>
      </c>
      <c r="F79" s="15" t="s">
        <v>50</v>
      </c>
      <c r="G79" s="10" t="str">
        <f t="shared" si="16"/>
        <v>25127.259</v>
      </c>
      <c r="H79" s="11">
        <f t="shared" si="17"/>
        <v>-2515</v>
      </c>
      <c r="I79" s="45" t="s">
        <v>197</v>
      </c>
      <c r="J79" s="46" t="s">
        <v>198</v>
      </c>
      <c r="K79" s="45">
        <v>-2515</v>
      </c>
      <c r="L79" s="45" t="s">
        <v>199</v>
      </c>
      <c r="M79" s="46" t="s">
        <v>146</v>
      </c>
      <c r="N79" s="46"/>
      <c r="O79" s="47" t="s">
        <v>200</v>
      </c>
      <c r="P79" s="47" t="s">
        <v>201</v>
      </c>
    </row>
    <row r="80" spans="1:16" ht="12.75" customHeight="1" thickBot="1" x14ac:dyDescent="0.25">
      <c r="A80" s="11" t="str">
        <f t="shared" si="12"/>
        <v> HB 907.2 </v>
      </c>
      <c r="B80" s="15" t="str">
        <f t="shared" si="13"/>
        <v>I</v>
      </c>
      <c r="C80" s="11">
        <f t="shared" si="14"/>
        <v>25361.510999999999</v>
      </c>
      <c r="D80" s="10" t="str">
        <f t="shared" si="15"/>
        <v>vis</v>
      </c>
      <c r="E80" s="44">
        <f>VLOOKUP(C80,Active!C$21:E$973,3,FALSE)</f>
        <v>-2459.0054370664229</v>
      </c>
      <c r="F80" s="15" t="s">
        <v>50</v>
      </c>
      <c r="G80" s="10" t="str">
        <f t="shared" si="16"/>
        <v>25361.511</v>
      </c>
      <c r="H80" s="11">
        <f t="shared" si="17"/>
        <v>-2459</v>
      </c>
      <c r="I80" s="45" t="s">
        <v>202</v>
      </c>
      <c r="J80" s="46" t="s">
        <v>203</v>
      </c>
      <c r="K80" s="45">
        <v>-2459</v>
      </c>
      <c r="L80" s="45" t="s">
        <v>204</v>
      </c>
      <c r="M80" s="46" t="s">
        <v>91</v>
      </c>
      <c r="N80" s="46"/>
      <c r="O80" s="47" t="s">
        <v>92</v>
      </c>
      <c r="P80" s="47" t="s">
        <v>93</v>
      </c>
    </row>
    <row r="81" spans="1:16" ht="12.75" customHeight="1" thickBot="1" x14ac:dyDescent="0.25">
      <c r="A81" s="11" t="str">
        <f t="shared" si="12"/>
        <v> HB 907.2 </v>
      </c>
      <c r="B81" s="15" t="str">
        <f t="shared" si="13"/>
        <v>II</v>
      </c>
      <c r="C81" s="11">
        <f t="shared" si="14"/>
        <v>25363.600999999999</v>
      </c>
      <c r="D81" s="10" t="str">
        <f t="shared" si="15"/>
        <v>vis</v>
      </c>
      <c r="E81" s="44">
        <f>VLOOKUP(C81,Active!C$21:E$973,3,FALSE)</f>
        <v>-2458.5058560929519</v>
      </c>
      <c r="F81" s="15" t="s">
        <v>50</v>
      </c>
      <c r="G81" s="10" t="str">
        <f t="shared" si="16"/>
        <v>25363.601</v>
      </c>
      <c r="H81" s="11">
        <f t="shared" si="17"/>
        <v>-2458.5</v>
      </c>
      <c r="I81" s="45" t="s">
        <v>205</v>
      </c>
      <c r="J81" s="46" t="s">
        <v>206</v>
      </c>
      <c r="K81" s="45">
        <v>-2458.5</v>
      </c>
      <c r="L81" s="45" t="s">
        <v>207</v>
      </c>
      <c r="M81" s="46" t="s">
        <v>91</v>
      </c>
      <c r="N81" s="46"/>
      <c r="O81" s="47" t="s">
        <v>92</v>
      </c>
      <c r="P81" s="47" t="s">
        <v>93</v>
      </c>
    </row>
    <row r="82" spans="1:16" ht="12.75" customHeight="1" thickBot="1" x14ac:dyDescent="0.25">
      <c r="A82" s="11" t="str">
        <f t="shared" si="12"/>
        <v> HB 907.2 </v>
      </c>
      <c r="B82" s="15" t="str">
        <f t="shared" si="13"/>
        <v>II</v>
      </c>
      <c r="C82" s="11">
        <f t="shared" si="14"/>
        <v>25384.476999999999</v>
      </c>
      <c r="D82" s="10" t="str">
        <f t="shared" si="15"/>
        <v>vis</v>
      </c>
      <c r="E82" s="44">
        <f>VLOOKUP(C82,Active!C$21:E$973,3,FALSE)</f>
        <v>-2453.5157831732527</v>
      </c>
      <c r="F82" s="15" t="s">
        <v>50</v>
      </c>
      <c r="G82" s="10" t="str">
        <f t="shared" si="16"/>
        <v>25384.477</v>
      </c>
      <c r="H82" s="11">
        <f t="shared" si="17"/>
        <v>-2453.5</v>
      </c>
      <c r="I82" s="45" t="s">
        <v>208</v>
      </c>
      <c r="J82" s="46" t="s">
        <v>209</v>
      </c>
      <c r="K82" s="45">
        <v>-2453.5</v>
      </c>
      <c r="L82" s="45" t="s">
        <v>210</v>
      </c>
      <c r="M82" s="46" t="s">
        <v>91</v>
      </c>
      <c r="N82" s="46"/>
      <c r="O82" s="47" t="s">
        <v>92</v>
      </c>
      <c r="P82" s="47" t="s">
        <v>93</v>
      </c>
    </row>
    <row r="83" spans="1:16" ht="12.75" customHeight="1" thickBot="1" x14ac:dyDescent="0.25">
      <c r="A83" s="11" t="str">
        <f t="shared" si="12"/>
        <v> HB 907.2 </v>
      </c>
      <c r="B83" s="15" t="str">
        <f t="shared" si="13"/>
        <v>II</v>
      </c>
      <c r="C83" s="11">
        <f t="shared" si="14"/>
        <v>25384.562999999998</v>
      </c>
      <c r="D83" s="10" t="str">
        <f t="shared" si="15"/>
        <v>vis</v>
      </c>
      <c r="E83" s="44">
        <f>VLOOKUP(C83,Active!C$21:E$973,3,FALSE)</f>
        <v>-2453.4952262528132</v>
      </c>
      <c r="F83" s="15" t="s">
        <v>50</v>
      </c>
      <c r="G83" s="10" t="str">
        <f t="shared" si="16"/>
        <v>25384.563</v>
      </c>
      <c r="H83" s="11">
        <f t="shared" si="17"/>
        <v>-2453.5</v>
      </c>
      <c r="I83" s="45" t="s">
        <v>211</v>
      </c>
      <c r="J83" s="46" t="s">
        <v>212</v>
      </c>
      <c r="K83" s="45">
        <v>-2453.5</v>
      </c>
      <c r="L83" s="45" t="s">
        <v>213</v>
      </c>
      <c r="M83" s="46" t="s">
        <v>91</v>
      </c>
      <c r="N83" s="46"/>
      <c r="O83" s="47" t="s">
        <v>92</v>
      </c>
      <c r="P83" s="47" t="s">
        <v>93</v>
      </c>
    </row>
    <row r="84" spans="1:16" ht="12.75" customHeight="1" thickBot="1" x14ac:dyDescent="0.25">
      <c r="A84" s="11" t="str">
        <f t="shared" si="12"/>
        <v> AJ 39.85 </v>
      </c>
      <c r="B84" s="15" t="str">
        <f t="shared" si="13"/>
        <v>II</v>
      </c>
      <c r="C84" s="11">
        <f t="shared" si="14"/>
        <v>25388.728999999999</v>
      </c>
      <c r="D84" s="10" t="str">
        <f t="shared" si="15"/>
        <v>vis</v>
      </c>
      <c r="E84" s="44">
        <f>VLOOKUP(C84,Active!C$21:E$973,3,FALSE)</f>
        <v>-2452.4994107812922</v>
      </c>
      <c r="F84" s="15" t="s">
        <v>50</v>
      </c>
      <c r="G84" s="10" t="str">
        <f t="shared" si="16"/>
        <v>25388.729</v>
      </c>
      <c r="H84" s="11">
        <f t="shared" si="17"/>
        <v>-2452.5</v>
      </c>
      <c r="I84" s="45" t="s">
        <v>214</v>
      </c>
      <c r="J84" s="46" t="s">
        <v>215</v>
      </c>
      <c r="K84" s="45">
        <v>-2452.5</v>
      </c>
      <c r="L84" s="45" t="s">
        <v>199</v>
      </c>
      <c r="M84" s="46" t="s">
        <v>146</v>
      </c>
      <c r="N84" s="46"/>
      <c r="O84" s="47" t="s">
        <v>216</v>
      </c>
      <c r="P84" s="47" t="s">
        <v>217</v>
      </c>
    </row>
    <row r="85" spans="1:16" ht="12.75" customHeight="1" thickBot="1" x14ac:dyDescent="0.25">
      <c r="A85" s="11" t="str">
        <f t="shared" si="12"/>
        <v> HB 907.2 </v>
      </c>
      <c r="B85" s="15" t="str">
        <f t="shared" si="13"/>
        <v>I</v>
      </c>
      <c r="C85" s="11">
        <f t="shared" si="14"/>
        <v>26482.74</v>
      </c>
      <c r="D85" s="10" t="str">
        <f t="shared" si="15"/>
        <v>vis</v>
      </c>
      <c r="E85" s="44">
        <f>VLOOKUP(C85,Active!C$21:E$973,3,FALSE)</f>
        <v>-2190.993630701139</v>
      </c>
      <c r="F85" s="15" t="s">
        <v>50</v>
      </c>
      <c r="G85" s="10" t="str">
        <f t="shared" si="16"/>
        <v>26482.74</v>
      </c>
      <c r="H85" s="11">
        <f t="shared" si="17"/>
        <v>-2191</v>
      </c>
      <c r="I85" s="45" t="s">
        <v>218</v>
      </c>
      <c r="J85" s="46" t="s">
        <v>219</v>
      </c>
      <c r="K85" s="45">
        <v>-2191</v>
      </c>
      <c r="L85" s="45" t="s">
        <v>220</v>
      </c>
      <c r="M85" s="46" t="s">
        <v>91</v>
      </c>
      <c r="N85" s="46"/>
      <c r="O85" s="47" t="s">
        <v>92</v>
      </c>
      <c r="P85" s="47" t="s">
        <v>93</v>
      </c>
    </row>
    <row r="86" spans="1:16" ht="12.75" customHeight="1" thickBot="1" x14ac:dyDescent="0.25">
      <c r="A86" s="11" t="str">
        <f t="shared" si="12"/>
        <v> AA 27.155 </v>
      </c>
      <c r="B86" s="15" t="str">
        <f t="shared" si="13"/>
        <v>I</v>
      </c>
      <c r="C86" s="11">
        <f t="shared" si="14"/>
        <v>26545.487000000001</v>
      </c>
      <c r="D86" s="10" t="str">
        <f t="shared" si="15"/>
        <v>vis</v>
      </c>
      <c r="E86" s="44">
        <f>VLOOKUP(C86,Active!C$21:E$973,3,FALSE)</f>
        <v>-2175.9949669009675</v>
      </c>
      <c r="F86" s="15" t="s">
        <v>50</v>
      </c>
      <c r="G86" s="10" t="str">
        <f t="shared" si="16"/>
        <v>26545.487</v>
      </c>
      <c r="H86" s="11">
        <f t="shared" si="17"/>
        <v>-2176</v>
      </c>
      <c r="I86" s="45" t="s">
        <v>221</v>
      </c>
      <c r="J86" s="46" t="s">
        <v>222</v>
      </c>
      <c r="K86" s="45">
        <v>-2176</v>
      </c>
      <c r="L86" s="45" t="s">
        <v>223</v>
      </c>
      <c r="M86" s="46" t="s">
        <v>146</v>
      </c>
      <c r="N86" s="46"/>
      <c r="O86" s="47" t="s">
        <v>200</v>
      </c>
      <c r="P86" s="47" t="s">
        <v>224</v>
      </c>
    </row>
    <row r="87" spans="1:16" ht="12.75" customHeight="1" thickBot="1" x14ac:dyDescent="0.25">
      <c r="A87" s="11" t="str">
        <f t="shared" si="12"/>
        <v> AA 27.155 </v>
      </c>
      <c r="B87" s="15" t="str">
        <f t="shared" si="13"/>
        <v>II</v>
      </c>
      <c r="C87" s="11">
        <f t="shared" si="14"/>
        <v>27250.41</v>
      </c>
      <c r="D87" s="10" t="str">
        <f t="shared" si="15"/>
        <v>vis</v>
      </c>
      <c r="E87" s="44">
        <f>VLOOKUP(C87,Active!C$21:E$973,3,FALSE)</f>
        <v>-2007.4944317039347</v>
      </c>
      <c r="F87" s="15" t="s">
        <v>50</v>
      </c>
      <c r="G87" s="10" t="str">
        <f t="shared" si="16"/>
        <v>27250.410</v>
      </c>
      <c r="H87" s="11">
        <f t="shared" si="17"/>
        <v>-2007.5</v>
      </c>
      <c r="I87" s="45" t="s">
        <v>225</v>
      </c>
      <c r="J87" s="46" t="s">
        <v>226</v>
      </c>
      <c r="K87" s="45">
        <v>-2007.5</v>
      </c>
      <c r="L87" s="45" t="s">
        <v>227</v>
      </c>
      <c r="M87" s="46" t="s">
        <v>146</v>
      </c>
      <c r="N87" s="46"/>
      <c r="O87" s="47" t="s">
        <v>200</v>
      </c>
      <c r="P87" s="47" t="s">
        <v>224</v>
      </c>
    </row>
    <row r="88" spans="1:16" ht="12.75" customHeight="1" thickBot="1" x14ac:dyDescent="0.25">
      <c r="A88" s="11" t="str">
        <f t="shared" si="12"/>
        <v> AN 259.192 </v>
      </c>
      <c r="B88" s="15" t="str">
        <f t="shared" si="13"/>
        <v>I</v>
      </c>
      <c r="C88" s="11">
        <f t="shared" si="14"/>
        <v>27570.424999999999</v>
      </c>
      <c r="D88" s="10" t="str">
        <f t="shared" si="15"/>
        <v>vis</v>
      </c>
      <c r="E88" s="44">
        <f>VLOOKUP(C88,Active!C$21:E$973,3,FALSE)</f>
        <v>-1930.9999794430798</v>
      </c>
      <c r="F88" s="15" t="s">
        <v>50</v>
      </c>
      <c r="G88" s="10" t="str">
        <f t="shared" si="16"/>
        <v>27570.425</v>
      </c>
      <c r="H88" s="11">
        <f t="shared" si="17"/>
        <v>-1931</v>
      </c>
      <c r="I88" s="45" t="s">
        <v>228</v>
      </c>
      <c r="J88" s="46" t="s">
        <v>229</v>
      </c>
      <c r="K88" s="45">
        <v>-1931</v>
      </c>
      <c r="L88" s="45" t="s">
        <v>180</v>
      </c>
      <c r="M88" s="46" t="s">
        <v>146</v>
      </c>
      <c r="N88" s="46"/>
      <c r="O88" s="47" t="s">
        <v>230</v>
      </c>
      <c r="P88" s="47" t="s">
        <v>231</v>
      </c>
    </row>
    <row r="89" spans="1:16" ht="12.75" customHeight="1" thickBot="1" x14ac:dyDescent="0.25">
      <c r="A89" s="11" t="str">
        <f t="shared" si="12"/>
        <v> AN 259.192 </v>
      </c>
      <c r="B89" s="15" t="str">
        <f t="shared" si="13"/>
        <v>I</v>
      </c>
      <c r="C89" s="11">
        <f t="shared" si="14"/>
        <v>27637.360000000001</v>
      </c>
      <c r="D89" s="10" t="str">
        <f t="shared" si="15"/>
        <v>vis</v>
      </c>
      <c r="E89" s="44">
        <f>VLOOKUP(C89,Active!C$21:E$973,3,FALSE)</f>
        <v>-1915.0002414242981</v>
      </c>
      <c r="F89" s="15" t="s">
        <v>50</v>
      </c>
      <c r="G89" s="10" t="str">
        <f t="shared" si="16"/>
        <v>27637.360</v>
      </c>
      <c r="H89" s="11">
        <f t="shared" si="17"/>
        <v>-1915</v>
      </c>
      <c r="I89" s="45" t="s">
        <v>232</v>
      </c>
      <c r="J89" s="46" t="s">
        <v>233</v>
      </c>
      <c r="K89" s="45">
        <v>-1915</v>
      </c>
      <c r="L89" s="45" t="s">
        <v>174</v>
      </c>
      <c r="M89" s="46" t="s">
        <v>146</v>
      </c>
      <c r="N89" s="46"/>
      <c r="O89" s="47" t="s">
        <v>230</v>
      </c>
      <c r="P89" s="47" t="s">
        <v>231</v>
      </c>
    </row>
    <row r="90" spans="1:16" ht="12.75" customHeight="1" thickBot="1" x14ac:dyDescent="0.25">
      <c r="A90" s="11" t="str">
        <f t="shared" si="12"/>
        <v> AN 259.192 </v>
      </c>
      <c r="B90" s="15" t="str">
        <f t="shared" si="13"/>
        <v>II</v>
      </c>
      <c r="C90" s="11">
        <f t="shared" si="14"/>
        <v>27639.444</v>
      </c>
      <c r="D90" s="10" t="str">
        <f t="shared" si="15"/>
        <v>vis</v>
      </c>
      <c r="E90" s="44">
        <f>VLOOKUP(C90,Active!C$21:E$973,3,FALSE)</f>
        <v>-1914.5020946545794</v>
      </c>
      <c r="F90" s="15" t="s">
        <v>50</v>
      </c>
      <c r="G90" s="10" t="str">
        <f t="shared" si="16"/>
        <v>27639.444</v>
      </c>
      <c r="H90" s="11">
        <f t="shared" si="17"/>
        <v>-1914.5</v>
      </c>
      <c r="I90" s="45" t="s">
        <v>234</v>
      </c>
      <c r="J90" s="46" t="s">
        <v>235</v>
      </c>
      <c r="K90" s="45">
        <v>-1914.5</v>
      </c>
      <c r="L90" s="45" t="s">
        <v>236</v>
      </c>
      <c r="M90" s="46" t="s">
        <v>146</v>
      </c>
      <c r="N90" s="46"/>
      <c r="O90" s="47" t="s">
        <v>230</v>
      </c>
      <c r="P90" s="47" t="s">
        <v>231</v>
      </c>
    </row>
    <row r="91" spans="1:16" ht="12.75" customHeight="1" thickBot="1" x14ac:dyDescent="0.25">
      <c r="A91" s="11" t="str">
        <f t="shared" si="12"/>
        <v> AN 259.192 </v>
      </c>
      <c r="B91" s="15" t="str">
        <f t="shared" si="13"/>
        <v>II</v>
      </c>
      <c r="C91" s="11">
        <f t="shared" si="14"/>
        <v>27660.376</v>
      </c>
      <c r="D91" s="10" t="str">
        <f t="shared" si="15"/>
        <v>vis</v>
      </c>
      <c r="E91" s="44">
        <f>VLOOKUP(C91,Active!C$21:E$973,3,FALSE)</f>
        <v>-1909.4986358331985</v>
      </c>
      <c r="F91" s="15" t="s">
        <v>50</v>
      </c>
      <c r="G91" s="10" t="str">
        <f t="shared" si="16"/>
        <v>27660.376</v>
      </c>
      <c r="H91" s="11">
        <f t="shared" si="17"/>
        <v>-1909.5</v>
      </c>
      <c r="I91" s="45" t="s">
        <v>237</v>
      </c>
      <c r="J91" s="46" t="s">
        <v>238</v>
      </c>
      <c r="K91" s="45">
        <v>-1909.5</v>
      </c>
      <c r="L91" s="45" t="s">
        <v>239</v>
      </c>
      <c r="M91" s="46" t="s">
        <v>146</v>
      </c>
      <c r="N91" s="46"/>
      <c r="O91" s="47" t="s">
        <v>230</v>
      </c>
      <c r="P91" s="47" t="s">
        <v>231</v>
      </c>
    </row>
    <row r="92" spans="1:16" ht="12.75" customHeight="1" thickBot="1" x14ac:dyDescent="0.25">
      <c r="A92" s="11" t="str">
        <f t="shared" si="12"/>
        <v> AN 259.192 </v>
      </c>
      <c r="B92" s="15" t="str">
        <f t="shared" si="13"/>
        <v>II</v>
      </c>
      <c r="C92" s="11">
        <f t="shared" si="14"/>
        <v>27890.448</v>
      </c>
      <c r="D92" s="10" t="str">
        <f t="shared" si="15"/>
        <v>vis</v>
      </c>
      <c r="E92" s="44">
        <f>VLOOKUP(C92,Active!C$21:E$973,3,FALSE)</f>
        <v>-1854.5036149105561</v>
      </c>
      <c r="F92" s="15" t="s">
        <v>50</v>
      </c>
      <c r="G92" s="10" t="str">
        <f t="shared" si="16"/>
        <v>27890.448</v>
      </c>
      <c r="H92" s="11">
        <f t="shared" si="17"/>
        <v>-1854.5</v>
      </c>
      <c r="I92" s="45" t="s">
        <v>240</v>
      </c>
      <c r="J92" s="46" t="s">
        <v>241</v>
      </c>
      <c r="K92" s="45">
        <v>-1854.5</v>
      </c>
      <c r="L92" s="45" t="s">
        <v>185</v>
      </c>
      <c r="M92" s="46" t="s">
        <v>146</v>
      </c>
      <c r="N92" s="46"/>
      <c r="O92" s="47" t="s">
        <v>230</v>
      </c>
      <c r="P92" s="47" t="s">
        <v>231</v>
      </c>
    </row>
    <row r="93" spans="1:16" ht="12.75" customHeight="1" thickBot="1" x14ac:dyDescent="0.25">
      <c r="A93" s="11" t="str">
        <f t="shared" si="12"/>
        <v> AN 259.192 </v>
      </c>
      <c r="B93" s="15" t="str">
        <f t="shared" si="13"/>
        <v>II</v>
      </c>
      <c r="C93" s="11">
        <f t="shared" si="14"/>
        <v>27961.57</v>
      </c>
      <c r="D93" s="10" t="str">
        <f t="shared" si="15"/>
        <v>vis</v>
      </c>
      <c r="E93" s="44">
        <f>VLOOKUP(C93,Active!C$21:E$973,3,FALSE)</f>
        <v>-1837.5030417071234</v>
      </c>
      <c r="F93" s="15" t="s">
        <v>50</v>
      </c>
      <c r="G93" s="10" t="str">
        <f t="shared" si="16"/>
        <v>27961.570</v>
      </c>
      <c r="H93" s="11">
        <f t="shared" si="17"/>
        <v>-1837.5</v>
      </c>
      <c r="I93" s="45" t="s">
        <v>242</v>
      </c>
      <c r="J93" s="46" t="s">
        <v>243</v>
      </c>
      <c r="K93" s="45">
        <v>-1837.5</v>
      </c>
      <c r="L93" s="45" t="s">
        <v>244</v>
      </c>
      <c r="M93" s="46" t="s">
        <v>146</v>
      </c>
      <c r="N93" s="46"/>
      <c r="O93" s="47" t="s">
        <v>230</v>
      </c>
      <c r="P93" s="47" t="s">
        <v>231</v>
      </c>
    </row>
    <row r="94" spans="1:16" ht="12.75" customHeight="1" thickBot="1" x14ac:dyDescent="0.25">
      <c r="A94" s="11" t="str">
        <f t="shared" si="12"/>
        <v> AN 259.192 </v>
      </c>
      <c r="B94" s="15" t="str">
        <f t="shared" si="13"/>
        <v>I</v>
      </c>
      <c r="C94" s="11">
        <f t="shared" si="14"/>
        <v>27980.411</v>
      </c>
      <c r="D94" s="10" t="str">
        <f t="shared" si="15"/>
        <v>vis</v>
      </c>
      <c r="E94" s="44">
        <f>VLOOKUP(C94,Active!C$21:E$973,3,FALSE)</f>
        <v>-1832.9994028931717</v>
      </c>
      <c r="F94" s="15" t="s">
        <v>50</v>
      </c>
      <c r="G94" s="10" t="str">
        <f t="shared" si="16"/>
        <v>27980.411</v>
      </c>
      <c r="H94" s="11">
        <f t="shared" si="17"/>
        <v>-1833</v>
      </c>
      <c r="I94" s="45" t="s">
        <v>245</v>
      </c>
      <c r="J94" s="46" t="s">
        <v>246</v>
      </c>
      <c r="K94" s="45">
        <v>-1833</v>
      </c>
      <c r="L94" s="45" t="s">
        <v>199</v>
      </c>
      <c r="M94" s="46" t="s">
        <v>146</v>
      </c>
      <c r="N94" s="46"/>
      <c r="O94" s="47" t="s">
        <v>230</v>
      </c>
      <c r="P94" s="47" t="s">
        <v>231</v>
      </c>
    </row>
    <row r="95" spans="1:16" ht="12.75" customHeight="1" thickBot="1" x14ac:dyDescent="0.25">
      <c r="A95" s="11" t="str">
        <f t="shared" si="12"/>
        <v> AN 259.192 </v>
      </c>
      <c r="B95" s="15" t="str">
        <f t="shared" si="13"/>
        <v>I</v>
      </c>
      <c r="C95" s="11">
        <f t="shared" si="14"/>
        <v>27984.593000000001</v>
      </c>
      <c r="D95" s="10" t="str">
        <f t="shared" si="15"/>
        <v>vis</v>
      </c>
      <c r="E95" s="44">
        <f>VLOOKUP(C95,Active!C$21:E$973,3,FALSE)</f>
        <v>-1831.999762878313</v>
      </c>
      <c r="F95" s="15" t="s">
        <v>50</v>
      </c>
      <c r="G95" s="10" t="str">
        <f t="shared" si="16"/>
        <v>27984.593</v>
      </c>
      <c r="H95" s="11">
        <f t="shared" si="17"/>
        <v>-1832</v>
      </c>
      <c r="I95" s="45" t="s">
        <v>247</v>
      </c>
      <c r="J95" s="46" t="s">
        <v>248</v>
      </c>
      <c r="K95" s="45">
        <v>-1832</v>
      </c>
      <c r="L95" s="45" t="s">
        <v>249</v>
      </c>
      <c r="M95" s="46" t="s">
        <v>146</v>
      </c>
      <c r="N95" s="46"/>
      <c r="O95" s="47" t="s">
        <v>230</v>
      </c>
      <c r="P95" s="47" t="s">
        <v>231</v>
      </c>
    </row>
    <row r="96" spans="1:16" ht="12.75" customHeight="1" thickBot="1" x14ac:dyDescent="0.25">
      <c r="A96" s="11" t="str">
        <f t="shared" si="12"/>
        <v> AN 259.192 </v>
      </c>
      <c r="B96" s="15" t="str">
        <f t="shared" si="13"/>
        <v>II</v>
      </c>
      <c r="C96" s="11">
        <f t="shared" si="14"/>
        <v>28003.411</v>
      </c>
      <c r="D96" s="10" t="str">
        <f t="shared" si="15"/>
        <v>vis</v>
      </c>
      <c r="E96" s="44">
        <f>VLOOKUP(C96,Active!C$21:E$973,3,FALSE)</f>
        <v>-1827.5016218454093</v>
      </c>
      <c r="F96" s="15" t="s">
        <v>50</v>
      </c>
      <c r="G96" s="10" t="str">
        <f t="shared" si="16"/>
        <v>28003.411</v>
      </c>
      <c r="H96" s="11">
        <f t="shared" si="17"/>
        <v>-1827.5</v>
      </c>
      <c r="I96" s="45" t="s">
        <v>250</v>
      </c>
      <c r="J96" s="46" t="s">
        <v>251</v>
      </c>
      <c r="K96" s="45">
        <v>-1827.5</v>
      </c>
      <c r="L96" s="45" t="s">
        <v>145</v>
      </c>
      <c r="M96" s="46" t="s">
        <v>146</v>
      </c>
      <c r="N96" s="46"/>
      <c r="O96" s="47" t="s">
        <v>230</v>
      </c>
      <c r="P96" s="47" t="s">
        <v>231</v>
      </c>
    </row>
    <row r="97" spans="1:16" ht="12.75" customHeight="1" thickBot="1" x14ac:dyDescent="0.25">
      <c r="A97" s="11" t="str">
        <f t="shared" si="12"/>
        <v> HA 113.75 </v>
      </c>
      <c r="B97" s="15" t="str">
        <f t="shared" si="13"/>
        <v>I</v>
      </c>
      <c r="C97" s="11">
        <f t="shared" si="14"/>
        <v>28026.418000000001</v>
      </c>
      <c r="D97" s="10" t="str">
        <f t="shared" si="15"/>
        <v>vis</v>
      </c>
      <c r="E97" s="44">
        <f>VLOOKUP(C97,Active!C$21:E$973,3,FALSE)</f>
        <v>-1822.0021675599364</v>
      </c>
      <c r="F97" s="15" t="s">
        <v>50</v>
      </c>
      <c r="G97" s="10" t="str">
        <f t="shared" si="16"/>
        <v>28026.418</v>
      </c>
      <c r="H97" s="11">
        <f t="shared" si="17"/>
        <v>-1822</v>
      </c>
      <c r="I97" s="45" t="s">
        <v>252</v>
      </c>
      <c r="J97" s="46" t="s">
        <v>253</v>
      </c>
      <c r="K97" s="45">
        <v>-1822</v>
      </c>
      <c r="L97" s="45" t="s">
        <v>236</v>
      </c>
      <c r="M97" s="46" t="s">
        <v>87</v>
      </c>
      <c r="N97" s="46"/>
      <c r="O97" s="47" t="s">
        <v>92</v>
      </c>
      <c r="P97" s="47" t="s">
        <v>254</v>
      </c>
    </row>
    <row r="98" spans="1:16" ht="12.75" customHeight="1" thickBot="1" x14ac:dyDescent="0.25">
      <c r="A98" s="11" t="str">
        <f t="shared" si="12"/>
        <v> AN 259.192 </v>
      </c>
      <c r="B98" s="15" t="str">
        <f t="shared" si="13"/>
        <v>I</v>
      </c>
      <c r="C98" s="11">
        <f t="shared" si="14"/>
        <v>28026.418000000001</v>
      </c>
      <c r="D98" s="10" t="str">
        <f t="shared" si="15"/>
        <v>vis</v>
      </c>
      <c r="E98" s="44">
        <f>VLOOKUP(C98,Active!C$21:E$973,3,FALSE)</f>
        <v>-1822.0021675599364</v>
      </c>
      <c r="F98" s="15" t="s">
        <v>50</v>
      </c>
      <c r="G98" s="10" t="str">
        <f t="shared" si="16"/>
        <v>28026.418</v>
      </c>
      <c r="H98" s="11">
        <f t="shared" si="17"/>
        <v>-1822</v>
      </c>
      <c r="I98" s="45" t="s">
        <v>252</v>
      </c>
      <c r="J98" s="46" t="s">
        <v>253</v>
      </c>
      <c r="K98" s="45">
        <v>-1822</v>
      </c>
      <c r="L98" s="45" t="s">
        <v>236</v>
      </c>
      <c r="M98" s="46" t="s">
        <v>146</v>
      </c>
      <c r="N98" s="46"/>
      <c r="O98" s="47" t="s">
        <v>230</v>
      </c>
      <c r="P98" s="47" t="s">
        <v>231</v>
      </c>
    </row>
    <row r="99" spans="1:16" ht="12.75" customHeight="1" thickBot="1" x14ac:dyDescent="0.25">
      <c r="A99" s="11" t="str">
        <f t="shared" si="12"/>
        <v> AN 259.192 </v>
      </c>
      <c r="B99" s="15" t="str">
        <f t="shared" si="13"/>
        <v>I</v>
      </c>
      <c r="C99" s="11">
        <f t="shared" si="14"/>
        <v>28068.266</v>
      </c>
      <c r="D99" s="10" t="str">
        <f t="shared" si="15"/>
        <v>vis</v>
      </c>
      <c r="E99" s="44">
        <f>VLOOKUP(C99,Active!C$21:E$973,3,FALSE)</f>
        <v>-1811.9990744605125</v>
      </c>
      <c r="F99" s="15" t="s">
        <v>50</v>
      </c>
      <c r="G99" s="10" t="str">
        <f t="shared" si="16"/>
        <v>28068.266</v>
      </c>
      <c r="H99" s="11">
        <f t="shared" si="17"/>
        <v>-1812</v>
      </c>
      <c r="I99" s="45" t="s">
        <v>255</v>
      </c>
      <c r="J99" s="46" t="s">
        <v>256</v>
      </c>
      <c r="K99" s="45">
        <v>-1812</v>
      </c>
      <c r="L99" s="45" t="s">
        <v>190</v>
      </c>
      <c r="M99" s="46" t="s">
        <v>146</v>
      </c>
      <c r="N99" s="46"/>
      <c r="O99" s="47" t="s">
        <v>230</v>
      </c>
      <c r="P99" s="47" t="s">
        <v>231</v>
      </c>
    </row>
    <row r="100" spans="1:16" ht="12.75" customHeight="1" thickBot="1" x14ac:dyDescent="0.25">
      <c r="A100" s="11" t="str">
        <f t="shared" si="12"/>
        <v> AN 259.192 </v>
      </c>
      <c r="B100" s="15" t="str">
        <f t="shared" si="13"/>
        <v>I</v>
      </c>
      <c r="C100" s="11">
        <f t="shared" si="14"/>
        <v>28072.42</v>
      </c>
      <c r="D100" s="10" t="str">
        <f t="shared" si="15"/>
        <v>vis</v>
      </c>
      <c r="E100" s="44">
        <f>VLOOKUP(C100,Active!C$21:E$973,3,FALSE)</f>
        <v>-1811.0061273964952</v>
      </c>
      <c r="F100" s="15" t="s">
        <v>50</v>
      </c>
      <c r="G100" s="10" t="str">
        <f t="shared" si="16"/>
        <v>28072.420</v>
      </c>
      <c r="H100" s="11">
        <f t="shared" si="17"/>
        <v>-1811</v>
      </c>
      <c r="I100" s="45" t="s">
        <v>257</v>
      </c>
      <c r="J100" s="46" t="s">
        <v>258</v>
      </c>
      <c r="K100" s="45">
        <v>-1811</v>
      </c>
      <c r="L100" s="45" t="s">
        <v>90</v>
      </c>
      <c r="M100" s="46" t="s">
        <v>146</v>
      </c>
      <c r="N100" s="46"/>
      <c r="O100" s="47" t="s">
        <v>230</v>
      </c>
      <c r="P100" s="47" t="s">
        <v>231</v>
      </c>
    </row>
    <row r="101" spans="1:16" ht="12.75" customHeight="1" thickBot="1" x14ac:dyDescent="0.25">
      <c r="A101" s="11" t="str">
        <f t="shared" si="12"/>
        <v> AN 266.22 </v>
      </c>
      <c r="B101" s="15" t="str">
        <f t="shared" si="13"/>
        <v>I</v>
      </c>
      <c r="C101" s="11">
        <f t="shared" si="14"/>
        <v>28298.356</v>
      </c>
      <c r="D101" s="10" t="str">
        <f t="shared" si="15"/>
        <v>vis</v>
      </c>
      <c r="E101" s="44">
        <f>VLOOKUP(C101,Active!C$21:E$973,3,FALSE)</f>
        <v>-1756.9997509266154</v>
      </c>
      <c r="F101" s="15" t="s">
        <v>50</v>
      </c>
      <c r="G101" s="10" t="str">
        <f t="shared" si="16"/>
        <v>28298.356</v>
      </c>
      <c r="H101" s="11">
        <f t="shared" si="17"/>
        <v>-1757</v>
      </c>
      <c r="I101" s="45" t="s">
        <v>259</v>
      </c>
      <c r="J101" s="46" t="s">
        <v>260</v>
      </c>
      <c r="K101" s="45">
        <v>-1757</v>
      </c>
      <c r="L101" s="45" t="s">
        <v>249</v>
      </c>
      <c r="M101" s="46" t="s">
        <v>146</v>
      </c>
      <c r="N101" s="46"/>
      <c r="O101" s="47" t="s">
        <v>230</v>
      </c>
      <c r="P101" s="47" t="s">
        <v>261</v>
      </c>
    </row>
    <row r="102" spans="1:16" ht="12.75" customHeight="1" thickBot="1" x14ac:dyDescent="0.25">
      <c r="A102" s="11" t="str">
        <f t="shared" si="12"/>
        <v> AN 266.22 </v>
      </c>
      <c r="B102" s="15" t="str">
        <f t="shared" si="13"/>
        <v>I</v>
      </c>
      <c r="C102" s="11">
        <f t="shared" si="14"/>
        <v>28390.383999999998</v>
      </c>
      <c r="D102" s="10" t="str">
        <f t="shared" si="15"/>
        <v>vis</v>
      </c>
      <c r="E102" s="44">
        <f>VLOOKUP(C102,Active!C$21:E$973,3,FALSE)</f>
        <v>-1735.0019337847257</v>
      </c>
      <c r="F102" s="15" t="s">
        <v>50</v>
      </c>
      <c r="G102" s="10" t="str">
        <f t="shared" si="16"/>
        <v>28390.384</v>
      </c>
      <c r="H102" s="11">
        <f t="shared" si="17"/>
        <v>-1735</v>
      </c>
      <c r="I102" s="45" t="s">
        <v>262</v>
      </c>
      <c r="J102" s="46" t="s">
        <v>263</v>
      </c>
      <c r="K102" s="45">
        <v>-1735</v>
      </c>
      <c r="L102" s="45" t="s">
        <v>264</v>
      </c>
      <c r="M102" s="46" t="s">
        <v>146</v>
      </c>
      <c r="N102" s="46"/>
      <c r="O102" s="47" t="s">
        <v>230</v>
      </c>
      <c r="P102" s="47" t="s">
        <v>261</v>
      </c>
    </row>
    <row r="103" spans="1:16" ht="12.75" customHeight="1" thickBot="1" x14ac:dyDescent="0.25">
      <c r="A103" s="11" t="str">
        <f t="shared" si="12"/>
        <v> AN 266.22 </v>
      </c>
      <c r="B103" s="15" t="str">
        <f t="shared" si="13"/>
        <v>II</v>
      </c>
      <c r="C103" s="11">
        <f t="shared" si="14"/>
        <v>28455.227999999999</v>
      </c>
      <c r="D103" s="10" t="str">
        <f t="shared" si="15"/>
        <v>vis</v>
      </c>
      <c r="E103" s="44">
        <f>VLOOKUP(C103,Active!C$21:E$973,3,FALSE)</f>
        <v>-1719.5020157733732</v>
      </c>
      <c r="F103" s="15" t="s">
        <v>50</v>
      </c>
      <c r="G103" s="10" t="str">
        <f t="shared" si="16"/>
        <v>28455.228</v>
      </c>
      <c r="H103" s="11">
        <f t="shared" si="17"/>
        <v>-1719.5</v>
      </c>
      <c r="I103" s="45" t="s">
        <v>265</v>
      </c>
      <c r="J103" s="46" t="s">
        <v>266</v>
      </c>
      <c r="K103" s="45">
        <v>-1719.5</v>
      </c>
      <c r="L103" s="45" t="s">
        <v>264</v>
      </c>
      <c r="M103" s="46" t="s">
        <v>146</v>
      </c>
      <c r="N103" s="46"/>
      <c r="O103" s="47" t="s">
        <v>230</v>
      </c>
      <c r="P103" s="47" t="s">
        <v>261</v>
      </c>
    </row>
    <row r="104" spans="1:16" ht="12.75" customHeight="1" thickBot="1" x14ac:dyDescent="0.25">
      <c r="A104" s="11" t="str">
        <f t="shared" si="12"/>
        <v> AN 266.22 </v>
      </c>
      <c r="B104" s="15" t="str">
        <f t="shared" si="13"/>
        <v>I</v>
      </c>
      <c r="C104" s="11">
        <f t="shared" si="14"/>
        <v>28457.325000000001</v>
      </c>
      <c r="D104" s="10" t="str">
        <f t="shared" si="15"/>
        <v>vis</v>
      </c>
      <c r="E104" s="44">
        <f>VLOOKUP(C104,Active!C$21:E$973,3,FALSE)</f>
        <v>-1719.0007615621921</v>
      </c>
      <c r="F104" s="15" t="s">
        <v>50</v>
      </c>
      <c r="G104" s="10" t="str">
        <f t="shared" si="16"/>
        <v>28457.325</v>
      </c>
      <c r="H104" s="11">
        <f t="shared" si="17"/>
        <v>-1719</v>
      </c>
      <c r="I104" s="45" t="s">
        <v>267</v>
      </c>
      <c r="J104" s="46" t="s">
        <v>268</v>
      </c>
      <c r="K104" s="45">
        <v>-1719</v>
      </c>
      <c r="L104" s="45" t="s">
        <v>86</v>
      </c>
      <c r="M104" s="46" t="s">
        <v>146</v>
      </c>
      <c r="N104" s="46"/>
      <c r="O104" s="47" t="s">
        <v>230</v>
      </c>
      <c r="P104" s="47" t="s">
        <v>261</v>
      </c>
    </row>
    <row r="105" spans="1:16" ht="12.75" customHeight="1" thickBot="1" x14ac:dyDescent="0.25">
      <c r="A105" s="11" t="str">
        <f t="shared" si="12"/>
        <v> AN 266.22 </v>
      </c>
      <c r="B105" s="15" t="str">
        <f t="shared" si="13"/>
        <v>II</v>
      </c>
      <c r="C105" s="11">
        <f t="shared" si="14"/>
        <v>28555.627</v>
      </c>
      <c r="D105" s="10" t="str">
        <f t="shared" si="15"/>
        <v>vis</v>
      </c>
      <c r="E105" s="44">
        <f>VLOOKUP(C105,Active!C$21:E$973,3,FALSE)</f>
        <v>-1695.5032453640561</v>
      </c>
      <c r="F105" s="15" t="s">
        <v>50</v>
      </c>
      <c r="G105" s="10" t="str">
        <f t="shared" si="16"/>
        <v>28555.627</v>
      </c>
      <c r="H105" s="11">
        <f t="shared" si="17"/>
        <v>-1695.5</v>
      </c>
      <c r="I105" s="45" t="s">
        <v>269</v>
      </c>
      <c r="J105" s="46" t="s">
        <v>270</v>
      </c>
      <c r="K105" s="45">
        <v>-1695.5</v>
      </c>
      <c r="L105" s="45" t="s">
        <v>271</v>
      </c>
      <c r="M105" s="46" t="s">
        <v>146</v>
      </c>
      <c r="N105" s="46"/>
      <c r="O105" s="47" t="s">
        <v>230</v>
      </c>
      <c r="P105" s="47" t="s">
        <v>261</v>
      </c>
    </row>
    <row r="106" spans="1:16" ht="12.75" customHeight="1" thickBot="1" x14ac:dyDescent="0.25">
      <c r="A106" s="11" t="str">
        <f t="shared" si="12"/>
        <v> AN 266.22 </v>
      </c>
      <c r="B106" s="15" t="str">
        <f t="shared" si="13"/>
        <v>II</v>
      </c>
      <c r="C106" s="11">
        <f t="shared" si="14"/>
        <v>28664.418000000001</v>
      </c>
      <c r="D106" s="10" t="str">
        <f t="shared" si="15"/>
        <v>vis</v>
      </c>
      <c r="E106" s="44">
        <f>VLOOKUP(C106,Active!C$21:E$973,3,FALSE)</f>
        <v>-1669.4985019741814</v>
      </c>
      <c r="F106" s="15" t="s">
        <v>50</v>
      </c>
      <c r="G106" s="10" t="str">
        <f t="shared" si="16"/>
        <v>28664.418</v>
      </c>
      <c r="H106" s="11">
        <f t="shared" si="17"/>
        <v>-1669.5</v>
      </c>
      <c r="I106" s="45" t="s">
        <v>272</v>
      </c>
      <c r="J106" s="46" t="s">
        <v>273</v>
      </c>
      <c r="K106" s="45">
        <v>-1669.5</v>
      </c>
      <c r="L106" s="45" t="s">
        <v>239</v>
      </c>
      <c r="M106" s="46" t="s">
        <v>146</v>
      </c>
      <c r="N106" s="46"/>
      <c r="O106" s="47" t="s">
        <v>230</v>
      </c>
      <c r="P106" s="47" t="s">
        <v>261</v>
      </c>
    </row>
    <row r="107" spans="1:16" ht="12.75" customHeight="1" thickBot="1" x14ac:dyDescent="0.25">
      <c r="A107" s="11" t="str">
        <f t="shared" ref="A107:A120" si="18">P107</f>
        <v> AN 266.22 </v>
      </c>
      <c r="B107" s="15" t="str">
        <f t="shared" ref="B107:B120" si="19">IF(H107=INT(H107),"I","II")</f>
        <v>I</v>
      </c>
      <c r="C107" s="11">
        <f t="shared" ref="C107:C120" si="20">1*G107</f>
        <v>28687.434000000001</v>
      </c>
      <c r="D107" s="10" t="str">
        <f t="shared" ref="D107:D120" si="21">VLOOKUP(F107,I$1:J$5,2,FALSE)</f>
        <v>vis</v>
      </c>
      <c r="E107" s="44">
        <f>VLOOKUP(C107,Active!C$21:E$973,3,FALSE)</f>
        <v>-1663.9968963830815</v>
      </c>
      <c r="F107" s="15" t="s">
        <v>50</v>
      </c>
      <c r="G107" s="10" t="str">
        <f t="shared" ref="G107:G120" si="22">MID(I107,3,LEN(I107)-3)</f>
        <v>28687.434</v>
      </c>
      <c r="H107" s="11">
        <f t="shared" ref="H107:H120" si="23">1*K107</f>
        <v>-1664</v>
      </c>
      <c r="I107" s="45" t="s">
        <v>274</v>
      </c>
      <c r="J107" s="46" t="s">
        <v>275</v>
      </c>
      <c r="K107" s="45">
        <v>-1664</v>
      </c>
      <c r="L107" s="45" t="s">
        <v>276</v>
      </c>
      <c r="M107" s="46" t="s">
        <v>146</v>
      </c>
      <c r="N107" s="46"/>
      <c r="O107" s="47" t="s">
        <v>230</v>
      </c>
      <c r="P107" s="47" t="s">
        <v>261</v>
      </c>
    </row>
    <row r="108" spans="1:16" ht="12.75" customHeight="1" thickBot="1" x14ac:dyDescent="0.25">
      <c r="A108" s="11" t="str">
        <f t="shared" si="18"/>
        <v> AN 266.22 </v>
      </c>
      <c r="B108" s="15" t="str">
        <f t="shared" si="19"/>
        <v>II</v>
      </c>
      <c r="C108" s="11">
        <f t="shared" si="20"/>
        <v>28689.498</v>
      </c>
      <c r="D108" s="10" t="str">
        <f t="shared" si="21"/>
        <v>vis</v>
      </c>
      <c r="E108" s="44">
        <f>VLOOKUP(C108,Active!C$21:E$973,3,FALSE)</f>
        <v>-1663.5035302925348</v>
      </c>
      <c r="F108" s="15" t="str">
        <f>LEFT(M108,1)</f>
        <v>V</v>
      </c>
      <c r="G108" s="10" t="str">
        <f t="shared" si="22"/>
        <v>28689.498</v>
      </c>
      <c r="H108" s="11">
        <f t="shared" si="23"/>
        <v>-1663.5</v>
      </c>
      <c r="I108" s="45" t="s">
        <v>277</v>
      </c>
      <c r="J108" s="46" t="s">
        <v>278</v>
      </c>
      <c r="K108" s="45">
        <v>-1663.5</v>
      </c>
      <c r="L108" s="45" t="s">
        <v>185</v>
      </c>
      <c r="M108" s="46" t="s">
        <v>146</v>
      </c>
      <c r="N108" s="46"/>
      <c r="O108" s="47" t="s">
        <v>230</v>
      </c>
      <c r="P108" s="47" t="s">
        <v>261</v>
      </c>
    </row>
    <row r="109" spans="1:16" ht="12.75" customHeight="1" thickBot="1" x14ac:dyDescent="0.25">
      <c r="A109" s="11" t="str">
        <f t="shared" si="18"/>
        <v> AN 266.22 </v>
      </c>
      <c r="B109" s="15" t="str">
        <f t="shared" si="19"/>
        <v>I</v>
      </c>
      <c r="C109" s="11">
        <f t="shared" si="20"/>
        <v>28754.337</v>
      </c>
      <c r="D109" s="10" t="str">
        <f t="shared" si="21"/>
        <v>vis</v>
      </c>
      <c r="E109" s="44">
        <f>VLOOKUP(C109,Active!C$21:E$973,3,FALSE)</f>
        <v>-1648.0048074509757</v>
      </c>
      <c r="F109" s="15" t="str">
        <f>LEFT(M109,1)</f>
        <v>V</v>
      </c>
      <c r="G109" s="10" t="str">
        <f t="shared" si="22"/>
        <v>28754.337</v>
      </c>
      <c r="H109" s="11">
        <f t="shared" si="23"/>
        <v>-1648</v>
      </c>
      <c r="I109" s="45" t="s">
        <v>279</v>
      </c>
      <c r="J109" s="46" t="s">
        <v>280</v>
      </c>
      <c r="K109" s="45">
        <v>-1648</v>
      </c>
      <c r="L109" s="45" t="s">
        <v>281</v>
      </c>
      <c r="M109" s="46" t="s">
        <v>146</v>
      </c>
      <c r="N109" s="46"/>
      <c r="O109" s="47" t="s">
        <v>230</v>
      </c>
      <c r="P109" s="47" t="s">
        <v>261</v>
      </c>
    </row>
    <row r="110" spans="1:16" ht="12.75" customHeight="1" thickBot="1" x14ac:dyDescent="0.25">
      <c r="A110" s="11" t="str">
        <f t="shared" si="18"/>
        <v> AN 266.22 </v>
      </c>
      <c r="B110" s="15" t="str">
        <f t="shared" si="19"/>
        <v>I</v>
      </c>
      <c r="C110" s="11">
        <f t="shared" si="20"/>
        <v>28779.454000000002</v>
      </c>
      <c r="D110" s="10" t="str">
        <f t="shared" si="21"/>
        <v>vis</v>
      </c>
      <c r="E110" s="44">
        <f>VLOOKUP(C110,Active!C$21:E$973,3,FALSE)</f>
        <v>-1642.0009915128601</v>
      </c>
      <c r="F110" s="15" t="str">
        <f>LEFT(M110,1)</f>
        <v>V</v>
      </c>
      <c r="G110" s="10" t="str">
        <f t="shared" si="22"/>
        <v>28779.454</v>
      </c>
      <c r="H110" s="11">
        <f t="shared" si="23"/>
        <v>-1642</v>
      </c>
      <c r="I110" s="45" t="s">
        <v>282</v>
      </c>
      <c r="J110" s="46" t="s">
        <v>283</v>
      </c>
      <c r="K110" s="45">
        <v>-1642</v>
      </c>
      <c r="L110" s="45" t="s">
        <v>284</v>
      </c>
      <c r="M110" s="46" t="s">
        <v>146</v>
      </c>
      <c r="N110" s="46"/>
      <c r="O110" s="47" t="s">
        <v>230</v>
      </c>
      <c r="P110" s="47" t="s">
        <v>261</v>
      </c>
    </row>
    <row r="111" spans="1:16" ht="12.75" customHeight="1" thickBot="1" x14ac:dyDescent="0.25">
      <c r="A111" s="11" t="str">
        <f t="shared" si="18"/>
        <v> AN 266.22 </v>
      </c>
      <c r="B111" s="15" t="str">
        <f t="shared" si="19"/>
        <v>II</v>
      </c>
      <c r="C111" s="11">
        <f t="shared" si="20"/>
        <v>28819.171999999999</v>
      </c>
      <c r="D111" s="10" t="str">
        <f t="shared" si="21"/>
        <v>vis</v>
      </c>
      <c r="E111" s="44">
        <f>VLOOKUP(C111,Active!C$21:E$973,3,FALSE)</f>
        <v>-1632.5070407452511</v>
      </c>
      <c r="F111" s="15" t="str">
        <f>LEFT(M111,1)</f>
        <v>V</v>
      </c>
      <c r="G111" s="10" t="str">
        <f t="shared" si="22"/>
        <v>28819.172</v>
      </c>
      <c r="H111" s="11">
        <f t="shared" si="23"/>
        <v>-1632.5</v>
      </c>
      <c r="I111" s="45" t="s">
        <v>285</v>
      </c>
      <c r="J111" s="46" t="s">
        <v>286</v>
      </c>
      <c r="K111" s="45">
        <v>-1632.5</v>
      </c>
      <c r="L111" s="45" t="s">
        <v>287</v>
      </c>
      <c r="M111" s="46" t="s">
        <v>146</v>
      </c>
      <c r="N111" s="46"/>
      <c r="O111" s="47" t="s">
        <v>230</v>
      </c>
      <c r="P111" s="47" t="s">
        <v>261</v>
      </c>
    </row>
    <row r="112" spans="1:16" ht="12.75" customHeight="1" thickBot="1" x14ac:dyDescent="0.25">
      <c r="A112" s="11" t="str">
        <f t="shared" si="18"/>
        <v> AN 266.22 </v>
      </c>
      <c r="B112" s="15" t="str">
        <f t="shared" si="19"/>
        <v>II</v>
      </c>
      <c r="C112" s="11">
        <f t="shared" si="20"/>
        <v>28844.31</v>
      </c>
      <c r="D112" s="10" t="str">
        <f t="shared" si="21"/>
        <v>vis</v>
      </c>
      <c r="E112" s="44">
        <f>VLOOKUP(C112,Active!C$21:E$973,3,FALSE)</f>
        <v>-1626.4982050940048</v>
      </c>
      <c r="F112" s="15" t="str">
        <f>LEFT(M112,1)</f>
        <v>V</v>
      </c>
      <c r="G112" s="10" t="str">
        <f t="shared" si="22"/>
        <v>28844.310</v>
      </c>
      <c r="H112" s="11">
        <f t="shared" si="23"/>
        <v>-1626.5</v>
      </c>
      <c r="I112" s="45" t="s">
        <v>288</v>
      </c>
      <c r="J112" s="46" t="s">
        <v>289</v>
      </c>
      <c r="K112" s="45">
        <v>-1626.5</v>
      </c>
      <c r="L112" s="45" t="s">
        <v>158</v>
      </c>
      <c r="M112" s="46" t="s">
        <v>146</v>
      </c>
      <c r="N112" s="46"/>
      <c r="O112" s="47" t="s">
        <v>230</v>
      </c>
      <c r="P112" s="47" t="s">
        <v>261</v>
      </c>
    </row>
    <row r="113" spans="1:16" ht="12.75" customHeight="1" thickBot="1" x14ac:dyDescent="0.25">
      <c r="A113" s="11" t="str">
        <f t="shared" si="18"/>
        <v> AA 27.155 </v>
      </c>
      <c r="B113" s="15" t="str">
        <f t="shared" si="19"/>
        <v>I</v>
      </c>
      <c r="C113" s="11">
        <f t="shared" si="20"/>
        <v>33063.381999999998</v>
      </c>
      <c r="D113" s="10" t="str">
        <f t="shared" si="21"/>
        <v>vis</v>
      </c>
      <c r="E113" s="44">
        <f>VLOOKUP(C113,Active!C$21:E$973,3,FALSE)</f>
        <v>-617.99672332249634</v>
      </c>
      <c r="F113" s="15" t="s">
        <v>50</v>
      </c>
      <c r="G113" s="10" t="str">
        <f t="shared" si="22"/>
        <v>33063.382</v>
      </c>
      <c r="H113" s="11">
        <f t="shared" si="23"/>
        <v>-618</v>
      </c>
      <c r="I113" s="45" t="s">
        <v>290</v>
      </c>
      <c r="J113" s="46" t="s">
        <v>291</v>
      </c>
      <c r="K113" s="45">
        <v>-618</v>
      </c>
      <c r="L113" s="45" t="s">
        <v>292</v>
      </c>
      <c r="M113" s="46" t="s">
        <v>146</v>
      </c>
      <c r="N113" s="46"/>
      <c r="O113" s="47" t="s">
        <v>293</v>
      </c>
      <c r="P113" s="47" t="s">
        <v>224</v>
      </c>
    </row>
    <row r="114" spans="1:16" ht="12.75" customHeight="1" thickBot="1" x14ac:dyDescent="0.25">
      <c r="A114" s="11" t="str">
        <f t="shared" si="18"/>
        <v> CTAO 303.20 </v>
      </c>
      <c r="B114" s="15" t="str">
        <f t="shared" si="19"/>
        <v>I</v>
      </c>
      <c r="C114" s="11">
        <f t="shared" si="20"/>
        <v>33845.673999999999</v>
      </c>
      <c r="D114" s="10" t="str">
        <f t="shared" si="21"/>
        <v>vis</v>
      </c>
      <c r="E114" s="44">
        <f>VLOOKUP(C114,Active!C$21:E$973,3,FALSE)</f>
        <v>-431.00236978266605</v>
      </c>
      <c r="F114" s="15" t="s">
        <v>50</v>
      </c>
      <c r="G114" s="10" t="str">
        <f t="shared" si="22"/>
        <v>33845.674</v>
      </c>
      <c r="H114" s="11">
        <f t="shared" si="23"/>
        <v>-431</v>
      </c>
      <c r="I114" s="45" t="s">
        <v>294</v>
      </c>
      <c r="J114" s="46" t="s">
        <v>295</v>
      </c>
      <c r="K114" s="45">
        <v>-431</v>
      </c>
      <c r="L114" s="45" t="s">
        <v>296</v>
      </c>
      <c r="M114" s="46" t="s">
        <v>87</v>
      </c>
      <c r="N114" s="46"/>
      <c r="O114" s="47" t="s">
        <v>297</v>
      </c>
      <c r="P114" s="47" t="s">
        <v>298</v>
      </c>
    </row>
    <row r="115" spans="1:16" ht="12.75" customHeight="1" thickBot="1" x14ac:dyDescent="0.25">
      <c r="A115" s="11" t="str">
        <f t="shared" si="18"/>
        <v> CTAO 303.20 </v>
      </c>
      <c r="B115" s="15" t="str">
        <f t="shared" si="19"/>
        <v>II</v>
      </c>
      <c r="C115" s="11">
        <f t="shared" si="20"/>
        <v>33851.949000000001</v>
      </c>
      <c r="D115" s="10" t="str">
        <f t="shared" si="21"/>
        <v>vis</v>
      </c>
      <c r="E115" s="44">
        <f>VLOOKUP(C115,Active!C$21:E$973,3,FALSE)</f>
        <v>-429.50243169246102</v>
      </c>
      <c r="F115" s="15" t="s">
        <v>50</v>
      </c>
      <c r="G115" s="10" t="str">
        <f t="shared" si="22"/>
        <v>33851.949</v>
      </c>
      <c r="H115" s="11">
        <f t="shared" si="23"/>
        <v>-429.5</v>
      </c>
      <c r="I115" s="45" t="s">
        <v>299</v>
      </c>
      <c r="J115" s="46" t="s">
        <v>300</v>
      </c>
      <c r="K115" s="45">
        <v>-429.5</v>
      </c>
      <c r="L115" s="45" t="s">
        <v>296</v>
      </c>
      <c r="M115" s="46" t="s">
        <v>87</v>
      </c>
      <c r="N115" s="46"/>
      <c r="O115" s="47" t="s">
        <v>297</v>
      </c>
      <c r="P115" s="47" t="s">
        <v>298</v>
      </c>
    </row>
    <row r="116" spans="1:16" ht="12.75" customHeight="1" thickBot="1" x14ac:dyDescent="0.25">
      <c r="A116" s="11" t="str">
        <f t="shared" si="18"/>
        <v>BAVM 143 </v>
      </c>
      <c r="B116" s="15" t="str">
        <f t="shared" si="19"/>
        <v>II</v>
      </c>
      <c r="C116" s="11">
        <f t="shared" si="20"/>
        <v>52054.396000000001</v>
      </c>
      <c r="D116" s="10" t="str">
        <f t="shared" si="21"/>
        <v>vis</v>
      </c>
      <c r="E116" s="44">
        <f>VLOOKUP(C116,Active!C$21:E$973,3,FALSE)</f>
        <v>3921.5005308944214</v>
      </c>
      <c r="F116" s="15" t="s">
        <v>50</v>
      </c>
      <c r="G116" s="10" t="str">
        <f t="shared" si="22"/>
        <v>52054.396</v>
      </c>
      <c r="H116" s="11">
        <f t="shared" si="23"/>
        <v>3921.5</v>
      </c>
      <c r="I116" s="45" t="s">
        <v>382</v>
      </c>
      <c r="J116" s="46" t="s">
        <v>383</v>
      </c>
      <c r="K116" s="45">
        <v>3921.5</v>
      </c>
      <c r="L116" s="45" t="s">
        <v>199</v>
      </c>
      <c r="M116" s="46" t="s">
        <v>146</v>
      </c>
      <c r="N116" s="46"/>
      <c r="O116" s="47" t="s">
        <v>384</v>
      </c>
      <c r="P116" s="48" t="s">
        <v>385</v>
      </c>
    </row>
    <row r="117" spans="1:16" ht="12.75" customHeight="1" thickBot="1" x14ac:dyDescent="0.25">
      <c r="A117" s="11" t="str">
        <f t="shared" si="18"/>
        <v>BAVM 154 </v>
      </c>
      <c r="B117" s="15" t="str">
        <f t="shared" si="19"/>
        <v>II</v>
      </c>
      <c r="C117" s="11">
        <f t="shared" si="20"/>
        <v>52100.411</v>
      </c>
      <c r="D117" s="10" t="str">
        <f t="shared" si="21"/>
        <v>vis</v>
      </c>
      <c r="E117" s="44">
        <f>VLOOKUP(C117,Active!C$21:E$973,3,FALSE)</f>
        <v>3932.499678499325</v>
      </c>
      <c r="F117" s="15" t="s">
        <v>50</v>
      </c>
      <c r="G117" s="10" t="str">
        <f t="shared" si="22"/>
        <v>52100.411</v>
      </c>
      <c r="H117" s="11">
        <f t="shared" si="23"/>
        <v>3932.5</v>
      </c>
      <c r="I117" s="45" t="s">
        <v>386</v>
      </c>
      <c r="J117" s="46" t="s">
        <v>387</v>
      </c>
      <c r="K117" s="45">
        <v>3932.5</v>
      </c>
      <c r="L117" s="45" t="s">
        <v>174</v>
      </c>
      <c r="M117" s="46" t="s">
        <v>146</v>
      </c>
      <c r="N117" s="46"/>
      <c r="O117" s="47" t="s">
        <v>384</v>
      </c>
      <c r="P117" s="48" t="s">
        <v>388</v>
      </c>
    </row>
    <row r="118" spans="1:16" ht="12.75" customHeight="1" thickBot="1" x14ac:dyDescent="0.25">
      <c r="A118" s="11" t="str">
        <f t="shared" si="18"/>
        <v>VSB 43 </v>
      </c>
      <c r="B118" s="15" t="str">
        <f t="shared" si="19"/>
        <v>I</v>
      </c>
      <c r="C118" s="11">
        <f t="shared" si="20"/>
        <v>53098.18</v>
      </c>
      <c r="D118" s="10" t="str">
        <f t="shared" si="21"/>
        <v>vis</v>
      </c>
      <c r="E118" s="44">
        <f>VLOOKUP(C118,Active!C$21:E$973,3,FALSE)</f>
        <v>4171.0003523360547</v>
      </c>
      <c r="F118" s="15" t="s">
        <v>50</v>
      </c>
      <c r="G118" s="10" t="str">
        <f t="shared" si="22"/>
        <v>53098.180</v>
      </c>
      <c r="H118" s="11">
        <f t="shared" si="23"/>
        <v>4171</v>
      </c>
      <c r="I118" s="45" t="s">
        <v>389</v>
      </c>
      <c r="J118" s="46" t="s">
        <v>390</v>
      </c>
      <c r="K118" s="45">
        <v>4171</v>
      </c>
      <c r="L118" s="45" t="s">
        <v>249</v>
      </c>
      <c r="M118" s="46" t="s">
        <v>146</v>
      </c>
      <c r="N118" s="46"/>
      <c r="O118" s="47" t="s">
        <v>391</v>
      </c>
      <c r="P118" s="48" t="s">
        <v>392</v>
      </c>
    </row>
    <row r="119" spans="1:16" ht="12.75" customHeight="1" thickBot="1" x14ac:dyDescent="0.25">
      <c r="A119" s="11" t="str">
        <f t="shared" si="18"/>
        <v>VSB 45 </v>
      </c>
      <c r="B119" s="15" t="str">
        <f t="shared" si="19"/>
        <v>I</v>
      </c>
      <c r="C119" s="11">
        <f t="shared" si="20"/>
        <v>53851.213000000003</v>
      </c>
      <c r="D119" s="10" t="str">
        <f t="shared" si="21"/>
        <v>vis</v>
      </c>
      <c r="E119" s="44">
        <f>VLOOKUP(C119,Active!C$21:E$973,3,FALSE)</f>
        <v>4351.0008112812557</v>
      </c>
      <c r="F119" s="15" t="s">
        <v>50</v>
      </c>
      <c r="G119" s="10" t="str">
        <f t="shared" si="22"/>
        <v>53851.2130</v>
      </c>
      <c r="H119" s="11">
        <f t="shared" si="23"/>
        <v>4351</v>
      </c>
      <c r="I119" s="45" t="s">
        <v>396</v>
      </c>
      <c r="J119" s="46" t="s">
        <v>397</v>
      </c>
      <c r="K119" s="45">
        <v>4351</v>
      </c>
      <c r="L119" s="45" t="s">
        <v>398</v>
      </c>
      <c r="M119" s="46" t="s">
        <v>348</v>
      </c>
      <c r="N119" s="46" t="s">
        <v>349</v>
      </c>
      <c r="O119" s="47" t="s">
        <v>399</v>
      </c>
      <c r="P119" s="48" t="s">
        <v>400</v>
      </c>
    </row>
    <row r="120" spans="1:16" ht="12.75" customHeight="1" thickBot="1" x14ac:dyDescent="0.25">
      <c r="A120" s="11" t="str">
        <f t="shared" si="18"/>
        <v>VSB 45 </v>
      </c>
      <c r="B120" s="15" t="str">
        <f t="shared" si="19"/>
        <v>II</v>
      </c>
      <c r="C120" s="11">
        <f t="shared" si="20"/>
        <v>53982.9931</v>
      </c>
      <c r="D120" s="10" t="str">
        <f t="shared" si="21"/>
        <v>vis</v>
      </c>
      <c r="E120" s="44">
        <f>VLOOKUP(C120,Active!C$21:E$973,3,FALSE)</f>
        <v>4382.5007302487429</v>
      </c>
      <c r="F120" s="15" t="s">
        <v>50</v>
      </c>
      <c r="G120" s="10" t="str">
        <f t="shared" si="22"/>
        <v>53982.9931</v>
      </c>
      <c r="H120" s="11">
        <f t="shared" si="23"/>
        <v>4382.5</v>
      </c>
      <c r="I120" s="45" t="s">
        <v>406</v>
      </c>
      <c r="J120" s="46" t="s">
        <v>407</v>
      </c>
      <c r="K120" s="45" t="s">
        <v>408</v>
      </c>
      <c r="L120" s="45" t="s">
        <v>409</v>
      </c>
      <c r="M120" s="46" t="s">
        <v>348</v>
      </c>
      <c r="N120" s="46" t="s">
        <v>349</v>
      </c>
      <c r="O120" s="47" t="s">
        <v>399</v>
      </c>
      <c r="P120" s="48" t="s">
        <v>400</v>
      </c>
    </row>
    <row r="121" spans="1:16" x14ac:dyDescent="0.2">
      <c r="B121" s="15"/>
      <c r="F121" s="15"/>
    </row>
    <row r="122" spans="1:16" x14ac:dyDescent="0.2">
      <c r="B122" s="15"/>
      <c r="F122" s="15"/>
    </row>
    <row r="123" spans="1:16" x14ac:dyDescent="0.2">
      <c r="B123" s="15"/>
      <c r="F123" s="15"/>
    </row>
    <row r="124" spans="1:16" x14ac:dyDescent="0.2">
      <c r="B124" s="15"/>
      <c r="F124" s="15"/>
    </row>
    <row r="125" spans="1:16" x14ac:dyDescent="0.2">
      <c r="B125" s="15"/>
      <c r="F125" s="15"/>
    </row>
    <row r="126" spans="1:16" x14ac:dyDescent="0.2">
      <c r="B126" s="15"/>
      <c r="F126" s="15"/>
    </row>
    <row r="127" spans="1:16" x14ac:dyDescent="0.2">
      <c r="B127" s="15"/>
      <c r="F127" s="15"/>
    </row>
    <row r="128" spans="1:1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</sheetData>
  <phoneticPr fontId="8" type="noConversion"/>
  <hyperlinks>
    <hyperlink ref="P23" r:id="rId1" display="http://www.bav-astro.de/sfs/BAVM_link.php?BAVMnr=56" xr:uid="{00000000-0004-0000-0100-000000000000}"/>
    <hyperlink ref="P24" r:id="rId2" display="http://www.konkoly.hu/cgi-bin/IBVS?5745" xr:uid="{00000000-0004-0000-0100-000001000000}"/>
    <hyperlink ref="P30" r:id="rId3" display="http://www.bav-astro.de/sfs/BAVM_link.php?BAVMnr=62" xr:uid="{00000000-0004-0000-0100-000002000000}"/>
    <hyperlink ref="P31" r:id="rId4" display="http://www.bav-astro.de/sfs/BAVM_link.php?BAVMnr=62" xr:uid="{00000000-0004-0000-0100-000003000000}"/>
    <hyperlink ref="P116" r:id="rId5" display="http://www.bav-astro.de/sfs/BAVM_link.php?BAVMnr=143" xr:uid="{00000000-0004-0000-0100-000004000000}"/>
    <hyperlink ref="P117" r:id="rId6" display="http://www.bav-astro.de/sfs/BAVM_link.php?BAVMnr=154" xr:uid="{00000000-0004-0000-0100-000005000000}"/>
    <hyperlink ref="P118" r:id="rId7" display="http://vsolj.cetus-net.org/no43.pdf" xr:uid="{00000000-0004-0000-0100-000006000000}"/>
    <hyperlink ref="P33" r:id="rId8" display="http://www.konkoly.hu/cgi-bin/IBVS?5745" xr:uid="{00000000-0004-0000-0100-000007000000}"/>
    <hyperlink ref="P119" r:id="rId9" display="http://vsolj.cetus-net.org/no45.pdf" xr:uid="{00000000-0004-0000-0100-000008000000}"/>
    <hyperlink ref="P34" r:id="rId10" display="http://www.bav-astro.de/sfs/BAVM_link.php?BAVMnr=178" xr:uid="{00000000-0004-0000-0100-000009000000}"/>
    <hyperlink ref="P120" r:id="rId11" display="http://vsolj.cetus-net.org/no45.pdf" xr:uid="{00000000-0004-0000-0100-00000A000000}"/>
    <hyperlink ref="P35" r:id="rId12" display="http://www.bav-astro.de/sfs/BAVM_link.php?BAVMnr=186" xr:uid="{00000000-0004-0000-0100-00000B000000}"/>
    <hyperlink ref="P36" r:id="rId13" display="http://var.astro.cz/oejv/issues/oejv0074.pdf" xr:uid="{00000000-0004-0000-0100-00000C000000}"/>
    <hyperlink ref="P37" r:id="rId14" display="http://www.bav-astro.de/sfs/BAVM_link.php?BAVMnr=186" xr:uid="{00000000-0004-0000-0100-00000D000000}"/>
    <hyperlink ref="P38" r:id="rId15" display="http://var.astro.cz/oejv/issues/oejv0142.pdf" xr:uid="{00000000-0004-0000-0100-00000E000000}"/>
    <hyperlink ref="P39" r:id="rId16" display="http://var.astro.cz/oejv/issues/oejv0160.pdf" xr:uid="{00000000-0004-0000-0100-00000F000000}"/>
    <hyperlink ref="P40" r:id="rId17" display="http://www.konkoly.hu/cgi-bin/IBVS?6093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2025-01-06T05:18:17Z</dcterms:modified>
</cp:coreProperties>
</file>