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5A33D5E-AF23-4924-98B1-14586DD0E4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I25" i="1" s="1"/>
  <c r="Q25" i="1"/>
  <c r="F14" i="1"/>
  <c r="E22" i="1"/>
  <c r="F22" i="1"/>
  <c r="G22" i="1"/>
  <c r="I22" i="1"/>
  <c r="E23" i="1"/>
  <c r="F23" i="1"/>
  <c r="G23" i="1"/>
  <c r="I23" i="1"/>
  <c r="E24" i="1"/>
  <c r="F24" i="1"/>
  <c r="G24" i="1"/>
  <c r="I24" i="1"/>
  <c r="C9" i="1"/>
  <c r="D9" i="1"/>
  <c r="Q22" i="1"/>
  <c r="Q23" i="1"/>
  <c r="Q24" i="1"/>
  <c r="C21" i="1"/>
  <c r="Q21" i="1"/>
  <c r="E21" i="1"/>
  <c r="F21" i="1"/>
  <c r="A21" i="1"/>
  <c r="H20" i="1"/>
  <c r="C17" i="1"/>
  <c r="G21" i="1"/>
  <c r="H21" i="1"/>
  <c r="C11" i="1"/>
  <c r="C12" i="1"/>
  <c r="O25" i="1" l="1"/>
  <c r="S25" i="1" s="1"/>
  <c r="F15" i="1"/>
  <c r="C16" i="1"/>
  <c r="D18" i="1" s="1"/>
  <c r="C15" i="1"/>
  <c r="O22" i="1"/>
  <c r="S22" i="1" s="1"/>
  <c r="O24" i="1"/>
  <c r="S24" i="1" s="1"/>
  <c r="O23" i="1"/>
  <c r="S23" i="1" s="1"/>
  <c r="O21" i="1"/>
  <c r="S21" i="1" s="1"/>
  <c r="F16" i="1" l="1"/>
  <c r="F17" i="1" s="1"/>
  <c r="C18" i="1"/>
  <c r="S19" i="1"/>
  <c r="F18" i="1" l="1"/>
</calcChain>
</file>

<file path=xl/sharedStrings.xml><?xml version="1.0" encoding="utf-8"?>
<sst xmlns="http://schemas.openxmlformats.org/spreadsheetml/2006/main" count="62" uniqueCount="57">
  <si>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</si>
  <si>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</si>
  <si>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</si>
  <si>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</si>
  <si>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</si>
  <si>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</si>
  <si>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</si>
  <si>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</si>
  <si>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</si>
  <si>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</si>
  <si>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</si>
  <si>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</si>
  <si>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</si>
  <si>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</si>
  <si>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</si>
  <si>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</si>
  <si>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</si>
  <si>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</si>
  <si>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</si>
  <si>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</si>
  <si>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</si>
  <si>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</si>
  <si>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</si>
  <si>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</si>
  <si>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</si>
  <si>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</si>
  <si>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</si>
  <si>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</si>
  <si>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</si>
  <si>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</si>
  <si>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</si>
  <si>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</si>
  <si>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</si>
  <si>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</si>
  <si>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</si>
  <si>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</si>
  <si>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</si>
  <si>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</si>
  <si>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</si>
  <si>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</si>
  <si>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G0103-0894</t>
  </si>
  <si>
    <t>IBVS 5960</t>
  </si>
  <si>
    <t>II</t>
  </si>
  <si>
    <t>IBVS 6011</t>
  </si>
  <si>
    <t>IBVS 6042</t>
  </si>
  <si>
    <t>G0103-0894_Ori.xls</t>
  </si>
  <si>
    <t>EC</t>
  </si>
  <si>
    <t>Ori</t>
  </si>
  <si>
    <t>VSX</t>
  </si>
  <si>
    <t>V2802 Ori / GSC 0103-0894</t>
  </si>
  <si>
    <t>CCD</t>
  </si>
  <si>
    <t>JBAV 96</t>
  </si>
  <si>
    <t>I</t>
  </si>
  <si>
    <t xml:space="preserve">Mag </t>
  </si>
  <si>
    <t>Next ToM-P</t>
  </si>
  <si>
    <t>Next ToM-S</t>
  </si>
  <si>
    <t>11.20-11.95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</si>
</sst>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5" fontId="18" fillId="0" borderId="0" xfId="0" applyNumberFormat="1" applyFont="1" applyAlignment="1" applyProtection="1">
      <alignment horizontal="left" vertical="center" wrapText="1"/>
      <protection locked="0"/>
    </xf>
    <xf numFmtId="0" fontId="0" fillId="0" borderId="5" xfId="0" applyBorder="1" applyAlignment="1">
      <alignment vertical="center"/>
    </xf>
    <xf numFmtId="0" fontId="19" fillId="0" borderId="8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22" fontId="20" fillId="0" borderId="9" xfId="0" applyNumberFormat="1" applyFont="1" applyBorder="1" applyAlignment="1">
      <alignment horizontal="right" vertical="center"/>
    </xf>
    <xf numFmtId="22" fontId="20" fillId="0" borderId="11" xfId="0" applyNumberFormat="1" applyFont="1" applyBorder="1" applyAlignment="1">
      <alignment horizontal="right" vertical="center"/>
    </xf>
    <xf numFmtId="0" fontId="17" fillId="3" borderId="7" xfId="0" applyFont="1" applyFill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V2802 Ori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3730.5</c:v>
                </c:pt>
                <c:pt idx="2">
                  <c:v>4934.5</c:v>
                </c:pt>
                <c:pt idx="3">
                  <c:v>6165.5</c:v>
                </c:pt>
                <c:pt idx="4">
                  <c:v>19529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DE-4E85-AF3A-B95AE01932E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3730.5</c:v>
                </c:pt>
                <c:pt idx="2">
                  <c:v>4934.5</c:v>
                </c:pt>
                <c:pt idx="3">
                  <c:v>6165.5</c:v>
                </c:pt>
                <c:pt idx="4">
                  <c:v>19529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6.7000000854022801E-5</c:v>
                </c:pt>
                <c:pt idx="2">
                  <c:v>-2.0569999978761189E-3</c:v>
                </c:pt>
                <c:pt idx="3">
                  <c:v>-6.6430000006221235E-3</c:v>
                </c:pt>
                <c:pt idx="4">
                  <c:v>-3.3004000113578513E-2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DE-4E85-AF3A-B95AE01932E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3730.5</c:v>
                </c:pt>
                <c:pt idx="2">
                  <c:v>4934.5</c:v>
                </c:pt>
                <c:pt idx="3">
                  <c:v>6165.5</c:v>
                </c:pt>
                <c:pt idx="4">
                  <c:v>19529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DE-4E85-AF3A-B95AE01932E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3730.5</c:v>
                </c:pt>
                <c:pt idx="2">
                  <c:v>4934.5</c:v>
                </c:pt>
                <c:pt idx="3">
                  <c:v>6165.5</c:v>
                </c:pt>
                <c:pt idx="4">
                  <c:v>19529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DE-4E85-AF3A-B95AE01932E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3730.5</c:v>
                </c:pt>
                <c:pt idx="2">
                  <c:v>4934.5</c:v>
                </c:pt>
                <c:pt idx="3">
                  <c:v>6165.5</c:v>
                </c:pt>
                <c:pt idx="4">
                  <c:v>19529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DDE-4E85-AF3A-B95AE01932E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3730.5</c:v>
                </c:pt>
                <c:pt idx="2">
                  <c:v>4934.5</c:v>
                </c:pt>
                <c:pt idx="3">
                  <c:v>6165.5</c:v>
                </c:pt>
                <c:pt idx="4">
                  <c:v>19529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DDE-4E85-AF3A-B95AE01932E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3730.5</c:v>
                </c:pt>
                <c:pt idx="2">
                  <c:v>4934.5</c:v>
                </c:pt>
                <c:pt idx="3">
                  <c:v>6165.5</c:v>
                </c:pt>
                <c:pt idx="4">
                  <c:v>19529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DDE-4E85-AF3A-B95AE01932E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3730.5</c:v>
                </c:pt>
                <c:pt idx="2">
                  <c:v>4934.5</c:v>
                </c:pt>
                <c:pt idx="3">
                  <c:v>6165.5</c:v>
                </c:pt>
                <c:pt idx="4">
                  <c:v>19529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7.4418419257245294E-3</c:v>
                </c:pt>
                <c:pt idx="1">
                  <c:v>-3.1071542029557659E-4</c:v>
                </c:pt>
                <c:pt idx="2">
                  <c:v>-2.8128140785473408E-3</c:v>
                </c:pt>
                <c:pt idx="3">
                  <c:v>-5.3710229226569123E-3</c:v>
                </c:pt>
                <c:pt idx="4">
                  <c:v>-3.3142447689722902E-2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DDE-4E85-AF3A-B95AE01932E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3730.5</c:v>
                </c:pt>
                <c:pt idx="2">
                  <c:v>4934.5</c:v>
                </c:pt>
                <c:pt idx="3">
                  <c:v>6165.5</c:v>
                </c:pt>
                <c:pt idx="4">
                  <c:v>19529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DDE-4E85-AF3A-B95AE0193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700920"/>
        <c:axId val="1"/>
      </c:scatterChart>
      <c:valAx>
        <c:axId val="809700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9700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33834586466165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F7CEBF5-FE7C-DC95-45F6-782707394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3" customWidth="1"/>
    <col min="6" max="6" width="16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49</v>
      </c>
      <c r="E1" t="s">
        <v>45</v>
      </c>
    </row>
    <row r="2" spans="1:6" s="6" customFormat="1" ht="12.95" customHeight="1" x14ac:dyDescent="0.2">
      <c r="A2" s="6" t="s">
        <v>24</v>
      </c>
      <c r="B2" s="6" t="s">
        <v>46</v>
      </c>
      <c r="C2" s="7" t="s">
        <v>39</v>
      </c>
      <c r="D2" s="8" t="s">
        <v>47</v>
      </c>
      <c r="E2" s="3" t="s">
        <v>40</v>
      </c>
      <c r="F2" s="6" t="e">
        <v>#N/A</v>
      </c>
    </row>
    <row r="3" spans="1:6" s="6" customFormat="1" ht="12.95" customHeight="1" thickBot="1" x14ac:dyDescent="0.25"/>
    <row r="4" spans="1:6" s="6" customFormat="1" ht="12.95" customHeight="1" thickTop="1" thickBot="1" x14ac:dyDescent="0.25">
      <c r="A4" s="9" t="s">
        <v>0</v>
      </c>
      <c r="C4" s="10" t="s">
        <v>38</v>
      </c>
      <c r="D4" s="11" t="s">
        <v>38</v>
      </c>
    </row>
    <row r="5" spans="1:6" s="6" customFormat="1" ht="12.95" customHeight="1" thickTop="1" x14ac:dyDescent="0.2">
      <c r="A5" s="12" t="s">
        <v>30</v>
      </c>
      <c r="C5" s="13">
        <v>-9.5</v>
      </c>
      <c r="D5" s="6" t="s">
        <v>31</v>
      </c>
    </row>
    <row r="6" spans="1:6" s="6" customFormat="1" ht="12.95" customHeight="1" x14ac:dyDescent="0.2">
      <c r="A6" s="9" t="s">
        <v>1</v>
      </c>
    </row>
    <row r="7" spans="1:6" s="6" customFormat="1" ht="12.95" customHeight="1" x14ac:dyDescent="0.2">
      <c r="A7" s="6" t="s">
        <v>2</v>
      </c>
      <c r="C7" s="34">
        <v>54423.748</v>
      </c>
      <c r="D7" s="15" t="s">
        <v>48</v>
      </c>
    </row>
    <row r="8" spans="1:6" s="6" customFormat="1" ht="12.95" customHeight="1" x14ac:dyDescent="0.2">
      <c r="A8" s="6" t="s">
        <v>3</v>
      </c>
      <c r="C8" s="34">
        <v>0.29570600000000002</v>
      </c>
      <c r="D8" s="15" t="s">
        <v>48</v>
      </c>
    </row>
    <row r="9" spans="1:6" s="6" customFormat="1" ht="12.95" customHeight="1" x14ac:dyDescent="0.2">
      <c r="A9" s="16" t="s">
        <v>33</v>
      </c>
      <c r="B9" s="17">
        <v>22</v>
      </c>
      <c r="C9" s="18" t="str">
        <f>"F"&amp;B9</f>
        <v>F22</v>
      </c>
      <c r="D9" s="19" t="str">
        <f>"G"&amp;B9</f>
        <v>G22</v>
      </c>
    </row>
    <row r="10" spans="1:6" s="6" customFormat="1" ht="12.95" customHeight="1" thickBot="1" x14ac:dyDescent="0.25">
      <c r="C10" s="20" t="s">
        <v>20</v>
      </c>
      <c r="D10" s="20" t="s">
        <v>21</v>
      </c>
    </row>
    <row r="11" spans="1:6" s="6" customFormat="1" ht="12.95" customHeight="1" x14ac:dyDescent="0.2">
      <c r="A11" s="6" t="s">
        <v>15</v>
      </c>
      <c r="C11" s="19">
        <f ca="1">INTERCEPT(INDIRECT($D$9):G992,INDIRECT($C$9):F992)</f>
        <v>7.4418419257245294E-3</v>
      </c>
      <c r="D11" s="8"/>
    </row>
    <row r="12" spans="1:6" s="6" customFormat="1" ht="12.95" customHeight="1" x14ac:dyDescent="0.2">
      <c r="A12" s="6" t="s">
        <v>16</v>
      </c>
      <c r="C12" s="19">
        <f ca="1">SLOPE(INDIRECT($D$9):G992,INDIRECT($C$9):F992)</f>
        <v>-2.0781550317705686E-6</v>
      </c>
      <c r="D12" s="8"/>
      <c r="E12" s="41" t="s">
        <v>53</v>
      </c>
      <c r="F12" s="46" t="s">
        <v>56</v>
      </c>
    </row>
    <row r="13" spans="1:6" s="6" customFormat="1" ht="12.95" customHeight="1" x14ac:dyDescent="0.2">
      <c r="A13" s="6" t="s">
        <v>19</v>
      </c>
      <c r="C13" s="8" t="s">
        <v>13</v>
      </c>
      <c r="E13" s="39" t="s">
        <v>35</v>
      </c>
      <c r="F13" s="42">
        <v>1</v>
      </c>
    </row>
    <row r="14" spans="1:6" s="6" customFormat="1" ht="12.95" customHeight="1" x14ac:dyDescent="0.2">
      <c r="E14" s="39" t="s">
        <v>32</v>
      </c>
      <c r="F14" s="43">
        <f ca="1">NOW()+15018.5+$C$5/24</f>
        <v>60682.821739236111</v>
      </c>
    </row>
    <row r="15" spans="1:6" s="6" customFormat="1" ht="12.95" customHeight="1" x14ac:dyDescent="0.2">
      <c r="A15" s="21" t="s">
        <v>17</v>
      </c>
      <c r="C15" s="22">
        <f ca="1">(C7+C11)+(C8+C12)*INT(MAX(F21:F3533))</f>
        <v>60198.557331552307</v>
      </c>
      <c r="E15" s="39" t="s">
        <v>36</v>
      </c>
      <c r="F15" s="43">
        <f ca="1">ROUND(2*($F$14-$C$7)/$C$8,0)/2+$F$13</f>
        <v>21167.5</v>
      </c>
    </row>
    <row r="16" spans="1:6" s="6" customFormat="1" ht="12.95" customHeight="1" x14ac:dyDescent="0.2">
      <c r="A16" s="9" t="s">
        <v>4</v>
      </c>
      <c r="C16" s="24">
        <f ca="1">+C8+C12</f>
        <v>0.29570392184496824</v>
      </c>
      <c r="E16" s="39" t="s">
        <v>37</v>
      </c>
      <c r="F16" s="43">
        <f ca="1">ROUND(2*($F$14-$C$15)/$C$16,0)/2+$F$13</f>
        <v>1638.5</v>
      </c>
    </row>
    <row r="17" spans="1:19" s="6" customFormat="1" ht="12.95" customHeight="1" thickBot="1" x14ac:dyDescent="0.25">
      <c r="A17" s="23" t="s">
        <v>29</v>
      </c>
      <c r="C17" s="6">
        <f>COUNT(C21:C2191)</f>
        <v>5</v>
      </c>
      <c r="E17" s="39" t="s">
        <v>54</v>
      </c>
      <c r="F17" s="44">
        <f ca="1">+$C$15+$C$16*$F$16-15018.5-$C$5/24</f>
        <v>45664.964040828621</v>
      </c>
    </row>
    <row r="18" spans="1:19" s="6" customFormat="1" ht="12.95" customHeight="1" thickTop="1" thickBot="1" x14ac:dyDescent="0.25">
      <c r="A18" s="9" t="s">
        <v>5</v>
      </c>
      <c r="C18" s="25">
        <f ca="1">+C15</f>
        <v>60198.557331552307</v>
      </c>
      <c r="D18" s="38">
        <f ca="1">+C16</f>
        <v>0.29570392184496824</v>
      </c>
      <c r="E18" s="40" t="s">
        <v>55</v>
      </c>
      <c r="F18" s="45">
        <f ca="1">+($C$15+$C$16*$F$16)-($C$16/2)-15018.5-$C$5/24</f>
        <v>45664.816188867699</v>
      </c>
    </row>
    <row r="19" spans="1:19" s="6" customFormat="1" ht="12.95" customHeight="1" thickTop="1" x14ac:dyDescent="0.2">
      <c r="E19" s="23"/>
      <c r="F19" s="26"/>
      <c r="S19" s="6">
        <f ca="1">SQRT(SUM(S21:S50)/(COUNT(S21:S50)-1))</f>
        <v>3.79907977441892E-3</v>
      </c>
    </row>
    <row r="20" spans="1:19" s="6" customFormat="1" ht="12.95" customHeight="1" thickBot="1" x14ac:dyDescent="0.25">
      <c r="A20" s="20" t="s">
        <v>6</v>
      </c>
      <c r="B20" s="20" t="s">
        <v>7</v>
      </c>
      <c r="C20" s="20" t="s">
        <v>8</v>
      </c>
      <c r="D20" s="20" t="s">
        <v>12</v>
      </c>
      <c r="E20" s="20" t="s">
        <v>9</v>
      </c>
      <c r="F20" s="20" t="s">
        <v>10</v>
      </c>
      <c r="G20" s="20" t="s">
        <v>11</v>
      </c>
      <c r="H20" s="27" t="str">
        <f>A21</f>
        <v>VSX</v>
      </c>
      <c r="I20" s="27" t="s">
        <v>50</v>
      </c>
      <c r="J20" s="27" t="s">
        <v>18</v>
      </c>
      <c r="K20" s="27" t="s">
        <v>25</v>
      </c>
      <c r="L20" s="27" t="s">
        <v>26</v>
      </c>
      <c r="M20" s="27" t="s">
        <v>27</v>
      </c>
      <c r="N20" s="27" t="s">
        <v>28</v>
      </c>
      <c r="O20" s="27" t="s">
        <v>23</v>
      </c>
      <c r="P20" s="28" t="s">
        <v>22</v>
      </c>
      <c r="Q20" s="20" t="s">
        <v>14</v>
      </c>
      <c r="R20" s="29" t="s">
        <v>34</v>
      </c>
    </row>
    <row r="21" spans="1:19" s="6" customFormat="1" ht="12.95" customHeight="1" x14ac:dyDescent="0.2">
      <c r="A21" s="6" t="str">
        <f>D7</f>
        <v>VSX</v>
      </c>
      <c r="C21" s="14">
        <f>C$7</f>
        <v>54423.748</v>
      </c>
      <c r="D21" s="14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7.4418419257245294E-3</v>
      </c>
      <c r="Q21" s="30">
        <f>+C21-15018.5</f>
        <v>39405.248</v>
      </c>
      <c r="S21" s="6">
        <f ca="1">+(O21-G21)^2</f>
        <v>5.5381011247471369E-5</v>
      </c>
    </row>
    <row r="22" spans="1:19" s="6" customFormat="1" ht="12.95" customHeight="1" x14ac:dyDescent="0.2">
      <c r="A22" s="4" t="s">
        <v>41</v>
      </c>
      <c r="B22" s="5" t="s">
        <v>42</v>
      </c>
      <c r="C22" s="4">
        <v>55526.879300000001</v>
      </c>
      <c r="D22" s="4">
        <v>2.0000000000000001E-4</v>
      </c>
      <c r="E22" s="6">
        <f>+(C22-C$7)/C$8</f>
        <v>3730.5002265763997</v>
      </c>
      <c r="F22" s="6">
        <f>ROUND(2*E22,0)/2</f>
        <v>3730.5</v>
      </c>
      <c r="G22" s="6">
        <f>+C22-(C$7+F22*C$8)</f>
        <v>6.7000000854022801E-5</v>
      </c>
      <c r="I22" s="6">
        <f>+G22</f>
        <v>6.7000000854022801E-5</v>
      </c>
      <c r="O22" s="6">
        <f ca="1">+C$11+C$12*$F22</f>
        <v>-3.1071542029557659E-4</v>
      </c>
      <c r="Q22" s="30">
        <f>+C22-15018.5</f>
        <v>40508.379300000001</v>
      </c>
      <c r="S22" s="6">
        <f ca="1">+(O22-G22)^2</f>
        <v>1.4266893937421924E-7</v>
      </c>
    </row>
    <row r="23" spans="1:19" s="6" customFormat="1" ht="12.95" customHeight="1" x14ac:dyDescent="0.2">
      <c r="A23" s="4" t="s">
        <v>43</v>
      </c>
      <c r="B23" s="5" t="s">
        <v>42</v>
      </c>
      <c r="C23" s="4">
        <v>55882.907200000001</v>
      </c>
      <c r="D23" s="4">
        <v>4.0000000000000002E-4</v>
      </c>
      <c r="E23" s="6">
        <f>+(C23-C$7)/C$8</f>
        <v>4934.4930437664498</v>
      </c>
      <c r="F23" s="6">
        <f>ROUND(2*E23,0)/2</f>
        <v>4934.5</v>
      </c>
      <c r="G23" s="6">
        <f>+C23-(C$7+F23*C$8)</f>
        <v>-2.0569999978761189E-3</v>
      </c>
      <c r="I23" s="6">
        <f>+G23</f>
        <v>-2.0569999978761189E-3</v>
      </c>
      <c r="O23" s="6">
        <f ca="1">+C$11+C$12*$F23</f>
        <v>-2.8128140785473408E-3</v>
      </c>
      <c r="Q23" s="30">
        <f>+C23-15018.5</f>
        <v>40864.407200000001</v>
      </c>
      <c r="S23" s="6">
        <f ca="1">+(O23-G23)^2</f>
        <v>5.7125492454088433E-7</v>
      </c>
    </row>
    <row r="24" spans="1:19" s="6" customFormat="1" ht="12.95" customHeight="1" x14ac:dyDescent="0.2">
      <c r="A24" s="31" t="s">
        <v>44</v>
      </c>
      <c r="B24" s="32" t="s">
        <v>42</v>
      </c>
      <c r="C24" s="33">
        <v>56246.916700000002</v>
      </c>
      <c r="D24" s="33">
        <v>4.0000000000000002E-4</v>
      </c>
      <c r="E24" s="6">
        <f>+(C24-C$7)/C$8</f>
        <v>6165.4775351193475</v>
      </c>
      <c r="F24" s="6">
        <f>ROUND(2*E24,0)/2</f>
        <v>6165.5</v>
      </c>
      <c r="G24" s="6">
        <f>+C24-(C$7+F24*C$8)</f>
        <v>-6.6430000006221235E-3</v>
      </c>
      <c r="I24" s="6">
        <f>+G24</f>
        <v>-6.6430000006221235E-3</v>
      </c>
      <c r="O24" s="6">
        <f ca="1">+C$11+C$12*$F24</f>
        <v>-5.3710229226569123E-3</v>
      </c>
      <c r="Q24" s="30">
        <f>+C24-15018.5</f>
        <v>41228.416700000002</v>
      </c>
      <c r="S24" s="6">
        <f ca="1">+(O24-G24)^2</f>
        <v>1.6179256868689169E-6</v>
      </c>
    </row>
    <row r="25" spans="1:19" s="6" customFormat="1" ht="12.95" customHeight="1" x14ac:dyDescent="0.2">
      <c r="A25" s="35" t="s">
        <v>51</v>
      </c>
      <c r="B25" s="36" t="s">
        <v>52</v>
      </c>
      <c r="C25" s="37">
        <v>60198.557469999883</v>
      </c>
      <c r="D25" s="35">
        <v>5.0000000000000001E-4</v>
      </c>
      <c r="E25" s="6">
        <f>+(C25-C$7)/C$8</f>
        <v>19528.888389142874</v>
      </c>
      <c r="F25" s="6">
        <f>ROUND(2*E25,0)/2</f>
        <v>19529</v>
      </c>
      <c r="G25" s="6">
        <f>+C25-(C$7+F25*C$8)</f>
        <v>-3.3004000113578513E-2</v>
      </c>
      <c r="I25" s="6">
        <f>+G25</f>
        <v>-3.3004000113578513E-2</v>
      </c>
      <c r="O25" s="6">
        <f ca="1">+C$11+C$12*$F25</f>
        <v>-3.3142447689722902E-2</v>
      </c>
      <c r="Q25" s="30">
        <f>+C25-15018.5</f>
        <v>45180.057469999883</v>
      </c>
      <c r="S25" s="6">
        <f ca="1">+(O25-G25)^2</f>
        <v>1.9167731340256394E-8</v>
      </c>
    </row>
    <row r="26" spans="1:19" s="6" customFormat="1" ht="12.95" customHeight="1" x14ac:dyDescent="0.2">
      <c r="C26" s="14"/>
      <c r="D26" s="14"/>
      <c r="Q26" s="30"/>
    </row>
    <row r="27" spans="1:19" s="6" customFormat="1" ht="12.95" customHeight="1" x14ac:dyDescent="0.2">
      <c r="C27" s="14"/>
      <c r="D27" s="14"/>
      <c r="Q27" s="30"/>
    </row>
    <row r="28" spans="1:19" s="6" customFormat="1" ht="12.95" customHeight="1" x14ac:dyDescent="0.2">
      <c r="C28" s="14"/>
      <c r="D28" s="14"/>
      <c r="Q28" s="30"/>
    </row>
    <row r="29" spans="1:19" s="6" customFormat="1" ht="12.95" customHeight="1" x14ac:dyDescent="0.2">
      <c r="C29" s="14"/>
      <c r="D29" s="14"/>
      <c r="Q29" s="30"/>
    </row>
    <row r="30" spans="1:19" s="6" customFormat="1" ht="12.95" customHeight="1" x14ac:dyDescent="0.2">
      <c r="C30" s="14"/>
      <c r="D30" s="14"/>
      <c r="Q30" s="30"/>
    </row>
    <row r="31" spans="1:19" s="6" customFormat="1" ht="12.95" customHeight="1" x14ac:dyDescent="0.2">
      <c r="C31" s="14"/>
      <c r="D31" s="14"/>
      <c r="Q31" s="30"/>
    </row>
    <row r="32" spans="1:19" s="6" customFormat="1" ht="12.95" customHeight="1" x14ac:dyDescent="0.2">
      <c r="C32" s="14"/>
      <c r="D32" s="14"/>
      <c r="Q32" s="30"/>
    </row>
    <row r="33" spans="3:17" s="6" customFormat="1" ht="12.95" customHeight="1" x14ac:dyDescent="0.2">
      <c r="C33" s="14"/>
      <c r="D33" s="14"/>
      <c r="Q33" s="30"/>
    </row>
    <row r="34" spans="3:17" s="6" customFormat="1" ht="12.95" customHeight="1" x14ac:dyDescent="0.2">
      <c r="C34" s="14"/>
      <c r="D34" s="14"/>
    </row>
    <row r="35" spans="3:17" s="6" customFormat="1" ht="12.95" customHeight="1" x14ac:dyDescent="0.2">
      <c r="C35" s="14"/>
      <c r="D35" s="14"/>
    </row>
    <row r="36" spans="3:17" s="6" customFormat="1" ht="12.95" customHeight="1" x14ac:dyDescent="0.2">
      <c r="C36" s="14"/>
      <c r="D36" s="14"/>
    </row>
    <row r="37" spans="3:17" s="6" customFormat="1" ht="12.95" customHeight="1" x14ac:dyDescent="0.2">
      <c r="C37" s="14"/>
      <c r="D37" s="14"/>
    </row>
    <row r="38" spans="3:17" s="6" customFormat="1" ht="12.95" customHeight="1" x14ac:dyDescent="0.2">
      <c r="C38" s="14"/>
      <c r="D38" s="14"/>
    </row>
    <row r="39" spans="3:17" s="6" customFormat="1" ht="12.95" customHeight="1" x14ac:dyDescent="0.2">
      <c r="C39" s="14"/>
      <c r="D39" s="14"/>
    </row>
    <row r="40" spans="3:17" s="6" customFormat="1" ht="12.95" customHeight="1" x14ac:dyDescent="0.2">
      <c r="C40" s="14"/>
      <c r="D40" s="14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2025-01-07T06:43:18Z</dcterms:modified>
</cp:coreProperties>
</file>