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204E896-576D-4628-B2F2-0D68A2776E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30" i="1" l="1"/>
  <c r="F130" i="1" s="1"/>
  <c r="G130" i="1" s="1"/>
  <c r="K130" i="1" s="1"/>
  <c r="Q130" i="1"/>
  <c r="F14" i="1"/>
  <c r="Q128" i="1"/>
  <c r="E129" i="1"/>
  <c r="F129" i="1" s="1"/>
  <c r="G129" i="1" s="1"/>
  <c r="K129" i="1" s="1"/>
  <c r="Q129" i="1"/>
  <c r="E127" i="1"/>
  <c r="F127" i="1"/>
  <c r="Q127" i="1"/>
  <c r="C7" i="1"/>
  <c r="E128" i="1" s="1"/>
  <c r="F128" i="1" s="1"/>
  <c r="C8" i="1"/>
  <c r="E25" i="1" s="1"/>
  <c r="C9" i="1"/>
  <c r="D9" i="1"/>
  <c r="E21" i="1"/>
  <c r="F21" i="1" s="1"/>
  <c r="G21" i="1" s="1"/>
  <c r="H21" i="1" s="1"/>
  <c r="Q21" i="1"/>
  <c r="Q22" i="1"/>
  <c r="E23" i="1"/>
  <c r="F23" i="1" s="1"/>
  <c r="G23" i="1" s="1"/>
  <c r="H23" i="1" s="1"/>
  <c r="Q23" i="1"/>
  <c r="Q24" i="1"/>
  <c r="Q25" i="1"/>
  <c r="E26" i="1"/>
  <c r="F26" i="1" s="1"/>
  <c r="G26" i="1" s="1"/>
  <c r="H26" i="1" s="1"/>
  <c r="Q26" i="1"/>
  <c r="Q27" i="1"/>
  <c r="Q28" i="1"/>
  <c r="E29" i="1"/>
  <c r="F29" i="1" s="1"/>
  <c r="G29" i="1" s="1"/>
  <c r="H29" i="1" s="1"/>
  <c r="Q29" i="1"/>
  <c r="Q30" i="1"/>
  <c r="E31" i="1"/>
  <c r="F31" i="1" s="1"/>
  <c r="G31" i="1" s="1"/>
  <c r="H31" i="1" s="1"/>
  <c r="Q31" i="1"/>
  <c r="Q32" i="1"/>
  <c r="E33" i="1"/>
  <c r="F33" i="1" s="1"/>
  <c r="G33" i="1" s="1"/>
  <c r="H33" i="1" s="1"/>
  <c r="Q33" i="1"/>
  <c r="E34" i="1"/>
  <c r="F34" i="1" s="1"/>
  <c r="G34" i="1" s="1"/>
  <c r="H34" i="1" s="1"/>
  <c r="Q34" i="1"/>
  <c r="Q35" i="1"/>
  <c r="Q36" i="1"/>
  <c r="Q37" i="1"/>
  <c r="E38" i="1"/>
  <c r="F38" i="1" s="1"/>
  <c r="G38" i="1" s="1"/>
  <c r="H38" i="1" s="1"/>
  <c r="Q38" i="1"/>
  <c r="Q39" i="1"/>
  <c r="E40" i="1"/>
  <c r="E61" i="2" s="1"/>
  <c r="Q40" i="1"/>
  <c r="Q41" i="1"/>
  <c r="Q42" i="1"/>
  <c r="E43" i="1"/>
  <c r="E64" i="2" s="1"/>
  <c r="Q43" i="1"/>
  <c r="E44" i="1"/>
  <c r="F44" i="1"/>
  <c r="G44" i="1" s="1"/>
  <c r="I44" i="1" s="1"/>
  <c r="Q44" i="1"/>
  <c r="E45" i="1"/>
  <c r="F45" i="1" s="1"/>
  <c r="G45" i="1" s="1"/>
  <c r="H45" i="1" s="1"/>
  <c r="Q45" i="1"/>
  <c r="Q46" i="1"/>
  <c r="E47" i="1"/>
  <c r="F47" i="1" s="1"/>
  <c r="G47" i="1" s="1"/>
  <c r="H47" i="1" s="1"/>
  <c r="Q47" i="1"/>
  <c r="Q48" i="1"/>
  <c r="Q49" i="1"/>
  <c r="E50" i="1"/>
  <c r="F50" i="1" s="1"/>
  <c r="G50" i="1" s="1"/>
  <c r="I50" i="1" s="1"/>
  <c r="Q50" i="1"/>
  <c r="Q51" i="1"/>
  <c r="Q52" i="1"/>
  <c r="Q53" i="1"/>
  <c r="E54" i="1"/>
  <c r="E75" i="2" s="1"/>
  <c r="Q54" i="1"/>
  <c r="Q55" i="1"/>
  <c r="E56" i="1"/>
  <c r="E77" i="2" s="1"/>
  <c r="F56" i="1"/>
  <c r="G56" i="1" s="1"/>
  <c r="H56" i="1" s="1"/>
  <c r="Q56" i="1"/>
  <c r="E57" i="1"/>
  <c r="F57" i="1"/>
  <c r="G57" i="1" s="1"/>
  <c r="I57" i="1" s="1"/>
  <c r="Q57" i="1"/>
  <c r="Q58" i="1"/>
  <c r="E59" i="1"/>
  <c r="F59" i="1"/>
  <c r="G59" i="1" s="1"/>
  <c r="I59" i="1" s="1"/>
  <c r="Q59" i="1"/>
  <c r="E60" i="1"/>
  <c r="F60" i="1" s="1"/>
  <c r="G60" i="1" s="1"/>
  <c r="I60" i="1" s="1"/>
  <c r="Q60" i="1"/>
  <c r="E61" i="1"/>
  <c r="F61" i="1" s="1"/>
  <c r="G61" i="1" s="1"/>
  <c r="I61" i="1" s="1"/>
  <c r="Q61" i="1"/>
  <c r="Q62" i="1"/>
  <c r="E63" i="1"/>
  <c r="F63" i="1" s="1"/>
  <c r="G63" i="1" s="1"/>
  <c r="I63" i="1" s="1"/>
  <c r="Q63" i="1"/>
  <c r="Q64" i="1"/>
  <c r="E65" i="1"/>
  <c r="F65" i="1" s="1"/>
  <c r="G65" i="1" s="1"/>
  <c r="I65" i="1" s="1"/>
  <c r="Q65" i="1"/>
  <c r="E66" i="1"/>
  <c r="F66" i="1" s="1"/>
  <c r="G66" i="1" s="1"/>
  <c r="I66" i="1" s="1"/>
  <c r="Q66" i="1"/>
  <c r="Q67" i="1"/>
  <c r="Q68" i="1"/>
  <c r="Q69" i="1"/>
  <c r="E70" i="1"/>
  <c r="E91" i="2" s="1"/>
  <c r="Q70" i="1"/>
  <c r="Q71" i="1"/>
  <c r="E72" i="1"/>
  <c r="E93" i="2" s="1"/>
  <c r="Q72" i="1"/>
  <c r="Q73" i="1"/>
  <c r="Q74" i="1"/>
  <c r="C75" i="1"/>
  <c r="Q76" i="1"/>
  <c r="E77" i="1"/>
  <c r="F77" i="1"/>
  <c r="G77" i="1" s="1"/>
  <c r="I77" i="1" s="1"/>
  <c r="Q77" i="1"/>
  <c r="E78" i="1"/>
  <c r="F78" i="1" s="1"/>
  <c r="G78" i="1" s="1"/>
  <c r="I78" i="1" s="1"/>
  <c r="Q78" i="1"/>
  <c r="Q79" i="1"/>
  <c r="E80" i="1"/>
  <c r="F80" i="1" s="1"/>
  <c r="G80" i="1" s="1"/>
  <c r="I80" i="1" s="1"/>
  <c r="Q80" i="1"/>
  <c r="E81" i="1"/>
  <c r="F81" i="1" s="1"/>
  <c r="G81" i="1" s="1"/>
  <c r="I81" i="1" s="1"/>
  <c r="Q81" i="1"/>
  <c r="Q82" i="1"/>
  <c r="Q83" i="1"/>
  <c r="Q84" i="1"/>
  <c r="Q85" i="1"/>
  <c r="Q86" i="1"/>
  <c r="E87" i="1"/>
  <c r="F87" i="1"/>
  <c r="G87" i="1" s="1"/>
  <c r="I87" i="1" s="1"/>
  <c r="Q87" i="1"/>
  <c r="Q88" i="1"/>
  <c r="E89" i="1"/>
  <c r="F89" i="1" s="1"/>
  <c r="G89" i="1" s="1"/>
  <c r="I89" i="1" s="1"/>
  <c r="Q89" i="1"/>
  <c r="E90" i="1"/>
  <c r="F90" i="1"/>
  <c r="G90" i="1" s="1"/>
  <c r="I90" i="1" s="1"/>
  <c r="Q90" i="1"/>
  <c r="Q91" i="1"/>
  <c r="E92" i="1"/>
  <c r="F92" i="1" s="1"/>
  <c r="G92" i="1" s="1"/>
  <c r="I92" i="1" s="1"/>
  <c r="Q92" i="1"/>
  <c r="E93" i="1"/>
  <c r="F93" i="1"/>
  <c r="G93" i="1" s="1"/>
  <c r="I93" i="1" s="1"/>
  <c r="Q93" i="1"/>
  <c r="Q94" i="1"/>
  <c r="E95" i="1"/>
  <c r="F95" i="1" s="1"/>
  <c r="G95" i="1" s="1"/>
  <c r="J95" i="1" s="1"/>
  <c r="Q95" i="1"/>
  <c r="Q96" i="1"/>
  <c r="Q97" i="1"/>
  <c r="E98" i="1"/>
  <c r="F98" i="1" s="1"/>
  <c r="G98" i="1" s="1"/>
  <c r="I98" i="1" s="1"/>
  <c r="Q98" i="1"/>
  <c r="E99" i="1"/>
  <c r="F99" i="1" s="1"/>
  <c r="G99" i="1" s="1"/>
  <c r="I99" i="1" s="1"/>
  <c r="Q99" i="1"/>
  <c r="Q100" i="1"/>
  <c r="E101" i="1"/>
  <c r="F101" i="1" s="1"/>
  <c r="G101" i="1" s="1"/>
  <c r="J101" i="1" s="1"/>
  <c r="Q101" i="1"/>
  <c r="Q102" i="1"/>
  <c r="E103" i="1"/>
  <c r="F103" i="1" s="1"/>
  <c r="G103" i="1" s="1"/>
  <c r="I103" i="1" s="1"/>
  <c r="Q103" i="1"/>
  <c r="E104" i="1"/>
  <c r="F104" i="1" s="1"/>
  <c r="G104" i="1" s="1"/>
  <c r="I104" i="1" s="1"/>
  <c r="Q104" i="1"/>
  <c r="Q105" i="1"/>
  <c r="Q106" i="1"/>
  <c r="Q107" i="1"/>
  <c r="Q108" i="1"/>
  <c r="Q109" i="1"/>
  <c r="E110" i="1"/>
  <c r="F110" i="1"/>
  <c r="G110" i="1" s="1"/>
  <c r="K110" i="1" s="1"/>
  <c r="Q110" i="1"/>
  <c r="Q111" i="1"/>
  <c r="E112" i="1"/>
  <c r="Q112" i="1"/>
  <c r="E113" i="1"/>
  <c r="F113" i="1" s="1"/>
  <c r="G113" i="1" s="1"/>
  <c r="K113" i="1" s="1"/>
  <c r="Q113" i="1"/>
  <c r="Q114" i="1"/>
  <c r="E115" i="1"/>
  <c r="F115" i="1"/>
  <c r="G115" i="1" s="1"/>
  <c r="K115" i="1" s="1"/>
  <c r="Q115" i="1"/>
  <c r="E116" i="1"/>
  <c r="F116" i="1" s="1"/>
  <c r="G116" i="1" s="1"/>
  <c r="K116" i="1" s="1"/>
  <c r="Q116" i="1"/>
  <c r="Q117" i="1"/>
  <c r="E118" i="1"/>
  <c r="F118" i="1" s="1"/>
  <c r="G118" i="1" s="1"/>
  <c r="J118" i="1" s="1"/>
  <c r="Q118" i="1"/>
  <c r="Q119" i="1"/>
  <c r="Q120" i="1"/>
  <c r="E121" i="1"/>
  <c r="F121" i="1" s="1"/>
  <c r="G121" i="1" s="1"/>
  <c r="K121" i="1" s="1"/>
  <c r="Q121" i="1"/>
  <c r="E122" i="1"/>
  <c r="F122" i="1"/>
  <c r="G122" i="1" s="1"/>
  <c r="K122" i="1" s="1"/>
  <c r="Q122" i="1"/>
  <c r="Q125" i="1"/>
  <c r="E126" i="1"/>
  <c r="F126" i="1" s="1"/>
  <c r="G126" i="1" s="1"/>
  <c r="K126" i="1" s="1"/>
  <c r="Q126" i="1"/>
  <c r="E123" i="1"/>
  <c r="F123" i="1"/>
  <c r="G123" i="1" s="1"/>
  <c r="K123" i="1" s="1"/>
  <c r="Q123" i="1"/>
  <c r="Q124" i="1"/>
  <c r="A11" i="2"/>
  <c r="C11" i="2"/>
  <c r="D11" i="2"/>
  <c r="G11" i="2"/>
  <c r="H11" i="2"/>
  <c r="B11" i="2"/>
  <c r="A12" i="2"/>
  <c r="B12" i="2"/>
  <c r="D12" i="2"/>
  <c r="G12" i="2"/>
  <c r="C12" i="2"/>
  <c r="H12" i="2"/>
  <c r="A13" i="2"/>
  <c r="C13" i="2"/>
  <c r="D13" i="2"/>
  <c r="G13" i="2"/>
  <c r="H13" i="2"/>
  <c r="B13" i="2"/>
  <c r="A14" i="2"/>
  <c r="D14" i="2"/>
  <c r="G14" i="2"/>
  <c r="C14" i="2"/>
  <c r="H14" i="2"/>
  <c r="B14" i="2"/>
  <c r="A15" i="2"/>
  <c r="D15" i="2"/>
  <c r="G15" i="2"/>
  <c r="C15" i="2"/>
  <c r="H15" i="2"/>
  <c r="B15" i="2"/>
  <c r="A16" i="2"/>
  <c r="B16" i="2"/>
  <c r="D16" i="2"/>
  <c r="G16" i="2"/>
  <c r="C16" i="2"/>
  <c r="H16" i="2"/>
  <c r="A17" i="2"/>
  <c r="C17" i="2"/>
  <c r="D17" i="2"/>
  <c r="G17" i="2"/>
  <c r="H17" i="2"/>
  <c r="B17" i="2"/>
  <c r="A18" i="2"/>
  <c r="B18" i="2"/>
  <c r="C18" i="2"/>
  <c r="D18" i="2"/>
  <c r="G18" i="2"/>
  <c r="H18" i="2"/>
  <c r="A19" i="2"/>
  <c r="B19" i="2"/>
  <c r="C19" i="2"/>
  <c r="D19" i="2"/>
  <c r="G19" i="2"/>
  <c r="H19" i="2"/>
  <c r="A20" i="2"/>
  <c r="B20" i="2"/>
  <c r="D20" i="2"/>
  <c r="G20" i="2"/>
  <c r="C20" i="2"/>
  <c r="E20" i="2"/>
  <c r="H20" i="2"/>
  <c r="A21" i="2"/>
  <c r="C21" i="2"/>
  <c r="D21" i="2"/>
  <c r="G21" i="2"/>
  <c r="H21" i="2"/>
  <c r="B21" i="2"/>
  <c r="A22" i="2"/>
  <c r="C22" i="2"/>
  <c r="F22" i="2"/>
  <c r="D22" i="2"/>
  <c r="G22" i="2"/>
  <c r="H22" i="2"/>
  <c r="B22" i="2"/>
  <c r="A23" i="2"/>
  <c r="C23" i="2"/>
  <c r="F23" i="2"/>
  <c r="D23" i="2"/>
  <c r="G23" i="2"/>
  <c r="H23" i="2"/>
  <c r="B23" i="2"/>
  <c r="A24" i="2"/>
  <c r="C24" i="2"/>
  <c r="F24" i="2"/>
  <c r="D24" i="2"/>
  <c r="G24" i="2"/>
  <c r="H24" i="2"/>
  <c r="B24" i="2"/>
  <c r="A25" i="2"/>
  <c r="C25" i="2"/>
  <c r="F25" i="2"/>
  <c r="D25" i="2"/>
  <c r="G25" i="2"/>
  <c r="H25" i="2"/>
  <c r="B25" i="2"/>
  <c r="A26" i="2"/>
  <c r="D26" i="2"/>
  <c r="G26" i="2"/>
  <c r="C26" i="2"/>
  <c r="H26" i="2"/>
  <c r="B26" i="2"/>
  <c r="A27" i="2"/>
  <c r="D27" i="2"/>
  <c r="G27" i="2"/>
  <c r="C27" i="2"/>
  <c r="H27" i="2"/>
  <c r="B27" i="2"/>
  <c r="A28" i="2"/>
  <c r="B28" i="2"/>
  <c r="D28" i="2"/>
  <c r="G28" i="2"/>
  <c r="C28" i="2"/>
  <c r="H28" i="2"/>
  <c r="A29" i="2"/>
  <c r="C29" i="2"/>
  <c r="D29" i="2"/>
  <c r="G29" i="2"/>
  <c r="H29" i="2"/>
  <c r="B29" i="2"/>
  <c r="A30" i="2"/>
  <c r="B30" i="2"/>
  <c r="C30" i="2"/>
  <c r="D30" i="2"/>
  <c r="G30" i="2"/>
  <c r="H30" i="2"/>
  <c r="A31" i="2"/>
  <c r="B31" i="2"/>
  <c r="C31" i="2"/>
  <c r="D31" i="2"/>
  <c r="G31" i="2"/>
  <c r="H31" i="2"/>
  <c r="A32" i="2"/>
  <c r="B32" i="2"/>
  <c r="D32" i="2"/>
  <c r="G32" i="2"/>
  <c r="C32" i="2"/>
  <c r="H32" i="2"/>
  <c r="A33" i="2"/>
  <c r="C33" i="2"/>
  <c r="D33" i="2"/>
  <c r="G33" i="2"/>
  <c r="H33" i="2"/>
  <c r="B33" i="2"/>
  <c r="A34" i="2"/>
  <c r="D34" i="2"/>
  <c r="G34" i="2"/>
  <c r="C34" i="2"/>
  <c r="H34" i="2"/>
  <c r="B34" i="2"/>
  <c r="A35" i="2"/>
  <c r="D35" i="2"/>
  <c r="G35" i="2"/>
  <c r="C35" i="2"/>
  <c r="H35" i="2"/>
  <c r="B35" i="2"/>
  <c r="A36" i="2"/>
  <c r="B36" i="2"/>
  <c r="D36" i="2"/>
  <c r="G36" i="2"/>
  <c r="C36" i="2"/>
  <c r="H36" i="2"/>
  <c r="A37" i="2"/>
  <c r="C37" i="2"/>
  <c r="D37" i="2"/>
  <c r="G37" i="2"/>
  <c r="H37" i="2"/>
  <c r="B37" i="2"/>
  <c r="A38" i="2"/>
  <c r="B38" i="2"/>
  <c r="C38" i="2"/>
  <c r="D38" i="2"/>
  <c r="G38" i="2"/>
  <c r="H38" i="2"/>
  <c r="A39" i="2"/>
  <c r="B39" i="2"/>
  <c r="C39" i="2"/>
  <c r="D39" i="2"/>
  <c r="G39" i="2"/>
  <c r="H39" i="2"/>
  <c r="A40" i="2"/>
  <c r="B40" i="2"/>
  <c r="D40" i="2"/>
  <c r="G40" i="2"/>
  <c r="C40" i="2"/>
  <c r="H40" i="2"/>
  <c r="A41" i="2"/>
  <c r="C41" i="2"/>
  <c r="D41" i="2"/>
  <c r="G41" i="2"/>
  <c r="H41" i="2"/>
  <c r="B41" i="2"/>
  <c r="A42" i="2"/>
  <c r="D42" i="2"/>
  <c r="G42" i="2"/>
  <c r="C42" i="2"/>
  <c r="H42" i="2"/>
  <c r="B42" i="2"/>
  <c r="A43" i="2"/>
  <c r="D43" i="2"/>
  <c r="G43" i="2"/>
  <c r="C43" i="2"/>
  <c r="H43" i="2"/>
  <c r="B43" i="2"/>
  <c r="A44" i="2"/>
  <c r="B44" i="2"/>
  <c r="D44" i="2"/>
  <c r="G44" i="2"/>
  <c r="C44" i="2"/>
  <c r="E44" i="2"/>
  <c r="H44" i="2"/>
  <c r="A45" i="2"/>
  <c r="C45" i="2"/>
  <c r="D45" i="2"/>
  <c r="G45" i="2"/>
  <c r="H45" i="2"/>
  <c r="B45" i="2"/>
  <c r="A46" i="2"/>
  <c r="B46" i="2"/>
  <c r="C46" i="2"/>
  <c r="D46" i="2"/>
  <c r="G46" i="2"/>
  <c r="H46" i="2"/>
  <c r="A47" i="2"/>
  <c r="B47" i="2"/>
  <c r="C47" i="2"/>
  <c r="D47" i="2"/>
  <c r="G47" i="2"/>
  <c r="H47" i="2"/>
  <c r="A48" i="2"/>
  <c r="B48" i="2"/>
  <c r="D48" i="2"/>
  <c r="G48" i="2"/>
  <c r="C48" i="2"/>
  <c r="H48" i="2"/>
  <c r="A49" i="2"/>
  <c r="C49" i="2"/>
  <c r="D49" i="2"/>
  <c r="G49" i="2"/>
  <c r="H49" i="2"/>
  <c r="B49" i="2"/>
  <c r="A50" i="2"/>
  <c r="D50" i="2"/>
  <c r="G50" i="2"/>
  <c r="C50" i="2"/>
  <c r="H50" i="2"/>
  <c r="B50" i="2"/>
  <c r="A51" i="2"/>
  <c r="D51" i="2"/>
  <c r="G51" i="2"/>
  <c r="C51" i="2"/>
  <c r="H51" i="2"/>
  <c r="B51" i="2"/>
  <c r="A52" i="2"/>
  <c r="B52" i="2"/>
  <c r="D52" i="2"/>
  <c r="G52" i="2"/>
  <c r="C52" i="2"/>
  <c r="H52" i="2"/>
  <c r="A53" i="2"/>
  <c r="C53" i="2"/>
  <c r="D53" i="2"/>
  <c r="G53" i="2"/>
  <c r="H53" i="2"/>
  <c r="B53" i="2"/>
  <c r="A54" i="2"/>
  <c r="B54" i="2"/>
  <c r="C54" i="2"/>
  <c r="D54" i="2"/>
  <c r="G54" i="2"/>
  <c r="H54" i="2"/>
  <c r="A55" i="2"/>
  <c r="B55" i="2"/>
  <c r="C55" i="2"/>
  <c r="D55" i="2"/>
  <c r="G55" i="2"/>
  <c r="H55" i="2"/>
  <c r="A56" i="2"/>
  <c r="B56" i="2"/>
  <c r="D56" i="2"/>
  <c r="G56" i="2"/>
  <c r="C56" i="2"/>
  <c r="H56" i="2"/>
  <c r="A57" i="2"/>
  <c r="C57" i="2"/>
  <c r="D57" i="2"/>
  <c r="G57" i="2"/>
  <c r="H57" i="2"/>
  <c r="B57" i="2"/>
  <c r="A58" i="2"/>
  <c r="D58" i="2"/>
  <c r="G58" i="2"/>
  <c r="C58" i="2"/>
  <c r="H58" i="2"/>
  <c r="B58" i="2"/>
  <c r="A59" i="2"/>
  <c r="D59" i="2"/>
  <c r="G59" i="2"/>
  <c r="C59" i="2"/>
  <c r="H59" i="2"/>
  <c r="B59" i="2"/>
  <c r="A60" i="2"/>
  <c r="B60" i="2"/>
  <c r="D60" i="2"/>
  <c r="G60" i="2"/>
  <c r="C60" i="2"/>
  <c r="H60" i="2"/>
  <c r="A61" i="2"/>
  <c r="C61" i="2"/>
  <c r="D61" i="2"/>
  <c r="G61" i="2"/>
  <c r="H61" i="2"/>
  <c r="B61" i="2"/>
  <c r="A62" i="2"/>
  <c r="B62" i="2"/>
  <c r="C62" i="2"/>
  <c r="D62" i="2"/>
  <c r="G62" i="2"/>
  <c r="H62" i="2"/>
  <c r="A63" i="2"/>
  <c r="B63" i="2"/>
  <c r="C63" i="2"/>
  <c r="D63" i="2"/>
  <c r="G63" i="2"/>
  <c r="H63" i="2"/>
  <c r="A64" i="2"/>
  <c r="B64" i="2"/>
  <c r="D64" i="2"/>
  <c r="G64" i="2"/>
  <c r="C64" i="2"/>
  <c r="H64" i="2"/>
  <c r="A65" i="2"/>
  <c r="C65" i="2"/>
  <c r="D65" i="2"/>
  <c r="E65" i="2"/>
  <c r="G65" i="2"/>
  <c r="H65" i="2"/>
  <c r="B65" i="2"/>
  <c r="A66" i="2"/>
  <c r="D66" i="2"/>
  <c r="G66" i="2"/>
  <c r="C66" i="2"/>
  <c r="H66" i="2"/>
  <c r="B66" i="2"/>
  <c r="A67" i="2"/>
  <c r="D67" i="2"/>
  <c r="G67" i="2"/>
  <c r="C67" i="2"/>
  <c r="H67" i="2"/>
  <c r="B67" i="2"/>
  <c r="A68" i="2"/>
  <c r="B68" i="2"/>
  <c r="D68" i="2"/>
  <c r="G68" i="2"/>
  <c r="C68" i="2"/>
  <c r="H68" i="2"/>
  <c r="A69" i="2"/>
  <c r="C69" i="2"/>
  <c r="D69" i="2"/>
  <c r="G69" i="2"/>
  <c r="H69" i="2"/>
  <c r="B69" i="2"/>
  <c r="A70" i="2"/>
  <c r="B70" i="2"/>
  <c r="C70" i="2"/>
  <c r="D70" i="2"/>
  <c r="G70" i="2"/>
  <c r="H70" i="2"/>
  <c r="A71" i="2"/>
  <c r="B71" i="2"/>
  <c r="C71" i="2"/>
  <c r="D71" i="2"/>
  <c r="G71" i="2"/>
  <c r="H71" i="2"/>
  <c r="A72" i="2"/>
  <c r="B72" i="2"/>
  <c r="D72" i="2"/>
  <c r="G72" i="2"/>
  <c r="C72" i="2"/>
  <c r="H72" i="2"/>
  <c r="A73" i="2"/>
  <c r="C73" i="2"/>
  <c r="D73" i="2"/>
  <c r="G73" i="2"/>
  <c r="H73" i="2"/>
  <c r="B73" i="2"/>
  <c r="A74" i="2"/>
  <c r="D74" i="2"/>
  <c r="G74" i="2"/>
  <c r="C74" i="2"/>
  <c r="H74" i="2"/>
  <c r="B74" i="2"/>
  <c r="A75" i="2"/>
  <c r="D75" i="2"/>
  <c r="G75" i="2"/>
  <c r="C75" i="2"/>
  <c r="H75" i="2"/>
  <c r="B75" i="2"/>
  <c r="A76" i="2"/>
  <c r="B76" i="2"/>
  <c r="D76" i="2"/>
  <c r="G76" i="2"/>
  <c r="C76" i="2"/>
  <c r="H76" i="2"/>
  <c r="A77" i="2"/>
  <c r="C77" i="2"/>
  <c r="D77" i="2"/>
  <c r="G77" i="2"/>
  <c r="H77" i="2"/>
  <c r="B77" i="2"/>
  <c r="A78" i="2"/>
  <c r="B78" i="2"/>
  <c r="C78" i="2"/>
  <c r="E78" i="2"/>
  <c r="D78" i="2"/>
  <c r="G78" i="2"/>
  <c r="H78" i="2"/>
  <c r="A79" i="2"/>
  <c r="B79" i="2"/>
  <c r="C79" i="2"/>
  <c r="D79" i="2"/>
  <c r="G79" i="2"/>
  <c r="H79" i="2"/>
  <c r="A80" i="2"/>
  <c r="B80" i="2"/>
  <c r="D80" i="2"/>
  <c r="G80" i="2"/>
  <c r="C80" i="2"/>
  <c r="E80" i="2"/>
  <c r="H80" i="2"/>
  <c r="A81" i="2"/>
  <c r="B81" i="2"/>
  <c r="C81" i="2"/>
  <c r="D81" i="2"/>
  <c r="G81" i="2"/>
  <c r="H81" i="2"/>
  <c r="A82" i="2"/>
  <c r="C82" i="2"/>
  <c r="D82" i="2"/>
  <c r="G82" i="2"/>
  <c r="H82" i="2"/>
  <c r="B82" i="2"/>
  <c r="A83" i="2"/>
  <c r="D83" i="2"/>
  <c r="G83" i="2"/>
  <c r="C83" i="2"/>
  <c r="H83" i="2"/>
  <c r="B83" i="2"/>
  <c r="A84" i="2"/>
  <c r="B84" i="2"/>
  <c r="D84" i="2"/>
  <c r="G84" i="2"/>
  <c r="C84" i="2"/>
  <c r="H84" i="2"/>
  <c r="A85" i="2"/>
  <c r="C85" i="2"/>
  <c r="D85" i="2"/>
  <c r="G85" i="2"/>
  <c r="H85" i="2"/>
  <c r="B85" i="2"/>
  <c r="A86" i="2"/>
  <c r="C86" i="2"/>
  <c r="E86" i="2"/>
  <c r="D86" i="2"/>
  <c r="G86" i="2"/>
  <c r="H86" i="2"/>
  <c r="B86" i="2"/>
  <c r="A87" i="2"/>
  <c r="B87" i="2"/>
  <c r="C87" i="2"/>
  <c r="D87" i="2"/>
  <c r="G87" i="2"/>
  <c r="H87" i="2"/>
  <c r="A88" i="2"/>
  <c r="B88" i="2"/>
  <c r="D88" i="2"/>
  <c r="G88" i="2"/>
  <c r="C88" i="2"/>
  <c r="H88" i="2"/>
  <c r="A89" i="2"/>
  <c r="B89" i="2"/>
  <c r="D89" i="2"/>
  <c r="G89" i="2"/>
  <c r="C89" i="2"/>
  <c r="H89" i="2"/>
  <c r="A90" i="2"/>
  <c r="C90" i="2"/>
  <c r="D90" i="2"/>
  <c r="G90" i="2"/>
  <c r="H90" i="2"/>
  <c r="B90" i="2"/>
  <c r="A91" i="2"/>
  <c r="D91" i="2"/>
  <c r="G91" i="2"/>
  <c r="C91" i="2"/>
  <c r="H91" i="2"/>
  <c r="B91" i="2"/>
  <c r="A92" i="2"/>
  <c r="B92" i="2"/>
  <c r="D92" i="2"/>
  <c r="G92" i="2"/>
  <c r="C92" i="2"/>
  <c r="H92" i="2"/>
  <c r="A93" i="2"/>
  <c r="B93" i="2"/>
  <c r="C93" i="2"/>
  <c r="D93" i="2"/>
  <c r="G93" i="2"/>
  <c r="H93" i="2"/>
  <c r="A94" i="2"/>
  <c r="C94" i="2"/>
  <c r="D94" i="2"/>
  <c r="G94" i="2"/>
  <c r="H94" i="2"/>
  <c r="B94" i="2"/>
  <c r="A95" i="2"/>
  <c r="B95" i="2"/>
  <c r="C95" i="2"/>
  <c r="D95" i="2"/>
  <c r="G95" i="2"/>
  <c r="H95" i="2"/>
  <c r="A96" i="2"/>
  <c r="B96" i="2"/>
  <c r="D96" i="2"/>
  <c r="G96" i="2"/>
  <c r="C96" i="2"/>
  <c r="H96" i="2"/>
  <c r="A97" i="2"/>
  <c r="C97" i="2"/>
  <c r="D97" i="2"/>
  <c r="G97" i="2"/>
  <c r="H97" i="2"/>
  <c r="B97" i="2"/>
  <c r="A98" i="2"/>
  <c r="C98" i="2"/>
  <c r="F98" i="2"/>
  <c r="D98" i="2"/>
  <c r="G98" i="2"/>
  <c r="H98" i="2"/>
  <c r="B98" i="2"/>
  <c r="A99" i="2"/>
  <c r="C99" i="2"/>
  <c r="D99" i="2"/>
  <c r="G99" i="2"/>
  <c r="H99" i="2"/>
  <c r="B99" i="2"/>
  <c r="A100" i="2"/>
  <c r="D100" i="2"/>
  <c r="G100" i="2"/>
  <c r="C100" i="2"/>
  <c r="H100" i="2"/>
  <c r="B100" i="2"/>
  <c r="A101" i="2"/>
  <c r="D101" i="2"/>
  <c r="G101" i="2"/>
  <c r="C101" i="2"/>
  <c r="H101" i="2"/>
  <c r="B101" i="2"/>
  <c r="A102" i="2"/>
  <c r="B102" i="2"/>
  <c r="D102" i="2"/>
  <c r="G102" i="2"/>
  <c r="C102" i="2"/>
  <c r="H102" i="2"/>
  <c r="A103" i="2"/>
  <c r="C103" i="2"/>
  <c r="D103" i="2"/>
  <c r="G103" i="2"/>
  <c r="H103" i="2"/>
  <c r="B103" i="2"/>
  <c r="A104" i="2"/>
  <c r="C104" i="2"/>
  <c r="D104" i="2"/>
  <c r="G104" i="2"/>
  <c r="H104" i="2"/>
  <c r="B104" i="2"/>
  <c r="A105" i="2"/>
  <c r="B105" i="2"/>
  <c r="D105" i="2"/>
  <c r="G105" i="2"/>
  <c r="C105" i="2"/>
  <c r="H105" i="2"/>
  <c r="A106" i="2"/>
  <c r="C106" i="2"/>
  <c r="D106" i="2"/>
  <c r="G106" i="2"/>
  <c r="H106" i="2"/>
  <c r="B106" i="2"/>
  <c r="E13" i="2"/>
  <c r="F15" i="1" l="1"/>
  <c r="E46" i="2"/>
  <c r="F25" i="1"/>
  <c r="G25" i="1" s="1"/>
  <c r="H25" i="1" s="1"/>
  <c r="E84" i="2"/>
  <c r="E55" i="2"/>
  <c r="E54" i="2"/>
  <c r="E22" i="2"/>
  <c r="E105" i="2"/>
  <c r="E14" i="2"/>
  <c r="E107" i="1"/>
  <c r="F107" i="1" s="1"/>
  <c r="G107" i="1" s="1"/>
  <c r="K107" i="1" s="1"/>
  <c r="E84" i="1"/>
  <c r="F84" i="1" s="1"/>
  <c r="G84" i="1" s="1"/>
  <c r="I84" i="1" s="1"/>
  <c r="E74" i="1"/>
  <c r="E71" i="1"/>
  <c r="E68" i="1"/>
  <c r="E62" i="1"/>
  <c r="E83" i="2" s="1"/>
  <c r="E53" i="1"/>
  <c r="F53" i="1" s="1"/>
  <c r="G53" i="1" s="1"/>
  <c r="I53" i="1" s="1"/>
  <c r="E51" i="1"/>
  <c r="E48" i="1"/>
  <c r="E42" i="1"/>
  <c r="E39" i="1"/>
  <c r="E36" i="1"/>
  <c r="E30" i="1"/>
  <c r="E27" i="1"/>
  <c r="E24" i="1"/>
  <c r="E103" i="2"/>
  <c r="E40" i="2"/>
  <c r="E27" i="2"/>
  <c r="C17" i="1"/>
  <c r="E52" i="2"/>
  <c r="G75" i="1"/>
  <c r="H75" i="1" s="1"/>
  <c r="E104" i="2"/>
  <c r="E97" i="2"/>
  <c r="E35" i="2"/>
  <c r="E37" i="2"/>
  <c r="E29" i="2"/>
  <c r="Q75" i="1"/>
  <c r="E100" i="2"/>
  <c r="E98" i="2"/>
  <c r="E81" i="2"/>
  <c r="E124" i="1"/>
  <c r="F124" i="1" s="1"/>
  <c r="G124" i="1" s="1"/>
  <c r="K124" i="1" s="1"/>
  <c r="E120" i="1"/>
  <c r="F120" i="1" s="1"/>
  <c r="G120" i="1" s="1"/>
  <c r="K120" i="1" s="1"/>
  <c r="E111" i="1"/>
  <c r="F111" i="1" s="1"/>
  <c r="G111" i="1" s="1"/>
  <c r="J111" i="1" s="1"/>
  <c r="E109" i="1"/>
  <c r="E106" i="1"/>
  <c r="E100" i="1"/>
  <c r="E97" i="1"/>
  <c r="F97" i="1" s="1"/>
  <c r="G97" i="1" s="1"/>
  <c r="K97" i="1" s="1"/>
  <c r="E94" i="1"/>
  <c r="F94" i="1" s="1"/>
  <c r="G94" i="1" s="1"/>
  <c r="J94" i="1" s="1"/>
  <c r="E88" i="1"/>
  <c r="E21" i="2" s="1"/>
  <c r="E86" i="1"/>
  <c r="E83" i="1"/>
  <c r="F83" i="1" s="1"/>
  <c r="G83" i="1" s="1"/>
  <c r="I83" i="1" s="1"/>
  <c r="E73" i="1"/>
  <c r="E41" i="1"/>
  <c r="G128" i="1"/>
  <c r="K128" i="1" s="1"/>
  <c r="E125" i="1"/>
  <c r="F125" i="1" s="1"/>
  <c r="G125" i="1" s="1"/>
  <c r="K125" i="1" s="1"/>
  <c r="E91" i="1"/>
  <c r="F91" i="1" s="1"/>
  <c r="G91" i="1" s="1"/>
  <c r="I91" i="1" s="1"/>
  <c r="E69" i="1"/>
  <c r="F69" i="1" s="1"/>
  <c r="G69" i="1" s="1"/>
  <c r="I69" i="1" s="1"/>
  <c r="E67" i="1"/>
  <c r="E64" i="1"/>
  <c r="E58" i="1"/>
  <c r="E55" i="1"/>
  <c r="E52" i="1"/>
  <c r="E46" i="1"/>
  <c r="E37" i="1"/>
  <c r="F37" i="1" s="1"/>
  <c r="G37" i="1" s="1"/>
  <c r="H37" i="1" s="1"/>
  <c r="E35" i="1"/>
  <c r="E32" i="1"/>
  <c r="E28" i="1"/>
  <c r="E22" i="1"/>
  <c r="E106" i="2"/>
  <c r="E87" i="2"/>
  <c r="E32" i="2"/>
  <c r="E26" i="2"/>
  <c r="E11" i="2"/>
  <c r="E75" i="1"/>
  <c r="F75" i="1" s="1"/>
  <c r="E71" i="2"/>
  <c r="E59" i="2"/>
  <c r="E47" i="2"/>
  <c r="E24" i="2"/>
  <c r="E23" i="2"/>
  <c r="E119" i="1"/>
  <c r="F119" i="1" s="1"/>
  <c r="G119" i="1" s="1"/>
  <c r="K119" i="1" s="1"/>
  <c r="E117" i="1"/>
  <c r="E114" i="1"/>
  <c r="E108" i="1"/>
  <c r="F108" i="1" s="1"/>
  <c r="G108" i="1" s="1"/>
  <c r="K108" i="1" s="1"/>
  <c r="E105" i="1"/>
  <c r="F105" i="1" s="1"/>
  <c r="G105" i="1" s="1"/>
  <c r="J105" i="1" s="1"/>
  <c r="E102" i="1"/>
  <c r="E96" i="1"/>
  <c r="E99" i="2" s="1"/>
  <c r="E85" i="1"/>
  <c r="F85" i="1" s="1"/>
  <c r="G85" i="1" s="1"/>
  <c r="I85" i="1" s="1"/>
  <c r="E82" i="1"/>
  <c r="F82" i="1" s="1"/>
  <c r="G82" i="1" s="1"/>
  <c r="I82" i="1" s="1"/>
  <c r="E79" i="1"/>
  <c r="E76" i="1"/>
  <c r="F72" i="1"/>
  <c r="G72" i="1" s="1"/>
  <c r="I72" i="1" s="1"/>
  <c r="E49" i="1"/>
  <c r="F43" i="1"/>
  <c r="G43" i="1" s="1"/>
  <c r="I43" i="1" s="1"/>
  <c r="F40" i="1"/>
  <c r="G40" i="1" s="1"/>
  <c r="H40" i="1" s="1"/>
  <c r="G127" i="1"/>
  <c r="K127" i="1" s="1"/>
  <c r="F88" i="1"/>
  <c r="G88" i="1" s="1"/>
  <c r="I88" i="1" s="1"/>
  <c r="E74" i="2"/>
  <c r="E66" i="2"/>
  <c r="E58" i="2"/>
  <c r="E50" i="2"/>
  <c r="E42" i="2"/>
  <c r="F112" i="1"/>
  <c r="G112" i="1" s="1"/>
  <c r="F96" i="1"/>
  <c r="G96" i="1" s="1"/>
  <c r="I96" i="1" s="1"/>
  <c r="F70" i="1"/>
  <c r="G70" i="1" s="1"/>
  <c r="I70" i="1" s="1"/>
  <c r="F62" i="1"/>
  <c r="G62" i="1" s="1"/>
  <c r="I62" i="1" s="1"/>
  <c r="F54" i="1"/>
  <c r="G54" i="1" s="1"/>
  <c r="I54" i="1" s="1"/>
  <c r="E25" i="2"/>
  <c r="E102" i="2"/>
  <c r="E82" i="2"/>
  <c r="E36" i="2" l="1"/>
  <c r="E70" i="2"/>
  <c r="F49" i="1"/>
  <c r="G49" i="1" s="1"/>
  <c r="I49" i="1" s="1"/>
  <c r="F55" i="1"/>
  <c r="G55" i="1" s="1"/>
  <c r="I55" i="1" s="1"/>
  <c r="E76" i="2"/>
  <c r="F41" i="1"/>
  <c r="G41" i="1" s="1"/>
  <c r="H41" i="1" s="1"/>
  <c r="E62" i="2"/>
  <c r="E31" i="2"/>
  <c r="F106" i="1"/>
  <c r="G106" i="1" s="1"/>
  <c r="K106" i="1" s="1"/>
  <c r="E48" i="2"/>
  <c r="F27" i="1"/>
  <c r="G27" i="1" s="1"/>
  <c r="H27" i="1" s="1"/>
  <c r="F22" i="1"/>
  <c r="G22" i="1" s="1"/>
  <c r="H22" i="1" s="1"/>
  <c r="E43" i="2"/>
  <c r="F58" i="1"/>
  <c r="G58" i="1" s="1"/>
  <c r="I58" i="1" s="1"/>
  <c r="E79" i="2"/>
  <c r="F73" i="1"/>
  <c r="G73" i="1" s="1"/>
  <c r="I73" i="1" s="1"/>
  <c r="E94" i="2"/>
  <c r="E34" i="2"/>
  <c r="F109" i="1"/>
  <c r="G109" i="1" s="1"/>
  <c r="E33" i="2"/>
  <c r="F76" i="1"/>
  <c r="G76" i="1" s="1"/>
  <c r="I76" i="1" s="1"/>
  <c r="E96" i="2"/>
  <c r="E38" i="2"/>
  <c r="F114" i="1"/>
  <c r="G114" i="1" s="1"/>
  <c r="K114" i="1" s="1"/>
  <c r="F28" i="1"/>
  <c r="G28" i="1" s="1"/>
  <c r="H28" i="1" s="1"/>
  <c r="E49" i="2"/>
  <c r="F64" i="1"/>
  <c r="G64" i="1" s="1"/>
  <c r="I64" i="1" s="1"/>
  <c r="E85" i="2"/>
  <c r="E12" i="2"/>
  <c r="F79" i="1"/>
  <c r="G79" i="1" s="1"/>
  <c r="I79" i="1" s="1"/>
  <c r="E39" i="2"/>
  <c r="F117" i="1"/>
  <c r="G117" i="1" s="1"/>
  <c r="J117" i="1" s="1"/>
  <c r="E53" i="2"/>
  <c r="F32" i="1"/>
  <c r="G32" i="1" s="1"/>
  <c r="H32" i="1" s="1"/>
  <c r="E88" i="2"/>
  <c r="F67" i="1"/>
  <c r="G67" i="1" s="1"/>
  <c r="I67" i="1" s="1"/>
  <c r="E19" i="2"/>
  <c r="F86" i="1"/>
  <c r="G86" i="1" s="1"/>
  <c r="I86" i="1" s="1"/>
  <c r="F39" i="1"/>
  <c r="G39" i="1" s="1"/>
  <c r="H39" i="1" s="1"/>
  <c r="E60" i="2"/>
  <c r="F74" i="1"/>
  <c r="G74" i="1" s="1"/>
  <c r="I74" i="1" s="1"/>
  <c r="E95" i="2"/>
  <c r="E89" i="2"/>
  <c r="F68" i="1"/>
  <c r="G68" i="1" s="1"/>
  <c r="I68" i="1" s="1"/>
  <c r="E57" i="2"/>
  <c r="F36" i="1"/>
  <c r="G36" i="1" s="1"/>
  <c r="H36" i="1" s="1"/>
  <c r="E56" i="2"/>
  <c r="F35" i="1"/>
  <c r="G35" i="1" s="1"/>
  <c r="H35" i="1" s="1"/>
  <c r="E16" i="2"/>
  <c r="E15" i="2"/>
  <c r="F42" i="1"/>
  <c r="G42" i="1" s="1"/>
  <c r="I42" i="1" s="1"/>
  <c r="E63" i="2"/>
  <c r="E90" i="2"/>
  <c r="E18" i="2"/>
  <c r="E30" i="2"/>
  <c r="E69" i="2"/>
  <c r="F48" i="1"/>
  <c r="G48" i="1" s="1"/>
  <c r="H48" i="1" s="1"/>
  <c r="F71" i="1"/>
  <c r="G71" i="1" s="1"/>
  <c r="I71" i="1" s="1"/>
  <c r="E92" i="2"/>
  <c r="E41" i="2"/>
  <c r="F46" i="1"/>
  <c r="G46" i="1" s="1"/>
  <c r="H46" i="1" s="1"/>
  <c r="E67" i="2"/>
  <c r="E68" i="2"/>
  <c r="E72" i="2"/>
  <c r="F51" i="1"/>
  <c r="G51" i="1" s="1"/>
  <c r="I51" i="1" s="1"/>
  <c r="F30" i="1"/>
  <c r="G30" i="1" s="1"/>
  <c r="H30" i="1" s="1"/>
  <c r="E51" i="2"/>
  <c r="F102" i="1"/>
  <c r="G102" i="1" s="1"/>
  <c r="K102" i="1" s="1"/>
  <c r="E101" i="2"/>
  <c r="F52" i="1"/>
  <c r="G52" i="1" s="1"/>
  <c r="I52" i="1" s="1"/>
  <c r="E73" i="2"/>
  <c r="F100" i="1"/>
  <c r="G100" i="1" s="1"/>
  <c r="K100" i="1" s="1"/>
  <c r="E28" i="2"/>
  <c r="E45" i="2"/>
  <c r="F24" i="1"/>
  <c r="G24" i="1" s="1"/>
  <c r="H24" i="1" s="1"/>
  <c r="E17" i="2"/>
  <c r="J112" i="1"/>
  <c r="C12" i="1"/>
  <c r="C11" i="1"/>
  <c r="O130" i="1" l="1"/>
  <c r="O123" i="1"/>
  <c r="O107" i="1"/>
  <c r="O106" i="1"/>
  <c r="O104" i="1"/>
  <c r="O116" i="1"/>
  <c r="O97" i="1"/>
  <c r="O113" i="1"/>
  <c r="O114" i="1"/>
  <c r="O99" i="1"/>
  <c r="O127" i="1"/>
  <c r="O117" i="1"/>
  <c r="O115" i="1"/>
  <c r="O112" i="1"/>
  <c r="O119" i="1"/>
  <c r="O128" i="1"/>
  <c r="O100" i="1"/>
  <c r="O111" i="1"/>
  <c r="O96" i="1"/>
  <c r="O103" i="1"/>
  <c r="O108" i="1"/>
  <c r="O109" i="1"/>
  <c r="O121" i="1"/>
  <c r="O122" i="1"/>
  <c r="O120" i="1"/>
  <c r="O101" i="1"/>
  <c r="O105" i="1"/>
  <c r="O95" i="1"/>
  <c r="O126" i="1"/>
  <c r="C15" i="1"/>
  <c r="O102" i="1"/>
  <c r="O129" i="1"/>
  <c r="O94" i="1"/>
  <c r="O118" i="1"/>
  <c r="O98" i="1"/>
  <c r="O110" i="1"/>
  <c r="O125" i="1"/>
  <c r="O124" i="1"/>
  <c r="C16" i="1"/>
  <c r="D18" i="1" s="1"/>
  <c r="K109" i="1"/>
  <c r="C18" i="1" l="1"/>
  <c r="F16" i="1"/>
  <c r="F18" i="1" s="1"/>
  <c r="F19" i="1" s="1"/>
  <c r="F17" i="1" l="1"/>
</calcChain>
</file>

<file path=xl/sharedStrings.xml><?xml version="1.0" encoding="utf-8"?>
<sst xmlns="http://schemas.openxmlformats.org/spreadsheetml/2006/main" count="977" uniqueCount="497">
  <si>
    <t>DK Peg / GSC 01173-01443</t>
  </si>
  <si>
    <t>System Type:</t>
  </si>
  <si>
    <t>Sp:  A0 V + A2 V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</si>
  <si>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</si>
  <si>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</si>
  <si>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</si>
  <si>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</si>
  <si>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</si>
  <si>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</si>
  <si>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</si>
  <si>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</si>
  <si>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</si>
  <si>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</si>
  <si>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</si>
  <si>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</si>
  <si>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</si>
  <si>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</si>
  <si>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</si>
  <si>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</si>
  <si>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</si>
  <si>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</si>
  <si>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</si>
  <si>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</si>
  <si>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</si>
  <si>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</si>
  <si>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</si>
  <si>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</si>
  <si>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</si>
  <si>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</si>
  <si>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</si>
  <si>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</si>
  <si>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</si>
  <si>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</si>
  <si>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</si>
  <si>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</si>
  <si>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</si>
  <si>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</si>
  <si>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</si>
  <si>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</si>
  <si>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</si>
  <si>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</si>
  <si>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</si>
  <si>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 CTAD 52.6 </t>
  </si>
  <si>
    <t>I</t>
  </si>
  <si>
    <t> AAC 2.80 </t>
  </si>
  <si>
    <t> AA 27.158 </t>
  </si>
  <si>
    <t> CTAD 46 </t>
  </si>
  <si>
    <t> HA 113.75 </t>
  </si>
  <si>
    <t> AAC 4.115 </t>
  </si>
  <si>
    <t> AAC 5.6 </t>
  </si>
  <si>
    <t> AAC 5.8 </t>
  </si>
  <si>
    <t> AAC 5.12 </t>
  </si>
  <si>
    <t> AAC 5.53 </t>
  </si>
  <si>
    <t> AAC 5.191 </t>
  </si>
  <si>
    <t> AAC 5.194 </t>
  </si>
  <si>
    <t> AA 6.143 </t>
  </si>
  <si>
    <t> AA 7.190 </t>
  </si>
  <si>
    <t>BAVM 12 </t>
  </si>
  <si>
    <t> AA 9.49 </t>
  </si>
  <si>
    <t> AA 17.62 </t>
  </si>
  <si>
    <t>BAVM 15 </t>
  </si>
  <si>
    <t>BAVM 18 </t>
  </si>
  <si>
    <t> AA 16.158 </t>
  </si>
  <si>
    <t>BAVM 25 </t>
  </si>
  <si>
    <t> BBS 6 </t>
  </si>
  <si>
    <t>BAVM 26 </t>
  </si>
  <si>
    <t> BBS 11 </t>
  </si>
  <si>
    <t> BBS 19 </t>
  </si>
  <si>
    <t> BBS 38 </t>
  </si>
  <si>
    <t> BBS 39 </t>
  </si>
  <si>
    <t>BAVM 31 </t>
  </si>
  <si>
    <t> BBS 45 </t>
  </si>
  <si>
    <t>BAVM 32 </t>
  </si>
  <si>
    <t> BBS 50 </t>
  </si>
  <si>
    <t> BBS 52 </t>
  </si>
  <si>
    <t> BBS 57 </t>
  </si>
  <si>
    <t> BBS 62 </t>
  </si>
  <si>
    <t> BBS 67 </t>
  </si>
  <si>
    <t>GCVS 4</t>
  </si>
  <si>
    <t> BBS 74 </t>
  </si>
  <si>
    <t> BBS 81 </t>
  </si>
  <si>
    <t>BBSAG Bull.81</t>
  </si>
  <si>
    <t>BBSAG Bull.86</t>
  </si>
  <si>
    <t>BAV-M 50</t>
  </si>
  <si>
    <t>BAV-M 52</t>
  </si>
  <si>
    <t>BBSAG Bull.90</t>
  </si>
  <si>
    <t>BBSAG Bull.93</t>
  </si>
  <si>
    <t>BBSAG Bull.96</t>
  </si>
  <si>
    <t>BBSAG Bull.102</t>
  </si>
  <si>
    <t>BAV-M 62</t>
  </si>
  <si>
    <t>BBSAG Bull.109</t>
  </si>
  <si>
    <t>BBSAG 109</t>
  </si>
  <si>
    <t>BAV-M 111</t>
  </si>
  <si>
    <t>IBVS 4606</t>
  </si>
  <si>
    <t>BBSAG Bull.117</t>
  </si>
  <si>
    <t> BRNO 32 </t>
  </si>
  <si>
    <t>IBVS 5017</t>
  </si>
  <si>
    <t>BAVM 131 </t>
  </si>
  <si>
    <t>IBVS 5224</t>
  </si>
  <si>
    <t>BBSAG 128</t>
  </si>
  <si>
    <t> BBS 126 </t>
  </si>
  <si>
    <t>IBVS 5583</t>
  </si>
  <si>
    <t>IBVS 5484</t>
  </si>
  <si>
    <t>VSB 40 </t>
  </si>
  <si>
    <t>BAVM 171 </t>
  </si>
  <si>
    <t>IBVS 5643</t>
  </si>
  <si>
    <t>2013JAVSO..41..122</t>
  </si>
  <si>
    <t>IBVS 5843</t>
  </si>
  <si>
    <t>IBVS 5731</t>
  </si>
  <si>
    <t>VSB 44 </t>
  </si>
  <si>
    <t>IBVS 5746</t>
  </si>
  <si>
    <t>BAVM 203 </t>
  </si>
  <si>
    <t>IBVS 6070</t>
  </si>
  <si>
    <t>IBVS 6084</t>
  </si>
  <si>
    <t>IBVS 6042</t>
  </si>
  <si>
    <t>VSB-063</t>
  </si>
  <si>
    <t>Rc</t>
  </si>
  <si>
    <t>IBVS 6195</t>
  </si>
  <si>
    <t>JAVSO..45..121</t>
  </si>
  <si>
    <t>RHN 2020</t>
  </si>
  <si>
    <t>JAVSO..46..184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</si>
  <si>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</si>
  <si>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</si>
  <si>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</si>
  <si>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</si>
  <si>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</si>
  <si>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</si>
  <si>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</si>
  <si>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</si>
  <si>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2446687.434 </t>
  </si>
  <si>
    <t> 13.09.1986 22:24 </t>
  </si>
  <si>
    <t> 0.014 </t>
  </si>
  <si>
    <t>V </t>
  </si>
  <si>
    <t> A.Paschke </t>
  </si>
  <si>
    <t>2447064.359 </t>
  </si>
  <si>
    <t> 25.09.1987 20:36 </t>
  </si>
  <si>
    <t> -0.010 </t>
  </si>
  <si>
    <t> G.Mavrofridis </t>
  </si>
  <si>
    <t> BBS 86 </t>
  </si>
  <si>
    <t>2447064.369 </t>
  </si>
  <si>
    <t> 25.09.1987 20:51 </t>
  </si>
  <si>
    <t> 0.000 </t>
  </si>
  <si>
    <t> W.Braune </t>
  </si>
  <si>
    <t>BAVM 50 </t>
  </si>
  <si>
    <t>2447082.321 </t>
  </si>
  <si>
    <t> 13.10.1987 19:42 </t>
  </si>
  <si>
    <t> 0.002 </t>
  </si>
  <si>
    <t>2447387.478 </t>
  </si>
  <si>
    <t> 13.08.1988 23:28 </t>
  </si>
  <si>
    <t> 0.010 </t>
  </si>
  <si>
    <t>F </t>
  </si>
  <si>
    <t> Moschner&amp;Kleikamp </t>
  </si>
  <si>
    <t>BAVM 52 </t>
  </si>
  <si>
    <t>2447490.270 </t>
  </si>
  <si>
    <t> 24.11.1988 18:28 </t>
  </si>
  <si>
    <t> -0.002 </t>
  </si>
  <si>
    <t> BBS 90 </t>
  </si>
  <si>
    <t>2447862.339 </t>
  </si>
  <si>
    <t> 01.12.1989 20:08 </t>
  </si>
  <si>
    <t> H.Peter </t>
  </si>
  <si>
    <t> BBS 93 </t>
  </si>
  <si>
    <t>2448123.435 </t>
  </si>
  <si>
    <t> 19.08.1990 22:26 </t>
  </si>
  <si>
    <t> 0.020 </t>
  </si>
  <si>
    <t> BBS 96 </t>
  </si>
  <si>
    <t>2448872.437 </t>
  </si>
  <si>
    <t> 06.09.1992 22:29 </t>
  </si>
  <si>
    <t> 0.021 </t>
  </si>
  <si>
    <t> BBS 102 </t>
  </si>
  <si>
    <t>2448908.311 </t>
  </si>
  <si>
    <t> 12.10.1992 19:27 </t>
  </si>
  <si>
    <t> -0.005 </t>
  </si>
  <si>
    <t>BAVM 62 </t>
  </si>
  <si>
    <t>2448934.455 </t>
  </si>
  <si>
    <t> 07.11.1992 22:55 </t>
  </si>
  <si>
    <t> 0.030 </t>
  </si>
  <si>
    <t>E </t>
  </si>
  <si>
    <t>?</t>
  </si>
  <si>
    <t>2449585.557 </t>
  </si>
  <si>
    <t> 21.08.1994 01:22 </t>
  </si>
  <si>
    <t> 0.039 </t>
  </si>
  <si>
    <t> BBS 109/118 </t>
  </si>
  <si>
    <t>2450711.523 </t>
  </si>
  <si>
    <t> 20.09.1997 00:33 </t>
  </si>
  <si>
    <t> 0.055 </t>
  </si>
  <si>
    <t>-I</t>
  </si>
  <si>
    <t> D.Husar </t>
  </si>
  <si>
    <t>BAVM 111 </t>
  </si>
  <si>
    <t>2450716.414 </t>
  </si>
  <si>
    <t> 24.09.1997 21:56 </t>
  </si>
  <si>
    <t>3178</t>
  </si>
  <si>
    <t> 0.050 </t>
  </si>
  <si>
    <t> BBS 117 </t>
  </si>
  <si>
    <t>2451465.4217 </t>
  </si>
  <si>
    <t> 13.10.1999 22:07 </t>
  </si>
  <si>
    <t>3637</t>
  </si>
  <si>
    <t> 0.0565 </t>
  </si>
  <si>
    <t> W.Kleikamp </t>
  </si>
  <si>
    <t>BAVM 133 </t>
  </si>
  <si>
    <t>2452132.8317 </t>
  </si>
  <si>
    <t> 11.08.2001 07:57 </t>
  </si>
  <si>
    <t>4046</t>
  </si>
  <si>
    <t> 0.0556 </t>
  </si>
  <si>
    <t> R.Nelson </t>
  </si>
  <si>
    <t>IBVS 5224 </t>
  </si>
  <si>
    <t>2452147.517 </t>
  </si>
  <si>
    <t> 26.08.2001 00:24 </t>
  </si>
  <si>
    <t>4055</t>
  </si>
  <si>
    <t> BBS 128 </t>
  </si>
  <si>
    <t>2452147.5209 </t>
  </si>
  <si>
    <t> 26.08.2001 00:30 </t>
  </si>
  <si>
    <t> 0.0585 </t>
  </si>
  <si>
    <t>R</t>
  </si>
  <si>
    <t> M.Zejda </t>
  </si>
  <si>
    <t>IBVS 5583 </t>
  </si>
  <si>
    <t>2452555.4779 </t>
  </si>
  <si>
    <t> 07.10.2002 23:28 </t>
  </si>
  <si>
    <t>4305</t>
  </si>
  <si>
    <t> 0.0625 </t>
  </si>
  <si>
    <t> W.Quester </t>
  </si>
  <si>
    <t>BAVM 158 </t>
  </si>
  <si>
    <t>2452901.4398 </t>
  </si>
  <si>
    <t> 18.09.2003 22:33 </t>
  </si>
  <si>
    <t>4517</t>
  </si>
  <si>
    <t> 0.0804 </t>
  </si>
  <si>
    <t>o</t>
  </si>
  <si>
    <t> U.Schmidt </t>
  </si>
  <si>
    <t>BAVM 172 </t>
  </si>
  <si>
    <t>2452989.5442 </t>
  </si>
  <si>
    <t> 16.12.2003 01:03 </t>
  </si>
  <si>
    <t>4571</t>
  </si>
  <si>
    <t> 0.0669 </t>
  </si>
  <si>
    <t>C </t>
  </si>
  <si>
    <t> S.Dvorak </t>
  </si>
  <si>
    <t> JAAVSO 41;122 </t>
  </si>
  <si>
    <t>2453263.6938 </t>
  </si>
  <si>
    <t> 15.09.2004 04:39 </t>
  </si>
  <si>
    <t>4739</t>
  </si>
  <si>
    <t> 0.0722 </t>
  </si>
  <si>
    <t> W.Ogloza et al. </t>
  </si>
  <si>
    <t>IBVS 5843 </t>
  </si>
  <si>
    <t>2453281.6377 </t>
  </si>
  <si>
    <t> 03.10.2004 03:18 </t>
  </si>
  <si>
    <t>4750</t>
  </si>
  <si>
    <t> 0.0661 </t>
  </si>
  <si>
    <t>2453294.6972 </t>
  </si>
  <si>
    <t> 16.10.2004 04:43 </t>
  </si>
  <si>
    <t>4758</t>
  </si>
  <si>
    <t> 0.0711 </t>
  </si>
  <si>
    <t>2453299.5934 </t>
  </si>
  <si>
    <t> 21.10.2004 02:14 </t>
  </si>
  <si>
    <t>4761</t>
  </si>
  <si>
    <t> 0.0719 </t>
  </si>
  <si>
    <t>2453614.5317 </t>
  </si>
  <si>
    <t> 01.09.2005 00:45 </t>
  </si>
  <si>
    <t>4954</t>
  </si>
  <si>
    <t> 0.0705 </t>
  </si>
  <si>
    <t> Poschinger </t>
  </si>
  <si>
    <t>BAVM 178 </t>
  </si>
  <si>
    <t>2453673.2886 </t>
  </si>
  <si>
    <t> 29.10.2005 18:55 </t>
  </si>
  <si>
    <t>4990</t>
  </si>
  <si>
    <t> 0.0822 </t>
  </si>
  <si>
    <t> Dietrich </t>
  </si>
  <si>
    <t>2453991.4908 </t>
  </si>
  <si>
    <t> 12.09.2006 23:46 </t>
  </si>
  <si>
    <t>5185</t>
  </si>
  <si>
    <t> 0.0811 </t>
  </si>
  <si>
    <t> S. Dogru et al. </t>
  </si>
  <si>
    <t>IBVS 5746 </t>
  </si>
  <si>
    <t>2455858.3132 </t>
  </si>
  <si>
    <t> 23.10.2011 19:31 </t>
  </si>
  <si>
    <t>6329</t>
  </si>
  <si>
    <t> 0.1110 </t>
  </si>
  <si>
    <t> M.&amp; K.Rätz </t>
  </si>
  <si>
    <t>BAVM 231 </t>
  </si>
  <si>
    <t>2456181.4299 </t>
  </si>
  <si>
    <t> 10.09.2012 22:19 </t>
  </si>
  <si>
    <t>6527</t>
  </si>
  <si>
    <t> 0.1289 </t>
  </si>
  <si>
    <t> D.Böhme </t>
  </si>
  <si>
    <t>BAVM 232 </t>
  </si>
  <si>
    <t>2456246.7005 </t>
  </si>
  <si>
    <t> 15.11.2012 04:48 </t>
  </si>
  <si>
    <t>6567</t>
  </si>
  <si>
    <t> 0.1271 </t>
  </si>
  <si>
    <t> R.Diethelm </t>
  </si>
  <si>
    <t>IBVS 6042 </t>
  </si>
  <si>
    <t>2424749.378 </t>
  </si>
  <si>
    <t> 21.08.1926 21:04 </t>
  </si>
  <si>
    <t> 0.034 </t>
  </si>
  <si>
    <t>P </t>
  </si>
  <si>
    <t> A.Soloviev </t>
  </si>
  <si>
    <t>2427745.380 </t>
  </si>
  <si>
    <t> 03.11.1934 21:07 </t>
  </si>
  <si>
    <t> J.Piegza </t>
  </si>
  <si>
    <t>2428037.482 </t>
  </si>
  <si>
    <t> 22.08.1935 23:34 </t>
  </si>
  <si>
    <t> 0.037 </t>
  </si>
  <si>
    <t>2428109.272 </t>
  </si>
  <si>
    <t> 02.11.1935 18:31 </t>
  </si>
  <si>
    <t> 0.028 </t>
  </si>
  <si>
    <t>2429098.142 </t>
  </si>
  <si>
    <t> 18.07.1938 15:24 </t>
  </si>
  <si>
    <t>2429099.790 </t>
  </si>
  <si>
    <t> 20.07.1938 06:57 </t>
  </si>
  <si>
    <t> 0.036 </t>
  </si>
  <si>
    <t>2429191.169 </t>
  </si>
  <si>
    <t> 19.10.1938 16:03 </t>
  </si>
  <si>
    <t>2429271.120 </t>
  </si>
  <si>
    <t> 07.01.1939 14:52 </t>
  </si>
  <si>
    <t> 0.026 </t>
  </si>
  <si>
    <t>2429581.173 </t>
  </si>
  <si>
    <t> 13.11.1939 16:09 </t>
  </si>
  <si>
    <t> 0.035 </t>
  </si>
  <si>
    <t>2429631.760 </t>
  </si>
  <si>
    <t> 03.01.1940 06:14 </t>
  </si>
  <si>
    <t> S.Gaposchkin </t>
  </si>
  <si>
    <t>2432820.294 </t>
  </si>
  <si>
    <t> 25.09.1948 19:03 </t>
  </si>
  <si>
    <t> 0.009 </t>
  </si>
  <si>
    <t> R.Szafraniec </t>
  </si>
  <si>
    <t>2433187.450 </t>
  </si>
  <si>
    <t> 27.09.1949 22:48 </t>
  </si>
  <si>
    <t> 0.008 </t>
  </si>
  <si>
    <t>2433515.427 </t>
  </si>
  <si>
    <t> 21.08.1950 22:14 </t>
  </si>
  <si>
    <t> -0.009 </t>
  </si>
  <si>
    <t>2433900.549 </t>
  </si>
  <si>
    <t> 11.09.1951 01:10 </t>
  </si>
  <si>
    <t> 0.005 </t>
  </si>
  <si>
    <t>2434277.493 </t>
  </si>
  <si>
    <t> 21.09.1952 23:49 </t>
  </si>
  <si>
    <t>2434623.437 </t>
  </si>
  <si>
    <t> 02.09.1953 22:29 </t>
  </si>
  <si>
    <t>2434974.269 </t>
  </si>
  <si>
    <t> 19.08.1954 18:27 </t>
  </si>
  <si>
    <t> -0.007 </t>
  </si>
  <si>
    <t>2435341.446 </t>
  </si>
  <si>
    <t> 21.08.1955 22:42 </t>
  </si>
  <si>
    <t> 0.012 </t>
  </si>
  <si>
    <t>2435359.395 </t>
  </si>
  <si>
    <t> 08.09.1955 21:28 </t>
  </si>
  <si>
    <t> 0.011 </t>
  </si>
  <si>
    <t>2435421.392 </t>
  </si>
  <si>
    <t> 09.11.1955 21:24 </t>
  </si>
  <si>
    <t> -0.001 </t>
  </si>
  <si>
    <t>2435731.441 </t>
  </si>
  <si>
    <t> 14.09.1956 22:35 </t>
  </si>
  <si>
    <t> 0.004 </t>
  </si>
  <si>
    <t>2436085.530 </t>
  </si>
  <si>
    <t> 04.09.1957 00:43 </t>
  </si>
  <si>
    <t> D.Lichtenknecker </t>
  </si>
  <si>
    <t>2436085.536 </t>
  </si>
  <si>
    <t> 04.09.1957 00:51 </t>
  </si>
  <si>
    <t> -0.004 </t>
  </si>
  <si>
    <t> R.Rudolph </t>
  </si>
  <si>
    <t>2436108.375 </t>
  </si>
  <si>
    <t> 26.09.1957 21:00 </t>
  </si>
  <si>
    <t>2436454.324 </t>
  </si>
  <si>
    <t> 07.09.1958 19:46 </t>
  </si>
  <si>
    <t>2437526.435 </t>
  </si>
  <si>
    <t> 14.08.1961 22:26 </t>
  </si>
  <si>
    <t> H.Brancewicz </t>
  </si>
  <si>
    <t> P.Flin </t>
  </si>
  <si>
    <t>2437526.442 </t>
  </si>
  <si>
    <t> 14.08.1961 22:36 </t>
  </si>
  <si>
    <t> A.Giedrys </t>
  </si>
  <si>
    <t>2437934.392 </t>
  </si>
  <si>
    <t> 26.09.1962 21:24 </t>
  </si>
  <si>
    <t> P.B.Lehmann </t>
  </si>
  <si>
    <t>2437934.394 </t>
  </si>
  <si>
    <t> 26.09.1962 21:27 </t>
  </si>
  <si>
    <t>2437934.395 </t>
  </si>
  <si>
    <t> 26.09.1962 21:28 </t>
  </si>
  <si>
    <t> J.Masuch </t>
  </si>
  <si>
    <t>2437947.435 </t>
  </si>
  <si>
    <t> 09.10.1962 22:26 </t>
  </si>
  <si>
    <t>2439024.449 </t>
  </si>
  <si>
    <t> 20.09.1965 22:46 </t>
  </si>
  <si>
    <t> 0.016 </t>
  </si>
  <si>
    <t>2439029.313 </t>
  </si>
  <si>
    <t> 25.09.1965 19:30 </t>
  </si>
  <si>
    <t> -0.015 </t>
  </si>
  <si>
    <t> W.Eckert </t>
  </si>
  <si>
    <t>2439029.319 </t>
  </si>
  <si>
    <t> 25.09.1965 19:39 </t>
  </si>
  <si>
    <t>2439055.482 </t>
  </si>
  <si>
    <t> 21.10.1965 23:34 </t>
  </si>
  <si>
    <t> 0.045 </t>
  </si>
  <si>
    <t>2439060.336 </t>
  </si>
  <si>
    <t> 26.10.1965 20:03 </t>
  </si>
  <si>
    <t> 0.003 </t>
  </si>
  <si>
    <t> M.Seidl </t>
  </si>
  <si>
    <t>2441240.418 </t>
  </si>
  <si>
    <t> 15.10.1971 22:01 </t>
  </si>
  <si>
    <t>2441599.405 </t>
  </si>
  <si>
    <t> 08.10.1972 21:43 </t>
  </si>
  <si>
    <t> -0.027 </t>
  </si>
  <si>
    <t>2441599.408 </t>
  </si>
  <si>
    <t> 08.10.1972 21:47 </t>
  </si>
  <si>
    <t> -0.024 </t>
  </si>
  <si>
    <t>2441927.449 </t>
  </si>
  <si>
    <t> 01.09.1973 22:46 </t>
  </si>
  <si>
    <t> 0.023 </t>
  </si>
  <si>
    <t>2442402.277 </t>
  </si>
  <si>
    <t> 20.12.1974 18:38 </t>
  </si>
  <si>
    <t> -0.006 </t>
  </si>
  <si>
    <t> K.Locher </t>
  </si>
  <si>
    <t>2442402.292 </t>
  </si>
  <si>
    <t> 20.12.1974 19:00 </t>
  </si>
  <si>
    <t>2443717.524 </t>
  </si>
  <si>
    <t> 28.07.1978 00:34 </t>
  </si>
  <si>
    <t> 0.001 </t>
  </si>
  <si>
    <t>2443789.359 </t>
  </si>
  <si>
    <t> 07.10.1978 20:36 </t>
  </si>
  <si>
    <t>2443833.376 </t>
  </si>
  <si>
    <t> 20.11.1978 21:01 </t>
  </si>
  <si>
    <t>2444166.296 </t>
  </si>
  <si>
    <t> 19.10.1979 19:06 </t>
  </si>
  <si>
    <t> 0.025 </t>
  </si>
  <si>
    <t> R.Germann </t>
  </si>
  <si>
    <t>2444466.504 </t>
  </si>
  <si>
    <t> 15.08.1980 00:05 </t>
  </si>
  <si>
    <t> -0.021 </t>
  </si>
  <si>
    <t>2444489.385 </t>
  </si>
  <si>
    <t> 06.09.1980 21:14 </t>
  </si>
  <si>
    <t> 0.015 </t>
  </si>
  <si>
    <t>2444605.242 </t>
  </si>
  <si>
    <t> 31.12.1980 17:48 </t>
  </si>
  <si>
    <t> 0.013 </t>
  </si>
  <si>
    <t>2444605.256 </t>
  </si>
  <si>
    <t> 31.12.1980 18:08 </t>
  </si>
  <si>
    <t> 0.027 </t>
  </si>
  <si>
    <t>2444879.362 </t>
  </si>
  <si>
    <t> 01.10.1981 20:41 </t>
  </si>
  <si>
    <t> -0.011 </t>
  </si>
  <si>
    <t>2445238.362 </t>
  </si>
  <si>
    <t> 25.09.1982 20:41 </t>
  </si>
  <si>
    <t>2445530.462 </t>
  </si>
  <si>
    <t> 14.07.1983 23:05 </t>
  </si>
  <si>
    <t>2446005.315 </t>
  </si>
  <si>
    <t> 31.10.1984 19:33 </t>
  </si>
  <si>
    <t> -0.008 </t>
  </si>
  <si>
    <t>2446377.361 </t>
  </si>
  <si>
    <t> 07.11.1985 20:39 </t>
  </si>
  <si>
    <t>2451403.4091 </t>
  </si>
  <si>
    <t> 12.08.1999 21:49 </t>
  </si>
  <si>
    <t>3599</t>
  </si>
  <si>
    <t> 0.0528 </t>
  </si>
  <si>
    <t> Hajek&amp;Koss </t>
  </si>
  <si>
    <t>2451470.323 </t>
  </si>
  <si>
    <t> 18.10.1999 19:45 </t>
  </si>
  <si>
    <t>3640</t>
  </si>
  <si>
    <t> 0.062 </t>
  </si>
  <si>
    <t> R.Meyer </t>
  </si>
  <si>
    <t>2452147.520 </t>
  </si>
  <si>
    <t> 26.08.2001 00:28 </t>
  </si>
  <si>
    <t> 0.058 </t>
  </si>
  <si>
    <t>2452562.0051 </t>
  </si>
  <si>
    <t> 14.10.2002 12:07 </t>
  </si>
  <si>
    <t>4309</t>
  </si>
  <si>
    <t> Kiyota </t>
  </si>
  <si>
    <t>2452852.481 </t>
  </si>
  <si>
    <t> 31.07.2003 23:32 </t>
  </si>
  <si>
    <t>4487</t>
  </si>
  <si>
    <t> 0.076 </t>
  </si>
  <si>
    <t>2452901.420 </t>
  </si>
  <si>
    <t> 18.09.2003 22:04 </t>
  </si>
  <si>
    <t> 0.061 </t>
  </si>
  <si>
    <t>2453674.920 </t>
  </si>
  <si>
    <t> 31.10.2005 10:04 </t>
  </si>
  <si>
    <t>4991</t>
  </si>
  <si>
    <t> 0.082 </t>
  </si>
  <si>
    <t> Hirosawa </t>
  </si>
  <si>
    <t>2454466.356 </t>
  </si>
  <si>
    <t> 31.12.2007 20:32 </t>
  </si>
  <si>
    <t>5476</t>
  </si>
  <si>
    <t> 0.089 </t>
  </si>
  <si>
    <t> S.Bakan </t>
  </si>
  <si>
    <t>2454763.3539 </t>
  </si>
  <si>
    <t> 23.10.2008 20:29 </t>
  </si>
  <si>
    <t>5658</t>
  </si>
  <si>
    <t> 0.0973 </t>
  </si>
  <si>
    <t> F.Agerer </t>
  </si>
  <si>
    <t>JAVSO 49, 256</t>
  </si>
  <si>
    <t>JBAV, 63</t>
  </si>
  <si>
    <t>II</t>
  </si>
  <si>
    <t>VSB, 91</t>
  </si>
  <si>
    <t>cG</t>
  </si>
  <si>
    <t>JBAV 96</t>
  </si>
  <si>
    <t>Next ToM-P</t>
  </si>
  <si>
    <t>Next ToM-S</t>
  </si>
  <si>
    <t>10.00-10.70</t>
  </si>
  <si>
    <t>Mag p</t>
  </si>
  <si>
    <t>VSX</t>
  </si>
  <si>
    <t>EA/DM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</si>
</sst>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dd/mm/yyyy"/>
    <numFmt numFmtId="167" formatCode="0.00000"/>
  </numFmts>
  <fonts count="17" x14ac:knownFonts="1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3" fillId="0" borderId="0" applyFill="0" applyBorder="0" applyProtection="0">
      <alignment vertical="top"/>
    </xf>
    <xf numFmtId="164" fontId="13" fillId="0" borderId="0" applyFill="0" applyBorder="0" applyProtection="0">
      <alignment vertical="top"/>
    </xf>
    <xf numFmtId="0" fontId="13" fillId="0" borderId="0" applyFill="0" applyBorder="0" applyProtection="0">
      <alignment vertical="top"/>
    </xf>
    <xf numFmtId="2" fontId="13" fillId="0" borderId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3" fillId="0" borderId="0"/>
    <xf numFmtId="0" fontId="13" fillId="0" borderId="0"/>
  </cellStyleXfs>
  <cellXfs count="85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3" fillId="0" borderId="0" xfId="0" applyFont="1">
      <alignment vertical="top"/>
    </xf>
    <xf numFmtId="0" fontId="4" fillId="0" borderId="0" xfId="0" applyFont="1">
      <alignment vertical="top"/>
    </xf>
    <xf numFmtId="0" fontId="5" fillId="0" borderId="0" xfId="0" applyFont="1">
      <alignment vertical="top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0" fillId="0" borderId="4" xfId="0" applyBorder="1" applyAlignment="1">
      <alignment horizontal="center"/>
    </xf>
    <xf numFmtId="0" fontId="6" fillId="0" borderId="0" xfId="0" applyFont="1">
      <alignment vertical="top"/>
    </xf>
    <xf numFmtId="0" fontId="0" fillId="0" borderId="0" xfId="0" applyAlignment="1">
      <alignment horizontal="center"/>
    </xf>
    <xf numFmtId="0" fontId="2" fillId="0" borderId="0" xfId="0" applyFont="1">
      <alignment vertical="top"/>
    </xf>
    <xf numFmtId="0" fontId="6" fillId="0" borderId="0" xfId="0" applyFont="1" applyAlignment="1">
      <alignment horizontal="center"/>
    </xf>
    <xf numFmtId="0" fontId="0" fillId="0" borderId="2" xfId="0" applyBorder="1">
      <alignment vertical="top"/>
    </xf>
    <xf numFmtId="165" fontId="6" fillId="0" borderId="0" xfId="0" applyNumberFormat="1" applyFont="1">
      <alignment vertical="top"/>
    </xf>
    <xf numFmtId="0" fontId="2" fillId="0" borderId="4" xfId="0" applyFont="1" applyBorder="1" applyAlignment="1">
      <alignment horizontal="center"/>
    </xf>
    <xf numFmtId="0" fontId="7" fillId="0" borderId="5" xfId="0" applyFont="1" applyBorder="1" applyAlignment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7" fillId="0" borderId="1" xfId="0" applyFont="1" applyBorder="1" applyAlignment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 applyAlignment="1">
      <alignment wrapText="1"/>
    </xf>
    <xf numFmtId="0" fontId="9" fillId="0" borderId="0" xfId="0" applyFont="1">
      <alignment vertical="top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left" wrapText="1"/>
    </xf>
    <xf numFmtId="0" fontId="9" fillId="0" borderId="0" xfId="7" applyFont="1" applyAlignment="1">
      <alignment horizontal="left"/>
    </xf>
    <xf numFmtId="0" fontId="9" fillId="0" borderId="0" xfId="7" applyFont="1" applyAlignment="1">
      <alignment horizontal="center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/>
    <xf numFmtId="0" fontId="9" fillId="0" borderId="0" xfId="6" applyFont="1"/>
    <xf numFmtId="0" fontId="9" fillId="0" borderId="0" xfId="6" applyFont="1" applyAlignment="1">
      <alignment horizontal="center"/>
    </xf>
    <xf numFmtId="0" fontId="9" fillId="0" borderId="0" xfId="6" applyFont="1" applyAlignment="1">
      <alignment horizontal="left"/>
    </xf>
    <xf numFmtId="0" fontId="11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2" fillId="0" borderId="0" xfId="5" applyNumberFormat="1" applyFill="1" applyBorder="1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8" fillId="2" borderId="12" xfId="0" applyFont="1" applyFill="1" applyBorder="1" applyAlignment="1">
      <alignment horizontal="left" vertical="top" wrapText="1" indent="1"/>
    </xf>
    <xf numFmtId="0" fontId="8" fillId="2" borderId="12" xfId="0" applyFont="1" applyFill="1" applyBorder="1" applyAlignment="1">
      <alignment horizontal="center" vertical="top" wrapText="1"/>
    </xf>
    <xf numFmtId="0" fontId="8" fillId="2" borderId="12" xfId="0" applyFont="1" applyFill="1" applyBorder="1" applyAlignment="1">
      <alignment horizontal="right" vertical="top" wrapText="1"/>
    </xf>
    <xf numFmtId="0" fontId="12" fillId="2" borderId="12" xfId="5" applyNumberFormat="1" applyFill="1" applyBorder="1" applyAlignment="1" applyProtection="1">
      <alignment horizontal="right" vertical="top" wrapText="1"/>
    </xf>
    <xf numFmtId="166" fontId="0" fillId="0" borderId="0" xfId="0" applyNumberFormat="1" applyAlignment="1"/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167" fontId="14" fillId="0" borderId="0" xfId="0" applyNumberFormat="1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167" fontId="14" fillId="0" borderId="0" xfId="0" applyNumberFormat="1" applyFont="1" applyAlignment="1" applyProtection="1">
      <alignment horizontal="left" vertical="center" wrapText="1"/>
      <protection locked="0"/>
    </xf>
    <xf numFmtId="0" fontId="0" fillId="0" borderId="13" xfId="0" applyBorder="1">
      <alignment vertical="top"/>
    </xf>
    <xf numFmtId="0" fontId="15" fillId="0" borderId="16" xfId="0" applyFont="1" applyBorder="1" applyAlignment="1">
      <alignment horizontal="right" vertical="center"/>
    </xf>
    <xf numFmtId="0" fontId="15" fillId="0" borderId="18" xfId="0" applyFont="1" applyBorder="1" applyAlignment="1">
      <alignment horizontal="right" vertical="center"/>
    </xf>
    <xf numFmtId="0" fontId="0" fillId="3" borderId="14" xfId="0" applyFill="1" applyBorder="1" applyAlignment="1">
      <alignment horizontal="right" vertical="center"/>
    </xf>
    <xf numFmtId="0" fontId="0" fillId="3" borderId="15" xfId="0" applyFill="1" applyBorder="1" applyAlignment="1">
      <alignment horizontal="center" vertical="center"/>
    </xf>
    <xf numFmtId="0" fontId="2" fillId="0" borderId="17" xfId="0" applyFont="1" applyBorder="1" applyAlignment="1">
      <alignment horizontal="right" vertical="center"/>
    </xf>
    <xf numFmtId="0" fontId="16" fillId="0" borderId="17" xfId="0" applyFont="1" applyBorder="1" applyAlignment="1">
      <alignment horizontal="right" vertical="center"/>
    </xf>
    <xf numFmtId="22" fontId="16" fillId="0" borderId="17" xfId="0" applyNumberFormat="1" applyFont="1" applyBorder="1" applyAlignment="1">
      <alignment horizontal="right" vertical="center"/>
    </xf>
    <xf numFmtId="22" fontId="16" fillId="0" borderId="19" xfId="0" applyNumberFormat="1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DK Peg - O-C Diagr.</a:t>
            </a:r>
          </a:p>
        </c:rich>
      </c:tx>
      <c:layout>
        <c:manualLayout>
          <c:xMode val="edge"/>
          <c:yMode val="edge"/>
          <c:x val="0.36833636506260625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70453148122235"/>
          <c:y val="0.109375"/>
          <c:w val="0.80129303918637607"/>
          <c:h val="0.640624999999999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4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Active!$F$21:$F$1250</c:f>
              <c:numCache>
                <c:formatCode>General</c:formatCode>
                <c:ptCount val="1230"/>
                <c:pt idx="0">
                  <c:v>-12735</c:v>
                </c:pt>
                <c:pt idx="1">
                  <c:v>-10899</c:v>
                </c:pt>
                <c:pt idx="2">
                  <c:v>-10720</c:v>
                </c:pt>
                <c:pt idx="3">
                  <c:v>-10676</c:v>
                </c:pt>
                <c:pt idx="4">
                  <c:v>-10070</c:v>
                </c:pt>
                <c:pt idx="5">
                  <c:v>-10069</c:v>
                </c:pt>
                <c:pt idx="6">
                  <c:v>-10013</c:v>
                </c:pt>
                <c:pt idx="7">
                  <c:v>-9964</c:v>
                </c:pt>
                <c:pt idx="8">
                  <c:v>-9774</c:v>
                </c:pt>
                <c:pt idx="9">
                  <c:v>-9743</c:v>
                </c:pt>
                <c:pt idx="10">
                  <c:v>-7789</c:v>
                </c:pt>
                <c:pt idx="11">
                  <c:v>-7564</c:v>
                </c:pt>
                <c:pt idx="12">
                  <c:v>-7363</c:v>
                </c:pt>
                <c:pt idx="13">
                  <c:v>-7127</c:v>
                </c:pt>
                <c:pt idx="14">
                  <c:v>-6896</c:v>
                </c:pt>
                <c:pt idx="15">
                  <c:v>-6684</c:v>
                </c:pt>
                <c:pt idx="16">
                  <c:v>-6469</c:v>
                </c:pt>
                <c:pt idx="17">
                  <c:v>-6244</c:v>
                </c:pt>
                <c:pt idx="18">
                  <c:v>-6233</c:v>
                </c:pt>
                <c:pt idx="19">
                  <c:v>-6195</c:v>
                </c:pt>
                <c:pt idx="20">
                  <c:v>-6005</c:v>
                </c:pt>
                <c:pt idx="21">
                  <c:v>-5788</c:v>
                </c:pt>
                <c:pt idx="22">
                  <c:v>-5788</c:v>
                </c:pt>
                <c:pt idx="23">
                  <c:v>-5774</c:v>
                </c:pt>
                <c:pt idx="24">
                  <c:v>-5562</c:v>
                </c:pt>
                <c:pt idx="25">
                  <c:v>-4905</c:v>
                </c:pt>
                <c:pt idx="26">
                  <c:v>-4905</c:v>
                </c:pt>
                <c:pt idx="27">
                  <c:v>-4905</c:v>
                </c:pt>
                <c:pt idx="28">
                  <c:v>-4655</c:v>
                </c:pt>
                <c:pt idx="29">
                  <c:v>-4655</c:v>
                </c:pt>
                <c:pt idx="30">
                  <c:v>-4655</c:v>
                </c:pt>
                <c:pt idx="31">
                  <c:v>-4647</c:v>
                </c:pt>
                <c:pt idx="32">
                  <c:v>-3987</c:v>
                </c:pt>
                <c:pt idx="33">
                  <c:v>-3984</c:v>
                </c:pt>
                <c:pt idx="34">
                  <c:v>-3984</c:v>
                </c:pt>
                <c:pt idx="35">
                  <c:v>-3968</c:v>
                </c:pt>
                <c:pt idx="36">
                  <c:v>-3965</c:v>
                </c:pt>
                <c:pt idx="37">
                  <c:v>-2629</c:v>
                </c:pt>
                <c:pt idx="38">
                  <c:v>-2409</c:v>
                </c:pt>
                <c:pt idx="39">
                  <c:v>-2409</c:v>
                </c:pt>
                <c:pt idx="40">
                  <c:v>-2208</c:v>
                </c:pt>
                <c:pt idx="41">
                  <c:v>-1917</c:v>
                </c:pt>
                <c:pt idx="42">
                  <c:v>-1917</c:v>
                </c:pt>
                <c:pt idx="43">
                  <c:v>-1111</c:v>
                </c:pt>
                <c:pt idx="44">
                  <c:v>-1067</c:v>
                </c:pt>
                <c:pt idx="45">
                  <c:v>-1040</c:v>
                </c:pt>
                <c:pt idx="46">
                  <c:v>-836</c:v>
                </c:pt>
                <c:pt idx="47">
                  <c:v>-652</c:v>
                </c:pt>
                <c:pt idx="48">
                  <c:v>-638</c:v>
                </c:pt>
                <c:pt idx="49">
                  <c:v>-567</c:v>
                </c:pt>
                <c:pt idx="50">
                  <c:v>-567</c:v>
                </c:pt>
                <c:pt idx="51">
                  <c:v>-399</c:v>
                </c:pt>
                <c:pt idx="52">
                  <c:v>-179</c:v>
                </c:pt>
                <c:pt idx="53">
                  <c:v>0</c:v>
                </c:pt>
                <c:pt idx="54">
                  <c:v>0</c:v>
                </c:pt>
                <c:pt idx="55">
                  <c:v>291</c:v>
                </c:pt>
                <c:pt idx="56">
                  <c:v>519</c:v>
                </c:pt>
                <c:pt idx="57">
                  <c:v>709</c:v>
                </c:pt>
                <c:pt idx="58">
                  <c:v>940</c:v>
                </c:pt>
                <c:pt idx="59">
                  <c:v>940</c:v>
                </c:pt>
                <c:pt idx="60">
                  <c:v>951</c:v>
                </c:pt>
                <c:pt idx="61">
                  <c:v>1138</c:v>
                </c:pt>
                <c:pt idx="62">
                  <c:v>1201</c:v>
                </c:pt>
                <c:pt idx="63">
                  <c:v>1429</c:v>
                </c:pt>
                <c:pt idx="64">
                  <c:v>1589</c:v>
                </c:pt>
                <c:pt idx="65">
                  <c:v>2048</c:v>
                </c:pt>
                <c:pt idx="66">
                  <c:v>2070</c:v>
                </c:pt>
                <c:pt idx="67">
                  <c:v>2086</c:v>
                </c:pt>
                <c:pt idx="68">
                  <c:v>2485</c:v>
                </c:pt>
                <c:pt idx="69">
                  <c:v>2485</c:v>
                </c:pt>
                <c:pt idx="70">
                  <c:v>3175</c:v>
                </c:pt>
                <c:pt idx="71">
                  <c:v>3175</c:v>
                </c:pt>
                <c:pt idx="72">
                  <c:v>3178</c:v>
                </c:pt>
                <c:pt idx="73">
                  <c:v>3599</c:v>
                </c:pt>
                <c:pt idx="74">
                  <c:v>3637</c:v>
                </c:pt>
                <c:pt idx="75">
                  <c:v>3640</c:v>
                </c:pt>
                <c:pt idx="76">
                  <c:v>4046</c:v>
                </c:pt>
                <c:pt idx="77">
                  <c:v>4055</c:v>
                </c:pt>
                <c:pt idx="78">
                  <c:v>4055</c:v>
                </c:pt>
                <c:pt idx="79">
                  <c:v>4055</c:v>
                </c:pt>
                <c:pt idx="80">
                  <c:v>4305</c:v>
                </c:pt>
                <c:pt idx="81">
                  <c:v>4309</c:v>
                </c:pt>
                <c:pt idx="82">
                  <c:v>4487</c:v>
                </c:pt>
                <c:pt idx="83">
                  <c:v>4517</c:v>
                </c:pt>
                <c:pt idx="84">
                  <c:v>4517</c:v>
                </c:pt>
                <c:pt idx="85">
                  <c:v>4571</c:v>
                </c:pt>
                <c:pt idx="86">
                  <c:v>4739</c:v>
                </c:pt>
                <c:pt idx="87">
                  <c:v>4750</c:v>
                </c:pt>
                <c:pt idx="88">
                  <c:v>4758</c:v>
                </c:pt>
                <c:pt idx="89">
                  <c:v>4761</c:v>
                </c:pt>
                <c:pt idx="90">
                  <c:v>4954</c:v>
                </c:pt>
                <c:pt idx="91">
                  <c:v>4990</c:v>
                </c:pt>
                <c:pt idx="92">
                  <c:v>4991</c:v>
                </c:pt>
                <c:pt idx="93">
                  <c:v>5185</c:v>
                </c:pt>
                <c:pt idx="94">
                  <c:v>5476</c:v>
                </c:pt>
                <c:pt idx="95">
                  <c:v>5658</c:v>
                </c:pt>
                <c:pt idx="96">
                  <c:v>6329</c:v>
                </c:pt>
                <c:pt idx="97">
                  <c:v>6527</c:v>
                </c:pt>
                <c:pt idx="98">
                  <c:v>6567</c:v>
                </c:pt>
                <c:pt idx="99">
                  <c:v>7416</c:v>
                </c:pt>
                <c:pt idx="100">
                  <c:v>7425</c:v>
                </c:pt>
                <c:pt idx="101">
                  <c:v>7458</c:v>
                </c:pt>
                <c:pt idx="102">
                  <c:v>7667</c:v>
                </c:pt>
                <c:pt idx="103">
                  <c:v>8118</c:v>
                </c:pt>
                <c:pt idx="104">
                  <c:v>8357</c:v>
                </c:pt>
                <c:pt idx="105">
                  <c:v>8368</c:v>
                </c:pt>
                <c:pt idx="106">
                  <c:v>8368</c:v>
                </c:pt>
                <c:pt idx="107">
                  <c:v>8559</c:v>
                </c:pt>
                <c:pt idx="108">
                  <c:v>8570</c:v>
                </c:pt>
                <c:pt idx="109">
                  <c:v>8977</c:v>
                </c:pt>
              </c:numCache>
            </c:numRef>
          </c:xVal>
          <c:yVal>
            <c:numRef>
              <c:f>Active!$H$21:$H$1250</c:f>
              <c:numCache>
                <c:formatCode>General</c:formatCode>
                <c:ptCount val="1230"/>
                <c:pt idx="0">
                  <c:v>3.3999500003119465E-2</c:v>
                </c:pt>
                <c:pt idx="1">
                  <c:v>2.9718300000240561E-2</c:v>
                </c:pt>
                <c:pt idx="2">
                  <c:v>3.7424000001919921E-2</c:v>
                </c:pt>
                <c:pt idx="3">
                  <c:v>2.7709199999662815E-2</c:v>
                </c:pt>
                <c:pt idx="4">
                  <c:v>1.9819000001007225E-2</c:v>
                </c:pt>
                <c:pt idx="5">
                  <c:v>3.6007300001074327E-2</c:v>
                </c:pt>
                <c:pt idx="6">
                  <c:v>3.3552100001543295E-2</c:v>
                </c:pt>
                <c:pt idx="7">
                  <c:v>2.5778799998079194E-2</c:v>
                </c:pt>
                <c:pt idx="8">
                  <c:v>3.4555800000816816E-2</c:v>
                </c:pt>
                <c:pt idx="9">
                  <c:v>3.5393099999055266E-2</c:v>
                </c:pt>
                <c:pt idx="10">
                  <c:v>9.3313000033958815E-3</c:v>
                </c:pt>
                <c:pt idx="11">
                  <c:v>7.6988000000710599E-3</c:v>
                </c:pt>
                <c:pt idx="12">
                  <c:v>-9.4528999979957007E-3</c:v>
                </c:pt>
                <c:pt idx="13">
                  <c:v>4.985899999155663E-3</c:v>
                </c:pt>
                <c:pt idx="14">
                  <c:v>4.8320000496460125E-4</c:v>
                </c:pt>
                <c:pt idx="15">
                  <c:v>4.0279999666381627E-4</c:v>
                </c:pt>
                <c:pt idx="16">
                  <c:v>-7.1126999973785132E-3</c:v>
                </c:pt>
                <c:pt idx="17">
                  <c:v>1.2254799999936949E-2</c:v>
                </c:pt>
                <c:pt idx="18">
                  <c:v>1.1326100000587758E-2</c:v>
                </c:pt>
                <c:pt idx="19">
                  <c:v>-5.1849999726982787E-4</c:v>
                </c:pt>
                <c:pt idx="20">
                  <c:v>4.25849999737693E-3</c:v>
                </c:pt>
                <c:pt idx="24">
                  <c:v>-5.3245999952196144E-3</c:v>
                </c:pt>
                <c:pt idx="25">
                  <c:v>5.3884999942965806E-3</c:v>
                </c:pt>
                <c:pt idx="26">
                  <c:v>5.3884999942965806E-3</c:v>
                </c:pt>
                <c:pt idx="27">
                  <c:v>1.2388499999360647E-2</c:v>
                </c:pt>
                <c:pt idx="35">
                  <c:v>4.482560000178637E-2</c:v>
                </c:pt>
                <c:pt idx="5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70-4D06-BC59-0D53E793C67A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Active!$F$21:$F$1250</c:f>
              <c:numCache>
                <c:formatCode>General</c:formatCode>
                <c:ptCount val="1230"/>
                <c:pt idx="0">
                  <c:v>-12735</c:v>
                </c:pt>
                <c:pt idx="1">
                  <c:v>-10899</c:v>
                </c:pt>
                <c:pt idx="2">
                  <c:v>-10720</c:v>
                </c:pt>
                <c:pt idx="3">
                  <c:v>-10676</c:v>
                </c:pt>
                <c:pt idx="4">
                  <c:v>-10070</c:v>
                </c:pt>
                <c:pt idx="5">
                  <c:v>-10069</c:v>
                </c:pt>
                <c:pt idx="6">
                  <c:v>-10013</c:v>
                </c:pt>
                <c:pt idx="7">
                  <c:v>-9964</c:v>
                </c:pt>
                <c:pt idx="8">
                  <c:v>-9774</c:v>
                </c:pt>
                <c:pt idx="9">
                  <c:v>-9743</c:v>
                </c:pt>
                <c:pt idx="10">
                  <c:v>-7789</c:v>
                </c:pt>
                <c:pt idx="11">
                  <c:v>-7564</c:v>
                </c:pt>
                <c:pt idx="12">
                  <c:v>-7363</c:v>
                </c:pt>
                <c:pt idx="13">
                  <c:v>-7127</c:v>
                </c:pt>
                <c:pt idx="14">
                  <c:v>-6896</c:v>
                </c:pt>
                <c:pt idx="15">
                  <c:v>-6684</c:v>
                </c:pt>
                <c:pt idx="16">
                  <c:v>-6469</c:v>
                </c:pt>
                <c:pt idx="17">
                  <c:v>-6244</c:v>
                </c:pt>
                <c:pt idx="18">
                  <c:v>-6233</c:v>
                </c:pt>
                <c:pt idx="19">
                  <c:v>-6195</c:v>
                </c:pt>
                <c:pt idx="20">
                  <c:v>-6005</c:v>
                </c:pt>
                <c:pt idx="21">
                  <c:v>-5788</c:v>
                </c:pt>
                <c:pt idx="22">
                  <c:v>-5788</c:v>
                </c:pt>
                <c:pt idx="23">
                  <c:v>-5774</c:v>
                </c:pt>
                <c:pt idx="24">
                  <c:v>-5562</c:v>
                </c:pt>
                <c:pt idx="25">
                  <c:v>-4905</c:v>
                </c:pt>
                <c:pt idx="26">
                  <c:v>-4905</c:v>
                </c:pt>
                <c:pt idx="27">
                  <c:v>-4905</c:v>
                </c:pt>
                <c:pt idx="28">
                  <c:v>-4655</c:v>
                </c:pt>
                <c:pt idx="29">
                  <c:v>-4655</c:v>
                </c:pt>
                <c:pt idx="30">
                  <c:v>-4655</c:v>
                </c:pt>
                <c:pt idx="31">
                  <c:v>-4647</c:v>
                </c:pt>
                <c:pt idx="32">
                  <c:v>-3987</c:v>
                </c:pt>
                <c:pt idx="33">
                  <c:v>-3984</c:v>
                </c:pt>
                <c:pt idx="34">
                  <c:v>-3984</c:v>
                </c:pt>
                <c:pt idx="35">
                  <c:v>-3968</c:v>
                </c:pt>
                <c:pt idx="36">
                  <c:v>-3965</c:v>
                </c:pt>
                <c:pt idx="37">
                  <c:v>-2629</c:v>
                </c:pt>
                <c:pt idx="38">
                  <c:v>-2409</c:v>
                </c:pt>
                <c:pt idx="39">
                  <c:v>-2409</c:v>
                </c:pt>
                <c:pt idx="40">
                  <c:v>-2208</c:v>
                </c:pt>
                <c:pt idx="41">
                  <c:v>-1917</c:v>
                </c:pt>
                <c:pt idx="42">
                  <c:v>-1917</c:v>
                </c:pt>
                <c:pt idx="43">
                  <c:v>-1111</c:v>
                </c:pt>
                <c:pt idx="44">
                  <c:v>-1067</c:v>
                </c:pt>
                <c:pt idx="45">
                  <c:v>-1040</c:v>
                </c:pt>
                <c:pt idx="46">
                  <c:v>-836</c:v>
                </c:pt>
                <c:pt idx="47">
                  <c:v>-652</c:v>
                </c:pt>
                <c:pt idx="48">
                  <c:v>-638</c:v>
                </c:pt>
                <c:pt idx="49">
                  <c:v>-567</c:v>
                </c:pt>
                <c:pt idx="50">
                  <c:v>-567</c:v>
                </c:pt>
                <c:pt idx="51">
                  <c:v>-399</c:v>
                </c:pt>
                <c:pt idx="52">
                  <c:v>-179</c:v>
                </c:pt>
                <c:pt idx="53">
                  <c:v>0</c:v>
                </c:pt>
                <c:pt idx="54">
                  <c:v>0</c:v>
                </c:pt>
                <c:pt idx="55">
                  <c:v>291</c:v>
                </c:pt>
                <c:pt idx="56">
                  <c:v>519</c:v>
                </c:pt>
                <c:pt idx="57">
                  <c:v>709</c:v>
                </c:pt>
                <c:pt idx="58">
                  <c:v>940</c:v>
                </c:pt>
                <c:pt idx="59">
                  <c:v>940</c:v>
                </c:pt>
                <c:pt idx="60">
                  <c:v>951</c:v>
                </c:pt>
                <c:pt idx="61">
                  <c:v>1138</c:v>
                </c:pt>
                <c:pt idx="62">
                  <c:v>1201</c:v>
                </c:pt>
                <c:pt idx="63">
                  <c:v>1429</c:v>
                </c:pt>
                <c:pt idx="64">
                  <c:v>1589</c:v>
                </c:pt>
                <c:pt idx="65">
                  <c:v>2048</c:v>
                </c:pt>
                <c:pt idx="66">
                  <c:v>2070</c:v>
                </c:pt>
                <c:pt idx="67">
                  <c:v>2086</c:v>
                </c:pt>
                <c:pt idx="68">
                  <c:v>2485</c:v>
                </c:pt>
                <c:pt idx="69">
                  <c:v>2485</c:v>
                </c:pt>
                <c:pt idx="70">
                  <c:v>3175</c:v>
                </c:pt>
                <c:pt idx="71">
                  <c:v>3175</c:v>
                </c:pt>
                <c:pt idx="72">
                  <c:v>3178</c:v>
                </c:pt>
                <c:pt idx="73">
                  <c:v>3599</c:v>
                </c:pt>
                <c:pt idx="74">
                  <c:v>3637</c:v>
                </c:pt>
                <c:pt idx="75">
                  <c:v>3640</c:v>
                </c:pt>
                <c:pt idx="76">
                  <c:v>4046</c:v>
                </c:pt>
                <c:pt idx="77">
                  <c:v>4055</c:v>
                </c:pt>
                <c:pt idx="78">
                  <c:v>4055</c:v>
                </c:pt>
                <c:pt idx="79">
                  <c:v>4055</c:v>
                </c:pt>
                <c:pt idx="80">
                  <c:v>4305</c:v>
                </c:pt>
                <c:pt idx="81">
                  <c:v>4309</c:v>
                </c:pt>
                <c:pt idx="82">
                  <c:v>4487</c:v>
                </c:pt>
                <c:pt idx="83">
                  <c:v>4517</c:v>
                </c:pt>
                <c:pt idx="84">
                  <c:v>4517</c:v>
                </c:pt>
                <c:pt idx="85">
                  <c:v>4571</c:v>
                </c:pt>
                <c:pt idx="86">
                  <c:v>4739</c:v>
                </c:pt>
                <c:pt idx="87">
                  <c:v>4750</c:v>
                </c:pt>
                <c:pt idx="88">
                  <c:v>4758</c:v>
                </c:pt>
                <c:pt idx="89">
                  <c:v>4761</c:v>
                </c:pt>
                <c:pt idx="90">
                  <c:v>4954</c:v>
                </c:pt>
                <c:pt idx="91">
                  <c:v>4990</c:v>
                </c:pt>
                <c:pt idx="92">
                  <c:v>4991</c:v>
                </c:pt>
                <c:pt idx="93">
                  <c:v>5185</c:v>
                </c:pt>
                <c:pt idx="94">
                  <c:v>5476</c:v>
                </c:pt>
                <c:pt idx="95">
                  <c:v>5658</c:v>
                </c:pt>
                <c:pt idx="96">
                  <c:v>6329</c:v>
                </c:pt>
                <c:pt idx="97">
                  <c:v>6527</c:v>
                </c:pt>
                <c:pt idx="98">
                  <c:v>6567</c:v>
                </c:pt>
                <c:pt idx="99">
                  <c:v>7416</c:v>
                </c:pt>
                <c:pt idx="100">
                  <c:v>7425</c:v>
                </c:pt>
                <c:pt idx="101">
                  <c:v>7458</c:v>
                </c:pt>
                <c:pt idx="102">
                  <c:v>7667</c:v>
                </c:pt>
                <c:pt idx="103">
                  <c:v>8118</c:v>
                </c:pt>
                <c:pt idx="104">
                  <c:v>8357</c:v>
                </c:pt>
                <c:pt idx="105">
                  <c:v>8368</c:v>
                </c:pt>
                <c:pt idx="106">
                  <c:v>8368</c:v>
                </c:pt>
                <c:pt idx="107">
                  <c:v>8559</c:v>
                </c:pt>
                <c:pt idx="108">
                  <c:v>8570</c:v>
                </c:pt>
                <c:pt idx="109">
                  <c:v>8977</c:v>
                </c:pt>
              </c:numCache>
            </c:numRef>
          </c:xVal>
          <c:yVal>
            <c:numRef>
              <c:f>Active!$I$21:$I$1250</c:f>
              <c:numCache>
                <c:formatCode>General</c:formatCode>
                <c:ptCount val="1230"/>
                <c:pt idx="21">
                  <c:v>-9.8804000008385628E-3</c:v>
                </c:pt>
                <c:pt idx="22">
                  <c:v>-3.880399999616202E-3</c:v>
                </c:pt>
                <c:pt idx="23">
                  <c:v>-1.02441999988514E-2</c:v>
                </c:pt>
                <c:pt idx="28">
                  <c:v>9.4634999986737967E-3</c:v>
                </c:pt>
                <c:pt idx="29">
                  <c:v>1.146349999908125E-2</c:v>
                </c:pt>
                <c:pt idx="30">
                  <c:v>1.2463499995646998E-2</c:v>
                </c:pt>
                <c:pt idx="31">
                  <c:v>-2.030100004049018E-3</c:v>
                </c:pt>
                <c:pt idx="32">
                  <c:v>1.6247899999143556E-2</c:v>
                </c:pt>
                <c:pt idx="33">
                  <c:v>-1.518719999876339E-2</c:v>
                </c:pt>
                <c:pt idx="34">
                  <c:v>-9.187199997541029E-3</c:v>
                </c:pt>
                <c:pt idx="36">
                  <c:v>3.3905000018421561E-3</c:v>
                </c:pt>
                <c:pt idx="37">
                  <c:v>-1.5040700003737584E-2</c:v>
                </c:pt>
                <c:pt idx="38">
                  <c:v>-2.6614700000209268E-2</c:v>
                </c:pt>
                <c:pt idx="39">
                  <c:v>-2.3614699995960109E-2</c:v>
                </c:pt>
                <c:pt idx="40">
                  <c:v>2.3233599997183774E-2</c:v>
                </c:pt>
                <c:pt idx="41">
                  <c:v>-5.9710999994422309E-3</c:v>
                </c:pt>
                <c:pt idx="42">
                  <c:v>9.0288999999756925E-3</c:v>
                </c:pt>
                <c:pt idx="43">
                  <c:v>7.9869999899528921E-4</c:v>
                </c:pt>
                <c:pt idx="44">
                  <c:v>3.6083899998629931E-2</c:v>
                </c:pt>
                <c:pt idx="45">
                  <c:v>-5.8320000025560148E-3</c:v>
                </c:pt>
                <c:pt idx="46">
                  <c:v>2.4581199999374803E-2</c:v>
                </c:pt>
                <c:pt idx="47">
                  <c:v>-2.0771600000443868E-2</c:v>
                </c:pt>
                <c:pt idx="48">
                  <c:v>1.4864600001601502E-2</c:v>
                </c:pt>
                <c:pt idx="49">
                  <c:v>1.3233899997430854E-2</c:v>
                </c:pt>
                <c:pt idx="50">
                  <c:v>2.7233900000283029E-2</c:v>
                </c:pt>
                <c:pt idx="51">
                  <c:v>-1.1131699997349642E-2</c:v>
                </c:pt>
                <c:pt idx="52">
                  <c:v>-9.7057000020868145E-3</c:v>
                </c:pt>
                <c:pt idx="53">
                  <c:v>-4.0000000008149073E-3</c:v>
                </c:pt>
                <c:pt idx="55">
                  <c:v>-8.2046999959857203E-3</c:v>
                </c:pt>
                <c:pt idx="56">
                  <c:v>-1.5272300006472506E-2</c:v>
                </c:pt>
                <c:pt idx="57">
                  <c:v>1.3504700000339653E-2</c:v>
                </c:pt>
                <c:pt idx="58">
                  <c:v>-9.9980000013601966E-3</c:v>
                </c:pt>
                <c:pt idx="59">
                  <c:v>2.0000006770715117E-6</c:v>
                </c:pt>
                <c:pt idx="60">
                  <c:v>2.073300005577039E-3</c:v>
                </c:pt>
                <c:pt idx="61">
                  <c:v>1.0285399999702349E-2</c:v>
                </c:pt>
                <c:pt idx="62">
                  <c:v>-1.8517000062274747E-3</c:v>
                </c:pt>
                <c:pt idx="63">
                  <c:v>1.4080699998885393E-2</c:v>
                </c:pt>
                <c:pt idx="64">
                  <c:v>2.0208699999784585E-2</c:v>
                </c:pt>
                <c:pt idx="65">
                  <c:v>2.063839999755146E-2</c:v>
                </c:pt>
                <c:pt idx="66">
                  <c:v>-5.2189999987604097E-3</c:v>
                </c:pt>
                <c:pt idx="67">
                  <c:v>2.9793800000334159E-2</c:v>
                </c:pt>
                <c:pt idx="68">
                  <c:v>-7.0745000048191287E-3</c:v>
                </c:pt>
                <c:pt idx="69">
                  <c:v>3.8925499997276347E-2</c:v>
                </c:pt>
                <c:pt idx="70">
                  <c:v>5.4852499997650739E-2</c:v>
                </c:pt>
                <c:pt idx="71">
                  <c:v>5.4852499997650739E-2</c:v>
                </c:pt>
                <c:pt idx="72">
                  <c:v>5.0417399994330481E-2</c:v>
                </c:pt>
                <c:pt idx="75">
                  <c:v>6.2411999992036726E-2</c:v>
                </c:pt>
                <c:pt idx="77">
                  <c:v>5.4556499999307562E-2</c:v>
                </c:pt>
                <c:pt idx="78">
                  <c:v>5.7556499996280763E-2</c:v>
                </c:pt>
                <c:pt idx="82">
                  <c:v>7.5902099997620098E-2</c:v>
                </c:pt>
                <c:pt idx="83">
                  <c:v>6.0551099995791446E-2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70-4D06-BC59-0D53E793C67A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Active!$F$21:$F$1250</c:f>
              <c:numCache>
                <c:formatCode>General</c:formatCode>
                <c:ptCount val="1230"/>
                <c:pt idx="0">
                  <c:v>-12735</c:v>
                </c:pt>
                <c:pt idx="1">
                  <c:v>-10899</c:v>
                </c:pt>
                <c:pt idx="2">
                  <c:v>-10720</c:v>
                </c:pt>
                <c:pt idx="3">
                  <c:v>-10676</c:v>
                </c:pt>
                <c:pt idx="4">
                  <c:v>-10070</c:v>
                </c:pt>
                <c:pt idx="5">
                  <c:v>-10069</c:v>
                </c:pt>
                <c:pt idx="6">
                  <c:v>-10013</c:v>
                </c:pt>
                <c:pt idx="7">
                  <c:v>-9964</c:v>
                </c:pt>
                <c:pt idx="8">
                  <c:v>-9774</c:v>
                </c:pt>
                <c:pt idx="9">
                  <c:v>-9743</c:v>
                </c:pt>
                <c:pt idx="10">
                  <c:v>-7789</c:v>
                </c:pt>
                <c:pt idx="11">
                  <c:v>-7564</c:v>
                </c:pt>
                <c:pt idx="12">
                  <c:v>-7363</c:v>
                </c:pt>
                <c:pt idx="13">
                  <c:v>-7127</c:v>
                </c:pt>
                <c:pt idx="14">
                  <c:v>-6896</c:v>
                </c:pt>
                <c:pt idx="15">
                  <c:v>-6684</c:v>
                </c:pt>
                <c:pt idx="16">
                  <c:v>-6469</c:v>
                </c:pt>
                <c:pt idx="17">
                  <c:v>-6244</c:v>
                </c:pt>
                <c:pt idx="18">
                  <c:v>-6233</c:v>
                </c:pt>
                <c:pt idx="19">
                  <c:v>-6195</c:v>
                </c:pt>
                <c:pt idx="20">
                  <c:v>-6005</c:v>
                </c:pt>
                <c:pt idx="21">
                  <c:v>-5788</c:v>
                </c:pt>
                <c:pt idx="22">
                  <c:v>-5788</c:v>
                </c:pt>
                <c:pt idx="23">
                  <c:v>-5774</c:v>
                </c:pt>
                <c:pt idx="24">
                  <c:v>-5562</c:v>
                </c:pt>
                <c:pt idx="25">
                  <c:v>-4905</c:v>
                </c:pt>
                <c:pt idx="26">
                  <c:v>-4905</c:v>
                </c:pt>
                <c:pt idx="27">
                  <c:v>-4905</c:v>
                </c:pt>
                <c:pt idx="28">
                  <c:v>-4655</c:v>
                </c:pt>
                <c:pt idx="29">
                  <c:v>-4655</c:v>
                </c:pt>
                <c:pt idx="30">
                  <c:v>-4655</c:v>
                </c:pt>
                <c:pt idx="31">
                  <c:v>-4647</c:v>
                </c:pt>
                <c:pt idx="32">
                  <c:v>-3987</c:v>
                </c:pt>
                <c:pt idx="33">
                  <c:v>-3984</c:v>
                </c:pt>
                <c:pt idx="34">
                  <c:v>-3984</c:v>
                </c:pt>
                <c:pt idx="35">
                  <c:v>-3968</c:v>
                </c:pt>
                <c:pt idx="36">
                  <c:v>-3965</c:v>
                </c:pt>
                <c:pt idx="37">
                  <c:v>-2629</c:v>
                </c:pt>
                <c:pt idx="38">
                  <c:v>-2409</c:v>
                </c:pt>
                <c:pt idx="39">
                  <c:v>-2409</c:v>
                </c:pt>
                <c:pt idx="40">
                  <c:v>-2208</c:v>
                </c:pt>
                <c:pt idx="41">
                  <c:v>-1917</c:v>
                </c:pt>
                <c:pt idx="42">
                  <c:v>-1917</c:v>
                </c:pt>
                <c:pt idx="43">
                  <c:v>-1111</c:v>
                </c:pt>
                <c:pt idx="44">
                  <c:v>-1067</c:v>
                </c:pt>
                <c:pt idx="45">
                  <c:v>-1040</c:v>
                </c:pt>
                <c:pt idx="46">
                  <c:v>-836</c:v>
                </c:pt>
                <c:pt idx="47">
                  <c:v>-652</c:v>
                </c:pt>
                <c:pt idx="48">
                  <c:v>-638</c:v>
                </c:pt>
                <c:pt idx="49">
                  <c:v>-567</c:v>
                </c:pt>
                <c:pt idx="50">
                  <c:v>-567</c:v>
                </c:pt>
                <c:pt idx="51">
                  <c:v>-399</c:v>
                </c:pt>
                <c:pt idx="52">
                  <c:v>-179</c:v>
                </c:pt>
                <c:pt idx="53">
                  <c:v>0</c:v>
                </c:pt>
                <c:pt idx="54">
                  <c:v>0</c:v>
                </c:pt>
                <c:pt idx="55">
                  <c:v>291</c:v>
                </c:pt>
                <c:pt idx="56">
                  <c:v>519</c:v>
                </c:pt>
                <c:pt idx="57">
                  <c:v>709</c:v>
                </c:pt>
                <c:pt idx="58">
                  <c:v>940</c:v>
                </c:pt>
                <c:pt idx="59">
                  <c:v>940</c:v>
                </c:pt>
                <c:pt idx="60">
                  <c:v>951</c:v>
                </c:pt>
                <c:pt idx="61">
                  <c:v>1138</c:v>
                </c:pt>
                <c:pt idx="62">
                  <c:v>1201</c:v>
                </c:pt>
                <c:pt idx="63">
                  <c:v>1429</c:v>
                </c:pt>
                <c:pt idx="64">
                  <c:v>1589</c:v>
                </c:pt>
                <c:pt idx="65">
                  <c:v>2048</c:v>
                </c:pt>
                <c:pt idx="66">
                  <c:v>2070</c:v>
                </c:pt>
                <c:pt idx="67">
                  <c:v>2086</c:v>
                </c:pt>
                <c:pt idx="68">
                  <c:v>2485</c:v>
                </c:pt>
                <c:pt idx="69">
                  <c:v>2485</c:v>
                </c:pt>
                <c:pt idx="70">
                  <c:v>3175</c:v>
                </c:pt>
                <c:pt idx="71">
                  <c:v>3175</c:v>
                </c:pt>
                <c:pt idx="72">
                  <c:v>3178</c:v>
                </c:pt>
                <c:pt idx="73">
                  <c:v>3599</c:v>
                </c:pt>
                <c:pt idx="74">
                  <c:v>3637</c:v>
                </c:pt>
                <c:pt idx="75">
                  <c:v>3640</c:v>
                </c:pt>
                <c:pt idx="76">
                  <c:v>4046</c:v>
                </c:pt>
                <c:pt idx="77">
                  <c:v>4055</c:v>
                </c:pt>
                <c:pt idx="78">
                  <c:v>4055</c:v>
                </c:pt>
                <c:pt idx="79">
                  <c:v>4055</c:v>
                </c:pt>
                <c:pt idx="80">
                  <c:v>4305</c:v>
                </c:pt>
                <c:pt idx="81">
                  <c:v>4309</c:v>
                </c:pt>
                <c:pt idx="82">
                  <c:v>4487</c:v>
                </c:pt>
                <c:pt idx="83">
                  <c:v>4517</c:v>
                </c:pt>
                <c:pt idx="84">
                  <c:v>4517</c:v>
                </c:pt>
                <c:pt idx="85">
                  <c:v>4571</c:v>
                </c:pt>
                <c:pt idx="86">
                  <c:v>4739</c:v>
                </c:pt>
                <c:pt idx="87">
                  <c:v>4750</c:v>
                </c:pt>
                <c:pt idx="88">
                  <c:v>4758</c:v>
                </c:pt>
                <c:pt idx="89">
                  <c:v>4761</c:v>
                </c:pt>
                <c:pt idx="90">
                  <c:v>4954</c:v>
                </c:pt>
                <c:pt idx="91">
                  <c:v>4990</c:v>
                </c:pt>
                <c:pt idx="92">
                  <c:v>4991</c:v>
                </c:pt>
                <c:pt idx="93">
                  <c:v>5185</c:v>
                </c:pt>
                <c:pt idx="94">
                  <c:v>5476</c:v>
                </c:pt>
                <c:pt idx="95">
                  <c:v>5658</c:v>
                </c:pt>
                <c:pt idx="96">
                  <c:v>6329</c:v>
                </c:pt>
                <c:pt idx="97">
                  <c:v>6527</c:v>
                </c:pt>
                <c:pt idx="98">
                  <c:v>6567</c:v>
                </c:pt>
                <c:pt idx="99">
                  <c:v>7416</c:v>
                </c:pt>
                <c:pt idx="100">
                  <c:v>7425</c:v>
                </c:pt>
                <c:pt idx="101">
                  <c:v>7458</c:v>
                </c:pt>
                <c:pt idx="102">
                  <c:v>7667</c:v>
                </c:pt>
                <c:pt idx="103">
                  <c:v>8118</c:v>
                </c:pt>
                <c:pt idx="104">
                  <c:v>8357</c:v>
                </c:pt>
                <c:pt idx="105">
                  <c:v>8368</c:v>
                </c:pt>
                <c:pt idx="106">
                  <c:v>8368</c:v>
                </c:pt>
                <c:pt idx="107">
                  <c:v>8559</c:v>
                </c:pt>
                <c:pt idx="108">
                  <c:v>8570</c:v>
                </c:pt>
                <c:pt idx="109">
                  <c:v>8977</c:v>
                </c:pt>
              </c:numCache>
            </c:numRef>
          </c:xVal>
          <c:yVal>
            <c:numRef>
              <c:f>Active!$J$21:$J$1250</c:f>
              <c:numCache>
                <c:formatCode>General</c:formatCode>
                <c:ptCount val="1230"/>
                <c:pt idx="73">
                  <c:v>5.2791699992667418E-2</c:v>
                </c:pt>
                <c:pt idx="74">
                  <c:v>5.6547100000898354E-2</c:v>
                </c:pt>
                <c:pt idx="80">
                  <c:v>6.253149999974994E-2</c:v>
                </c:pt>
                <c:pt idx="84">
                  <c:v>8.035109999764245E-2</c:v>
                </c:pt>
                <c:pt idx="90">
                  <c:v>7.0538200001465157E-2</c:v>
                </c:pt>
                <c:pt idx="91">
                  <c:v>8.2217000002856366E-2</c:v>
                </c:pt>
                <c:pt idx="96">
                  <c:v>0.1109507000001031</c:v>
                </c:pt>
                <c:pt idx="97">
                  <c:v>0.12893410000106087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C70-4D06-BC59-0D53E793C67A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Active!$F$21:$F$1250</c:f>
              <c:numCache>
                <c:formatCode>General</c:formatCode>
                <c:ptCount val="1230"/>
                <c:pt idx="0">
                  <c:v>-12735</c:v>
                </c:pt>
                <c:pt idx="1">
                  <c:v>-10899</c:v>
                </c:pt>
                <c:pt idx="2">
                  <c:v>-10720</c:v>
                </c:pt>
                <c:pt idx="3">
                  <c:v>-10676</c:v>
                </c:pt>
                <c:pt idx="4">
                  <c:v>-10070</c:v>
                </c:pt>
                <c:pt idx="5">
                  <c:v>-10069</c:v>
                </c:pt>
                <c:pt idx="6">
                  <c:v>-10013</c:v>
                </c:pt>
                <c:pt idx="7">
                  <c:v>-9964</c:v>
                </c:pt>
                <c:pt idx="8">
                  <c:v>-9774</c:v>
                </c:pt>
                <c:pt idx="9">
                  <c:v>-9743</c:v>
                </c:pt>
                <c:pt idx="10">
                  <c:v>-7789</c:v>
                </c:pt>
                <c:pt idx="11">
                  <c:v>-7564</c:v>
                </c:pt>
                <c:pt idx="12">
                  <c:v>-7363</c:v>
                </c:pt>
                <c:pt idx="13">
                  <c:v>-7127</c:v>
                </c:pt>
                <c:pt idx="14">
                  <c:v>-6896</c:v>
                </c:pt>
                <c:pt idx="15">
                  <c:v>-6684</c:v>
                </c:pt>
                <c:pt idx="16">
                  <c:v>-6469</c:v>
                </c:pt>
                <c:pt idx="17">
                  <c:v>-6244</c:v>
                </c:pt>
                <c:pt idx="18">
                  <c:v>-6233</c:v>
                </c:pt>
                <c:pt idx="19">
                  <c:v>-6195</c:v>
                </c:pt>
                <c:pt idx="20">
                  <c:v>-6005</c:v>
                </c:pt>
                <c:pt idx="21">
                  <c:v>-5788</c:v>
                </c:pt>
                <c:pt idx="22">
                  <c:v>-5788</c:v>
                </c:pt>
                <c:pt idx="23">
                  <c:v>-5774</c:v>
                </c:pt>
                <c:pt idx="24">
                  <c:v>-5562</c:v>
                </c:pt>
                <c:pt idx="25">
                  <c:v>-4905</c:v>
                </c:pt>
                <c:pt idx="26">
                  <c:v>-4905</c:v>
                </c:pt>
                <c:pt idx="27">
                  <c:v>-4905</c:v>
                </c:pt>
                <c:pt idx="28">
                  <c:v>-4655</c:v>
                </c:pt>
                <c:pt idx="29">
                  <c:v>-4655</c:v>
                </c:pt>
                <c:pt idx="30">
                  <c:v>-4655</c:v>
                </c:pt>
                <c:pt idx="31">
                  <c:v>-4647</c:v>
                </c:pt>
                <c:pt idx="32">
                  <c:v>-3987</c:v>
                </c:pt>
                <c:pt idx="33">
                  <c:v>-3984</c:v>
                </c:pt>
                <c:pt idx="34">
                  <c:v>-3984</c:v>
                </c:pt>
                <c:pt idx="35">
                  <c:v>-3968</c:v>
                </c:pt>
                <c:pt idx="36">
                  <c:v>-3965</c:v>
                </c:pt>
                <c:pt idx="37">
                  <c:v>-2629</c:v>
                </c:pt>
                <c:pt idx="38">
                  <c:v>-2409</c:v>
                </c:pt>
                <c:pt idx="39">
                  <c:v>-2409</c:v>
                </c:pt>
                <c:pt idx="40">
                  <c:v>-2208</c:v>
                </c:pt>
                <c:pt idx="41">
                  <c:v>-1917</c:v>
                </c:pt>
                <c:pt idx="42">
                  <c:v>-1917</c:v>
                </c:pt>
                <c:pt idx="43">
                  <c:v>-1111</c:v>
                </c:pt>
                <c:pt idx="44">
                  <c:v>-1067</c:v>
                </c:pt>
                <c:pt idx="45">
                  <c:v>-1040</c:v>
                </c:pt>
                <c:pt idx="46">
                  <c:v>-836</c:v>
                </c:pt>
                <c:pt idx="47">
                  <c:v>-652</c:v>
                </c:pt>
                <c:pt idx="48">
                  <c:v>-638</c:v>
                </c:pt>
                <c:pt idx="49">
                  <c:v>-567</c:v>
                </c:pt>
                <c:pt idx="50">
                  <c:v>-567</c:v>
                </c:pt>
                <c:pt idx="51">
                  <c:v>-399</c:v>
                </c:pt>
                <c:pt idx="52">
                  <c:v>-179</c:v>
                </c:pt>
                <c:pt idx="53">
                  <c:v>0</c:v>
                </c:pt>
                <c:pt idx="54">
                  <c:v>0</c:v>
                </c:pt>
                <c:pt idx="55">
                  <c:v>291</c:v>
                </c:pt>
                <c:pt idx="56">
                  <c:v>519</c:v>
                </c:pt>
                <c:pt idx="57">
                  <c:v>709</c:v>
                </c:pt>
                <c:pt idx="58">
                  <c:v>940</c:v>
                </c:pt>
                <c:pt idx="59">
                  <c:v>940</c:v>
                </c:pt>
                <c:pt idx="60">
                  <c:v>951</c:v>
                </c:pt>
                <c:pt idx="61">
                  <c:v>1138</c:v>
                </c:pt>
                <c:pt idx="62">
                  <c:v>1201</c:v>
                </c:pt>
                <c:pt idx="63">
                  <c:v>1429</c:v>
                </c:pt>
                <c:pt idx="64">
                  <c:v>1589</c:v>
                </c:pt>
                <c:pt idx="65">
                  <c:v>2048</c:v>
                </c:pt>
                <c:pt idx="66">
                  <c:v>2070</c:v>
                </c:pt>
                <c:pt idx="67">
                  <c:v>2086</c:v>
                </c:pt>
                <c:pt idx="68">
                  <c:v>2485</c:v>
                </c:pt>
                <c:pt idx="69">
                  <c:v>2485</c:v>
                </c:pt>
                <c:pt idx="70">
                  <c:v>3175</c:v>
                </c:pt>
                <c:pt idx="71">
                  <c:v>3175</c:v>
                </c:pt>
                <c:pt idx="72">
                  <c:v>3178</c:v>
                </c:pt>
                <c:pt idx="73">
                  <c:v>3599</c:v>
                </c:pt>
                <c:pt idx="74">
                  <c:v>3637</c:v>
                </c:pt>
                <c:pt idx="75">
                  <c:v>3640</c:v>
                </c:pt>
                <c:pt idx="76">
                  <c:v>4046</c:v>
                </c:pt>
                <c:pt idx="77">
                  <c:v>4055</c:v>
                </c:pt>
                <c:pt idx="78">
                  <c:v>4055</c:v>
                </c:pt>
                <c:pt idx="79">
                  <c:v>4055</c:v>
                </c:pt>
                <c:pt idx="80">
                  <c:v>4305</c:v>
                </c:pt>
                <c:pt idx="81">
                  <c:v>4309</c:v>
                </c:pt>
                <c:pt idx="82">
                  <c:v>4487</c:v>
                </c:pt>
                <c:pt idx="83">
                  <c:v>4517</c:v>
                </c:pt>
                <c:pt idx="84">
                  <c:v>4517</c:v>
                </c:pt>
                <c:pt idx="85">
                  <c:v>4571</c:v>
                </c:pt>
                <c:pt idx="86">
                  <c:v>4739</c:v>
                </c:pt>
                <c:pt idx="87">
                  <c:v>4750</c:v>
                </c:pt>
                <c:pt idx="88">
                  <c:v>4758</c:v>
                </c:pt>
                <c:pt idx="89">
                  <c:v>4761</c:v>
                </c:pt>
                <c:pt idx="90">
                  <c:v>4954</c:v>
                </c:pt>
                <c:pt idx="91">
                  <c:v>4990</c:v>
                </c:pt>
                <c:pt idx="92">
                  <c:v>4991</c:v>
                </c:pt>
                <c:pt idx="93">
                  <c:v>5185</c:v>
                </c:pt>
                <c:pt idx="94">
                  <c:v>5476</c:v>
                </c:pt>
                <c:pt idx="95">
                  <c:v>5658</c:v>
                </c:pt>
                <c:pt idx="96">
                  <c:v>6329</c:v>
                </c:pt>
                <c:pt idx="97">
                  <c:v>6527</c:v>
                </c:pt>
                <c:pt idx="98">
                  <c:v>6567</c:v>
                </c:pt>
                <c:pt idx="99">
                  <c:v>7416</c:v>
                </c:pt>
                <c:pt idx="100">
                  <c:v>7425</c:v>
                </c:pt>
                <c:pt idx="101">
                  <c:v>7458</c:v>
                </c:pt>
                <c:pt idx="102">
                  <c:v>7667</c:v>
                </c:pt>
                <c:pt idx="103">
                  <c:v>8118</c:v>
                </c:pt>
                <c:pt idx="104">
                  <c:v>8357</c:v>
                </c:pt>
                <c:pt idx="105">
                  <c:v>8368</c:v>
                </c:pt>
                <c:pt idx="106">
                  <c:v>8368</c:v>
                </c:pt>
                <c:pt idx="107">
                  <c:v>8559</c:v>
                </c:pt>
                <c:pt idx="108">
                  <c:v>8570</c:v>
                </c:pt>
                <c:pt idx="109">
                  <c:v>8977</c:v>
                </c:pt>
              </c:numCache>
            </c:numRef>
          </c:xVal>
          <c:yVal>
            <c:numRef>
              <c:f>Active!$K$21:$K$1250</c:f>
              <c:numCache>
                <c:formatCode>General</c:formatCode>
                <c:ptCount val="1230"/>
                <c:pt idx="76">
                  <c:v>5.5561799999850336E-2</c:v>
                </c:pt>
                <c:pt idx="79">
                  <c:v>5.8456500002648681E-2</c:v>
                </c:pt>
                <c:pt idx="81">
                  <c:v>6.2484699999913573E-2</c:v>
                </c:pt>
                <c:pt idx="85">
                  <c:v>6.6919299999426585E-2</c:v>
                </c:pt>
                <c:pt idx="86">
                  <c:v>7.215369999903487E-2</c:v>
                </c:pt>
                <c:pt idx="87">
                  <c:v>6.6124999997555278E-2</c:v>
                </c:pt>
                <c:pt idx="88">
                  <c:v>7.1131400000012945E-2</c:v>
                </c:pt>
                <c:pt idx="89">
                  <c:v>7.1896299996296875E-2</c:v>
                </c:pt>
                <c:pt idx="92">
                  <c:v>8.180529999663122E-2</c:v>
                </c:pt>
                <c:pt idx="93">
                  <c:v>8.1135499996889848E-2</c:v>
                </c:pt>
                <c:pt idx="94">
                  <c:v>8.9130799999111332E-2</c:v>
                </c:pt>
                <c:pt idx="95">
                  <c:v>9.730140000465326E-2</c:v>
                </c:pt>
                <c:pt idx="98">
                  <c:v>0.12706609999440843</c:v>
                </c:pt>
                <c:pt idx="99">
                  <c:v>0.15453280000656378</c:v>
                </c:pt>
                <c:pt idx="100">
                  <c:v>0.15502749999723164</c:v>
                </c:pt>
                <c:pt idx="101">
                  <c:v>0.15474140000151237</c:v>
                </c:pt>
                <c:pt idx="102">
                  <c:v>0.1595960999984527</c:v>
                </c:pt>
                <c:pt idx="103">
                  <c:v>0.1693193999963114</c:v>
                </c:pt>
                <c:pt idx="104">
                  <c:v>0.1739231000028667</c:v>
                </c:pt>
                <c:pt idx="105">
                  <c:v>0.17169439999997849</c:v>
                </c:pt>
                <c:pt idx="106">
                  <c:v>0.17949439999938477</c:v>
                </c:pt>
                <c:pt idx="107">
                  <c:v>0.16875969999819063</c:v>
                </c:pt>
                <c:pt idx="108">
                  <c:v>0.1787310001818696</c:v>
                </c:pt>
                <c:pt idx="109">
                  <c:v>0.17866910001612268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C70-4D06-BC59-0D53E793C67A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Active!$F$21:$F$1250</c:f>
              <c:numCache>
                <c:formatCode>General</c:formatCode>
                <c:ptCount val="1230"/>
                <c:pt idx="0">
                  <c:v>-12735</c:v>
                </c:pt>
                <c:pt idx="1">
                  <c:v>-10899</c:v>
                </c:pt>
                <c:pt idx="2">
                  <c:v>-10720</c:v>
                </c:pt>
                <c:pt idx="3">
                  <c:v>-10676</c:v>
                </c:pt>
                <c:pt idx="4">
                  <c:v>-10070</c:v>
                </c:pt>
                <c:pt idx="5">
                  <c:v>-10069</c:v>
                </c:pt>
                <c:pt idx="6">
                  <c:v>-10013</c:v>
                </c:pt>
                <c:pt idx="7">
                  <c:v>-9964</c:v>
                </c:pt>
                <c:pt idx="8">
                  <c:v>-9774</c:v>
                </c:pt>
                <c:pt idx="9">
                  <c:v>-9743</c:v>
                </c:pt>
                <c:pt idx="10">
                  <c:v>-7789</c:v>
                </c:pt>
                <c:pt idx="11">
                  <c:v>-7564</c:v>
                </c:pt>
                <c:pt idx="12">
                  <c:v>-7363</c:v>
                </c:pt>
                <c:pt idx="13">
                  <c:v>-7127</c:v>
                </c:pt>
                <c:pt idx="14">
                  <c:v>-6896</c:v>
                </c:pt>
                <c:pt idx="15">
                  <c:v>-6684</c:v>
                </c:pt>
                <c:pt idx="16">
                  <c:v>-6469</c:v>
                </c:pt>
                <c:pt idx="17">
                  <c:v>-6244</c:v>
                </c:pt>
                <c:pt idx="18">
                  <c:v>-6233</c:v>
                </c:pt>
                <c:pt idx="19">
                  <c:v>-6195</c:v>
                </c:pt>
                <c:pt idx="20">
                  <c:v>-6005</c:v>
                </c:pt>
                <c:pt idx="21">
                  <c:v>-5788</c:v>
                </c:pt>
                <c:pt idx="22">
                  <c:v>-5788</c:v>
                </c:pt>
                <c:pt idx="23">
                  <c:v>-5774</c:v>
                </c:pt>
                <c:pt idx="24">
                  <c:v>-5562</c:v>
                </c:pt>
                <c:pt idx="25">
                  <c:v>-4905</c:v>
                </c:pt>
                <c:pt idx="26">
                  <c:v>-4905</c:v>
                </c:pt>
                <c:pt idx="27">
                  <c:v>-4905</c:v>
                </c:pt>
                <c:pt idx="28">
                  <c:v>-4655</c:v>
                </c:pt>
                <c:pt idx="29">
                  <c:v>-4655</c:v>
                </c:pt>
                <c:pt idx="30">
                  <c:v>-4655</c:v>
                </c:pt>
                <c:pt idx="31">
                  <c:v>-4647</c:v>
                </c:pt>
                <c:pt idx="32">
                  <c:v>-3987</c:v>
                </c:pt>
                <c:pt idx="33">
                  <c:v>-3984</c:v>
                </c:pt>
                <c:pt idx="34">
                  <c:v>-3984</c:v>
                </c:pt>
                <c:pt idx="35">
                  <c:v>-3968</c:v>
                </c:pt>
                <c:pt idx="36">
                  <c:v>-3965</c:v>
                </c:pt>
                <c:pt idx="37">
                  <c:v>-2629</c:v>
                </c:pt>
                <c:pt idx="38">
                  <c:v>-2409</c:v>
                </c:pt>
                <c:pt idx="39">
                  <c:v>-2409</c:v>
                </c:pt>
                <c:pt idx="40">
                  <c:v>-2208</c:v>
                </c:pt>
                <c:pt idx="41">
                  <c:v>-1917</c:v>
                </c:pt>
                <c:pt idx="42">
                  <c:v>-1917</c:v>
                </c:pt>
                <c:pt idx="43">
                  <c:v>-1111</c:v>
                </c:pt>
                <c:pt idx="44">
                  <c:v>-1067</c:v>
                </c:pt>
                <c:pt idx="45">
                  <c:v>-1040</c:v>
                </c:pt>
                <c:pt idx="46">
                  <c:v>-836</c:v>
                </c:pt>
                <c:pt idx="47">
                  <c:v>-652</c:v>
                </c:pt>
                <c:pt idx="48">
                  <c:v>-638</c:v>
                </c:pt>
                <c:pt idx="49">
                  <c:v>-567</c:v>
                </c:pt>
                <c:pt idx="50">
                  <c:v>-567</c:v>
                </c:pt>
                <c:pt idx="51">
                  <c:v>-399</c:v>
                </c:pt>
                <c:pt idx="52">
                  <c:v>-179</c:v>
                </c:pt>
                <c:pt idx="53">
                  <c:v>0</c:v>
                </c:pt>
                <c:pt idx="54">
                  <c:v>0</c:v>
                </c:pt>
                <c:pt idx="55">
                  <c:v>291</c:v>
                </c:pt>
                <c:pt idx="56">
                  <c:v>519</c:v>
                </c:pt>
                <c:pt idx="57">
                  <c:v>709</c:v>
                </c:pt>
                <c:pt idx="58">
                  <c:v>940</c:v>
                </c:pt>
                <c:pt idx="59">
                  <c:v>940</c:v>
                </c:pt>
                <c:pt idx="60">
                  <c:v>951</c:v>
                </c:pt>
                <c:pt idx="61">
                  <c:v>1138</c:v>
                </c:pt>
                <c:pt idx="62">
                  <c:v>1201</c:v>
                </c:pt>
                <c:pt idx="63">
                  <c:v>1429</c:v>
                </c:pt>
                <c:pt idx="64">
                  <c:v>1589</c:v>
                </c:pt>
                <c:pt idx="65">
                  <c:v>2048</c:v>
                </c:pt>
                <c:pt idx="66">
                  <c:v>2070</c:v>
                </c:pt>
                <c:pt idx="67">
                  <c:v>2086</c:v>
                </c:pt>
                <c:pt idx="68">
                  <c:v>2485</c:v>
                </c:pt>
                <c:pt idx="69">
                  <c:v>2485</c:v>
                </c:pt>
                <c:pt idx="70">
                  <c:v>3175</c:v>
                </c:pt>
                <c:pt idx="71">
                  <c:v>3175</c:v>
                </c:pt>
                <c:pt idx="72">
                  <c:v>3178</c:v>
                </c:pt>
                <c:pt idx="73">
                  <c:v>3599</c:v>
                </c:pt>
                <c:pt idx="74">
                  <c:v>3637</c:v>
                </c:pt>
                <c:pt idx="75">
                  <c:v>3640</c:v>
                </c:pt>
                <c:pt idx="76">
                  <c:v>4046</c:v>
                </c:pt>
                <c:pt idx="77">
                  <c:v>4055</c:v>
                </c:pt>
                <c:pt idx="78">
                  <c:v>4055</c:v>
                </c:pt>
                <c:pt idx="79">
                  <c:v>4055</c:v>
                </c:pt>
                <c:pt idx="80">
                  <c:v>4305</c:v>
                </c:pt>
                <c:pt idx="81">
                  <c:v>4309</c:v>
                </c:pt>
                <c:pt idx="82">
                  <c:v>4487</c:v>
                </c:pt>
                <c:pt idx="83">
                  <c:v>4517</c:v>
                </c:pt>
                <c:pt idx="84">
                  <c:v>4517</c:v>
                </c:pt>
                <c:pt idx="85">
                  <c:v>4571</c:v>
                </c:pt>
                <c:pt idx="86">
                  <c:v>4739</c:v>
                </c:pt>
                <c:pt idx="87">
                  <c:v>4750</c:v>
                </c:pt>
                <c:pt idx="88">
                  <c:v>4758</c:v>
                </c:pt>
                <c:pt idx="89">
                  <c:v>4761</c:v>
                </c:pt>
                <c:pt idx="90">
                  <c:v>4954</c:v>
                </c:pt>
                <c:pt idx="91">
                  <c:v>4990</c:v>
                </c:pt>
                <c:pt idx="92">
                  <c:v>4991</c:v>
                </c:pt>
                <c:pt idx="93">
                  <c:v>5185</c:v>
                </c:pt>
                <c:pt idx="94">
                  <c:v>5476</c:v>
                </c:pt>
                <c:pt idx="95">
                  <c:v>5658</c:v>
                </c:pt>
                <c:pt idx="96">
                  <c:v>6329</c:v>
                </c:pt>
                <c:pt idx="97">
                  <c:v>6527</c:v>
                </c:pt>
                <c:pt idx="98">
                  <c:v>6567</c:v>
                </c:pt>
                <c:pt idx="99">
                  <c:v>7416</c:v>
                </c:pt>
                <c:pt idx="100">
                  <c:v>7425</c:v>
                </c:pt>
                <c:pt idx="101">
                  <c:v>7458</c:v>
                </c:pt>
                <c:pt idx="102">
                  <c:v>7667</c:v>
                </c:pt>
                <c:pt idx="103">
                  <c:v>8118</c:v>
                </c:pt>
                <c:pt idx="104">
                  <c:v>8357</c:v>
                </c:pt>
                <c:pt idx="105">
                  <c:v>8368</c:v>
                </c:pt>
                <c:pt idx="106">
                  <c:v>8368</c:v>
                </c:pt>
                <c:pt idx="107">
                  <c:v>8559</c:v>
                </c:pt>
                <c:pt idx="108">
                  <c:v>8570</c:v>
                </c:pt>
                <c:pt idx="109">
                  <c:v>8977</c:v>
                </c:pt>
              </c:numCache>
            </c:numRef>
          </c:xVal>
          <c:yVal>
            <c:numRef>
              <c:f>Active!$L$21:$L$1250</c:f>
              <c:numCache>
                <c:formatCode>General</c:formatCode>
                <c:ptCount val="12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C70-4D06-BC59-0D53E793C67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Active!$F$21:$F$1250</c:f>
              <c:numCache>
                <c:formatCode>General</c:formatCode>
                <c:ptCount val="1230"/>
                <c:pt idx="0">
                  <c:v>-12735</c:v>
                </c:pt>
                <c:pt idx="1">
                  <c:v>-10899</c:v>
                </c:pt>
                <c:pt idx="2">
                  <c:v>-10720</c:v>
                </c:pt>
                <c:pt idx="3">
                  <c:v>-10676</c:v>
                </c:pt>
                <c:pt idx="4">
                  <c:v>-10070</c:v>
                </c:pt>
                <c:pt idx="5">
                  <c:v>-10069</c:v>
                </c:pt>
                <c:pt idx="6">
                  <c:v>-10013</c:v>
                </c:pt>
                <c:pt idx="7">
                  <c:v>-9964</c:v>
                </c:pt>
                <c:pt idx="8">
                  <c:v>-9774</c:v>
                </c:pt>
                <c:pt idx="9">
                  <c:v>-9743</c:v>
                </c:pt>
                <c:pt idx="10">
                  <c:v>-7789</c:v>
                </c:pt>
                <c:pt idx="11">
                  <c:v>-7564</c:v>
                </c:pt>
                <c:pt idx="12">
                  <c:v>-7363</c:v>
                </c:pt>
                <c:pt idx="13">
                  <c:v>-7127</c:v>
                </c:pt>
                <c:pt idx="14">
                  <c:v>-6896</c:v>
                </c:pt>
                <c:pt idx="15">
                  <c:v>-6684</c:v>
                </c:pt>
                <c:pt idx="16">
                  <c:v>-6469</c:v>
                </c:pt>
                <c:pt idx="17">
                  <c:v>-6244</c:v>
                </c:pt>
                <c:pt idx="18">
                  <c:v>-6233</c:v>
                </c:pt>
                <c:pt idx="19">
                  <c:v>-6195</c:v>
                </c:pt>
                <c:pt idx="20">
                  <c:v>-6005</c:v>
                </c:pt>
                <c:pt idx="21">
                  <c:v>-5788</c:v>
                </c:pt>
                <c:pt idx="22">
                  <c:v>-5788</c:v>
                </c:pt>
                <c:pt idx="23">
                  <c:v>-5774</c:v>
                </c:pt>
                <c:pt idx="24">
                  <c:v>-5562</c:v>
                </c:pt>
                <c:pt idx="25">
                  <c:v>-4905</c:v>
                </c:pt>
                <c:pt idx="26">
                  <c:v>-4905</c:v>
                </c:pt>
                <c:pt idx="27">
                  <c:v>-4905</c:v>
                </c:pt>
                <c:pt idx="28">
                  <c:v>-4655</c:v>
                </c:pt>
                <c:pt idx="29">
                  <c:v>-4655</c:v>
                </c:pt>
                <c:pt idx="30">
                  <c:v>-4655</c:v>
                </c:pt>
                <c:pt idx="31">
                  <c:v>-4647</c:v>
                </c:pt>
                <c:pt idx="32">
                  <c:v>-3987</c:v>
                </c:pt>
                <c:pt idx="33">
                  <c:v>-3984</c:v>
                </c:pt>
                <c:pt idx="34">
                  <c:v>-3984</c:v>
                </c:pt>
                <c:pt idx="35">
                  <c:v>-3968</c:v>
                </c:pt>
                <c:pt idx="36">
                  <c:v>-3965</c:v>
                </c:pt>
                <c:pt idx="37">
                  <c:v>-2629</c:v>
                </c:pt>
                <c:pt idx="38">
                  <c:v>-2409</c:v>
                </c:pt>
                <c:pt idx="39">
                  <c:v>-2409</c:v>
                </c:pt>
                <c:pt idx="40">
                  <c:v>-2208</c:v>
                </c:pt>
                <c:pt idx="41">
                  <c:v>-1917</c:v>
                </c:pt>
                <c:pt idx="42">
                  <c:v>-1917</c:v>
                </c:pt>
                <c:pt idx="43">
                  <c:v>-1111</c:v>
                </c:pt>
                <c:pt idx="44">
                  <c:v>-1067</c:v>
                </c:pt>
                <c:pt idx="45">
                  <c:v>-1040</c:v>
                </c:pt>
                <c:pt idx="46">
                  <c:v>-836</c:v>
                </c:pt>
                <c:pt idx="47">
                  <c:v>-652</c:v>
                </c:pt>
                <c:pt idx="48">
                  <c:v>-638</c:v>
                </c:pt>
                <c:pt idx="49">
                  <c:v>-567</c:v>
                </c:pt>
                <c:pt idx="50">
                  <c:v>-567</c:v>
                </c:pt>
                <c:pt idx="51">
                  <c:v>-399</c:v>
                </c:pt>
                <c:pt idx="52">
                  <c:v>-179</c:v>
                </c:pt>
                <c:pt idx="53">
                  <c:v>0</c:v>
                </c:pt>
                <c:pt idx="54">
                  <c:v>0</c:v>
                </c:pt>
                <c:pt idx="55">
                  <c:v>291</c:v>
                </c:pt>
                <c:pt idx="56">
                  <c:v>519</c:v>
                </c:pt>
                <c:pt idx="57">
                  <c:v>709</c:v>
                </c:pt>
                <c:pt idx="58">
                  <c:v>940</c:v>
                </c:pt>
                <c:pt idx="59">
                  <c:v>940</c:v>
                </c:pt>
                <c:pt idx="60">
                  <c:v>951</c:v>
                </c:pt>
                <c:pt idx="61">
                  <c:v>1138</c:v>
                </c:pt>
                <c:pt idx="62">
                  <c:v>1201</c:v>
                </c:pt>
                <c:pt idx="63">
                  <c:v>1429</c:v>
                </c:pt>
                <c:pt idx="64">
                  <c:v>1589</c:v>
                </c:pt>
                <c:pt idx="65">
                  <c:v>2048</c:v>
                </c:pt>
                <c:pt idx="66">
                  <c:v>2070</c:v>
                </c:pt>
                <c:pt idx="67">
                  <c:v>2086</c:v>
                </c:pt>
                <c:pt idx="68">
                  <c:v>2485</c:v>
                </c:pt>
                <c:pt idx="69">
                  <c:v>2485</c:v>
                </c:pt>
                <c:pt idx="70">
                  <c:v>3175</c:v>
                </c:pt>
                <c:pt idx="71">
                  <c:v>3175</c:v>
                </c:pt>
                <c:pt idx="72">
                  <c:v>3178</c:v>
                </c:pt>
                <c:pt idx="73">
                  <c:v>3599</c:v>
                </c:pt>
                <c:pt idx="74">
                  <c:v>3637</c:v>
                </c:pt>
                <c:pt idx="75">
                  <c:v>3640</c:v>
                </c:pt>
                <c:pt idx="76">
                  <c:v>4046</c:v>
                </c:pt>
                <c:pt idx="77">
                  <c:v>4055</c:v>
                </c:pt>
                <c:pt idx="78">
                  <c:v>4055</c:v>
                </c:pt>
                <c:pt idx="79">
                  <c:v>4055</c:v>
                </c:pt>
                <c:pt idx="80">
                  <c:v>4305</c:v>
                </c:pt>
                <c:pt idx="81">
                  <c:v>4309</c:v>
                </c:pt>
                <c:pt idx="82">
                  <c:v>4487</c:v>
                </c:pt>
                <c:pt idx="83">
                  <c:v>4517</c:v>
                </c:pt>
                <c:pt idx="84">
                  <c:v>4517</c:v>
                </c:pt>
                <c:pt idx="85">
                  <c:v>4571</c:v>
                </c:pt>
                <c:pt idx="86">
                  <c:v>4739</c:v>
                </c:pt>
                <c:pt idx="87">
                  <c:v>4750</c:v>
                </c:pt>
                <c:pt idx="88">
                  <c:v>4758</c:v>
                </c:pt>
                <c:pt idx="89">
                  <c:v>4761</c:v>
                </c:pt>
                <c:pt idx="90">
                  <c:v>4954</c:v>
                </c:pt>
                <c:pt idx="91">
                  <c:v>4990</c:v>
                </c:pt>
                <c:pt idx="92">
                  <c:v>4991</c:v>
                </c:pt>
                <c:pt idx="93">
                  <c:v>5185</c:v>
                </c:pt>
                <c:pt idx="94">
                  <c:v>5476</c:v>
                </c:pt>
                <c:pt idx="95">
                  <c:v>5658</c:v>
                </c:pt>
                <c:pt idx="96">
                  <c:v>6329</c:v>
                </c:pt>
                <c:pt idx="97">
                  <c:v>6527</c:v>
                </c:pt>
                <c:pt idx="98">
                  <c:v>6567</c:v>
                </c:pt>
                <c:pt idx="99">
                  <c:v>7416</c:v>
                </c:pt>
                <c:pt idx="100">
                  <c:v>7425</c:v>
                </c:pt>
                <c:pt idx="101">
                  <c:v>7458</c:v>
                </c:pt>
                <c:pt idx="102">
                  <c:v>7667</c:v>
                </c:pt>
                <c:pt idx="103">
                  <c:v>8118</c:v>
                </c:pt>
                <c:pt idx="104">
                  <c:v>8357</c:v>
                </c:pt>
                <c:pt idx="105">
                  <c:v>8368</c:v>
                </c:pt>
                <c:pt idx="106">
                  <c:v>8368</c:v>
                </c:pt>
                <c:pt idx="107">
                  <c:v>8559</c:v>
                </c:pt>
                <c:pt idx="108">
                  <c:v>8570</c:v>
                </c:pt>
                <c:pt idx="109">
                  <c:v>8977</c:v>
                </c:pt>
              </c:numCache>
            </c:numRef>
          </c:xVal>
          <c:yVal>
            <c:numRef>
              <c:f>Active!$M$21:$M$1250</c:f>
              <c:numCache>
                <c:formatCode>General</c:formatCode>
                <c:ptCount val="12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C70-4D06-BC59-0D53E793C67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Active!$F$21:$F$1250</c:f>
              <c:numCache>
                <c:formatCode>General</c:formatCode>
                <c:ptCount val="1230"/>
                <c:pt idx="0">
                  <c:v>-12735</c:v>
                </c:pt>
                <c:pt idx="1">
                  <c:v>-10899</c:v>
                </c:pt>
                <c:pt idx="2">
                  <c:v>-10720</c:v>
                </c:pt>
                <c:pt idx="3">
                  <c:v>-10676</c:v>
                </c:pt>
                <c:pt idx="4">
                  <c:v>-10070</c:v>
                </c:pt>
                <c:pt idx="5">
                  <c:v>-10069</c:v>
                </c:pt>
                <c:pt idx="6">
                  <c:v>-10013</c:v>
                </c:pt>
                <c:pt idx="7">
                  <c:v>-9964</c:v>
                </c:pt>
                <c:pt idx="8">
                  <c:v>-9774</c:v>
                </c:pt>
                <c:pt idx="9">
                  <c:v>-9743</c:v>
                </c:pt>
                <c:pt idx="10">
                  <c:v>-7789</c:v>
                </c:pt>
                <c:pt idx="11">
                  <c:v>-7564</c:v>
                </c:pt>
                <c:pt idx="12">
                  <c:v>-7363</c:v>
                </c:pt>
                <c:pt idx="13">
                  <c:v>-7127</c:v>
                </c:pt>
                <c:pt idx="14">
                  <c:v>-6896</c:v>
                </c:pt>
                <c:pt idx="15">
                  <c:v>-6684</c:v>
                </c:pt>
                <c:pt idx="16">
                  <c:v>-6469</c:v>
                </c:pt>
                <c:pt idx="17">
                  <c:v>-6244</c:v>
                </c:pt>
                <c:pt idx="18">
                  <c:v>-6233</c:v>
                </c:pt>
                <c:pt idx="19">
                  <c:v>-6195</c:v>
                </c:pt>
                <c:pt idx="20">
                  <c:v>-6005</c:v>
                </c:pt>
                <c:pt idx="21">
                  <c:v>-5788</c:v>
                </c:pt>
                <c:pt idx="22">
                  <c:v>-5788</c:v>
                </c:pt>
                <c:pt idx="23">
                  <c:v>-5774</c:v>
                </c:pt>
                <c:pt idx="24">
                  <c:v>-5562</c:v>
                </c:pt>
                <c:pt idx="25">
                  <c:v>-4905</c:v>
                </c:pt>
                <c:pt idx="26">
                  <c:v>-4905</c:v>
                </c:pt>
                <c:pt idx="27">
                  <c:v>-4905</c:v>
                </c:pt>
                <c:pt idx="28">
                  <c:v>-4655</c:v>
                </c:pt>
                <c:pt idx="29">
                  <c:v>-4655</c:v>
                </c:pt>
                <c:pt idx="30">
                  <c:v>-4655</c:v>
                </c:pt>
                <c:pt idx="31">
                  <c:v>-4647</c:v>
                </c:pt>
                <c:pt idx="32">
                  <c:v>-3987</c:v>
                </c:pt>
                <c:pt idx="33">
                  <c:v>-3984</c:v>
                </c:pt>
                <c:pt idx="34">
                  <c:v>-3984</c:v>
                </c:pt>
                <c:pt idx="35">
                  <c:v>-3968</c:v>
                </c:pt>
                <c:pt idx="36">
                  <c:v>-3965</c:v>
                </c:pt>
                <c:pt idx="37">
                  <c:v>-2629</c:v>
                </c:pt>
                <c:pt idx="38">
                  <c:v>-2409</c:v>
                </c:pt>
                <c:pt idx="39">
                  <c:v>-2409</c:v>
                </c:pt>
                <c:pt idx="40">
                  <c:v>-2208</c:v>
                </c:pt>
                <c:pt idx="41">
                  <c:v>-1917</c:v>
                </c:pt>
                <c:pt idx="42">
                  <c:v>-1917</c:v>
                </c:pt>
                <c:pt idx="43">
                  <c:v>-1111</c:v>
                </c:pt>
                <c:pt idx="44">
                  <c:v>-1067</c:v>
                </c:pt>
                <c:pt idx="45">
                  <c:v>-1040</c:v>
                </c:pt>
                <c:pt idx="46">
                  <c:v>-836</c:v>
                </c:pt>
                <c:pt idx="47">
                  <c:v>-652</c:v>
                </c:pt>
                <c:pt idx="48">
                  <c:v>-638</c:v>
                </c:pt>
                <c:pt idx="49">
                  <c:v>-567</c:v>
                </c:pt>
                <c:pt idx="50">
                  <c:v>-567</c:v>
                </c:pt>
                <c:pt idx="51">
                  <c:v>-399</c:v>
                </c:pt>
                <c:pt idx="52">
                  <c:v>-179</c:v>
                </c:pt>
                <c:pt idx="53">
                  <c:v>0</c:v>
                </c:pt>
                <c:pt idx="54">
                  <c:v>0</c:v>
                </c:pt>
                <c:pt idx="55">
                  <c:v>291</c:v>
                </c:pt>
                <c:pt idx="56">
                  <c:v>519</c:v>
                </c:pt>
                <c:pt idx="57">
                  <c:v>709</c:v>
                </c:pt>
                <c:pt idx="58">
                  <c:v>940</c:v>
                </c:pt>
                <c:pt idx="59">
                  <c:v>940</c:v>
                </c:pt>
                <c:pt idx="60">
                  <c:v>951</c:v>
                </c:pt>
                <c:pt idx="61">
                  <c:v>1138</c:v>
                </c:pt>
                <c:pt idx="62">
                  <c:v>1201</c:v>
                </c:pt>
                <c:pt idx="63">
                  <c:v>1429</c:v>
                </c:pt>
                <c:pt idx="64">
                  <c:v>1589</c:v>
                </c:pt>
                <c:pt idx="65">
                  <c:v>2048</c:v>
                </c:pt>
                <c:pt idx="66">
                  <c:v>2070</c:v>
                </c:pt>
                <c:pt idx="67">
                  <c:v>2086</c:v>
                </c:pt>
                <c:pt idx="68">
                  <c:v>2485</c:v>
                </c:pt>
                <c:pt idx="69">
                  <c:v>2485</c:v>
                </c:pt>
                <c:pt idx="70">
                  <c:v>3175</c:v>
                </c:pt>
                <c:pt idx="71">
                  <c:v>3175</c:v>
                </c:pt>
                <c:pt idx="72">
                  <c:v>3178</c:v>
                </c:pt>
                <c:pt idx="73">
                  <c:v>3599</c:v>
                </c:pt>
                <c:pt idx="74">
                  <c:v>3637</c:v>
                </c:pt>
                <c:pt idx="75">
                  <c:v>3640</c:v>
                </c:pt>
                <c:pt idx="76">
                  <c:v>4046</c:v>
                </c:pt>
                <c:pt idx="77">
                  <c:v>4055</c:v>
                </c:pt>
                <c:pt idx="78">
                  <c:v>4055</c:v>
                </c:pt>
                <c:pt idx="79">
                  <c:v>4055</c:v>
                </c:pt>
                <c:pt idx="80">
                  <c:v>4305</c:v>
                </c:pt>
                <c:pt idx="81">
                  <c:v>4309</c:v>
                </c:pt>
                <c:pt idx="82">
                  <c:v>4487</c:v>
                </c:pt>
                <c:pt idx="83">
                  <c:v>4517</c:v>
                </c:pt>
                <c:pt idx="84">
                  <c:v>4517</c:v>
                </c:pt>
                <c:pt idx="85">
                  <c:v>4571</c:v>
                </c:pt>
                <c:pt idx="86">
                  <c:v>4739</c:v>
                </c:pt>
                <c:pt idx="87">
                  <c:v>4750</c:v>
                </c:pt>
                <c:pt idx="88">
                  <c:v>4758</c:v>
                </c:pt>
                <c:pt idx="89">
                  <c:v>4761</c:v>
                </c:pt>
                <c:pt idx="90">
                  <c:v>4954</c:v>
                </c:pt>
                <c:pt idx="91">
                  <c:v>4990</c:v>
                </c:pt>
                <c:pt idx="92">
                  <c:v>4991</c:v>
                </c:pt>
                <c:pt idx="93">
                  <c:v>5185</c:v>
                </c:pt>
                <c:pt idx="94">
                  <c:v>5476</c:v>
                </c:pt>
                <c:pt idx="95">
                  <c:v>5658</c:v>
                </c:pt>
                <c:pt idx="96">
                  <c:v>6329</c:v>
                </c:pt>
                <c:pt idx="97">
                  <c:v>6527</c:v>
                </c:pt>
                <c:pt idx="98">
                  <c:v>6567</c:v>
                </c:pt>
                <c:pt idx="99">
                  <c:v>7416</c:v>
                </c:pt>
                <c:pt idx="100">
                  <c:v>7425</c:v>
                </c:pt>
                <c:pt idx="101">
                  <c:v>7458</c:v>
                </c:pt>
                <c:pt idx="102">
                  <c:v>7667</c:v>
                </c:pt>
                <c:pt idx="103">
                  <c:v>8118</c:v>
                </c:pt>
                <c:pt idx="104">
                  <c:v>8357</c:v>
                </c:pt>
                <c:pt idx="105">
                  <c:v>8368</c:v>
                </c:pt>
                <c:pt idx="106">
                  <c:v>8368</c:v>
                </c:pt>
                <c:pt idx="107">
                  <c:v>8559</c:v>
                </c:pt>
                <c:pt idx="108">
                  <c:v>8570</c:v>
                </c:pt>
                <c:pt idx="109">
                  <c:v>8977</c:v>
                </c:pt>
              </c:numCache>
            </c:numRef>
          </c:xVal>
          <c:yVal>
            <c:numRef>
              <c:f>Active!$N$21:$N$1250</c:f>
              <c:numCache>
                <c:formatCode>General</c:formatCode>
                <c:ptCount val="12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C70-4D06-BC59-0D53E793C67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Active!$F$21:$F$1250</c:f>
              <c:numCache>
                <c:formatCode>General</c:formatCode>
                <c:ptCount val="1230"/>
                <c:pt idx="0">
                  <c:v>-12735</c:v>
                </c:pt>
                <c:pt idx="1">
                  <c:v>-10899</c:v>
                </c:pt>
                <c:pt idx="2">
                  <c:v>-10720</c:v>
                </c:pt>
                <c:pt idx="3">
                  <c:v>-10676</c:v>
                </c:pt>
                <c:pt idx="4">
                  <c:v>-10070</c:v>
                </c:pt>
                <c:pt idx="5">
                  <c:v>-10069</c:v>
                </c:pt>
                <c:pt idx="6">
                  <c:v>-10013</c:v>
                </c:pt>
                <c:pt idx="7">
                  <c:v>-9964</c:v>
                </c:pt>
                <c:pt idx="8">
                  <c:v>-9774</c:v>
                </c:pt>
                <c:pt idx="9">
                  <c:v>-9743</c:v>
                </c:pt>
                <c:pt idx="10">
                  <c:v>-7789</c:v>
                </c:pt>
                <c:pt idx="11">
                  <c:v>-7564</c:v>
                </c:pt>
                <c:pt idx="12">
                  <c:v>-7363</c:v>
                </c:pt>
                <c:pt idx="13">
                  <c:v>-7127</c:v>
                </c:pt>
                <c:pt idx="14">
                  <c:v>-6896</c:v>
                </c:pt>
                <c:pt idx="15">
                  <c:v>-6684</c:v>
                </c:pt>
                <c:pt idx="16">
                  <c:v>-6469</c:v>
                </c:pt>
                <c:pt idx="17">
                  <c:v>-6244</c:v>
                </c:pt>
                <c:pt idx="18">
                  <c:v>-6233</c:v>
                </c:pt>
                <c:pt idx="19">
                  <c:v>-6195</c:v>
                </c:pt>
                <c:pt idx="20">
                  <c:v>-6005</c:v>
                </c:pt>
                <c:pt idx="21">
                  <c:v>-5788</c:v>
                </c:pt>
                <c:pt idx="22">
                  <c:v>-5788</c:v>
                </c:pt>
                <c:pt idx="23">
                  <c:v>-5774</c:v>
                </c:pt>
                <c:pt idx="24">
                  <c:v>-5562</c:v>
                </c:pt>
                <c:pt idx="25">
                  <c:v>-4905</c:v>
                </c:pt>
                <c:pt idx="26">
                  <c:v>-4905</c:v>
                </c:pt>
                <c:pt idx="27">
                  <c:v>-4905</c:v>
                </c:pt>
                <c:pt idx="28">
                  <c:v>-4655</c:v>
                </c:pt>
                <c:pt idx="29">
                  <c:v>-4655</c:v>
                </c:pt>
                <c:pt idx="30">
                  <c:v>-4655</c:v>
                </c:pt>
                <c:pt idx="31">
                  <c:v>-4647</c:v>
                </c:pt>
                <c:pt idx="32">
                  <c:v>-3987</c:v>
                </c:pt>
                <c:pt idx="33">
                  <c:v>-3984</c:v>
                </c:pt>
                <c:pt idx="34">
                  <c:v>-3984</c:v>
                </c:pt>
                <c:pt idx="35">
                  <c:v>-3968</c:v>
                </c:pt>
                <c:pt idx="36">
                  <c:v>-3965</c:v>
                </c:pt>
                <c:pt idx="37">
                  <c:v>-2629</c:v>
                </c:pt>
                <c:pt idx="38">
                  <c:v>-2409</c:v>
                </c:pt>
                <c:pt idx="39">
                  <c:v>-2409</c:v>
                </c:pt>
                <c:pt idx="40">
                  <c:v>-2208</c:v>
                </c:pt>
                <c:pt idx="41">
                  <c:v>-1917</c:v>
                </c:pt>
                <c:pt idx="42">
                  <c:v>-1917</c:v>
                </c:pt>
                <c:pt idx="43">
                  <c:v>-1111</c:v>
                </c:pt>
                <c:pt idx="44">
                  <c:v>-1067</c:v>
                </c:pt>
                <c:pt idx="45">
                  <c:v>-1040</c:v>
                </c:pt>
                <c:pt idx="46">
                  <c:v>-836</c:v>
                </c:pt>
                <c:pt idx="47">
                  <c:v>-652</c:v>
                </c:pt>
                <c:pt idx="48">
                  <c:v>-638</c:v>
                </c:pt>
                <c:pt idx="49">
                  <c:v>-567</c:v>
                </c:pt>
                <c:pt idx="50">
                  <c:v>-567</c:v>
                </c:pt>
                <c:pt idx="51">
                  <c:v>-399</c:v>
                </c:pt>
                <c:pt idx="52">
                  <c:v>-179</c:v>
                </c:pt>
                <c:pt idx="53">
                  <c:v>0</c:v>
                </c:pt>
                <c:pt idx="54">
                  <c:v>0</c:v>
                </c:pt>
                <c:pt idx="55">
                  <c:v>291</c:v>
                </c:pt>
                <c:pt idx="56">
                  <c:v>519</c:v>
                </c:pt>
                <c:pt idx="57">
                  <c:v>709</c:v>
                </c:pt>
                <c:pt idx="58">
                  <c:v>940</c:v>
                </c:pt>
                <c:pt idx="59">
                  <c:v>940</c:v>
                </c:pt>
                <c:pt idx="60">
                  <c:v>951</c:v>
                </c:pt>
                <c:pt idx="61">
                  <c:v>1138</c:v>
                </c:pt>
                <c:pt idx="62">
                  <c:v>1201</c:v>
                </c:pt>
                <c:pt idx="63">
                  <c:v>1429</c:v>
                </c:pt>
                <c:pt idx="64">
                  <c:v>1589</c:v>
                </c:pt>
                <c:pt idx="65">
                  <c:v>2048</c:v>
                </c:pt>
                <c:pt idx="66">
                  <c:v>2070</c:v>
                </c:pt>
                <c:pt idx="67">
                  <c:v>2086</c:v>
                </c:pt>
                <c:pt idx="68">
                  <c:v>2485</c:v>
                </c:pt>
                <c:pt idx="69">
                  <c:v>2485</c:v>
                </c:pt>
                <c:pt idx="70">
                  <c:v>3175</c:v>
                </c:pt>
                <c:pt idx="71">
                  <c:v>3175</c:v>
                </c:pt>
                <c:pt idx="72">
                  <c:v>3178</c:v>
                </c:pt>
                <c:pt idx="73">
                  <c:v>3599</c:v>
                </c:pt>
                <c:pt idx="74">
                  <c:v>3637</c:v>
                </c:pt>
                <c:pt idx="75">
                  <c:v>3640</c:v>
                </c:pt>
                <c:pt idx="76">
                  <c:v>4046</c:v>
                </c:pt>
                <c:pt idx="77">
                  <c:v>4055</c:v>
                </c:pt>
                <c:pt idx="78">
                  <c:v>4055</c:v>
                </c:pt>
                <c:pt idx="79">
                  <c:v>4055</c:v>
                </c:pt>
                <c:pt idx="80">
                  <c:v>4305</c:v>
                </c:pt>
                <c:pt idx="81">
                  <c:v>4309</c:v>
                </c:pt>
                <c:pt idx="82">
                  <c:v>4487</c:v>
                </c:pt>
                <c:pt idx="83">
                  <c:v>4517</c:v>
                </c:pt>
                <c:pt idx="84">
                  <c:v>4517</c:v>
                </c:pt>
                <c:pt idx="85">
                  <c:v>4571</c:v>
                </c:pt>
                <c:pt idx="86">
                  <c:v>4739</c:v>
                </c:pt>
                <c:pt idx="87">
                  <c:v>4750</c:v>
                </c:pt>
                <c:pt idx="88">
                  <c:v>4758</c:v>
                </c:pt>
                <c:pt idx="89">
                  <c:v>4761</c:v>
                </c:pt>
                <c:pt idx="90">
                  <c:v>4954</c:v>
                </c:pt>
                <c:pt idx="91">
                  <c:v>4990</c:v>
                </c:pt>
                <c:pt idx="92">
                  <c:v>4991</c:v>
                </c:pt>
                <c:pt idx="93">
                  <c:v>5185</c:v>
                </c:pt>
                <c:pt idx="94">
                  <c:v>5476</c:v>
                </c:pt>
                <c:pt idx="95">
                  <c:v>5658</c:v>
                </c:pt>
                <c:pt idx="96">
                  <c:v>6329</c:v>
                </c:pt>
                <c:pt idx="97">
                  <c:v>6527</c:v>
                </c:pt>
                <c:pt idx="98">
                  <c:v>6567</c:v>
                </c:pt>
                <c:pt idx="99">
                  <c:v>7416</c:v>
                </c:pt>
                <c:pt idx="100">
                  <c:v>7425</c:v>
                </c:pt>
                <c:pt idx="101">
                  <c:v>7458</c:v>
                </c:pt>
                <c:pt idx="102">
                  <c:v>7667</c:v>
                </c:pt>
                <c:pt idx="103">
                  <c:v>8118</c:v>
                </c:pt>
                <c:pt idx="104">
                  <c:v>8357</c:v>
                </c:pt>
                <c:pt idx="105">
                  <c:v>8368</c:v>
                </c:pt>
                <c:pt idx="106">
                  <c:v>8368</c:v>
                </c:pt>
                <c:pt idx="107">
                  <c:v>8559</c:v>
                </c:pt>
                <c:pt idx="108">
                  <c:v>8570</c:v>
                </c:pt>
                <c:pt idx="109">
                  <c:v>8977</c:v>
                </c:pt>
              </c:numCache>
            </c:numRef>
          </c:xVal>
          <c:yVal>
            <c:numRef>
              <c:f>Active!$O$21:$O$1250</c:f>
              <c:numCache>
                <c:formatCode>General</c:formatCode>
                <c:ptCount val="1230"/>
                <c:pt idx="73">
                  <c:v>3.9271260309068273E-2</c:v>
                </c:pt>
                <c:pt idx="74">
                  <c:v>4.0345618885843884E-2</c:v>
                </c:pt>
                <c:pt idx="75">
                  <c:v>4.0430436668220909E-2</c:v>
                </c:pt>
                <c:pt idx="76">
                  <c:v>5.1909109883244542E-2</c:v>
                </c:pt>
                <c:pt idx="77">
                  <c:v>5.2163563230375604E-2</c:v>
                </c:pt>
                <c:pt idx="78">
                  <c:v>5.2163563230375604E-2</c:v>
                </c:pt>
                <c:pt idx="79">
                  <c:v>5.2163563230375604E-2</c:v>
                </c:pt>
                <c:pt idx="80">
                  <c:v>5.9231711761794106E-2</c:v>
                </c:pt>
                <c:pt idx="81">
                  <c:v>5.9344802138296793E-2</c:v>
                </c:pt>
                <c:pt idx="82">
                  <c:v>6.4377323892666774E-2</c:v>
                </c:pt>
                <c:pt idx="83">
                  <c:v>6.5225501716436998E-2</c:v>
                </c:pt>
                <c:pt idx="84">
                  <c:v>6.5225501716436998E-2</c:v>
                </c:pt>
                <c:pt idx="85">
                  <c:v>6.6752221799223369E-2</c:v>
                </c:pt>
                <c:pt idx="86">
                  <c:v>7.1502017612336613E-2</c:v>
                </c:pt>
                <c:pt idx="87">
                  <c:v>7.1813016147719025E-2</c:v>
                </c:pt>
                <c:pt idx="88">
                  <c:v>7.2039196900724425E-2</c:v>
                </c:pt>
                <c:pt idx="89">
                  <c:v>7.2124014683101437E-2</c:v>
                </c:pt>
                <c:pt idx="90">
                  <c:v>7.7580625349356516E-2</c:v>
                </c:pt>
                <c:pt idx="91">
                  <c:v>7.8598438737880763E-2</c:v>
                </c:pt>
                <c:pt idx="92">
                  <c:v>7.8626711332006452E-2</c:v>
                </c:pt>
                <c:pt idx="93">
                  <c:v>8.4111594592387193E-2</c:v>
                </c:pt>
                <c:pt idx="94">
                  <c:v>9.2338919482958318E-2</c:v>
                </c:pt>
                <c:pt idx="95">
                  <c:v>9.7484531613830985E-2</c:v>
                </c:pt>
                <c:pt idx="96">
                  <c:v>0.11645544227215825</c:v>
                </c:pt>
                <c:pt idx="97">
                  <c:v>0.12205341590904169</c:v>
                </c:pt>
                <c:pt idx="98">
                  <c:v>0.12318431967406863</c:v>
                </c:pt>
                <c:pt idx="99">
                  <c:v>0.14718775208676582</c:v>
                </c:pt>
                <c:pt idx="100">
                  <c:v>0.14744220543389691</c:v>
                </c:pt>
                <c:pt idx="101">
                  <c:v>0.14837520104004415</c:v>
                </c:pt>
                <c:pt idx="102">
                  <c:v>0.15428417321231003</c:v>
                </c:pt>
                <c:pt idx="103">
                  <c:v>0.16703511316298897</c:v>
                </c:pt>
                <c:pt idx="104">
                  <c:v>0.17379226315902507</c:v>
                </c:pt>
                <c:pt idx="105">
                  <c:v>0.17410326169440749</c:v>
                </c:pt>
                <c:pt idx="106">
                  <c:v>0.17410326169440749</c:v>
                </c:pt>
                <c:pt idx="107">
                  <c:v>0.17950332717241119</c:v>
                </c:pt>
                <c:pt idx="108">
                  <c:v>0.1798143257077936</c:v>
                </c:pt>
                <c:pt idx="109">
                  <c:v>0.19132127151694295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C70-4D06-BC59-0D53E793C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8171400"/>
        <c:axId val="1"/>
      </c:scatterChart>
      <c:valAx>
        <c:axId val="808171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34767362480338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11793214862679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817140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255267364600425"/>
          <c:y val="0.91249999999999998"/>
          <c:w val="0.67689873176192239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16</xdr:col>
      <xdr:colOff>371475</xdr:colOff>
      <xdr:row>18</xdr:row>
      <xdr:rowOff>38100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9694924C-D581-E85E-2B1E-B4C697210E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58" TargetMode="External"/><Relationship Id="rId13" Type="http://schemas.openxmlformats.org/officeDocument/2006/relationships/hyperlink" Target="http://www.konkoly.hu/cgi-bin/IBVS?5843" TargetMode="External"/><Relationship Id="rId18" Type="http://schemas.openxmlformats.org/officeDocument/2006/relationships/hyperlink" Target="http://www.bav-astro.de/sfs/BAVM_link.php?BAVMnr=232" TargetMode="External"/><Relationship Id="rId26" Type="http://schemas.openxmlformats.org/officeDocument/2006/relationships/hyperlink" Target="http://www.bav-astro.de/sfs/BAVM_link.php?BAVMnr=15" TargetMode="External"/><Relationship Id="rId39" Type="http://schemas.openxmlformats.org/officeDocument/2006/relationships/hyperlink" Target="http://vsolj.cetus-net.org/no44.pdf" TargetMode="External"/><Relationship Id="rId3" Type="http://schemas.openxmlformats.org/officeDocument/2006/relationships/hyperlink" Target="http://www.bav-astro.de/sfs/BAVM_link.php?BAVMnr=62" TargetMode="External"/><Relationship Id="rId21" Type="http://schemas.openxmlformats.org/officeDocument/2006/relationships/hyperlink" Target="http://www.bav-astro.de/sfs/BAVM_link.php?BAVMnr=12" TargetMode="External"/><Relationship Id="rId34" Type="http://schemas.openxmlformats.org/officeDocument/2006/relationships/hyperlink" Target="http://www.bav-astro.de/sfs/BAVM_link.php?BAVMnr=32" TargetMode="External"/><Relationship Id="rId7" Type="http://schemas.openxmlformats.org/officeDocument/2006/relationships/hyperlink" Target="http://www.konkoly.hu/cgi-bin/IBVS?5583" TargetMode="External"/><Relationship Id="rId12" Type="http://schemas.openxmlformats.org/officeDocument/2006/relationships/hyperlink" Target="http://www.konkoly.hu/cgi-bin/IBVS?5843" TargetMode="External"/><Relationship Id="rId17" Type="http://schemas.openxmlformats.org/officeDocument/2006/relationships/hyperlink" Target="http://www.bav-astro.de/sfs/BAVM_link.php?BAVMnr=231" TargetMode="External"/><Relationship Id="rId25" Type="http://schemas.openxmlformats.org/officeDocument/2006/relationships/hyperlink" Target="http://www.bav-astro.de/sfs/BAVM_link.php?BAVMnr=15" TargetMode="External"/><Relationship Id="rId33" Type="http://schemas.openxmlformats.org/officeDocument/2006/relationships/hyperlink" Target="http://www.bav-astro.de/sfs/BAVM_link.php?BAVMnr=31" TargetMode="External"/><Relationship Id="rId38" Type="http://schemas.openxmlformats.org/officeDocument/2006/relationships/hyperlink" Target="http://www.bav-astro.de/sfs/BAVM_link.php?BAVMnr=171" TargetMode="External"/><Relationship Id="rId2" Type="http://schemas.openxmlformats.org/officeDocument/2006/relationships/hyperlink" Target="http://www.bav-astro.de/sfs/BAVM_link.php?BAVMnr=52" TargetMode="External"/><Relationship Id="rId16" Type="http://schemas.openxmlformats.org/officeDocument/2006/relationships/hyperlink" Target="http://www.konkoly.hu/cgi-bin/IBVS?5746" TargetMode="External"/><Relationship Id="rId20" Type="http://schemas.openxmlformats.org/officeDocument/2006/relationships/hyperlink" Target="http://www.bav-astro.de/sfs/BAVM_link.php?BAVMnr=12" TargetMode="External"/><Relationship Id="rId29" Type="http://schemas.openxmlformats.org/officeDocument/2006/relationships/hyperlink" Target="http://www.bav-astro.de/sfs/BAVM_link.php?BAVMnr=18" TargetMode="External"/><Relationship Id="rId41" Type="http://schemas.openxmlformats.org/officeDocument/2006/relationships/hyperlink" Target="http://www.bav-astro.de/sfs/BAVM_link.php?BAVMnr=203" TargetMode="External"/><Relationship Id="rId1" Type="http://schemas.openxmlformats.org/officeDocument/2006/relationships/hyperlink" Target="http://www.bav-astro.de/sfs/BAVM_link.php?BAVMnr=50" TargetMode="External"/><Relationship Id="rId6" Type="http://schemas.openxmlformats.org/officeDocument/2006/relationships/hyperlink" Target="http://www.konkoly.hu/cgi-bin/IBVS?5224" TargetMode="External"/><Relationship Id="rId11" Type="http://schemas.openxmlformats.org/officeDocument/2006/relationships/hyperlink" Target="http://www.konkoly.hu/cgi-bin/IBVS?5843" TargetMode="External"/><Relationship Id="rId24" Type="http://schemas.openxmlformats.org/officeDocument/2006/relationships/hyperlink" Target="http://www.bav-astro.de/sfs/BAVM_link.php?BAVMnr=15" TargetMode="External"/><Relationship Id="rId32" Type="http://schemas.openxmlformats.org/officeDocument/2006/relationships/hyperlink" Target="http://www.bav-astro.de/sfs/BAVM_link.php?BAVMnr=26" TargetMode="External"/><Relationship Id="rId37" Type="http://schemas.openxmlformats.org/officeDocument/2006/relationships/hyperlink" Target="http://www.bav-astro.de/sfs/BAVM_link.php?BAVMnr=171" TargetMode="External"/><Relationship Id="rId40" Type="http://schemas.openxmlformats.org/officeDocument/2006/relationships/hyperlink" Target="http://www.bav-astro.de/sfs/BAVM_link.php?BAVMnr=203" TargetMode="External"/><Relationship Id="rId5" Type="http://schemas.openxmlformats.org/officeDocument/2006/relationships/hyperlink" Target="http://www.bav-astro.de/sfs/BAVM_link.php?BAVMnr=133" TargetMode="External"/><Relationship Id="rId15" Type="http://schemas.openxmlformats.org/officeDocument/2006/relationships/hyperlink" Target="http://www.bav-astro.de/sfs/BAVM_link.php?BAVMnr=178" TargetMode="External"/><Relationship Id="rId23" Type="http://schemas.openxmlformats.org/officeDocument/2006/relationships/hyperlink" Target="http://www.bav-astro.de/sfs/BAVM_link.php?BAVMnr=15" TargetMode="External"/><Relationship Id="rId28" Type="http://schemas.openxmlformats.org/officeDocument/2006/relationships/hyperlink" Target="http://www.bav-astro.de/sfs/BAVM_link.php?BAVMnr=18" TargetMode="External"/><Relationship Id="rId36" Type="http://schemas.openxmlformats.org/officeDocument/2006/relationships/hyperlink" Target="http://vsolj.cetus-net.org/no40.pdf" TargetMode="External"/><Relationship Id="rId10" Type="http://schemas.openxmlformats.org/officeDocument/2006/relationships/hyperlink" Target="http://www.konkoly.hu/cgi-bin/IBVS?5843" TargetMode="External"/><Relationship Id="rId19" Type="http://schemas.openxmlformats.org/officeDocument/2006/relationships/hyperlink" Target="http://www.konkoly.hu/cgi-bin/IBVS?6042" TargetMode="External"/><Relationship Id="rId31" Type="http://schemas.openxmlformats.org/officeDocument/2006/relationships/hyperlink" Target="http://www.bav-astro.de/sfs/BAVM_link.php?BAVMnr=25" TargetMode="External"/><Relationship Id="rId4" Type="http://schemas.openxmlformats.org/officeDocument/2006/relationships/hyperlink" Target="http://www.bav-astro.de/sfs/BAVM_link.php?BAVMnr=111" TargetMode="External"/><Relationship Id="rId9" Type="http://schemas.openxmlformats.org/officeDocument/2006/relationships/hyperlink" Target="http://www.bav-astro.de/sfs/BAVM_link.php?BAVMnr=172" TargetMode="External"/><Relationship Id="rId14" Type="http://schemas.openxmlformats.org/officeDocument/2006/relationships/hyperlink" Target="http://www.bav-astro.de/sfs/BAVM_link.php?BAVMnr=178" TargetMode="External"/><Relationship Id="rId22" Type="http://schemas.openxmlformats.org/officeDocument/2006/relationships/hyperlink" Target="http://www.bav-astro.de/sfs/BAVM_link.php?BAVMnr=12" TargetMode="External"/><Relationship Id="rId27" Type="http://schemas.openxmlformats.org/officeDocument/2006/relationships/hyperlink" Target="http://www.bav-astro.de/sfs/BAVM_link.php?BAVMnr=18" TargetMode="External"/><Relationship Id="rId30" Type="http://schemas.openxmlformats.org/officeDocument/2006/relationships/hyperlink" Target="http://www.bav-astro.de/sfs/BAVM_link.php?BAVMnr=18" TargetMode="External"/><Relationship Id="rId35" Type="http://schemas.openxmlformats.org/officeDocument/2006/relationships/hyperlink" Target="http://www.bav-astro.de/sfs/BAVM_link.php?BAVMnr=1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7"/>
  <sheetViews>
    <sheetView tabSelected="1" workbookViewId="0">
      <pane xSplit="14" ySplit="22" topLeftCell="O111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1.42578125" style="1" customWidth="1"/>
    <col min="6" max="6" width="15.285156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1" t="s">
        <v>496</v>
      </c>
    </row>
    <row r="3" spans="1:6" x14ac:dyDescent="0.2">
      <c r="A3" s="1" t="s">
        <v>2</v>
      </c>
    </row>
    <row r="4" spans="1:6" x14ac:dyDescent="0.2">
      <c r="A4" s="3" t="s">
        <v>3</v>
      </c>
      <c r="C4" s="4">
        <v>45530.466</v>
      </c>
      <c r="D4" s="5">
        <v>1.6318117000000001</v>
      </c>
    </row>
    <row r="5" spans="1:6" x14ac:dyDescent="0.2">
      <c r="A5" s="6" t="s">
        <v>4</v>
      </c>
      <c r="B5"/>
      <c r="C5" s="7">
        <v>-9.5</v>
      </c>
      <c r="D5" t="s">
        <v>5</v>
      </c>
    </row>
    <row r="6" spans="1:6" x14ac:dyDescent="0.2">
      <c r="A6" s="3" t="s">
        <v>6</v>
      </c>
    </row>
    <row r="7" spans="1:6" x14ac:dyDescent="0.2">
      <c r="A7" s="1" t="s">
        <v>7</v>
      </c>
      <c r="C7" s="1">
        <f>+C4</f>
        <v>45530.466</v>
      </c>
      <c r="D7" s="1" t="s">
        <v>495</v>
      </c>
    </row>
    <row r="8" spans="1:6" x14ac:dyDescent="0.2">
      <c r="A8" s="1" t="s">
        <v>8</v>
      </c>
      <c r="C8" s="1">
        <f>+D4</f>
        <v>1.6318117000000001</v>
      </c>
      <c r="D8" s="1" t="s">
        <v>495</v>
      </c>
    </row>
    <row r="9" spans="1:6" x14ac:dyDescent="0.2">
      <c r="A9" s="8" t="s">
        <v>9</v>
      </c>
      <c r="B9" s="9">
        <v>107</v>
      </c>
      <c r="C9" s="10" t="str">
        <f>"F"&amp;B9</f>
        <v>F107</v>
      </c>
      <c r="D9" s="11" t="str">
        <f>"G"&amp;B9</f>
        <v>G107</v>
      </c>
    </row>
    <row r="10" spans="1:6" x14ac:dyDescent="0.2">
      <c r="A10"/>
      <c r="B10"/>
      <c r="C10" s="12" t="s">
        <v>10</v>
      </c>
      <c r="D10" s="12" t="s">
        <v>11</v>
      </c>
      <c r="E10"/>
    </row>
    <row r="11" spans="1:6" x14ac:dyDescent="0.2">
      <c r="A11" t="s">
        <v>12</v>
      </c>
      <c r="B11"/>
      <c r="C11" s="13">
        <f ca="1">INTERCEPT(INDIRECT($D$9):G990,INDIRECT($C$9):F990)</f>
        <v>-6.2481805949232375E-2</v>
      </c>
      <c r="D11" s="14"/>
      <c r="E11"/>
    </row>
    <row r="12" spans="1:6" x14ac:dyDescent="0.2">
      <c r="A12" t="s">
        <v>13</v>
      </c>
      <c r="B12"/>
      <c r="C12" s="13">
        <f ca="1">SLOPE(INDIRECT($D$9):G990,INDIRECT($C$9):F990)</f>
        <v>2.8272594125673978E-5</v>
      </c>
      <c r="D12" s="14"/>
      <c r="E12" s="79" t="s">
        <v>494</v>
      </c>
      <c r="F12" s="80" t="s">
        <v>493</v>
      </c>
    </row>
    <row r="13" spans="1:6" x14ac:dyDescent="0.2">
      <c r="A13" t="s">
        <v>14</v>
      </c>
      <c r="B13"/>
      <c r="C13" s="14" t="s">
        <v>15</v>
      </c>
      <c r="E13" s="77" t="s">
        <v>17</v>
      </c>
      <c r="F13" s="81">
        <v>1</v>
      </c>
    </row>
    <row r="14" spans="1:6" x14ac:dyDescent="0.2">
      <c r="A14"/>
      <c r="B14"/>
      <c r="C14"/>
      <c r="E14" s="77" t="s">
        <v>19</v>
      </c>
      <c r="F14" s="82">
        <f ca="1">NOW()+15018.5+$C$5/24</f>
        <v>60682.827910300926</v>
      </c>
    </row>
    <row r="15" spans="1:6" x14ac:dyDescent="0.2">
      <c r="A15" s="15" t="s">
        <v>16</v>
      </c>
      <c r="B15"/>
      <c r="C15" s="16">
        <f ca="1">(C7+C11)+(C8+C12)*INT(MAX(F21:F3531))</f>
        <v>60179.430952171519</v>
      </c>
      <c r="E15" s="77" t="s">
        <v>21</v>
      </c>
      <c r="F15" s="82">
        <f ca="1">ROUND(2*($F$14-$C$7)/$C$8,0)/2+$F$13</f>
        <v>9286.5</v>
      </c>
    </row>
    <row r="16" spans="1:6" x14ac:dyDescent="0.2">
      <c r="A16" s="15" t="s">
        <v>18</v>
      </c>
      <c r="B16"/>
      <c r="C16" s="16">
        <f ca="1">+C8+C12</f>
        <v>1.6318399725941257</v>
      </c>
      <c r="E16" s="77" t="s">
        <v>23</v>
      </c>
      <c r="F16" s="82">
        <f ca="1">ROUND(2*($F$14-$C$15)/$C$16,0)/2+$F$13</f>
        <v>309.5</v>
      </c>
    </row>
    <row r="17" spans="1:17" x14ac:dyDescent="0.2">
      <c r="A17" s="8" t="s">
        <v>20</v>
      </c>
      <c r="B17"/>
      <c r="C17">
        <f>COUNT(C21:C2189)</f>
        <v>110</v>
      </c>
      <c r="E17" s="77" t="s">
        <v>491</v>
      </c>
      <c r="F17" s="83">
        <f ca="1">+$C$15+$C$16*$F$16-15018.5-$C$5/24</f>
        <v>45666.381257022738</v>
      </c>
    </row>
    <row r="18" spans="1:17" x14ac:dyDescent="0.2">
      <c r="A18" s="15" t="s">
        <v>22</v>
      </c>
      <c r="B18"/>
      <c r="C18" s="17">
        <f ca="1">+C15</f>
        <v>60179.430952171519</v>
      </c>
      <c r="D18" s="76">
        <f ca="1">+C16</f>
        <v>1.6318399725941257</v>
      </c>
      <c r="E18" s="78" t="s">
        <v>492</v>
      </c>
      <c r="F18" s="84">
        <f ca="1">+($C$15+$C$16*$F$16)-($C$16/2)-15018.5-$C$5/24</f>
        <v>45665.565337036438</v>
      </c>
    </row>
    <row r="19" spans="1:17" x14ac:dyDescent="0.2">
      <c r="E19" s="8" t="s">
        <v>24</v>
      </c>
      <c r="F19" s="18">
        <f ca="1">+$C$15+$C$16*F18-15018.5-$C$5/24</f>
        <v>119680.22167358965</v>
      </c>
    </row>
    <row r="20" spans="1:17" x14ac:dyDescent="0.2">
      <c r="A20" s="12" t="s">
        <v>25</v>
      </c>
      <c r="B20" s="12" t="s">
        <v>26</v>
      </c>
      <c r="C20" s="12" t="s">
        <v>27</v>
      </c>
      <c r="D20" s="12" t="s">
        <v>28</v>
      </c>
      <c r="E20" s="12" t="s">
        <v>29</v>
      </c>
      <c r="F20" s="12" t="s">
        <v>30</v>
      </c>
      <c r="G20" s="12" t="s">
        <v>31</v>
      </c>
      <c r="H20" s="19" t="s">
        <v>32</v>
      </c>
      <c r="I20" s="19" t="s">
        <v>33</v>
      </c>
      <c r="J20" s="19" t="s">
        <v>34</v>
      </c>
      <c r="K20" s="19" t="s">
        <v>35</v>
      </c>
      <c r="L20" s="19" t="s">
        <v>36</v>
      </c>
      <c r="M20" s="19" t="s">
        <v>37</v>
      </c>
      <c r="N20" s="19" t="s">
        <v>38</v>
      </c>
      <c r="O20" s="19" t="s">
        <v>39</v>
      </c>
      <c r="P20" s="19" t="s">
        <v>40</v>
      </c>
      <c r="Q20" s="12" t="s">
        <v>41</v>
      </c>
    </row>
    <row r="21" spans="1:17" x14ac:dyDescent="0.2">
      <c r="A21" s="20" t="s">
        <v>42</v>
      </c>
      <c r="B21" s="21" t="s">
        <v>43</v>
      </c>
      <c r="C21" s="22">
        <v>24749.378000000001</v>
      </c>
      <c r="D21" s="23"/>
      <c r="E21" s="1">
        <f t="shared" ref="E21:E52" si="0">+(C21-C$7)/C$8</f>
        <v>-12734.979164569047</v>
      </c>
      <c r="F21" s="1">
        <f t="shared" ref="F21:F52" si="1">ROUND(2*E21,0)/2</f>
        <v>-12735</v>
      </c>
      <c r="G21" s="1">
        <f t="shared" ref="G21:G52" si="2">+C21-(C$7+F21*C$8)</f>
        <v>3.3999500003119465E-2</v>
      </c>
      <c r="H21" s="1">
        <f t="shared" ref="H21:H41" si="3">+G21</f>
        <v>3.3999500003119465E-2</v>
      </c>
      <c r="Q21" s="68">
        <f t="shared" ref="Q21:Q52" si="4">+C21-15018.5</f>
        <v>9730.8780000000006</v>
      </c>
    </row>
    <row r="22" spans="1:17" x14ac:dyDescent="0.2">
      <c r="A22" s="24" t="s">
        <v>44</v>
      </c>
      <c r="B22" s="25" t="s">
        <v>43</v>
      </c>
      <c r="C22" s="26">
        <v>27745.38</v>
      </c>
      <c r="D22" s="27"/>
      <c r="E22" s="1">
        <f t="shared" si="0"/>
        <v>-10898.981788156072</v>
      </c>
      <c r="F22" s="1">
        <f t="shared" si="1"/>
        <v>-10899</v>
      </c>
      <c r="G22" s="1">
        <f t="shared" si="2"/>
        <v>2.9718300000240561E-2</v>
      </c>
      <c r="H22" s="1">
        <f t="shared" si="3"/>
        <v>2.9718300000240561E-2</v>
      </c>
      <c r="Q22" s="68">
        <f t="shared" si="4"/>
        <v>12726.880000000001</v>
      </c>
    </row>
    <row r="23" spans="1:17" x14ac:dyDescent="0.2">
      <c r="A23" s="24" t="s">
        <v>45</v>
      </c>
      <c r="B23" s="25" t="s">
        <v>43</v>
      </c>
      <c r="C23" s="26">
        <v>28037.482</v>
      </c>
      <c r="D23" s="27"/>
      <c r="E23" s="1">
        <f t="shared" si="0"/>
        <v>-10719.977065981326</v>
      </c>
      <c r="F23" s="1">
        <f t="shared" si="1"/>
        <v>-10720</v>
      </c>
      <c r="G23" s="1">
        <f t="shared" si="2"/>
        <v>3.7424000001919921E-2</v>
      </c>
      <c r="H23" s="1">
        <f t="shared" si="3"/>
        <v>3.7424000001919921E-2</v>
      </c>
      <c r="Q23" s="68">
        <f t="shared" si="4"/>
        <v>13018.982</v>
      </c>
    </row>
    <row r="24" spans="1:17" x14ac:dyDescent="0.2">
      <c r="A24" s="24" t="s">
        <v>45</v>
      </c>
      <c r="B24" s="25" t="s">
        <v>43</v>
      </c>
      <c r="C24" s="26">
        <v>28109.272000000001</v>
      </c>
      <c r="D24" s="27"/>
      <c r="E24" s="1">
        <f t="shared" si="0"/>
        <v>-10675.983019364305</v>
      </c>
      <c r="F24" s="1">
        <f t="shared" si="1"/>
        <v>-10676</v>
      </c>
      <c r="G24" s="1">
        <f t="shared" si="2"/>
        <v>2.7709199999662815E-2</v>
      </c>
      <c r="H24" s="1">
        <f t="shared" si="3"/>
        <v>2.7709199999662815E-2</v>
      </c>
      <c r="Q24" s="68">
        <f t="shared" si="4"/>
        <v>13090.772000000001</v>
      </c>
    </row>
    <row r="25" spans="1:17" x14ac:dyDescent="0.2">
      <c r="A25" s="24" t="s">
        <v>46</v>
      </c>
      <c r="B25" s="25" t="s">
        <v>43</v>
      </c>
      <c r="C25" s="26">
        <v>29098.142</v>
      </c>
      <c r="D25" s="27"/>
      <c r="E25" s="1">
        <f t="shared" si="0"/>
        <v>-10069.987854603567</v>
      </c>
      <c r="F25" s="1">
        <f t="shared" si="1"/>
        <v>-10070</v>
      </c>
      <c r="G25" s="1">
        <f t="shared" si="2"/>
        <v>1.9819000001007225E-2</v>
      </c>
      <c r="H25" s="1">
        <f t="shared" si="3"/>
        <v>1.9819000001007225E-2</v>
      </c>
      <c r="Q25" s="68">
        <f t="shared" si="4"/>
        <v>14079.642</v>
      </c>
    </row>
    <row r="26" spans="1:17" x14ac:dyDescent="0.2">
      <c r="A26" s="24" t="s">
        <v>42</v>
      </c>
      <c r="B26" s="25" t="s">
        <v>43</v>
      </c>
      <c r="C26" s="26">
        <v>29099.79</v>
      </c>
      <c r="D26" s="27"/>
      <c r="E26" s="1">
        <f t="shared" si="0"/>
        <v>-10068.977934157476</v>
      </c>
      <c r="F26" s="1">
        <f t="shared" si="1"/>
        <v>-10069</v>
      </c>
      <c r="G26" s="1">
        <f t="shared" si="2"/>
        <v>3.6007300001074327E-2</v>
      </c>
      <c r="H26" s="1">
        <f t="shared" si="3"/>
        <v>3.6007300001074327E-2</v>
      </c>
      <c r="Q26" s="68">
        <f t="shared" si="4"/>
        <v>14081.29</v>
      </c>
    </row>
    <row r="27" spans="1:17" x14ac:dyDescent="0.2">
      <c r="A27" s="24" t="s">
        <v>42</v>
      </c>
      <c r="B27" s="25" t="s">
        <v>43</v>
      </c>
      <c r="C27" s="26">
        <v>29191.169000000002</v>
      </c>
      <c r="D27" s="27"/>
      <c r="E27" s="1">
        <f t="shared" si="0"/>
        <v>-10012.979438742839</v>
      </c>
      <c r="F27" s="1">
        <f t="shared" si="1"/>
        <v>-10013</v>
      </c>
      <c r="G27" s="1">
        <f t="shared" si="2"/>
        <v>3.3552100001543295E-2</v>
      </c>
      <c r="H27" s="1">
        <f t="shared" si="3"/>
        <v>3.3552100001543295E-2</v>
      </c>
      <c r="Q27" s="68">
        <f t="shared" si="4"/>
        <v>14172.669000000002</v>
      </c>
    </row>
    <row r="28" spans="1:17" x14ac:dyDescent="0.2">
      <c r="A28" s="24" t="s">
        <v>42</v>
      </c>
      <c r="B28" s="25" t="s">
        <v>43</v>
      </c>
      <c r="C28" s="26">
        <v>29271.119999999999</v>
      </c>
      <c r="D28" s="27"/>
      <c r="E28" s="1">
        <f t="shared" si="0"/>
        <v>-9963.9842023439342</v>
      </c>
      <c r="F28" s="1">
        <f t="shared" si="1"/>
        <v>-9964</v>
      </c>
      <c r="G28" s="1">
        <f t="shared" si="2"/>
        <v>2.5778799998079194E-2</v>
      </c>
      <c r="H28" s="1">
        <f t="shared" si="3"/>
        <v>2.5778799998079194E-2</v>
      </c>
      <c r="Q28" s="68">
        <f t="shared" si="4"/>
        <v>14252.619999999999</v>
      </c>
    </row>
    <row r="29" spans="1:17" x14ac:dyDescent="0.2">
      <c r="A29" s="24" t="s">
        <v>42</v>
      </c>
      <c r="B29" s="25" t="s">
        <v>43</v>
      </c>
      <c r="C29" s="26">
        <v>29581.172999999999</v>
      </c>
      <c r="D29" s="27"/>
      <c r="E29" s="1">
        <f t="shared" si="0"/>
        <v>-9773.9788236596178</v>
      </c>
      <c r="F29" s="1">
        <f t="shared" si="1"/>
        <v>-9774</v>
      </c>
      <c r="G29" s="1">
        <f t="shared" si="2"/>
        <v>3.4555800000816816E-2</v>
      </c>
      <c r="H29" s="1">
        <f t="shared" si="3"/>
        <v>3.4555800000816816E-2</v>
      </c>
      <c r="Q29" s="68">
        <f t="shared" si="4"/>
        <v>14562.672999999999</v>
      </c>
    </row>
    <row r="30" spans="1:17" x14ac:dyDescent="0.2">
      <c r="A30" s="24" t="s">
        <v>47</v>
      </c>
      <c r="B30" s="25" t="s">
        <v>43</v>
      </c>
      <c r="C30" s="26">
        <v>29631.759999999998</v>
      </c>
      <c r="D30" s="27"/>
      <c r="E30" s="1">
        <f t="shared" si="0"/>
        <v>-9742.9783105489441</v>
      </c>
      <c r="F30" s="1">
        <f t="shared" si="1"/>
        <v>-9743</v>
      </c>
      <c r="G30" s="1">
        <f t="shared" si="2"/>
        <v>3.5393099999055266E-2</v>
      </c>
      <c r="H30" s="1">
        <f t="shared" si="3"/>
        <v>3.5393099999055266E-2</v>
      </c>
      <c r="Q30" s="68">
        <f t="shared" si="4"/>
        <v>14613.259999999998</v>
      </c>
    </row>
    <row r="31" spans="1:17" x14ac:dyDescent="0.2">
      <c r="A31" s="24" t="s">
        <v>48</v>
      </c>
      <c r="B31" s="25" t="s">
        <v>43</v>
      </c>
      <c r="C31" s="26">
        <v>32820.294000000002</v>
      </c>
      <c r="D31" s="27"/>
      <c r="E31" s="1">
        <f t="shared" si="0"/>
        <v>-7788.9942816318808</v>
      </c>
      <c r="F31" s="1">
        <f t="shared" si="1"/>
        <v>-7789</v>
      </c>
      <c r="G31" s="1">
        <f t="shared" si="2"/>
        <v>9.3313000033958815E-3</v>
      </c>
      <c r="H31" s="1">
        <f t="shared" si="3"/>
        <v>9.3313000033958815E-3</v>
      </c>
      <c r="Q31" s="68">
        <f t="shared" si="4"/>
        <v>17801.794000000002</v>
      </c>
    </row>
    <row r="32" spans="1:17" x14ac:dyDescent="0.2">
      <c r="A32" s="24" t="s">
        <v>49</v>
      </c>
      <c r="B32" s="25" t="s">
        <v>43</v>
      </c>
      <c r="C32" s="26">
        <v>33187.449999999997</v>
      </c>
      <c r="D32" s="27"/>
      <c r="E32" s="1">
        <f t="shared" si="0"/>
        <v>-7563.9952820536846</v>
      </c>
      <c r="F32" s="1">
        <f t="shared" si="1"/>
        <v>-7564</v>
      </c>
      <c r="G32" s="1">
        <f t="shared" si="2"/>
        <v>7.6988000000710599E-3</v>
      </c>
      <c r="H32" s="1">
        <f t="shared" si="3"/>
        <v>7.6988000000710599E-3</v>
      </c>
      <c r="Q32" s="68">
        <f t="shared" si="4"/>
        <v>18168.949999999997</v>
      </c>
    </row>
    <row r="33" spans="1:17" x14ac:dyDescent="0.2">
      <c r="A33" s="24" t="s">
        <v>50</v>
      </c>
      <c r="B33" s="25" t="s">
        <v>43</v>
      </c>
      <c r="C33" s="26">
        <v>33515.427000000003</v>
      </c>
      <c r="D33" s="27"/>
      <c r="E33" s="1">
        <f t="shared" si="0"/>
        <v>-7363.0057928865181</v>
      </c>
      <c r="F33" s="1">
        <f t="shared" si="1"/>
        <v>-7363</v>
      </c>
      <c r="G33" s="1">
        <f t="shared" si="2"/>
        <v>-9.4528999979957007E-3</v>
      </c>
      <c r="H33" s="1">
        <f t="shared" si="3"/>
        <v>-9.4528999979957007E-3</v>
      </c>
      <c r="Q33" s="68">
        <f t="shared" si="4"/>
        <v>18496.927000000003</v>
      </c>
    </row>
    <row r="34" spans="1:17" x14ac:dyDescent="0.2">
      <c r="A34" s="24" t="s">
        <v>51</v>
      </c>
      <c r="B34" s="25" t="s">
        <v>43</v>
      </c>
      <c r="C34" s="26">
        <v>33900.548999999999</v>
      </c>
      <c r="D34" s="27"/>
      <c r="E34" s="1">
        <f t="shared" si="0"/>
        <v>-7126.9969445616798</v>
      </c>
      <c r="F34" s="1">
        <f t="shared" si="1"/>
        <v>-7127</v>
      </c>
      <c r="G34" s="1">
        <f t="shared" si="2"/>
        <v>4.985899999155663E-3</v>
      </c>
      <c r="H34" s="1">
        <f t="shared" si="3"/>
        <v>4.985899999155663E-3</v>
      </c>
      <c r="Q34" s="68">
        <f t="shared" si="4"/>
        <v>18882.048999999999</v>
      </c>
    </row>
    <row r="35" spans="1:17" x14ac:dyDescent="0.2">
      <c r="A35" s="24" t="s">
        <v>52</v>
      </c>
      <c r="B35" s="25" t="s">
        <v>43</v>
      </c>
      <c r="C35" s="26">
        <v>34277.493000000002</v>
      </c>
      <c r="D35" s="27"/>
      <c r="E35" s="1">
        <f t="shared" si="0"/>
        <v>-6895.9997038874017</v>
      </c>
      <c r="F35" s="1">
        <f t="shared" si="1"/>
        <v>-6896</v>
      </c>
      <c r="G35" s="1">
        <f t="shared" si="2"/>
        <v>4.8320000496460125E-4</v>
      </c>
      <c r="H35" s="1">
        <f t="shared" si="3"/>
        <v>4.8320000496460125E-4</v>
      </c>
      <c r="Q35" s="68">
        <f t="shared" si="4"/>
        <v>19258.993000000002</v>
      </c>
    </row>
    <row r="36" spans="1:17" x14ac:dyDescent="0.2">
      <c r="A36" s="24" t="s">
        <v>53</v>
      </c>
      <c r="B36" s="25" t="s">
        <v>43</v>
      </c>
      <c r="C36" s="26">
        <v>34623.436999999998</v>
      </c>
      <c r="D36" s="27"/>
      <c r="E36" s="1">
        <f t="shared" si="0"/>
        <v>-6683.9997531577947</v>
      </c>
      <c r="F36" s="1">
        <f t="shared" si="1"/>
        <v>-6684</v>
      </c>
      <c r="G36" s="1">
        <f t="shared" si="2"/>
        <v>4.0279999666381627E-4</v>
      </c>
      <c r="H36" s="1">
        <f t="shared" si="3"/>
        <v>4.0279999666381627E-4</v>
      </c>
      <c r="Q36" s="68">
        <f t="shared" si="4"/>
        <v>19604.936999999998</v>
      </c>
    </row>
    <row r="37" spans="1:17" x14ac:dyDescent="0.2">
      <c r="A37" s="24" t="s">
        <v>54</v>
      </c>
      <c r="B37" s="25" t="s">
        <v>43</v>
      </c>
      <c r="C37" s="26">
        <v>34974.269</v>
      </c>
      <c r="D37" s="27"/>
      <c r="E37" s="1">
        <f t="shared" si="0"/>
        <v>-6469.0043587749733</v>
      </c>
      <c r="F37" s="1">
        <f t="shared" si="1"/>
        <v>-6469</v>
      </c>
      <c r="G37" s="1">
        <f t="shared" si="2"/>
        <v>-7.1126999973785132E-3</v>
      </c>
      <c r="H37" s="1">
        <f t="shared" si="3"/>
        <v>-7.1126999973785132E-3</v>
      </c>
      <c r="Q37" s="68">
        <f t="shared" si="4"/>
        <v>19955.769</v>
      </c>
    </row>
    <row r="38" spans="1:17" x14ac:dyDescent="0.2">
      <c r="A38" s="24" t="s">
        <v>55</v>
      </c>
      <c r="B38" s="25" t="s">
        <v>43</v>
      </c>
      <c r="C38" s="26">
        <v>35341.446000000004</v>
      </c>
      <c r="D38" s="27"/>
      <c r="E38" s="1">
        <f t="shared" si="0"/>
        <v>-6243.9924900648748</v>
      </c>
      <c r="F38" s="1">
        <f t="shared" si="1"/>
        <v>-6244</v>
      </c>
      <c r="G38" s="1">
        <f t="shared" si="2"/>
        <v>1.2254799999936949E-2</v>
      </c>
      <c r="H38" s="1">
        <f t="shared" si="3"/>
        <v>1.2254799999936949E-2</v>
      </c>
      <c r="Q38" s="68">
        <f t="shared" si="4"/>
        <v>20322.946000000004</v>
      </c>
    </row>
    <row r="39" spans="1:17" x14ac:dyDescent="0.2">
      <c r="A39" s="24" t="s">
        <v>55</v>
      </c>
      <c r="B39" s="25" t="s">
        <v>43</v>
      </c>
      <c r="C39" s="26">
        <v>35359.394999999997</v>
      </c>
      <c r="D39" s="27"/>
      <c r="E39" s="1">
        <f t="shared" si="0"/>
        <v>-6232.993059186917</v>
      </c>
      <c r="F39" s="1">
        <f t="shared" si="1"/>
        <v>-6233</v>
      </c>
      <c r="G39" s="1">
        <f t="shared" si="2"/>
        <v>1.1326100000587758E-2</v>
      </c>
      <c r="H39" s="1">
        <f t="shared" si="3"/>
        <v>1.1326100000587758E-2</v>
      </c>
      <c r="Q39" s="68">
        <f t="shared" si="4"/>
        <v>20340.894999999997</v>
      </c>
    </row>
    <row r="40" spans="1:17" x14ac:dyDescent="0.2">
      <c r="A40" s="24" t="s">
        <v>56</v>
      </c>
      <c r="B40" s="25" t="s">
        <v>43</v>
      </c>
      <c r="C40" s="26">
        <v>35421.392</v>
      </c>
      <c r="D40" s="27"/>
      <c r="E40" s="1">
        <f t="shared" si="0"/>
        <v>-6195.0003177449944</v>
      </c>
      <c r="F40" s="1">
        <f t="shared" si="1"/>
        <v>-6195</v>
      </c>
      <c r="G40" s="1">
        <f t="shared" si="2"/>
        <v>-5.1849999726982787E-4</v>
      </c>
      <c r="H40" s="1">
        <f t="shared" si="3"/>
        <v>-5.1849999726982787E-4</v>
      </c>
      <c r="Q40" s="68">
        <f t="shared" si="4"/>
        <v>20402.892</v>
      </c>
    </row>
    <row r="41" spans="1:17" x14ac:dyDescent="0.2">
      <c r="A41" s="24" t="s">
        <v>56</v>
      </c>
      <c r="B41" s="25" t="s">
        <v>43</v>
      </c>
      <c r="C41" s="26">
        <v>35731.440999999999</v>
      </c>
      <c r="D41" s="27"/>
      <c r="E41" s="1">
        <f t="shared" si="0"/>
        <v>-6004.9973903238961</v>
      </c>
      <c r="F41" s="1">
        <f t="shared" si="1"/>
        <v>-6005</v>
      </c>
      <c r="G41" s="1">
        <f t="shared" si="2"/>
        <v>4.25849999737693E-3</v>
      </c>
      <c r="H41" s="1">
        <f t="shared" si="3"/>
        <v>4.25849999737693E-3</v>
      </c>
      <c r="Q41" s="68">
        <f t="shared" si="4"/>
        <v>20712.940999999999</v>
      </c>
    </row>
    <row r="42" spans="1:17" x14ac:dyDescent="0.2">
      <c r="A42" s="24" t="s">
        <v>57</v>
      </c>
      <c r="B42" s="25" t="s">
        <v>43</v>
      </c>
      <c r="C42" s="26">
        <v>36085.53</v>
      </c>
      <c r="D42" s="27"/>
      <c r="E42" s="1">
        <f t="shared" si="0"/>
        <v>-5788.0060548652773</v>
      </c>
      <c r="F42" s="1">
        <f t="shared" si="1"/>
        <v>-5788</v>
      </c>
      <c r="G42" s="1">
        <f t="shared" si="2"/>
        <v>-9.8804000008385628E-3</v>
      </c>
      <c r="I42" s="1">
        <f>+G42</f>
        <v>-9.8804000008385628E-3</v>
      </c>
      <c r="Q42" s="68">
        <f t="shared" si="4"/>
        <v>21067.03</v>
      </c>
    </row>
    <row r="43" spans="1:17" x14ac:dyDescent="0.2">
      <c r="A43" s="24" t="s">
        <v>57</v>
      </c>
      <c r="B43" s="25" t="s">
        <v>43</v>
      </c>
      <c r="C43" s="26">
        <v>36085.536</v>
      </c>
      <c r="D43" s="27"/>
      <c r="E43" s="1">
        <f t="shared" si="0"/>
        <v>-5788.0023779704479</v>
      </c>
      <c r="F43" s="1">
        <f t="shared" si="1"/>
        <v>-5788</v>
      </c>
      <c r="G43" s="1">
        <f t="shared" si="2"/>
        <v>-3.880399999616202E-3</v>
      </c>
      <c r="I43" s="1">
        <f>+G43</f>
        <v>-3.880399999616202E-3</v>
      </c>
      <c r="Q43" s="68">
        <f t="shared" si="4"/>
        <v>21067.036</v>
      </c>
    </row>
    <row r="44" spans="1:17" x14ac:dyDescent="0.2">
      <c r="A44" s="28" t="s">
        <v>57</v>
      </c>
      <c r="B44" s="29" t="s">
        <v>43</v>
      </c>
      <c r="C44" s="30">
        <v>36108.375</v>
      </c>
      <c r="D44" s="31"/>
      <c r="E44" s="1">
        <f t="shared" si="0"/>
        <v>-5774.0062778076663</v>
      </c>
      <c r="F44" s="1">
        <f t="shared" si="1"/>
        <v>-5774</v>
      </c>
      <c r="G44" s="1">
        <f t="shared" si="2"/>
        <v>-1.02441999988514E-2</v>
      </c>
      <c r="I44" s="1">
        <f>+G44</f>
        <v>-1.02441999988514E-2</v>
      </c>
      <c r="Q44" s="68">
        <f t="shared" si="4"/>
        <v>21089.875</v>
      </c>
    </row>
    <row r="45" spans="1:17" x14ac:dyDescent="0.2">
      <c r="A45" s="28" t="s">
        <v>58</v>
      </c>
      <c r="B45" s="29" t="s">
        <v>43</v>
      </c>
      <c r="C45" s="30">
        <v>36454.324000000001</v>
      </c>
      <c r="D45" s="31"/>
      <c r="E45" s="1">
        <f t="shared" si="0"/>
        <v>-5562.0032629990328</v>
      </c>
      <c r="F45" s="1">
        <f t="shared" si="1"/>
        <v>-5562</v>
      </c>
      <c r="G45" s="1">
        <f t="shared" si="2"/>
        <v>-5.3245999952196144E-3</v>
      </c>
      <c r="H45" s="1">
        <f>+G45</f>
        <v>-5.3245999952196144E-3</v>
      </c>
      <c r="Q45" s="68">
        <f t="shared" si="4"/>
        <v>21435.824000000001</v>
      </c>
    </row>
    <row r="46" spans="1:17" x14ac:dyDescent="0.2">
      <c r="A46" s="28" t="s">
        <v>59</v>
      </c>
      <c r="B46" s="29" t="s">
        <v>43</v>
      </c>
      <c r="C46" s="30">
        <v>37526.434999999998</v>
      </c>
      <c r="D46" s="31"/>
      <c r="E46" s="1">
        <f t="shared" si="0"/>
        <v>-4904.996697842038</v>
      </c>
      <c r="F46" s="1">
        <f t="shared" si="1"/>
        <v>-4905</v>
      </c>
      <c r="G46" s="1">
        <f t="shared" si="2"/>
        <v>5.3884999942965806E-3</v>
      </c>
      <c r="H46" s="1">
        <f>+G46</f>
        <v>5.3884999942965806E-3</v>
      </c>
      <c r="Q46" s="68">
        <f t="shared" si="4"/>
        <v>22507.934999999998</v>
      </c>
    </row>
    <row r="47" spans="1:17" x14ac:dyDescent="0.2">
      <c r="A47" s="28" t="s">
        <v>59</v>
      </c>
      <c r="B47" s="29" t="s">
        <v>43</v>
      </c>
      <c r="C47" s="30">
        <v>37526.434999999998</v>
      </c>
      <c r="D47" s="31"/>
      <c r="E47" s="1">
        <f t="shared" si="0"/>
        <v>-4904.996697842038</v>
      </c>
      <c r="F47" s="1">
        <f t="shared" si="1"/>
        <v>-4905</v>
      </c>
      <c r="G47" s="1">
        <f t="shared" si="2"/>
        <v>5.3884999942965806E-3</v>
      </c>
      <c r="H47" s="1">
        <f>+G47</f>
        <v>5.3884999942965806E-3</v>
      </c>
      <c r="Q47" s="68">
        <f t="shared" si="4"/>
        <v>22507.934999999998</v>
      </c>
    </row>
    <row r="48" spans="1:17" x14ac:dyDescent="0.2">
      <c r="A48" s="28" t="s">
        <v>59</v>
      </c>
      <c r="B48" s="29" t="s">
        <v>43</v>
      </c>
      <c r="C48" s="30">
        <v>37526.442000000003</v>
      </c>
      <c r="D48" s="31"/>
      <c r="E48" s="1">
        <f t="shared" si="0"/>
        <v>-4904.992408131402</v>
      </c>
      <c r="F48" s="1">
        <f t="shared" si="1"/>
        <v>-4905</v>
      </c>
      <c r="G48" s="1">
        <f t="shared" si="2"/>
        <v>1.2388499999360647E-2</v>
      </c>
      <c r="H48" s="1">
        <f>+G48</f>
        <v>1.2388499999360647E-2</v>
      </c>
      <c r="Q48" s="68">
        <f t="shared" si="4"/>
        <v>22507.942000000003</v>
      </c>
    </row>
    <row r="49" spans="1:17" x14ac:dyDescent="0.2">
      <c r="A49" s="28" t="s">
        <v>60</v>
      </c>
      <c r="B49" s="29" t="s">
        <v>43</v>
      </c>
      <c r="C49" s="30">
        <v>37934.392</v>
      </c>
      <c r="D49" s="31"/>
      <c r="E49" s="1">
        <f t="shared" si="0"/>
        <v>-4654.9942006176325</v>
      </c>
      <c r="F49" s="1">
        <f t="shared" si="1"/>
        <v>-4655</v>
      </c>
      <c r="G49" s="1">
        <f t="shared" si="2"/>
        <v>9.4634999986737967E-3</v>
      </c>
      <c r="I49" s="1">
        <f t="shared" ref="I49:I55" si="5">+G49</f>
        <v>9.4634999986737967E-3</v>
      </c>
      <c r="Q49" s="68">
        <f t="shared" si="4"/>
        <v>22915.892</v>
      </c>
    </row>
    <row r="50" spans="1:17" x14ac:dyDescent="0.2">
      <c r="A50" s="28" t="s">
        <v>60</v>
      </c>
      <c r="B50" s="29" t="s">
        <v>43</v>
      </c>
      <c r="C50" s="30">
        <v>37934.394</v>
      </c>
      <c r="D50" s="31"/>
      <c r="E50" s="1">
        <f t="shared" si="0"/>
        <v>-4654.992974986023</v>
      </c>
      <c r="F50" s="1">
        <f t="shared" si="1"/>
        <v>-4655</v>
      </c>
      <c r="G50" s="1">
        <f t="shared" si="2"/>
        <v>1.146349999908125E-2</v>
      </c>
      <c r="I50" s="1">
        <f t="shared" si="5"/>
        <v>1.146349999908125E-2</v>
      </c>
      <c r="Q50" s="68">
        <f t="shared" si="4"/>
        <v>22915.894</v>
      </c>
    </row>
    <row r="51" spans="1:17" x14ac:dyDescent="0.2">
      <c r="A51" s="28" t="s">
        <v>60</v>
      </c>
      <c r="B51" s="29" t="s">
        <v>43</v>
      </c>
      <c r="C51" s="30">
        <v>37934.394999999997</v>
      </c>
      <c r="D51" s="31"/>
      <c r="E51" s="1">
        <f t="shared" si="0"/>
        <v>-4654.9923621702201</v>
      </c>
      <c r="F51" s="1">
        <f t="shared" si="1"/>
        <v>-4655</v>
      </c>
      <c r="G51" s="1">
        <f t="shared" si="2"/>
        <v>1.2463499995646998E-2</v>
      </c>
      <c r="I51" s="1">
        <f t="shared" si="5"/>
        <v>1.2463499995646998E-2</v>
      </c>
      <c r="Q51" s="68">
        <f t="shared" si="4"/>
        <v>22915.894999999997</v>
      </c>
    </row>
    <row r="52" spans="1:17" x14ac:dyDescent="0.2">
      <c r="A52" s="28" t="s">
        <v>60</v>
      </c>
      <c r="B52" s="29" t="s">
        <v>43</v>
      </c>
      <c r="C52" s="30">
        <v>37947.434999999998</v>
      </c>
      <c r="D52" s="31"/>
      <c r="E52" s="1">
        <f t="shared" si="0"/>
        <v>-4647.0012440773662</v>
      </c>
      <c r="F52" s="1">
        <f t="shared" si="1"/>
        <v>-4647</v>
      </c>
      <c r="G52" s="1">
        <f t="shared" si="2"/>
        <v>-2.030100004049018E-3</v>
      </c>
      <c r="I52" s="1">
        <f t="shared" si="5"/>
        <v>-2.030100004049018E-3</v>
      </c>
      <c r="Q52" s="68">
        <f t="shared" si="4"/>
        <v>22928.934999999998</v>
      </c>
    </row>
    <row r="53" spans="1:17" x14ac:dyDescent="0.2">
      <c r="A53" s="28" t="s">
        <v>61</v>
      </c>
      <c r="B53" s="29" t="s">
        <v>43</v>
      </c>
      <c r="C53" s="30">
        <v>39024.449000000001</v>
      </c>
      <c r="D53" s="31"/>
      <c r="E53" s="1">
        <f t="shared" ref="E53:E84" si="6">+(C53-C$7)/C$8</f>
        <v>-3986.9900430300872</v>
      </c>
      <c r="F53" s="1">
        <f t="shared" ref="F53:F84" si="7">ROUND(2*E53,0)/2</f>
        <v>-3987</v>
      </c>
      <c r="G53" s="1">
        <f t="shared" ref="G53:G84" si="8">+C53-(C$7+F53*C$8)</f>
        <v>1.6247899999143556E-2</v>
      </c>
      <c r="I53" s="1">
        <f t="shared" si="5"/>
        <v>1.6247899999143556E-2</v>
      </c>
      <c r="Q53" s="68">
        <f t="shared" ref="Q53:Q84" si="9">+C53-15018.5</f>
        <v>24005.949000000001</v>
      </c>
    </row>
    <row r="54" spans="1:17" x14ac:dyDescent="0.2">
      <c r="A54" s="28" t="s">
        <v>61</v>
      </c>
      <c r="B54" s="29" t="s">
        <v>43</v>
      </c>
      <c r="C54" s="30">
        <v>39029.313000000002</v>
      </c>
      <c r="D54" s="31"/>
      <c r="E54" s="1">
        <f t="shared" si="6"/>
        <v>-3984.0093069561876</v>
      </c>
      <c r="F54" s="1">
        <f t="shared" si="7"/>
        <v>-3984</v>
      </c>
      <c r="G54" s="1">
        <f t="shared" si="8"/>
        <v>-1.518719999876339E-2</v>
      </c>
      <c r="I54" s="1">
        <f t="shared" si="5"/>
        <v>-1.518719999876339E-2</v>
      </c>
      <c r="Q54" s="68">
        <f t="shared" si="9"/>
        <v>24010.813000000002</v>
      </c>
    </row>
    <row r="55" spans="1:17" x14ac:dyDescent="0.2">
      <c r="A55" s="28" t="s">
        <v>61</v>
      </c>
      <c r="B55" s="29" t="s">
        <v>43</v>
      </c>
      <c r="C55" s="30">
        <v>39029.319000000003</v>
      </c>
      <c r="D55" s="31"/>
      <c r="E55" s="1">
        <f t="shared" si="6"/>
        <v>-3984.0056300613587</v>
      </c>
      <c r="F55" s="1">
        <f t="shared" si="7"/>
        <v>-3984</v>
      </c>
      <c r="G55" s="1">
        <f t="shared" si="8"/>
        <v>-9.187199997541029E-3</v>
      </c>
      <c r="I55" s="1">
        <f t="shared" si="5"/>
        <v>-9.187199997541029E-3</v>
      </c>
      <c r="Q55" s="68">
        <f t="shared" si="9"/>
        <v>24010.819000000003</v>
      </c>
    </row>
    <row r="56" spans="1:17" x14ac:dyDescent="0.2">
      <c r="A56" s="28" t="s">
        <v>62</v>
      </c>
      <c r="B56" s="29" t="s">
        <v>43</v>
      </c>
      <c r="C56" s="30">
        <v>39055.482000000004</v>
      </c>
      <c r="D56" s="31"/>
      <c r="E56" s="1">
        <f t="shared" si="6"/>
        <v>-3967.9725301638641</v>
      </c>
      <c r="F56" s="1">
        <f t="shared" si="7"/>
        <v>-3968</v>
      </c>
      <c r="G56" s="1">
        <f t="shared" si="8"/>
        <v>4.482560000178637E-2</v>
      </c>
      <c r="H56" s="1">
        <f>+G56</f>
        <v>4.482560000178637E-2</v>
      </c>
      <c r="Q56" s="68">
        <f t="shared" si="9"/>
        <v>24036.982000000004</v>
      </c>
    </row>
    <row r="57" spans="1:17" x14ac:dyDescent="0.2">
      <c r="A57" s="28" t="s">
        <v>61</v>
      </c>
      <c r="B57" s="29" t="s">
        <v>43</v>
      </c>
      <c r="C57" s="30">
        <v>39060.336000000003</v>
      </c>
      <c r="D57" s="31"/>
      <c r="E57" s="1">
        <f t="shared" si="6"/>
        <v>-3964.9979222480124</v>
      </c>
      <c r="F57" s="1">
        <f t="shared" si="7"/>
        <v>-3965</v>
      </c>
      <c r="G57" s="1">
        <f t="shared" si="8"/>
        <v>3.3905000018421561E-3</v>
      </c>
      <c r="I57" s="1">
        <f t="shared" ref="I57:I74" si="10">+G57</f>
        <v>3.3905000018421561E-3</v>
      </c>
      <c r="Q57" s="68">
        <f t="shared" si="9"/>
        <v>24041.836000000003</v>
      </c>
    </row>
    <row r="58" spans="1:17" x14ac:dyDescent="0.2">
      <c r="A58" s="28" t="s">
        <v>63</v>
      </c>
      <c r="B58" s="29" t="s">
        <v>43</v>
      </c>
      <c r="C58" s="30">
        <v>41240.417999999998</v>
      </c>
      <c r="D58" s="31"/>
      <c r="E58" s="1">
        <f t="shared" si="6"/>
        <v>-2629.0092171786746</v>
      </c>
      <c r="F58" s="1">
        <f t="shared" si="7"/>
        <v>-2629</v>
      </c>
      <c r="G58" s="1">
        <f t="shared" si="8"/>
        <v>-1.5040700003737584E-2</v>
      </c>
      <c r="I58" s="1">
        <f t="shared" si="10"/>
        <v>-1.5040700003737584E-2</v>
      </c>
      <c r="Q58" s="68">
        <f t="shared" si="9"/>
        <v>26221.917999999998</v>
      </c>
    </row>
    <row r="59" spans="1:17" x14ac:dyDescent="0.2">
      <c r="A59" s="28" t="s">
        <v>64</v>
      </c>
      <c r="B59" s="29" t="s">
        <v>43</v>
      </c>
      <c r="C59" s="30">
        <v>41599.404999999999</v>
      </c>
      <c r="D59" s="31"/>
      <c r="E59" s="1">
        <f t="shared" si="6"/>
        <v>-2409.0163099087972</v>
      </c>
      <c r="F59" s="1">
        <f t="shared" si="7"/>
        <v>-2409</v>
      </c>
      <c r="G59" s="1">
        <f t="shared" si="8"/>
        <v>-2.6614700000209268E-2</v>
      </c>
      <c r="I59" s="1">
        <f t="shared" si="10"/>
        <v>-2.6614700000209268E-2</v>
      </c>
      <c r="Q59" s="68">
        <f t="shared" si="9"/>
        <v>26580.904999999999</v>
      </c>
    </row>
    <row r="60" spans="1:17" x14ac:dyDescent="0.2">
      <c r="A60" s="28" t="s">
        <v>65</v>
      </c>
      <c r="B60" s="29" t="s">
        <v>43</v>
      </c>
      <c r="C60" s="30">
        <v>41599.408000000003</v>
      </c>
      <c r="D60" s="31"/>
      <c r="E60" s="1">
        <f t="shared" si="6"/>
        <v>-2409.0144714613807</v>
      </c>
      <c r="F60" s="1">
        <f t="shared" si="7"/>
        <v>-2409</v>
      </c>
      <c r="G60" s="1">
        <f t="shared" si="8"/>
        <v>-2.3614699995960109E-2</v>
      </c>
      <c r="I60" s="1">
        <f t="shared" si="10"/>
        <v>-2.3614699995960109E-2</v>
      </c>
      <c r="Q60" s="68">
        <f t="shared" si="9"/>
        <v>26580.908000000003</v>
      </c>
    </row>
    <row r="61" spans="1:17" x14ac:dyDescent="0.2">
      <c r="A61" s="28" t="s">
        <v>66</v>
      </c>
      <c r="B61" s="29" t="s">
        <v>43</v>
      </c>
      <c r="C61" s="30">
        <v>41927.449000000001</v>
      </c>
      <c r="D61" s="31"/>
      <c r="E61" s="1">
        <f t="shared" si="6"/>
        <v>-2207.9857620827206</v>
      </c>
      <c r="F61" s="1">
        <f t="shared" si="7"/>
        <v>-2208</v>
      </c>
      <c r="G61" s="1">
        <f t="shared" si="8"/>
        <v>2.3233599997183774E-2</v>
      </c>
      <c r="I61" s="1">
        <f t="shared" si="10"/>
        <v>2.3233599997183774E-2</v>
      </c>
      <c r="Q61" s="68">
        <f t="shared" si="9"/>
        <v>26908.949000000001</v>
      </c>
    </row>
    <row r="62" spans="1:17" x14ac:dyDescent="0.2">
      <c r="A62" s="28" t="s">
        <v>67</v>
      </c>
      <c r="B62" s="29" t="s">
        <v>43</v>
      </c>
      <c r="C62" s="30">
        <v>42402.277000000002</v>
      </c>
      <c r="D62" s="31"/>
      <c r="E62" s="1">
        <f t="shared" si="6"/>
        <v>-1917.0036591844503</v>
      </c>
      <c r="F62" s="1">
        <f t="shared" si="7"/>
        <v>-1917</v>
      </c>
      <c r="G62" s="1">
        <f t="shared" si="8"/>
        <v>-5.9710999994422309E-3</v>
      </c>
      <c r="I62" s="1">
        <f t="shared" si="10"/>
        <v>-5.9710999994422309E-3</v>
      </c>
      <c r="Q62" s="68">
        <f t="shared" si="9"/>
        <v>27383.777000000002</v>
      </c>
    </row>
    <row r="63" spans="1:17" x14ac:dyDescent="0.2">
      <c r="A63" s="28" t="s">
        <v>67</v>
      </c>
      <c r="B63" s="29" t="s">
        <v>43</v>
      </c>
      <c r="C63" s="30">
        <v>42402.292000000001</v>
      </c>
      <c r="D63" s="31"/>
      <c r="E63" s="1">
        <f t="shared" si="6"/>
        <v>-1916.9944669473805</v>
      </c>
      <c r="F63" s="1">
        <f t="shared" si="7"/>
        <v>-1917</v>
      </c>
      <c r="G63" s="1">
        <f t="shared" si="8"/>
        <v>9.0288999999756925E-3</v>
      </c>
      <c r="I63" s="1">
        <f t="shared" si="10"/>
        <v>9.0288999999756925E-3</v>
      </c>
      <c r="Q63" s="68">
        <f t="shared" si="9"/>
        <v>27383.792000000001</v>
      </c>
    </row>
    <row r="64" spans="1:17" x14ac:dyDescent="0.2">
      <c r="A64" s="28" t="s">
        <v>68</v>
      </c>
      <c r="B64" s="29" t="s">
        <v>43</v>
      </c>
      <c r="C64" s="30">
        <v>43717.523999999998</v>
      </c>
      <c r="D64" s="31"/>
      <c r="E64" s="1">
        <f t="shared" si="6"/>
        <v>-1110.9995105440184</v>
      </c>
      <c r="F64" s="1">
        <f t="shared" si="7"/>
        <v>-1111</v>
      </c>
      <c r="G64" s="1">
        <f t="shared" si="8"/>
        <v>7.9869999899528921E-4</v>
      </c>
      <c r="I64" s="1">
        <f t="shared" si="10"/>
        <v>7.9869999899528921E-4</v>
      </c>
      <c r="Q64" s="68">
        <f t="shared" si="9"/>
        <v>28699.023999999998</v>
      </c>
    </row>
    <row r="65" spans="1:17" x14ac:dyDescent="0.2">
      <c r="A65" s="28" t="s">
        <v>69</v>
      </c>
      <c r="B65" s="29" t="s">
        <v>43</v>
      </c>
      <c r="C65" s="30">
        <v>43789.358999999997</v>
      </c>
      <c r="D65" s="31"/>
      <c r="E65" s="1">
        <f t="shared" si="6"/>
        <v>-1066.9778872157881</v>
      </c>
      <c r="F65" s="1">
        <f t="shared" si="7"/>
        <v>-1067</v>
      </c>
      <c r="G65" s="1">
        <f t="shared" si="8"/>
        <v>3.6083899998629931E-2</v>
      </c>
      <c r="I65" s="1">
        <f t="shared" si="10"/>
        <v>3.6083899998629931E-2</v>
      </c>
      <c r="Q65" s="68">
        <f t="shared" si="9"/>
        <v>28770.858999999997</v>
      </c>
    </row>
    <row r="66" spans="1:17" x14ac:dyDescent="0.2">
      <c r="A66" s="28" t="s">
        <v>70</v>
      </c>
      <c r="B66" s="29" t="s">
        <v>43</v>
      </c>
      <c r="C66" s="30">
        <v>43833.375999999997</v>
      </c>
      <c r="D66" s="31"/>
      <c r="E66" s="1">
        <f t="shared" si="6"/>
        <v>-1040.0035739417751</v>
      </c>
      <c r="F66" s="1">
        <f t="shared" si="7"/>
        <v>-1040</v>
      </c>
      <c r="G66" s="1">
        <f t="shared" si="8"/>
        <v>-5.8320000025560148E-3</v>
      </c>
      <c r="I66" s="1">
        <f t="shared" si="10"/>
        <v>-5.8320000025560148E-3</v>
      </c>
      <c r="Q66" s="68">
        <f t="shared" si="9"/>
        <v>28814.875999999997</v>
      </c>
    </row>
    <row r="67" spans="1:17" x14ac:dyDescent="0.2">
      <c r="A67" s="28" t="s">
        <v>71</v>
      </c>
      <c r="B67" s="29" t="s">
        <v>43</v>
      </c>
      <c r="C67" s="30">
        <v>44166.296000000002</v>
      </c>
      <c r="D67" s="31"/>
      <c r="E67" s="1">
        <f t="shared" si="6"/>
        <v>-835.98493625214121</v>
      </c>
      <c r="F67" s="1">
        <f t="shared" si="7"/>
        <v>-836</v>
      </c>
      <c r="G67" s="1">
        <f t="shared" si="8"/>
        <v>2.4581199999374803E-2</v>
      </c>
      <c r="I67" s="1">
        <f t="shared" si="10"/>
        <v>2.4581199999374803E-2</v>
      </c>
      <c r="Q67" s="68">
        <f t="shared" si="9"/>
        <v>29147.796000000002</v>
      </c>
    </row>
    <row r="68" spans="1:17" x14ac:dyDescent="0.2">
      <c r="A68" s="28" t="s">
        <v>72</v>
      </c>
      <c r="B68" s="29" t="s">
        <v>43</v>
      </c>
      <c r="C68" s="30">
        <v>44466.504000000001</v>
      </c>
      <c r="D68" s="31"/>
      <c r="E68" s="1">
        <f t="shared" si="6"/>
        <v>-652.01272916476785</v>
      </c>
      <c r="F68" s="1">
        <f t="shared" si="7"/>
        <v>-652</v>
      </c>
      <c r="G68" s="1">
        <f t="shared" si="8"/>
        <v>-2.0771600000443868E-2</v>
      </c>
      <c r="I68" s="1">
        <f t="shared" si="10"/>
        <v>-2.0771600000443868E-2</v>
      </c>
      <c r="Q68" s="68">
        <f t="shared" si="9"/>
        <v>29448.004000000001</v>
      </c>
    </row>
    <row r="69" spans="1:17" x14ac:dyDescent="0.2">
      <c r="A69" s="28" t="s">
        <v>73</v>
      </c>
      <c r="B69" s="29" t="s">
        <v>43</v>
      </c>
      <c r="C69" s="30">
        <v>44489.385000000002</v>
      </c>
      <c r="D69" s="31"/>
      <c r="E69" s="1">
        <f t="shared" si="6"/>
        <v>-637.99089073818891</v>
      </c>
      <c r="F69" s="1">
        <f t="shared" si="7"/>
        <v>-638</v>
      </c>
      <c r="G69" s="1">
        <f t="shared" si="8"/>
        <v>1.4864600001601502E-2</v>
      </c>
      <c r="I69" s="1">
        <f t="shared" si="10"/>
        <v>1.4864600001601502E-2</v>
      </c>
      <c r="Q69" s="68">
        <f t="shared" si="9"/>
        <v>29470.885000000002</v>
      </c>
    </row>
    <row r="70" spans="1:17" x14ac:dyDescent="0.2">
      <c r="A70" s="28" t="s">
        <v>74</v>
      </c>
      <c r="B70" s="29" t="s">
        <v>43</v>
      </c>
      <c r="C70" s="30">
        <v>44605.241999999998</v>
      </c>
      <c r="D70" s="31"/>
      <c r="E70" s="1">
        <f t="shared" si="6"/>
        <v>-566.99189005692381</v>
      </c>
      <c r="F70" s="1">
        <f t="shared" si="7"/>
        <v>-567</v>
      </c>
      <c r="G70" s="1">
        <f t="shared" si="8"/>
        <v>1.3233899997430854E-2</v>
      </c>
      <c r="I70" s="1">
        <f t="shared" si="10"/>
        <v>1.3233899997430854E-2</v>
      </c>
      <c r="Q70" s="68">
        <f t="shared" si="9"/>
        <v>29586.741999999998</v>
      </c>
    </row>
    <row r="71" spans="1:17" x14ac:dyDescent="0.2">
      <c r="A71" s="28" t="s">
        <v>74</v>
      </c>
      <c r="B71" s="29" t="s">
        <v>43</v>
      </c>
      <c r="C71" s="30">
        <v>44605.256000000001</v>
      </c>
      <c r="D71" s="31"/>
      <c r="E71" s="1">
        <f t="shared" si="6"/>
        <v>-566.98331063565672</v>
      </c>
      <c r="F71" s="1">
        <f t="shared" si="7"/>
        <v>-567</v>
      </c>
      <c r="G71" s="1">
        <f t="shared" si="8"/>
        <v>2.7233900000283029E-2</v>
      </c>
      <c r="I71" s="1">
        <f t="shared" si="10"/>
        <v>2.7233900000283029E-2</v>
      </c>
      <c r="Q71" s="68">
        <f t="shared" si="9"/>
        <v>29586.756000000001</v>
      </c>
    </row>
    <row r="72" spans="1:17" x14ac:dyDescent="0.2">
      <c r="A72" s="28" t="s">
        <v>75</v>
      </c>
      <c r="B72" s="29" t="s">
        <v>43</v>
      </c>
      <c r="C72" s="30">
        <v>44879.362000000001</v>
      </c>
      <c r="D72" s="31"/>
      <c r="E72" s="1">
        <f t="shared" si="6"/>
        <v>-399.00682168169237</v>
      </c>
      <c r="F72" s="1">
        <f t="shared" si="7"/>
        <v>-399</v>
      </c>
      <c r="G72" s="1">
        <f t="shared" si="8"/>
        <v>-1.1131699997349642E-2</v>
      </c>
      <c r="I72" s="1">
        <f t="shared" si="10"/>
        <v>-1.1131699997349642E-2</v>
      </c>
      <c r="Q72" s="68">
        <f t="shared" si="9"/>
        <v>29860.862000000001</v>
      </c>
    </row>
    <row r="73" spans="1:17" x14ac:dyDescent="0.2">
      <c r="A73" s="28" t="s">
        <v>76</v>
      </c>
      <c r="B73" s="29" t="s">
        <v>43</v>
      </c>
      <c r="C73" s="30">
        <v>45238.362000000001</v>
      </c>
      <c r="D73" s="31"/>
      <c r="E73" s="1">
        <f t="shared" si="6"/>
        <v>-179.00594780635495</v>
      </c>
      <c r="F73" s="1">
        <f t="shared" si="7"/>
        <v>-179</v>
      </c>
      <c r="G73" s="1">
        <f t="shared" si="8"/>
        <v>-9.7057000020868145E-3</v>
      </c>
      <c r="I73" s="1">
        <f t="shared" si="10"/>
        <v>-9.7057000020868145E-3</v>
      </c>
      <c r="Q73" s="68">
        <f t="shared" si="9"/>
        <v>30219.862000000001</v>
      </c>
    </row>
    <row r="74" spans="1:17" x14ac:dyDescent="0.2">
      <c r="A74" s="28" t="s">
        <v>77</v>
      </c>
      <c r="B74" s="29" t="s">
        <v>43</v>
      </c>
      <c r="C74" s="30">
        <v>45530.462</v>
      </c>
      <c r="D74" s="31"/>
      <c r="E74" s="1">
        <f t="shared" si="6"/>
        <v>-2.4512632191661006E-3</v>
      </c>
      <c r="F74" s="1">
        <f t="shared" si="7"/>
        <v>0</v>
      </c>
      <c r="G74" s="1">
        <f t="shared" si="8"/>
        <v>-4.0000000008149073E-3</v>
      </c>
      <c r="I74" s="1">
        <f t="shared" si="10"/>
        <v>-4.0000000008149073E-3</v>
      </c>
      <c r="Q74" s="68">
        <f t="shared" si="9"/>
        <v>30511.962</v>
      </c>
    </row>
    <row r="75" spans="1:17" x14ac:dyDescent="0.2">
      <c r="A75" t="s">
        <v>78</v>
      </c>
      <c r="B75" s="14"/>
      <c r="C75" s="32">
        <f>C$4</f>
        <v>45530.466</v>
      </c>
      <c r="D75" s="32"/>
      <c r="E75" s="1">
        <f t="shared" si="6"/>
        <v>0</v>
      </c>
      <c r="F75" s="1">
        <f t="shared" si="7"/>
        <v>0</v>
      </c>
      <c r="G75" s="1">
        <f t="shared" si="8"/>
        <v>0</v>
      </c>
      <c r="H75" s="1">
        <f>+G75</f>
        <v>0</v>
      </c>
      <c r="Q75" s="68">
        <f t="shared" si="9"/>
        <v>30511.966</v>
      </c>
    </row>
    <row r="76" spans="1:17" x14ac:dyDescent="0.2">
      <c r="A76" s="28" t="s">
        <v>79</v>
      </c>
      <c r="B76" s="29" t="s">
        <v>43</v>
      </c>
      <c r="C76" s="30">
        <v>46005.315000000002</v>
      </c>
      <c r="D76" s="31"/>
      <c r="E76" s="1">
        <f t="shared" si="6"/>
        <v>290.99497203016864</v>
      </c>
      <c r="F76" s="1">
        <f t="shared" si="7"/>
        <v>291</v>
      </c>
      <c r="G76" s="1">
        <f t="shared" si="8"/>
        <v>-8.2046999959857203E-3</v>
      </c>
      <c r="I76" s="1">
        <f t="shared" ref="I76:I93" si="11">+G76</f>
        <v>-8.2046999959857203E-3</v>
      </c>
      <c r="Q76" s="68">
        <f t="shared" si="9"/>
        <v>30986.815000000002</v>
      </c>
    </row>
    <row r="77" spans="1:17" x14ac:dyDescent="0.2">
      <c r="A77" s="28" t="s">
        <v>80</v>
      </c>
      <c r="B77" s="29" t="s">
        <v>43</v>
      </c>
      <c r="C77" s="30">
        <v>46377.360999999997</v>
      </c>
      <c r="D77" s="31"/>
      <c r="E77" s="1">
        <f t="shared" si="6"/>
        <v>518.99064089318438</v>
      </c>
      <c r="F77" s="1">
        <f t="shared" si="7"/>
        <v>519</v>
      </c>
      <c r="G77" s="1">
        <f t="shared" si="8"/>
        <v>-1.5272300006472506E-2</v>
      </c>
      <c r="I77" s="1">
        <f t="shared" si="11"/>
        <v>-1.5272300006472506E-2</v>
      </c>
      <c r="Q77" s="68">
        <f t="shared" si="9"/>
        <v>31358.860999999997</v>
      </c>
    </row>
    <row r="78" spans="1:17" x14ac:dyDescent="0.2">
      <c r="A78" t="s">
        <v>81</v>
      </c>
      <c r="B78" s="14"/>
      <c r="C78" s="32">
        <v>46687.434000000001</v>
      </c>
      <c r="D78" s="32"/>
      <c r="E78" s="1">
        <f t="shared" si="6"/>
        <v>709.00827589359767</v>
      </c>
      <c r="F78" s="1">
        <f t="shared" si="7"/>
        <v>709</v>
      </c>
      <c r="G78" s="1">
        <f t="shared" si="8"/>
        <v>1.3504700000339653E-2</v>
      </c>
      <c r="I78" s="1">
        <f t="shared" si="11"/>
        <v>1.3504700000339653E-2</v>
      </c>
      <c r="Q78" s="68">
        <f t="shared" si="9"/>
        <v>31668.934000000001</v>
      </c>
    </row>
    <row r="79" spans="1:17" x14ac:dyDescent="0.2">
      <c r="A79" t="s">
        <v>82</v>
      </c>
      <c r="B79" s="14"/>
      <c r="C79" s="32">
        <v>47064.358999999997</v>
      </c>
      <c r="D79" s="32"/>
      <c r="E79" s="1">
        <f t="shared" si="6"/>
        <v>939.99387306758263</v>
      </c>
      <c r="F79" s="1">
        <f t="shared" si="7"/>
        <v>940</v>
      </c>
      <c r="G79" s="1">
        <f t="shared" si="8"/>
        <v>-9.9980000013601966E-3</v>
      </c>
      <c r="I79" s="1">
        <f t="shared" si="11"/>
        <v>-9.9980000013601966E-3</v>
      </c>
      <c r="Q79" s="68">
        <f t="shared" si="9"/>
        <v>32045.858999999997</v>
      </c>
    </row>
    <row r="80" spans="1:17" x14ac:dyDescent="0.2">
      <c r="A80" t="s">
        <v>83</v>
      </c>
      <c r="B80" s="14"/>
      <c r="C80" s="32">
        <v>47064.368999999999</v>
      </c>
      <c r="D80" s="32"/>
      <c r="E80" s="1">
        <f t="shared" si="6"/>
        <v>940.00000122563063</v>
      </c>
      <c r="F80" s="1">
        <f t="shared" si="7"/>
        <v>940</v>
      </c>
      <c r="G80" s="1">
        <f t="shared" si="8"/>
        <v>2.0000006770715117E-6</v>
      </c>
      <c r="I80" s="1">
        <f t="shared" si="11"/>
        <v>2.0000006770715117E-6</v>
      </c>
      <c r="Q80" s="68">
        <f t="shared" si="9"/>
        <v>32045.868999999999</v>
      </c>
    </row>
    <row r="81" spans="1:17" x14ac:dyDescent="0.2">
      <c r="A81" t="s">
        <v>82</v>
      </c>
      <c r="B81" s="14"/>
      <c r="C81" s="32">
        <v>47082.321000000004</v>
      </c>
      <c r="D81" s="32"/>
      <c r="E81" s="1">
        <f t="shared" si="6"/>
        <v>951.00127055100972</v>
      </c>
      <c r="F81" s="1">
        <f t="shared" si="7"/>
        <v>951</v>
      </c>
      <c r="G81" s="1">
        <f t="shared" si="8"/>
        <v>2.073300005577039E-3</v>
      </c>
      <c r="I81" s="1">
        <f t="shared" si="11"/>
        <v>2.073300005577039E-3</v>
      </c>
      <c r="Q81" s="68">
        <f t="shared" si="9"/>
        <v>32063.821000000004</v>
      </c>
    </row>
    <row r="82" spans="1:17" x14ac:dyDescent="0.2">
      <c r="A82" t="s">
        <v>84</v>
      </c>
      <c r="B82" s="14"/>
      <c r="C82" s="32">
        <v>47387.478000000003</v>
      </c>
      <c r="D82" s="32"/>
      <c r="E82" s="1">
        <f t="shared" si="6"/>
        <v>1138.0063030556787</v>
      </c>
      <c r="F82" s="1">
        <f t="shared" si="7"/>
        <v>1138</v>
      </c>
      <c r="G82" s="1">
        <f t="shared" si="8"/>
        <v>1.0285399999702349E-2</v>
      </c>
      <c r="I82" s="1">
        <f t="shared" si="11"/>
        <v>1.0285399999702349E-2</v>
      </c>
      <c r="Q82" s="68">
        <f t="shared" si="9"/>
        <v>32368.978000000003</v>
      </c>
    </row>
    <row r="83" spans="1:17" x14ac:dyDescent="0.2">
      <c r="A83" t="s">
        <v>85</v>
      </c>
      <c r="B83" s="14"/>
      <c r="C83" s="32">
        <v>47490.27</v>
      </c>
      <c r="D83" s="32"/>
      <c r="E83" s="1">
        <f t="shared" si="6"/>
        <v>1200.9988652489722</v>
      </c>
      <c r="F83" s="1">
        <f t="shared" si="7"/>
        <v>1201</v>
      </c>
      <c r="G83" s="1">
        <f t="shared" si="8"/>
        <v>-1.8517000062274747E-3</v>
      </c>
      <c r="I83" s="1">
        <f t="shared" si="11"/>
        <v>-1.8517000062274747E-3</v>
      </c>
      <c r="Q83" s="68">
        <f t="shared" si="9"/>
        <v>32471.769999999997</v>
      </c>
    </row>
    <row r="84" spans="1:17" x14ac:dyDescent="0.2">
      <c r="A84" t="s">
        <v>86</v>
      </c>
      <c r="B84" s="14"/>
      <c r="C84" s="32">
        <v>47862.339</v>
      </c>
      <c r="D84" s="32"/>
      <c r="E84" s="1">
        <f t="shared" si="6"/>
        <v>1429.0086288755003</v>
      </c>
      <c r="F84" s="1">
        <f t="shared" si="7"/>
        <v>1429</v>
      </c>
      <c r="G84" s="1">
        <f t="shared" si="8"/>
        <v>1.4080699998885393E-2</v>
      </c>
      <c r="I84" s="1">
        <f t="shared" si="11"/>
        <v>1.4080699998885393E-2</v>
      </c>
      <c r="Q84" s="68">
        <f t="shared" si="9"/>
        <v>32843.839</v>
      </c>
    </row>
    <row r="85" spans="1:17" x14ac:dyDescent="0.2">
      <c r="A85" t="s">
        <v>87</v>
      </c>
      <c r="B85" s="14"/>
      <c r="C85" s="32">
        <v>48123.434999999998</v>
      </c>
      <c r="D85" s="32"/>
      <c r="E85" s="1">
        <f t="shared" ref="E85:E116" si="12">+(C85-C$7)/C$8</f>
        <v>1589.01238421075</v>
      </c>
      <c r="F85" s="1">
        <f t="shared" ref="F85:F116" si="13">ROUND(2*E85,0)/2</f>
        <v>1589</v>
      </c>
      <c r="G85" s="1">
        <f t="shared" ref="G85:G116" si="14">+C85-(C$7+F85*C$8)</f>
        <v>2.0208699999784585E-2</v>
      </c>
      <c r="I85" s="1">
        <f t="shared" si="11"/>
        <v>2.0208699999784585E-2</v>
      </c>
      <c r="Q85" s="68">
        <f t="shared" ref="Q85:Q116" si="15">+C85-15018.5</f>
        <v>33104.934999999998</v>
      </c>
    </row>
    <row r="86" spans="1:17" x14ac:dyDescent="0.2">
      <c r="A86" t="s">
        <v>88</v>
      </c>
      <c r="B86" s="14"/>
      <c r="C86" s="32">
        <v>48872.436999999998</v>
      </c>
      <c r="D86" s="32">
        <v>5.0000000000000001E-3</v>
      </c>
      <c r="E86" s="1">
        <f t="shared" si="12"/>
        <v>2048.0126475377015</v>
      </c>
      <c r="F86" s="1">
        <f t="shared" si="13"/>
        <v>2048</v>
      </c>
      <c r="G86" s="1">
        <f t="shared" si="14"/>
        <v>2.063839999755146E-2</v>
      </c>
      <c r="I86" s="1">
        <f t="shared" si="11"/>
        <v>2.063839999755146E-2</v>
      </c>
      <c r="Q86" s="68">
        <f t="shared" si="15"/>
        <v>33853.936999999998</v>
      </c>
    </row>
    <row r="87" spans="1:17" x14ac:dyDescent="0.2">
      <c r="A87" t="s">
        <v>89</v>
      </c>
      <c r="B87" s="14"/>
      <c r="C87" s="32">
        <v>48908.311000000002</v>
      </c>
      <c r="D87" s="32"/>
      <c r="E87" s="1">
        <f t="shared" si="12"/>
        <v>2069.996801714316</v>
      </c>
      <c r="F87" s="1">
        <f t="shared" si="13"/>
        <v>2070</v>
      </c>
      <c r="G87" s="1">
        <f t="shared" si="14"/>
        <v>-5.2189999987604097E-3</v>
      </c>
      <c r="I87" s="1">
        <f t="shared" si="11"/>
        <v>-5.2189999987604097E-3</v>
      </c>
      <c r="Q87" s="68">
        <f t="shared" si="15"/>
        <v>33889.811000000002</v>
      </c>
    </row>
    <row r="88" spans="1:17" x14ac:dyDescent="0.2">
      <c r="A88" t="s">
        <v>88</v>
      </c>
      <c r="B88" s="14"/>
      <c r="C88" s="32">
        <v>48934.455000000002</v>
      </c>
      <c r="D88" s="32">
        <v>5.0000000000000001E-3</v>
      </c>
      <c r="E88" s="1">
        <f t="shared" si="12"/>
        <v>2086.0182581115218</v>
      </c>
      <c r="F88" s="1">
        <f t="shared" si="13"/>
        <v>2086</v>
      </c>
      <c r="G88" s="1">
        <f t="shared" si="14"/>
        <v>2.9793800000334159E-2</v>
      </c>
      <c r="I88" s="1">
        <f t="shared" si="11"/>
        <v>2.9793800000334159E-2</v>
      </c>
      <c r="Q88" s="68">
        <f t="shared" si="15"/>
        <v>33915.955000000002</v>
      </c>
    </row>
    <row r="89" spans="1:17" x14ac:dyDescent="0.2">
      <c r="A89" t="s">
        <v>90</v>
      </c>
      <c r="B89" s="14"/>
      <c r="C89" s="32">
        <v>49585.510999999999</v>
      </c>
      <c r="D89" s="32">
        <v>0.01</v>
      </c>
      <c r="E89" s="1">
        <f t="shared" si="12"/>
        <v>2484.9956646345886</v>
      </c>
      <c r="F89" s="1">
        <f t="shared" si="13"/>
        <v>2485</v>
      </c>
      <c r="G89" s="1">
        <f t="shared" si="14"/>
        <v>-7.0745000048191287E-3</v>
      </c>
      <c r="I89" s="1">
        <f t="shared" si="11"/>
        <v>-7.0745000048191287E-3</v>
      </c>
      <c r="Q89" s="68">
        <f t="shared" si="15"/>
        <v>34567.010999999999</v>
      </c>
    </row>
    <row r="90" spans="1:17" x14ac:dyDescent="0.2">
      <c r="A90" t="s">
        <v>91</v>
      </c>
      <c r="B90" s="14"/>
      <c r="C90" s="32">
        <v>49585.557000000001</v>
      </c>
      <c r="D90" s="32"/>
      <c r="E90" s="1">
        <f t="shared" si="12"/>
        <v>2485.0238541616045</v>
      </c>
      <c r="F90" s="1">
        <f t="shared" si="13"/>
        <v>2485</v>
      </c>
      <c r="G90" s="1">
        <f t="shared" si="14"/>
        <v>3.8925499997276347E-2</v>
      </c>
      <c r="I90" s="1">
        <f t="shared" si="11"/>
        <v>3.8925499997276347E-2</v>
      </c>
      <c r="Q90" s="68">
        <f t="shared" si="15"/>
        <v>34567.057000000001</v>
      </c>
    </row>
    <row r="91" spans="1:17" x14ac:dyDescent="0.2">
      <c r="A91" t="s">
        <v>92</v>
      </c>
      <c r="B91" s="14"/>
      <c r="C91" s="32">
        <v>50711.523000000001</v>
      </c>
      <c r="D91" s="32">
        <v>1.2E-2</v>
      </c>
      <c r="E91" s="1">
        <f t="shared" si="12"/>
        <v>3175.0336144789258</v>
      </c>
      <c r="F91" s="1">
        <f t="shared" si="13"/>
        <v>3175</v>
      </c>
      <c r="G91" s="1">
        <f t="shared" si="14"/>
        <v>5.4852499997650739E-2</v>
      </c>
      <c r="I91" s="1">
        <f t="shared" si="11"/>
        <v>5.4852499997650739E-2</v>
      </c>
      <c r="Q91" s="68">
        <f t="shared" si="15"/>
        <v>35693.023000000001</v>
      </c>
    </row>
    <row r="92" spans="1:17" x14ac:dyDescent="0.2">
      <c r="A92" t="s">
        <v>93</v>
      </c>
      <c r="B92" s="14"/>
      <c r="C92" s="32">
        <v>50711.523000000001</v>
      </c>
      <c r="D92" s="32">
        <v>1.2E-2</v>
      </c>
      <c r="E92" s="1">
        <f t="shared" si="12"/>
        <v>3175.0336144789258</v>
      </c>
      <c r="F92" s="1">
        <f t="shared" si="13"/>
        <v>3175</v>
      </c>
      <c r="G92" s="1">
        <f t="shared" si="14"/>
        <v>5.4852499997650739E-2</v>
      </c>
      <c r="I92" s="1">
        <f t="shared" si="11"/>
        <v>5.4852499997650739E-2</v>
      </c>
      <c r="Q92" s="68">
        <f t="shared" si="15"/>
        <v>35693.023000000001</v>
      </c>
    </row>
    <row r="93" spans="1:17" x14ac:dyDescent="0.2">
      <c r="A93" t="s">
        <v>94</v>
      </c>
      <c r="B93" s="14"/>
      <c r="C93" s="32">
        <v>50716.413999999997</v>
      </c>
      <c r="D93" s="32">
        <v>4.0000000000000001E-3</v>
      </c>
      <c r="E93" s="1">
        <f t="shared" si="12"/>
        <v>3178.030896579548</v>
      </c>
      <c r="F93" s="1">
        <f t="shared" si="13"/>
        <v>3178</v>
      </c>
      <c r="G93" s="1">
        <f t="shared" si="14"/>
        <v>5.0417399994330481E-2</v>
      </c>
      <c r="I93" s="1">
        <f t="shared" si="11"/>
        <v>5.0417399994330481E-2</v>
      </c>
      <c r="Q93" s="68">
        <f t="shared" si="15"/>
        <v>35697.913999999997</v>
      </c>
    </row>
    <row r="94" spans="1:17" x14ac:dyDescent="0.2">
      <c r="A94" s="28" t="s">
        <v>95</v>
      </c>
      <c r="B94" s="29" t="s">
        <v>43</v>
      </c>
      <c r="C94" s="30">
        <v>51403.409099999997</v>
      </c>
      <c r="D94" s="31"/>
      <c r="E94" s="1">
        <f t="shared" si="12"/>
        <v>3599.0323515881132</v>
      </c>
      <c r="F94" s="1">
        <f t="shared" si="13"/>
        <v>3599</v>
      </c>
      <c r="G94" s="1">
        <f t="shared" si="14"/>
        <v>5.2791699992667418E-2</v>
      </c>
      <c r="J94" s="1">
        <f>+G94</f>
        <v>5.2791699992667418E-2</v>
      </c>
      <c r="O94" s="1">
        <f t="shared" ref="O94:O129" ca="1" si="16">+C$11+C$12*$F94</f>
        <v>3.9271260309068273E-2</v>
      </c>
      <c r="Q94" s="68">
        <f t="shared" si="15"/>
        <v>36384.909099999997</v>
      </c>
    </row>
    <row r="95" spans="1:17" x14ac:dyDescent="0.2">
      <c r="A95" s="33" t="s">
        <v>96</v>
      </c>
      <c r="B95" s="34"/>
      <c r="C95" s="35">
        <v>51465.421699999999</v>
      </c>
      <c r="D95" s="35">
        <v>5.9999999999999995E-4</v>
      </c>
      <c r="E95" s="1">
        <f t="shared" si="12"/>
        <v>3637.0346529565868</v>
      </c>
      <c r="F95" s="1">
        <f t="shared" si="13"/>
        <v>3637</v>
      </c>
      <c r="G95" s="1">
        <f t="shared" si="14"/>
        <v>5.6547100000898354E-2</v>
      </c>
      <c r="J95" s="1">
        <f>+G95</f>
        <v>5.6547100000898354E-2</v>
      </c>
      <c r="O95" s="1">
        <f t="shared" ca="1" si="16"/>
        <v>4.0345618885843884E-2</v>
      </c>
      <c r="Q95" s="68">
        <f t="shared" si="15"/>
        <v>36446.921699999999</v>
      </c>
    </row>
    <row r="96" spans="1:17" x14ac:dyDescent="0.2">
      <c r="A96" s="28" t="s">
        <v>97</v>
      </c>
      <c r="B96" s="29" t="s">
        <v>43</v>
      </c>
      <c r="C96" s="30">
        <v>51470.322999999997</v>
      </c>
      <c r="D96" s="31"/>
      <c r="E96" s="1">
        <f t="shared" si="12"/>
        <v>3640.0382470599984</v>
      </c>
      <c r="F96" s="1">
        <f t="shared" si="13"/>
        <v>3640</v>
      </c>
      <c r="G96" s="1">
        <f t="shared" si="14"/>
        <v>6.2411999992036726E-2</v>
      </c>
      <c r="I96" s="1">
        <f>+G96</f>
        <v>6.2411999992036726E-2</v>
      </c>
      <c r="O96" s="1">
        <f t="shared" ca="1" si="16"/>
        <v>4.0430436668220909E-2</v>
      </c>
      <c r="Q96" s="68">
        <f t="shared" si="15"/>
        <v>36451.822999999997</v>
      </c>
    </row>
    <row r="97" spans="1:17" x14ac:dyDescent="0.2">
      <c r="A97" s="33" t="s">
        <v>98</v>
      </c>
      <c r="B97" s="34"/>
      <c r="C97" s="35">
        <v>52132.831700000002</v>
      </c>
      <c r="D97" s="35">
        <v>1E-4</v>
      </c>
      <c r="E97" s="1">
        <f t="shared" si="12"/>
        <v>4046.034049149177</v>
      </c>
      <c r="F97" s="1">
        <f t="shared" si="13"/>
        <v>4046</v>
      </c>
      <c r="G97" s="1">
        <f t="shared" si="14"/>
        <v>5.5561799999850336E-2</v>
      </c>
      <c r="K97" s="1">
        <f>+G97</f>
        <v>5.5561799999850336E-2</v>
      </c>
      <c r="O97" s="1">
        <f t="shared" ca="1" si="16"/>
        <v>5.1909109883244542E-2</v>
      </c>
      <c r="Q97" s="68">
        <f t="shared" si="15"/>
        <v>37114.331700000002</v>
      </c>
    </row>
    <row r="98" spans="1:17" x14ac:dyDescent="0.2">
      <c r="A98" s="33" t="s">
        <v>99</v>
      </c>
      <c r="B98" s="34" t="s">
        <v>43</v>
      </c>
      <c r="C98" s="35">
        <v>52147.517</v>
      </c>
      <c r="D98" s="35">
        <v>8.0000000000000002E-3</v>
      </c>
      <c r="E98" s="1">
        <f t="shared" si="12"/>
        <v>4055.0334330854466</v>
      </c>
      <c r="F98" s="1">
        <f t="shared" si="13"/>
        <v>4055</v>
      </c>
      <c r="G98" s="1">
        <f t="shared" si="14"/>
        <v>5.4556499999307562E-2</v>
      </c>
      <c r="I98" s="1">
        <f>+G98</f>
        <v>5.4556499999307562E-2</v>
      </c>
      <c r="O98" s="1">
        <f t="shared" ca="1" si="16"/>
        <v>5.2163563230375604E-2</v>
      </c>
      <c r="Q98" s="68">
        <f t="shared" si="15"/>
        <v>37129.017</v>
      </c>
    </row>
    <row r="99" spans="1:17" x14ac:dyDescent="0.2">
      <c r="A99" s="28" t="s">
        <v>100</v>
      </c>
      <c r="B99" s="29" t="s">
        <v>43</v>
      </c>
      <c r="C99" s="30">
        <v>52147.519999999997</v>
      </c>
      <c r="D99" s="31"/>
      <c r="E99" s="1">
        <f t="shared" si="12"/>
        <v>4055.035271532859</v>
      </c>
      <c r="F99" s="1">
        <f t="shared" si="13"/>
        <v>4055</v>
      </c>
      <c r="G99" s="1">
        <f t="shared" si="14"/>
        <v>5.7556499996280763E-2</v>
      </c>
      <c r="I99" s="1">
        <f>+G99</f>
        <v>5.7556499996280763E-2</v>
      </c>
      <c r="O99" s="1">
        <f t="shared" ca="1" si="16"/>
        <v>5.2163563230375604E-2</v>
      </c>
      <c r="Q99" s="68">
        <f t="shared" si="15"/>
        <v>37129.019999999997</v>
      </c>
    </row>
    <row r="100" spans="1:17" x14ac:dyDescent="0.2">
      <c r="A100" s="36" t="s">
        <v>101</v>
      </c>
      <c r="B100" s="37" t="s">
        <v>43</v>
      </c>
      <c r="C100" s="36">
        <v>52147.520900000003</v>
      </c>
      <c r="D100" s="36">
        <v>5.1999999999999998E-3</v>
      </c>
      <c r="E100" s="1">
        <f t="shared" si="12"/>
        <v>4055.0358230670872</v>
      </c>
      <c r="F100" s="1">
        <f t="shared" si="13"/>
        <v>4055</v>
      </c>
      <c r="G100" s="1">
        <f t="shared" si="14"/>
        <v>5.8456500002648681E-2</v>
      </c>
      <c r="K100" s="1">
        <f>+G100</f>
        <v>5.8456500002648681E-2</v>
      </c>
      <c r="O100" s="1">
        <f t="shared" ca="1" si="16"/>
        <v>5.2163563230375604E-2</v>
      </c>
      <c r="Q100" s="68">
        <f t="shared" si="15"/>
        <v>37129.020900000003</v>
      </c>
    </row>
    <row r="101" spans="1:17" x14ac:dyDescent="0.2">
      <c r="A101" s="33" t="s">
        <v>102</v>
      </c>
      <c r="B101" s="34"/>
      <c r="C101" s="38">
        <v>52555.477899999998</v>
      </c>
      <c r="D101" s="38">
        <v>2.9999999999999997E-4</v>
      </c>
      <c r="E101" s="1">
        <f t="shared" si="12"/>
        <v>4305.0383202914882</v>
      </c>
      <c r="F101" s="1">
        <f t="shared" si="13"/>
        <v>4305</v>
      </c>
      <c r="G101" s="1">
        <f t="shared" si="14"/>
        <v>6.253149999974994E-2</v>
      </c>
      <c r="J101" s="1">
        <f>+G101</f>
        <v>6.253149999974994E-2</v>
      </c>
      <c r="O101" s="1">
        <f t="shared" ca="1" si="16"/>
        <v>5.9231711761794106E-2</v>
      </c>
      <c r="Q101" s="68">
        <f t="shared" si="15"/>
        <v>37536.977899999998</v>
      </c>
    </row>
    <row r="102" spans="1:17" x14ac:dyDescent="0.2">
      <c r="A102" s="28" t="s">
        <v>103</v>
      </c>
      <c r="B102" s="29" t="s">
        <v>43</v>
      </c>
      <c r="C102" s="30">
        <v>52562.005100000002</v>
      </c>
      <c r="D102" s="31"/>
      <c r="E102" s="1">
        <f t="shared" si="12"/>
        <v>4309.0382916117105</v>
      </c>
      <c r="F102" s="1">
        <f t="shared" si="13"/>
        <v>4309</v>
      </c>
      <c r="G102" s="1">
        <f t="shared" si="14"/>
        <v>6.2484699999913573E-2</v>
      </c>
      <c r="K102" s="1">
        <f>+G102</f>
        <v>6.2484699999913573E-2</v>
      </c>
      <c r="O102" s="1">
        <f t="shared" ca="1" si="16"/>
        <v>5.9344802138296793E-2</v>
      </c>
      <c r="Q102" s="68">
        <f t="shared" si="15"/>
        <v>37543.505100000002</v>
      </c>
    </row>
    <row r="103" spans="1:17" x14ac:dyDescent="0.2">
      <c r="A103" s="28" t="s">
        <v>104</v>
      </c>
      <c r="B103" s="29" t="s">
        <v>43</v>
      </c>
      <c r="C103" s="30">
        <v>52852.481</v>
      </c>
      <c r="D103" s="31"/>
      <c r="E103" s="1">
        <f t="shared" si="12"/>
        <v>4487.0465140064871</v>
      </c>
      <c r="F103" s="1">
        <f t="shared" si="13"/>
        <v>4487</v>
      </c>
      <c r="G103" s="1">
        <f t="shared" si="14"/>
        <v>7.5902099997620098E-2</v>
      </c>
      <c r="I103" s="1">
        <f>+G103</f>
        <v>7.5902099997620098E-2</v>
      </c>
      <c r="O103" s="1">
        <f t="shared" ca="1" si="16"/>
        <v>6.4377323892666774E-2</v>
      </c>
      <c r="Q103" s="68">
        <f t="shared" si="15"/>
        <v>37833.981</v>
      </c>
    </row>
    <row r="104" spans="1:17" x14ac:dyDescent="0.2">
      <c r="A104" s="28" t="s">
        <v>104</v>
      </c>
      <c r="B104" s="29" t="s">
        <v>43</v>
      </c>
      <c r="C104" s="30">
        <v>52901.42</v>
      </c>
      <c r="D104" s="31"/>
      <c r="E104" s="1">
        <f t="shared" si="12"/>
        <v>4517.0371066710686</v>
      </c>
      <c r="F104" s="1">
        <f t="shared" si="13"/>
        <v>4517</v>
      </c>
      <c r="G104" s="1">
        <f t="shared" si="14"/>
        <v>6.0551099995791446E-2</v>
      </c>
      <c r="I104" s="1">
        <f>+G104</f>
        <v>6.0551099995791446E-2</v>
      </c>
      <c r="O104" s="1">
        <f t="shared" ca="1" si="16"/>
        <v>6.5225501716436998E-2</v>
      </c>
      <c r="Q104" s="68">
        <f t="shared" si="15"/>
        <v>37882.92</v>
      </c>
    </row>
    <row r="105" spans="1:17" x14ac:dyDescent="0.2">
      <c r="A105" s="39" t="s">
        <v>105</v>
      </c>
      <c r="B105" s="40"/>
      <c r="C105" s="38">
        <v>52901.4398</v>
      </c>
      <c r="D105" s="38">
        <v>5.5999999999999999E-3</v>
      </c>
      <c r="E105" s="1">
        <f t="shared" si="12"/>
        <v>4517.0492404240022</v>
      </c>
      <c r="F105" s="1">
        <f t="shared" si="13"/>
        <v>4517</v>
      </c>
      <c r="G105" s="1">
        <f t="shared" si="14"/>
        <v>8.035109999764245E-2</v>
      </c>
      <c r="J105" s="1">
        <f>+G105</f>
        <v>8.035109999764245E-2</v>
      </c>
      <c r="O105" s="1">
        <f t="shared" ca="1" si="16"/>
        <v>6.5225501716436998E-2</v>
      </c>
      <c r="Q105" s="68">
        <f t="shared" si="15"/>
        <v>37882.9398</v>
      </c>
    </row>
    <row r="106" spans="1:17" x14ac:dyDescent="0.2">
      <c r="A106" s="41" t="s">
        <v>106</v>
      </c>
      <c r="B106" s="42" t="s">
        <v>43</v>
      </c>
      <c r="C106" s="43">
        <v>52989.544199999997</v>
      </c>
      <c r="D106" s="43">
        <v>1E-4</v>
      </c>
      <c r="E106" s="1">
        <f t="shared" si="12"/>
        <v>4571.041009204675</v>
      </c>
      <c r="F106" s="1">
        <f t="shared" si="13"/>
        <v>4571</v>
      </c>
      <c r="G106" s="1">
        <f t="shared" si="14"/>
        <v>6.6919299999426585E-2</v>
      </c>
      <c r="K106" s="1">
        <f>+G106</f>
        <v>6.6919299999426585E-2</v>
      </c>
      <c r="O106" s="1">
        <f t="shared" ca="1" si="16"/>
        <v>6.6752221799223369E-2</v>
      </c>
      <c r="Q106" s="68">
        <f t="shared" si="15"/>
        <v>37971.044199999997</v>
      </c>
    </row>
    <row r="107" spans="1:17" x14ac:dyDescent="0.2">
      <c r="A107" s="33" t="s">
        <v>107</v>
      </c>
      <c r="B107" s="34" t="s">
        <v>43</v>
      </c>
      <c r="C107" s="38">
        <v>53263.693800000001</v>
      </c>
      <c r="D107" s="38">
        <v>5.9999999999999995E-4</v>
      </c>
      <c r="E107" s="1">
        <f t="shared" si="12"/>
        <v>4739.0442169277248</v>
      </c>
      <c r="F107" s="1">
        <f t="shared" si="13"/>
        <v>4739</v>
      </c>
      <c r="G107" s="1">
        <f t="shared" si="14"/>
        <v>7.215369999903487E-2</v>
      </c>
      <c r="K107" s="1">
        <f>+G107</f>
        <v>7.215369999903487E-2</v>
      </c>
      <c r="O107" s="1">
        <f t="shared" ca="1" si="16"/>
        <v>7.1502017612336613E-2</v>
      </c>
      <c r="Q107" s="68">
        <f t="shared" si="15"/>
        <v>38245.193800000001</v>
      </c>
    </row>
    <row r="108" spans="1:17" x14ac:dyDescent="0.2">
      <c r="A108" s="33" t="s">
        <v>107</v>
      </c>
      <c r="B108" s="34" t="s">
        <v>43</v>
      </c>
      <c r="C108" s="38">
        <v>53281.637699999999</v>
      </c>
      <c r="D108" s="38">
        <v>1.6000000000000001E-3</v>
      </c>
      <c r="E108" s="1">
        <f t="shared" si="12"/>
        <v>4750.0405224450824</v>
      </c>
      <c r="F108" s="1">
        <f t="shared" si="13"/>
        <v>4750</v>
      </c>
      <c r="G108" s="1">
        <f t="shared" si="14"/>
        <v>6.6124999997555278E-2</v>
      </c>
      <c r="K108" s="1">
        <f>+G108</f>
        <v>6.6124999997555278E-2</v>
      </c>
      <c r="O108" s="1">
        <f t="shared" ca="1" si="16"/>
        <v>7.1813016147719025E-2</v>
      </c>
      <c r="Q108" s="68">
        <f t="shared" si="15"/>
        <v>38263.137699999999</v>
      </c>
    </row>
    <row r="109" spans="1:17" x14ac:dyDescent="0.2">
      <c r="A109" s="33" t="s">
        <v>107</v>
      </c>
      <c r="B109" s="34" t="s">
        <v>43</v>
      </c>
      <c r="C109" s="38">
        <v>53294.697200000002</v>
      </c>
      <c r="D109" s="38">
        <v>6.9999999999999999E-4</v>
      </c>
      <c r="E109" s="1">
        <f t="shared" si="12"/>
        <v>4758.0435904461292</v>
      </c>
      <c r="F109" s="1">
        <f t="shared" si="13"/>
        <v>4758</v>
      </c>
      <c r="G109" s="1">
        <f t="shared" si="14"/>
        <v>7.1131400000012945E-2</v>
      </c>
      <c r="K109" s="1">
        <f>+G109</f>
        <v>7.1131400000012945E-2</v>
      </c>
      <c r="O109" s="1">
        <f t="shared" ca="1" si="16"/>
        <v>7.2039196900724425E-2</v>
      </c>
      <c r="Q109" s="68">
        <f t="shared" si="15"/>
        <v>38276.197200000002</v>
      </c>
    </row>
    <row r="110" spans="1:17" x14ac:dyDescent="0.2">
      <c r="A110" s="33" t="s">
        <v>107</v>
      </c>
      <c r="B110" s="34" t="s">
        <v>43</v>
      </c>
      <c r="C110" s="38">
        <v>53299.593399999998</v>
      </c>
      <c r="D110" s="38">
        <v>1E-3</v>
      </c>
      <c r="E110" s="1">
        <f t="shared" si="12"/>
        <v>4761.0440591889355</v>
      </c>
      <c r="F110" s="1">
        <f t="shared" si="13"/>
        <v>4761</v>
      </c>
      <c r="G110" s="1">
        <f t="shared" si="14"/>
        <v>7.1896299996296875E-2</v>
      </c>
      <c r="K110" s="1">
        <f>+G110</f>
        <v>7.1896299996296875E-2</v>
      </c>
      <c r="O110" s="1">
        <f t="shared" ca="1" si="16"/>
        <v>7.2124014683101437E-2</v>
      </c>
      <c r="Q110" s="68">
        <f t="shared" si="15"/>
        <v>38281.093399999998</v>
      </c>
    </row>
    <row r="111" spans="1:17" x14ac:dyDescent="0.2">
      <c r="A111" s="33" t="s">
        <v>108</v>
      </c>
      <c r="B111" s="40"/>
      <c r="C111" s="38">
        <v>53614.5317</v>
      </c>
      <c r="D111" s="38">
        <v>4.8999999999999998E-3</v>
      </c>
      <c r="E111" s="1">
        <f t="shared" si="12"/>
        <v>4954.0432269237917</v>
      </c>
      <c r="F111" s="1">
        <f t="shared" si="13"/>
        <v>4954</v>
      </c>
      <c r="G111" s="1">
        <f t="shared" si="14"/>
        <v>7.0538200001465157E-2</v>
      </c>
      <c r="J111" s="1">
        <f>+G111</f>
        <v>7.0538200001465157E-2</v>
      </c>
      <c r="O111" s="1">
        <f t="shared" ca="1" si="16"/>
        <v>7.7580625349356516E-2</v>
      </c>
      <c r="Q111" s="68">
        <f t="shared" si="15"/>
        <v>38596.0317</v>
      </c>
    </row>
    <row r="112" spans="1:17" x14ac:dyDescent="0.2">
      <c r="A112" s="33" t="s">
        <v>108</v>
      </c>
      <c r="B112" s="40"/>
      <c r="C112" s="38">
        <v>53673.2886</v>
      </c>
      <c r="D112" s="38">
        <v>5.9999999999999995E-4</v>
      </c>
      <c r="E112" s="1">
        <f t="shared" si="12"/>
        <v>4990.0503838770119</v>
      </c>
      <c r="F112" s="1">
        <f t="shared" si="13"/>
        <v>4990</v>
      </c>
      <c r="G112" s="1">
        <f t="shared" si="14"/>
        <v>8.2217000002856366E-2</v>
      </c>
      <c r="J112" s="1">
        <f>+G112</f>
        <v>8.2217000002856366E-2</v>
      </c>
      <c r="O112" s="1">
        <f t="shared" ca="1" si="16"/>
        <v>7.8598438737880763E-2</v>
      </c>
      <c r="Q112" s="68">
        <f t="shared" si="15"/>
        <v>38654.7886</v>
      </c>
    </row>
    <row r="113" spans="1:17" x14ac:dyDescent="0.2">
      <c r="A113" s="28" t="s">
        <v>109</v>
      </c>
      <c r="B113" s="29" t="s">
        <v>43</v>
      </c>
      <c r="C113" s="30">
        <v>53674.92</v>
      </c>
      <c r="D113" s="31"/>
      <c r="E113" s="1">
        <f t="shared" si="12"/>
        <v>4991.0501315807442</v>
      </c>
      <c r="F113" s="1">
        <f t="shared" si="13"/>
        <v>4991</v>
      </c>
      <c r="G113" s="1">
        <f t="shared" si="14"/>
        <v>8.180529999663122E-2</v>
      </c>
      <c r="K113" s="1">
        <f>+G113</f>
        <v>8.180529999663122E-2</v>
      </c>
      <c r="O113" s="1">
        <f t="shared" ca="1" si="16"/>
        <v>7.8626711332006452E-2</v>
      </c>
      <c r="Q113" s="68">
        <f t="shared" si="15"/>
        <v>38656.42</v>
      </c>
    </row>
    <row r="114" spans="1:17" x14ac:dyDescent="0.2">
      <c r="A114" s="38" t="s">
        <v>110</v>
      </c>
      <c r="B114" s="44" t="s">
        <v>43</v>
      </c>
      <c r="C114" s="45">
        <v>53991.4908</v>
      </c>
      <c r="D114" s="45">
        <v>1E-3</v>
      </c>
      <c r="E114" s="1">
        <f t="shared" si="12"/>
        <v>5185.0497211167185</v>
      </c>
      <c r="F114" s="1">
        <f t="shared" si="13"/>
        <v>5185</v>
      </c>
      <c r="G114" s="1">
        <f t="shared" si="14"/>
        <v>8.1135499996889848E-2</v>
      </c>
      <c r="K114" s="1">
        <f>+G114</f>
        <v>8.1135499996889848E-2</v>
      </c>
      <c r="O114" s="1">
        <f t="shared" ca="1" si="16"/>
        <v>8.4111594592387193E-2</v>
      </c>
      <c r="Q114" s="68">
        <f t="shared" si="15"/>
        <v>38972.9908</v>
      </c>
    </row>
    <row r="115" spans="1:17" x14ac:dyDescent="0.2">
      <c r="A115" s="28" t="s">
        <v>111</v>
      </c>
      <c r="B115" s="29" t="s">
        <v>43</v>
      </c>
      <c r="C115" s="30">
        <v>54466.356</v>
      </c>
      <c r="D115" s="31"/>
      <c r="E115" s="1">
        <f t="shared" si="12"/>
        <v>5476.0546207629222</v>
      </c>
      <c r="F115" s="1">
        <f t="shared" si="13"/>
        <v>5476</v>
      </c>
      <c r="G115" s="1">
        <f t="shared" si="14"/>
        <v>8.9130799999111332E-2</v>
      </c>
      <c r="K115" s="1">
        <f>+G115</f>
        <v>8.9130799999111332E-2</v>
      </c>
      <c r="O115" s="1">
        <f t="shared" ca="1" si="16"/>
        <v>9.2338919482958318E-2</v>
      </c>
      <c r="Q115" s="68">
        <f t="shared" si="15"/>
        <v>39447.856</v>
      </c>
    </row>
    <row r="116" spans="1:17" x14ac:dyDescent="0.2">
      <c r="A116" s="28" t="s">
        <v>111</v>
      </c>
      <c r="B116" s="29" t="s">
        <v>43</v>
      </c>
      <c r="C116" s="30">
        <v>54763.353900000002</v>
      </c>
      <c r="D116" s="31"/>
      <c r="E116" s="1">
        <f t="shared" si="12"/>
        <v>5658.059627835737</v>
      </c>
      <c r="F116" s="1">
        <f t="shared" si="13"/>
        <v>5658</v>
      </c>
      <c r="G116" s="1">
        <f t="shared" si="14"/>
        <v>9.730140000465326E-2</v>
      </c>
      <c r="K116" s="1">
        <f>+G116</f>
        <v>9.730140000465326E-2</v>
      </c>
      <c r="O116" s="1">
        <f t="shared" ca="1" si="16"/>
        <v>9.7484531613830985E-2</v>
      </c>
      <c r="Q116" s="68">
        <f t="shared" si="15"/>
        <v>39744.853900000002</v>
      </c>
    </row>
    <row r="117" spans="1:17" x14ac:dyDescent="0.2">
      <c r="A117" s="33" t="s">
        <v>112</v>
      </c>
      <c r="B117" s="34" t="s">
        <v>43</v>
      </c>
      <c r="C117" s="38">
        <v>55858.313199999997</v>
      </c>
      <c r="D117" s="38">
        <v>1E-4</v>
      </c>
      <c r="E117" s="1">
        <f t="shared" ref="E117:E129" si="17">+(C117-C$7)/C$8</f>
        <v>6329.0679923424959</v>
      </c>
      <c r="F117" s="1">
        <f t="shared" ref="F117:F129" si="18">ROUND(2*E117,0)/2</f>
        <v>6329</v>
      </c>
      <c r="G117" s="1">
        <f t="shared" ref="G117:G129" si="19">+C117-(C$7+F117*C$8)</f>
        <v>0.1109507000001031</v>
      </c>
      <c r="J117" s="1">
        <f>+G117</f>
        <v>0.1109507000001031</v>
      </c>
      <c r="O117" s="1">
        <f t="shared" ca="1" si="16"/>
        <v>0.11645544227215825</v>
      </c>
      <c r="Q117" s="68">
        <f t="shared" ref="Q117:Q129" si="20">+C117-15018.5</f>
        <v>40839.813199999997</v>
      </c>
    </row>
    <row r="118" spans="1:17" x14ac:dyDescent="0.2">
      <c r="A118" s="38" t="s">
        <v>113</v>
      </c>
      <c r="B118" s="34" t="s">
        <v>43</v>
      </c>
      <c r="C118" s="38">
        <v>56181.429900000003</v>
      </c>
      <c r="D118" s="38">
        <v>1.2999999999999999E-3</v>
      </c>
      <c r="E118" s="1">
        <f t="shared" si="17"/>
        <v>6527.0790128542412</v>
      </c>
      <c r="F118" s="1">
        <f t="shared" si="18"/>
        <v>6527</v>
      </c>
      <c r="G118" s="1">
        <f t="shared" si="19"/>
        <v>0.12893410000106087</v>
      </c>
      <c r="J118" s="1">
        <f>+G118</f>
        <v>0.12893410000106087</v>
      </c>
      <c r="O118" s="1">
        <f t="shared" ca="1" si="16"/>
        <v>0.12205341590904169</v>
      </c>
      <c r="Q118" s="68">
        <f t="shared" si="20"/>
        <v>41162.929900000003</v>
      </c>
    </row>
    <row r="119" spans="1:17" ht="12" customHeight="1" x14ac:dyDescent="0.2">
      <c r="A119" s="33" t="s">
        <v>114</v>
      </c>
      <c r="B119" s="34" t="s">
        <v>43</v>
      </c>
      <c r="C119" s="38">
        <v>56246.700499999999</v>
      </c>
      <c r="D119" s="38">
        <v>3.0000000000000003E-4</v>
      </c>
      <c r="E119" s="1">
        <f t="shared" si="17"/>
        <v>6567.0778681143165</v>
      </c>
      <c r="F119" s="1">
        <f t="shared" si="18"/>
        <v>6567</v>
      </c>
      <c r="G119" s="1">
        <f t="shared" si="19"/>
        <v>0.12706609999440843</v>
      </c>
      <c r="K119" s="1">
        <f t="shared" ref="K119:K129" si="21">+G119</f>
        <v>0.12706609999440843</v>
      </c>
      <c r="O119" s="1">
        <f t="shared" ca="1" si="16"/>
        <v>0.12318431967406863</v>
      </c>
      <c r="Q119" s="68">
        <f t="shared" si="20"/>
        <v>41228.200499999999</v>
      </c>
    </row>
    <row r="120" spans="1:17" ht="12" customHeight="1" x14ac:dyDescent="0.2">
      <c r="A120" s="46" t="s">
        <v>115</v>
      </c>
      <c r="B120" s="47" t="s">
        <v>43</v>
      </c>
      <c r="C120" s="46">
        <v>57632.136100000003</v>
      </c>
      <c r="D120" s="46" t="s">
        <v>116</v>
      </c>
      <c r="E120" s="1">
        <f t="shared" si="17"/>
        <v>7416.094700142181</v>
      </c>
      <c r="F120" s="1">
        <f t="shared" si="18"/>
        <v>7416</v>
      </c>
      <c r="G120" s="1">
        <f t="shared" si="19"/>
        <v>0.15453280000656378</v>
      </c>
      <c r="K120" s="1">
        <f t="shared" si="21"/>
        <v>0.15453280000656378</v>
      </c>
      <c r="O120" s="1">
        <f t="shared" ca="1" si="16"/>
        <v>0.14718775208676582</v>
      </c>
      <c r="Q120" s="68">
        <f t="shared" si="20"/>
        <v>42613.636100000003</v>
      </c>
    </row>
    <row r="121" spans="1:17" ht="12" customHeight="1" x14ac:dyDescent="0.2">
      <c r="A121" s="3" t="s">
        <v>117</v>
      </c>
      <c r="C121" s="31">
        <v>57646.822899999999</v>
      </c>
      <c r="D121" s="38">
        <v>3.0000000000000003E-4</v>
      </c>
      <c r="E121" s="1">
        <f t="shared" si="17"/>
        <v>7425.0950033021572</v>
      </c>
      <c r="F121" s="1">
        <f t="shared" si="18"/>
        <v>7425</v>
      </c>
      <c r="G121" s="1">
        <f t="shared" si="19"/>
        <v>0.15502749999723164</v>
      </c>
      <c r="K121" s="1">
        <f t="shared" si="21"/>
        <v>0.15502749999723164</v>
      </c>
      <c r="O121" s="1">
        <f t="shared" ca="1" si="16"/>
        <v>0.14744220543389691</v>
      </c>
      <c r="Q121" s="68">
        <f t="shared" si="20"/>
        <v>42628.322899999999</v>
      </c>
    </row>
    <row r="122" spans="1:17" ht="12" customHeight="1" x14ac:dyDescent="0.2">
      <c r="A122" s="48" t="s">
        <v>118</v>
      </c>
      <c r="B122" s="49" t="s">
        <v>43</v>
      </c>
      <c r="C122" s="50">
        <v>57700.672400000003</v>
      </c>
      <c r="D122" s="50">
        <v>1E-4</v>
      </c>
      <c r="E122" s="1">
        <f t="shared" si="17"/>
        <v>7458.0948279755576</v>
      </c>
      <c r="F122" s="1">
        <f t="shared" si="18"/>
        <v>7458</v>
      </c>
      <c r="G122" s="1">
        <f t="shared" si="19"/>
        <v>0.15474140000151237</v>
      </c>
      <c r="K122" s="1">
        <f t="shared" si="21"/>
        <v>0.15474140000151237</v>
      </c>
      <c r="O122" s="1">
        <f t="shared" ca="1" si="16"/>
        <v>0.14837520104004415</v>
      </c>
      <c r="Q122" s="68">
        <f t="shared" si="20"/>
        <v>42682.172400000003</v>
      </c>
    </row>
    <row r="123" spans="1:17" ht="12" customHeight="1" x14ac:dyDescent="0.2">
      <c r="A123" s="52" t="s">
        <v>120</v>
      </c>
      <c r="B123" s="42" t="s">
        <v>43</v>
      </c>
      <c r="C123" s="43">
        <v>58041.725899999998</v>
      </c>
      <c r="D123" s="43">
        <v>2.0000000000000001E-4</v>
      </c>
      <c r="E123" s="1">
        <f t="shared" si="17"/>
        <v>7667.0978030124415</v>
      </c>
      <c r="F123" s="1">
        <f t="shared" si="18"/>
        <v>7667</v>
      </c>
      <c r="G123" s="1">
        <f t="shared" si="19"/>
        <v>0.1595960999984527</v>
      </c>
      <c r="K123" s="1">
        <f t="shared" si="21"/>
        <v>0.1595960999984527</v>
      </c>
      <c r="O123" s="1">
        <f t="shared" ca="1" si="16"/>
        <v>0.15428417321231003</v>
      </c>
      <c r="Q123" s="68">
        <f t="shared" si="20"/>
        <v>43023.225899999998</v>
      </c>
    </row>
    <row r="124" spans="1:17" ht="12" customHeight="1" x14ac:dyDescent="0.2">
      <c r="A124" s="53" t="s">
        <v>121</v>
      </c>
      <c r="B124" s="54" t="s">
        <v>43</v>
      </c>
      <c r="C124" s="55">
        <v>58777.682699999998</v>
      </c>
      <c r="D124" s="55">
        <v>2.9999999999999997E-4</v>
      </c>
      <c r="E124" s="1">
        <f t="shared" si="17"/>
        <v>8118.103761604355</v>
      </c>
      <c r="F124" s="1">
        <f t="shared" si="18"/>
        <v>8118</v>
      </c>
      <c r="G124" s="1">
        <f t="shared" si="19"/>
        <v>0.1693193999963114</v>
      </c>
      <c r="K124" s="1">
        <f t="shared" si="21"/>
        <v>0.1693193999963114</v>
      </c>
      <c r="O124" s="1">
        <f t="shared" ca="1" si="16"/>
        <v>0.16703511316298897</v>
      </c>
      <c r="Q124" s="68">
        <f t="shared" si="20"/>
        <v>43759.182699999998</v>
      </c>
    </row>
    <row r="125" spans="1:17" ht="12" customHeight="1" x14ac:dyDescent="0.2">
      <c r="A125" s="3" t="s">
        <v>119</v>
      </c>
      <c r="B125" s="14"/>
      <c r="C125" s="51">
        <v>59167.690300000002</v>
      </c>
      <c r="D125" s="51">
        <v>4.0000000000000002E-4</v>
      </c>
      <c r="E125" s="1">
        <f t="shared" si="17"/>
        <v>8357.1065828244773</v>
      </c>
      <c r="F125" s="1">
        <f t="shared" si="18"/>
        <v>8357</v>
      </c>
      <c r="G125" s="1">
        <f t="shared" si="19"/>
        <v>0.1739231000028667</v>
      </c>
      <c r="K125" s="1">
        <f t="shared" si="21"/>
        <v>0.1739231000028667</v>
      </c>
      <c r="O125" s="1">
        <f t="shared" ca="1" si="16"/>
        <v>0.17379226315902507</v>
      </c>
      <c r="Q125" s="68">
        <f t="shared" si="20"/>
        <v>44149.190300000002</v>
      </c>
    </row>
    <row r="126" spans="1:17" ht="12" customHeight="1" x14ac:dyDescent="0.2">
      <c r="A126" s="3" t="s">
        <v>119</v>
      </c>
      <c r="B126" s="14"/>
      <c r="C126" s="31">
        <v>59185.637999999999</v>
      </c>
      <c r="D126" s="31">
        <v>1E-3</v>
      </c>
      <c r="E126" s="1">
        <f t="shared" si="17"/>
        <v>8368.1052170418916</v>
      </c>
      <c r="F126" s="1">
        <f t="shared" si="18"/>
        <v>8368</v>
      </c>
      <c r="G126" s="1">
        <f t="shared" si="19"/>
        <v>0.17169439999997849</v>
      </c>
      <c r="K126" s="1">
        <f t="shared" si="21"/>
        <v>0.17169439999997849</v>
      </c>
      <c r="O126" s="1">
        <f t="shared" ca="1" si="16"/>
        <v>0.17410326169440749</v>
      </c>
      <c r="Q126" s="68">
        <f t="shared" si="20"/>
        <v>44167.137999999999</v>
      </c>
    </row>
    <row r="127" spans="1:17" ht="12" customHeight="1" x14ac:dyDescent="0.2">
      <c r="A127" s="52" t="s">
        <v>485</v>
      </c>
      <c r="B127" s="42" t="s">
        <v>43</v>
      </c>
      <c r="C127" s="43">
        <v>59185.645799999998</v>
      </c>
      <c r="D127" s="43">
        <v>1E-4</v>
      </c>
      <c r="E127" s="1">
        <f t="shared" si="17"/>
        <v>8368.1099970051673</v>
      </c>
      <c r="F127" s="1">
        <f t="shared" si="18"/>
        <v>8368</v>
      </c>
      <c r="G127" s="1">
        <f t="shared" si="19"/>
        <v>0.17949439999938477</v>
      </c>
      <c r="K127" s="1">
        <f t="shared" si="21"/>
        <v>0.17949439999938477</v>
      </c>
      <c r="O127" s="1">
        <f t="shared" ca="1" si="16"/>
        <v>0.17410326169440749</v>
      </c>
      <c r="Q127" s="68">
        <f t="shared" si="20"/>
        <v>44167.145799999998</v>
      </c>
    </row>
    <row r="128" spans="1:17" ht="12" customHeight="1" x14ac:dyDescent="0.2">
      <c r="A128" s="69" t="s">
        <v>486</v>
      </c>
      <c r="B128" s="70" t="s">
        <v>487</v>
      </c>
      <c r="C128" s="71">
        <v>59497.311099999999</v>
      </c>
      <c r="D128" s="72">
        <v>5.9999999999999995E-4</v>
      </c>
      <c r="E128" s="1">
        <f t="shared" si="17"/>
        <v>8559.1034186113502</v>
      </c>
      <c r="F128" s="1">
        <f t="shared" si="18"/>
        <v>8559</v>
      </c>
      <c r="G128" s="1">
        <f t="shared" si="19"/>
        <v>0.16875969999819063</v>
      </c>
      <c r="K128" s="1">
        <f t="shared" si="21"/>
        <v>0.16875969999819063</v>
      </c>
      <c r="O128" s="1">
        <f t="shared" ca="1" si="16"/>
        <v>0.17950332717241119</v>
      </c>
      <c r="Q128" s="68">
        <f t="shared" si="20"/>
        <v>44478.811099999999</v>
      </c>
    </row>
    <row r="129" spans="1:17" ht="12" customHeight="1" x14ac:dyDescent="0.2">
      <c r="A129" s="69" t="s">
        <v>488</v>
      </c>
      <c r="B129" s="70" t="s">
        <v>43</v>
      </c>
      <c r="C129" s="71">
        <v>59515.271000000183</v>
      </c>
      <c r="D129" s="72" t="s">
        <v>489</v>
      </c>
      <c r="E129" s="1">
        <f t="shared" si="17"/>
        <v>8570.1095291816946</v>
      </c>
      <c r="F129" s="1">
        <f t="shared" si="18"/>
        <v>8570</v>
      </c>
      <c r="G129" s="1">
        <f t="shared" si="19"/>
        <v>0.1787310001818696</v>
      </c>
      <c r="K129" s="1">
        <f t="shared" si="21"/>
        <v>0.1787310001818696</v>
      </c>
      <c r="O129" s="1">
        <f t="shared" ca="1" si="16"/>
        <v>0.1798143257077936</v>
      </c>
      <c r="Q129" s="68">
        <f t="shared" si="20"/>
        <v>44496.771000000183</v>
      </c>
    </row>
    <row r="130" spans="1:17" ht="12" customHeight="1" x14ac:dyDescent="0.2">
      <c r="A130" s="73" t="s">
        <v>490</v>
      </c>
      <c r="B130" s="74" t="s">
        <v>43</v>
      </c>
      <c r="C130" s="75">
        <v>60179.418300000019</v>
      </c>
      <c r="D130" s="73">
        <v>2.9999999999999997E-4</v>
      </c>
      <c r="E130" s="1">
        <f t="shared" ref="E130" si="22">+(C130-C$7)/C$8</f>
        <v>8977.1094912482968</v>
      </c>
      <c r="F130" s="1">
        <f t="shared" ref="F130" si="23">ROUND(2*E130,0)/2</f>
        <v>8977</v>
      </c>
      <c r="G130" s="1">
        <f t="shared" ref="G130" si="24">+C130-(C$7+F130*C$8)</f>
        <v>0.17866910001612268</v>
      </c>
      <c r="K130" s="1">
        <f t="shared" ref="K130" si="25">+G130</f>
        <v>0.17866910001612268</v>
      </c>
      <c r="O130" s="1">
        <f t="shared" ref="O130" ca="1" si="26">+C$11+C$12*$F130</f>
        <v>0.19132127151694295</v>
      </c>
      <c r="Q130" s="68">
        <f t="shared" ref="Q130" si="27">+C130-15018.5</f>
        <v>45160.918300000019</v>
      </c>
    </row>
    <row r="131" spans="1:17" ht="12" customHeight="1" x14ac:dyDescent="0.2">
      <c r="C131" s="31"/>
      <c r="D131" s="31"/>
    </row>
    <row r="132" spans="1:17" ht="12" customHeight="1" x14ac:dyDescent="0.2">
      <c r="C132" s="31"/>
      <c r="D132" s="31"/>
    </row>
    <row r="133" spans="1:17" x14ac:dyDescent="0.2">
      <c r="C133" s="31"/>
      <c r="D133" s="31"/>
    </row>
    <row r="134" spans="1:17" x14ac:dyDescent="0.2">
      <c r="C134" s="31"/>
      <c r="D134" s="31"/>
    </row>
    <row r="135" spans="1:17" x14ac:dyDescent="0.2">
      <c r="C135" s="31"/>
      <c r="D135" s="31"/>
    </row>
    <row r="136" spans="1:17" x14ac:dyDescent="0.2">
      <c r="C136" s="31"/>
      <c r="D136" s="31"/>
    </row>
    <row r="137" spans="1:17" x14ac:dyDescent="0.2">
      <c r="C137" s="31"/>
      <c r="D137" s="31"/>
    </row>
  </sheetData>
  <sheetProtection selectLockedCells="1" selectUnlockedCells="1"/>
  <sortState xmlns:xlrd2="http://schemas.microsoft.com/office/spreadsheetml/2017/richdata2" ref="A21:Q129">
    <sortCondition ref="C21:C129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6"/>
  <sheetViews>
    <sheetView topLeftCell="A70" workbookViewId="0">
      <selection activeCell="A42" sqref="A42"/>
    </sheetView>
  </sheetViews>
  <sheetFormatPr defaultRowHeight="12.75" x14ac:dyDescent="0.2"/>
  <cols>
    <col min="1" max="1" width="19.7109375" style="31" customWidth="1"/>
    <col min="2" max="2" width="4.42578125" customWidth="1"/>
    <col min="3" max="3" width="12.7109375" style="31" customWidth="1"/>
    <col min="4" max="4" width="5.42578125" customWidth="1"/>
    <col min="5" max="5" width="14.85546875" customWidth="1"/>
    <col min="7" max="7" width="12" customWidth="1"/>
    <col min="8" max="8" width="14.140625" style="31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56" t="s">
        <v>122</v>
      </c>
      <c r="I1" s="57" t="s">
        <v>123</v>
      </c>
      <c r="J1" s="58" t="s">
        <v>35</v>
      </c>
    </row>
    <row r="2" spans="1:16" x14ac:dyDescent="0.2">
      <c r="I2" s="59" t="s">
        <v>124</v>
      </c>
      <c r="J2" s="60" t="s">
        <v>34</v>
      </c>
    </row>
    <row r="3" spans="1:16" x14ac:dyDescent="0.2">
      <c r="A3" s="61" t="s">
        <v>125</v>
      </c>
      <c r="I3" s="59" t="s">
        <v>126</v>
      </c>
      <c r="J3" s="60" t="s">
        <v>32</v>
      </c>
    </row>
    <row r="4" spans="1:16" x14ac:dyDescent="0.2">
      <c r="I4" s="59" t="s">
        <v>127</v>
      </c>
      <c r="J4" s="60" t="s">
        <v>32</v>
      </c>
    </row>
    <row r="5" spans="1:16" x14ac:dyDescent="0.2">
      <c r="I5" s="62" t="s">
        <v>128</v>
      </c>
      <c r="J5" s="63" t="s">
        <v>33</v>
      </c>
    </row>
    <row r="11" spans="1:16" ht="12.75" customHeight="1" x14ac:dyDescent="0.2">
      <c r="A11" s="31" t="str">
        <f t="shared" ref="A11:A42" si="0">P11</f>
        <v> BBS 81 </v>
      </c>
      <c r="B11" s="14" t="str">
        <f t="shared" ref="B11:B42" si="1">IF(H11=INT(H11),"I","II")</f>
        <v>I</v>
      </c>
      <c r="C11" s="31">
        <f t="shared" ref="C11:C42" si="2">1*G11</f>
        <v>46687.434000000001</v>
      </c>
      <c r="D11" t="str">
        <f t="shared" ref="D11:D42" si="3">VLOOKUP(F11,I$1:J$5,2,FALSE)</f>
        <v>vis</v>
      </c>
      <c r="E11">
        <f>VLOOKUP(C11,Active!C$21:E$971,3,FALSE)</f>
        <v>709.00827589359767</v>
      </c>
      <c r="F11" s="14" t="s">
        <v>128</v>
      </c>
      <c r="G11" t="str">
        <f t="shared" ref="G11:G42" si="4">MID(I11,3,LEN(I11)-3)</f>
        <v>46687.434</v>
      </c>
      <c r="H11" s="31">
        <f t="shared" ref="H11:H42" si="5">1*K11</f>
        <v>709</v>
      </c>
      <c r="I11" s="64" t="s">
        <v>129</v>
      </c>
      <c r="J11" s="65" t="s">
        <v>130</v>
      </c>
      <c r="K11" s="64">
        <v>709</v>
      </c>
      <c r="L11" s="64" t="s">
        <v>131</v>
      </c>
      <c r="M11" s="65" t="s">
        <v>132</v>
      </c>
      <c r="N11" s="65"/>
      <c r="O11" s="66" t="s">
        <v>133</v>
      </c>
      <c r="P11" s="66" t="s">
        <v>80</v>
      </c>
    </row>
    <row r="12" spans="1:16" ht="12.75" customHeight="1" x14ac:dyDescent="0.2">
      <c r="A12" s="31" t="str">
        <f t="shared" si="0"/>
        <v> BBS 86 </v>
      </c>
      <c r="B12" s="14" t="str">
        <f t="shared" si="1"/>
        <v>I</v>
      </c>
      <c r="C12" s="31">
        <f t="shared" si="2"/>
        <v>47064.358999999997</v>
      </c>
      <c r="D12" t="str">
        <f t="shared" si="3"/>
        <v>vis</v>
      </c>
      <c r="E12">
        <f>VLOOKUP(C12,Active!C$21:E$971,3,FALSE)</f>
        <v>939.99387306758263</v>
      </c>
      <c r="F12" s="14" t="s">
        <v>128</v>
      </c>
      <c r="G12" t="str">
        <f t="shared" si="4"/>
        <v>47064.359</v>
      </c>
      <c r="H12" s="31">
        <f t="shared" si="5"/>
        <v>940</v>
      </c>
      <c r="I12" s="64" t="s">
        <v>134</v>
      </c>
      <c r="J12" s="65" t="s">
        <v>135</v>
      </c>
      <c r="K12" s="64">
        <v>940</v>
      </c>
      <c r="L12" s="64" t="s">
        <v>136</v>
      </c>
      <c r="M12" s="65" t="s">
        <v>132</v>
      </c>
      <c r="N12" s="65"/>
      <c r="O12" s="66" t="s">
        <v>137</v>
      </c>
      <c r="P12" s="66" t="s">
        <v>138</v>
      </c>
    </row>
    <row r="13" spans="1:16" ht="12.75" customHeight="1" x14ac:dyDescent="0.2">
      <c r="A13" s="31" t="str">
        <f t="shared" si="0"/>
        <v>BAVM 50 </v>
      </c>
      <c r="B13" s="14" t="str">
        <f t="shared" si="1"/>
        <v>I</v>
      </c>
      <c r="C13" s="31">
        <f t="shared" si="2"/>
        <v>47064.368999999999</v>
      </c>
      <c r="D13" t="str">
        <f t="shared" si="3"/>
        <v>vis</v>
      </c>
      <c r="E13">
        <f>VLOOKUP(C13,Active!C$21:E$971,3,FALSE)</f>
        <v>940.00000122563063</v>
      </c>
      <c r="F13" s="14" t="s">
        <v>128</v>
      </c>
      <c r="G13" t="str">
        <f t="shared" si="4"/>
        <v>47064.369</v>
      </c>
      <c r="H13" s="31">
        <f t="shared" si="5"/>
        <v>940</v>
      </c>
      <c r="I13" s="64" t="s">
        <v>139</v>
      </c>
      <c r="J13" s="65" t="s">
        <v>140</v>
      </c>
      <c r="K13" s="64">
        <v>940</v>
      </c>
      <c r="L13" s="64" t="s">
        <v>141</v>
      </c>
      <c r="M13" s="65" t="s">
        <v>132</v>
      </c>
      <c r="N13" s="65"/>
      <c r="O13" s="66" t="s">
        <v>142</v>
      </c>
      <c r="P13" s="67" t="s">
        <v>143</v>
      </c>
    </row>
    <row r="14" spans="1:16" ht="12.75" customHeight="1" x14ac:dyDescent="0.2">
      <c r="A14" s="31" t="str">
        <f t="shared" si="0"/>
        <v> BBS 86 </v>
      </c>
      <c r="B14" s="14" t="str">
        <f t="shared" si="1"/>
        <v>I</v>
      </c>
      <c r="C14" s="31">
        <f t="shared" si="2"/>
        <v>47082.321000000004</v>
      </c>
      <c r="D14" t="str">
        <f t="shared" si="3"/>
        <v>vis</v>
      </c>
      <c r="E14">
        <f>VLOOKUP(C14,Active!C$21:E$971,3,FALSE)</f>
        <v>951.00127055100972</v>
      </c>
      <c r="F14" s="14" t="s">
        <v>128</v>
      </c>
      <c r="G14" t="str">
        <f t="shared" si="4"/>
        <v>47082.321</v>
      </c>
      <c r="H14" s="31">
        <f t="shared" si="5"/>
        <v>951</v>
      </c>
      <c r="I14" s="64" t="s">
        <v>144</v>
      </c>
      <c r="J14" s="65" t="s">
        <v>145</v>
      </c>
      <c r="K14" s="64">
        <v>951</v>
      </c>
      <c r="L14" s="64" t="s">
        <v>146</v>
      </c>
      <c r="M14" s="65" t="s">
        <v>132</v>
      </c>
      <c r="N14" s="65"/>
      <c r="O14" s="66" t="s">
        <v>137</v>
      </c>
      <c r="P14" s="66" t="s">
        <v>138</v>
      </c>
    </row>
    <row r="15" spans="1:16" ht="12.75" customHeight="1" x14ac:dyDescent="0.2">
      <c r="A15" s="31" t="str">
        <f t="shared" si="0"/>
        <v>BAVM 52 </v>
      </c>
      <c r="B15" s="14" t="str">
        <f t="shared" si="1"/>
        <v>I</v>
      </c>
      <c r="C15" s="31">
        <f t="shared" si="2"/>
        <v>47387.478000000003</v>
      </c>
      <c r="D15" t="str">
        <f t="shared" si="3"/>
        <v>vis</v>
      </c>
      <c r="E15">
        <f>VLOOKUP(C15,Active!C$21:E$971,3,FALSE)</f>
        <v>1138.0063030556787</v>
      </c>
      <c r="F15" s="14" t="s">
        <v>128</v>
      </c>
      <c r="G15" t="str">
        <f t="shared" si="4"/>
        <v>47387.478</v>
      </c>
      <c r="H15" s="31">
        <f t="shared" si="5"/>
        <v>1138</v>
      </c>
      <c r="I15" s="64" t="s">
        <v>147</v>
      </c>
      <c r="J15" s="65" t="s">
        <v>148</v>
      </c>
      <c r="K15" s="64">
        <v>1138</v>
      </c>
      <c r="L15" s="64" t="s">
        <v>149</v>
      </c>
      <c r="M15" s="65" t="s">
        <v>150</v>
      </c>
      <c r="N15" s="65"/>
      <c r="O15" s="66" t="s">
        <v>151</v>
      </c>
      <c r="P15" s="67" t="s">
        <v>152</v>
      </c>
    </row>
    <row r="16" spans="1:16" ht="12.75" customHeight="1" x14ac:dyDescent="0.2">
      <c r="A16" s="31" t="str">
        <f t="shared" si="0"/>
        <v> BBS 90 </v>
      </c>
      <c r="B16" s="14" t="str">
        <f t="shared" si="1"/>
        <v>I</v>
      </c>
      <c r="C16" s="31">
        <f t="shared" si="2"/>
        <v>47490.27</v>
      </c>
      <c r="D16" t="str">
        <f t="shared" si="3"/>
        <v>vis</v>
      </c>
      <c r="E16">
        <f>VLOOKUP(C16,Active!C$21:E$971,3,FALSE)</f>
        <v>1200.9988652489722</v>
      </c>
      <c r="F16" s="14" t="s">
        <v>128</v>
      </c>
      <c r="G16" t="str">
        <f t="shared" si="4"/>
        <v>47490.270</v>
      </c>
      <c r="H16" s="31">
        <f t="shared" si="5"/>
        <v>1201</v>
      </c>
      <c r="I16" s="64" t="s">
        <v>153</v>
      </c>
      <c r="J16" s="65" t="s">
        <v>154</v>
      </c>
      <c r="K16" s="64">
        <v>1201</v>
      </c>
      <c r="L16" s="64" t="s">
        <v>155</v>
      </c>
      <c r="M16" s="65" t="s">
        <v>132</v>
      </c>
      <c r="N16" s="65"/>
      <c r="O16" s="66" t="s">
        <v>133</v>
      </c>
      <c r="P16" s="66" t="s">
        <v>156</v>
      </c>
    </row>
    <row r="17" spans="1:16" ht="12.75" customHeight="1" x14ac:dyDescent="0.2">
      <c r="A17" s="31" t="str">
        <f t="shared" si="0"/>
        <v> BBS 93 </v>
      </c>
      <c r="B17" s="14" t="str">
        <f t="shared" si="1"/>
        <v>I</v>
      </c>
      <c r="C17" s="31">
        <f t="shared" si="2"/>
        <v>47862.339</v>
      </c>
      <c r="D17" t="str">
        <f t="shared" si="3"/>
        <v>vis</v>
      </c>
      <c r="E17">
        <f>VLOOKUP(C17,Active!C$21:E$971,3,FALSE)</f>
        <v>1429.0086288755003</v>
      </c>
      <c r="F17" s="14" t="s">
        <v>128</v>
      </c>
      <c r="G17" t="str">
        <f t="shared" si="4"/>
        <v>47862.339</v>
      </c>
      <c r="H17" s="31">
        <f t="shared" si="5"/>
        <v>1429</v>
      </c>
      <c r="I17" s="64" t="s">
        <v>157</v>
      </c>
      <c r="J17" s="65" t="s">
        <v>158</v>
      </c>
      <c r="K17" s="64">
        <v>1429</v>
      </c>
      <c r="L17" s="64" t="s">
        <v>131</v>
      </c>
      <c r="M17" s="65" t="s">
        <v>132</v>
      </c>
      <c r="N17" s="65"/>
      <c r="O17" s="66" t="s">
        <v>159</v>
      </c>
      <c r="P17" s="66" t="s">
        <v>160</v>
      </c>
    </row>
    <row r="18" spans="1:16" ht="12.75" customHeight="1" x14ac:dyDescent="0.2">
      <c r="A18" s="31" t="str">
        <f t="shared" si="0"/>
        <v> BBS 96 </v>
      </c>
      <c r="B18" s="14" t="str">
        <f t="shared" si="1"/>
        <v>I</v>
      </c>
      <c r="C18" s="31">
        <f t="shared" si="2"/>
        <v>48123.434999999998</v>
      </c>
      <c r="D18" t="str">
        <f t="shared" si="3"/>
        <v>vis</v>
      </c>
      <c r="E18">
        <f>VLOOKUP(C18,Active!C$21:E$971,3,FALSE)</f>
        <v>1589.01238421075</v>
      </c>
      <c r="F18" s="14" t="s">
        <v>128</v>
      </c>
      <c r="G18" t="str">
        <f t="shared" si="4"/>
        <v>48123.435</v>
      </c>
      <c r="H18" s="31">
        <f t="shared" si="5"/>
        <v>1589</v>
      </c>
      <c r="I18" s="64" t="s">
        <v>161</v>
      </c>
      <c r="J18" s="65" t="s">
        <v>162</v>
      </c>
      <c r="K18" s="64">
        <v>1589</v>
      </c>
      <c r="L18" s="64" t="s">
        <v>163</v>
      </c>
      <c r="M18" s="65" t="s">
        <v>132</v>
      </c>
      <c r="N18" s="65"/>
      <c r="O18" s="66" t="s">
        <v>159</v>
      </c>
      <c r="P18" s="66" t="s">
        <v>164</v>
      </c>
    </row>
    <row r="19" spans="1:16" ht="12.75" customHeight="1" x14ac:dyDescent="0.2">
      <c r="A19" s="31" t="str">
        <f t="shared" si="0"/>
        <v> BBS 102 </v>
      </c>
      <c r="B19" s="14" t="str">
        <f t="shared" si="1"/>
        <v>I</v>
      </c>
      <c r="C19" s="31">
        <f t="shared" si="2"/>
        <v>48872.436999999998</v>
      </c>
      <c r="D19" t="str">
        <f t="shared" si="3"/>
        <v>vis</v>
      </c>
      <c r="E19">
        <f>VLOOKUP(C19,Active!C$21:E$971,3,FALSE)</f>
        <v>2048.0126475377015</v>
      </c>
      <c r="F19" s="14" t="s">
        <v>128</v>
      </c>
      <c r="G19" t="str">
        <f t="shared" si="4"/>
        <v>48872.437</v>
      </c>
      <c r="H19" s="31">
        <f t="shared" si="5"/>
        <v>2048</v>
      </c>
      <c r="I19" s="64" t="s">
        <v>165</v>
      </c>
      <c r="J19" s="65" t="s">
        <v>166</v>
      </c>
      <c r="K19" s="64">
        <v>2048</v>
      </c>
      <c r="L19" s="64" t="s">
        <v>167</v>
      </c>
      <c r="M19" s="65" t="s">
        <v>132</v>
      </c>
      <c r="N19" s="65"/>
      <c r="O19" s="66" t="s">
        <v>159</v>
      </c>
      <c r="P19" s="66" t="s">
        <v>168</v>
      </c>
    </row>
    <row r="20" spans="1:16" ht="12.75" customHeight="1" x14ac:dyDescent="0.2">
      <c r="A20" s="31" t="str">
        <f t="shared" si="0"/>
        <v>BAVM 62 </v>
      </c>
      <c r="B20" s="14" t="str">
        <f t="shared" si="1"/>
        <v>I</v>
      </c>
      <c r="C20" s="31">
        <f t="shared" si="2"/>
        <v>48908.311000000002</v>
      </c>
      <c r="D20" t="str">
        <f t="shared" si="3"/>
        <v>vis</v>
      </c>
      <c r="E20">
        <f>VLOOKUP(C20,Active!C$21:E$971,3,FALSE)</f>
        <v>2069.996801714316</v>
      </c>
      <c r="F20" s="14" t="s">
        <v>128</v>
      </c>
      <c r="G20" t="str">
        <f t="shared" si="4"/>
        <v>48908.311</v>
      </c>
      <c r="H20" s="31">
        <f t="shared" si="5"/>
        <v>2070</v>
      </c>
      <c r="I20" s="64" t="s">
        <v>169</v>
      </c>
      <c r="J20" s="65" t="s">
        <v>170</v>
      </c>
      <c r="K20" s="64">
        <v>2070</v>
      </c>
      <c r="L20" s="64" t="s">
        <v>171</v>
      </c>
      <c r="M20" s="65" t="s">
        <v>132</v>
      </c>
      <c r="N20" s="65"/>
      <c r="O20" s="66" t="s">
        <v>142</v>
      </c>
      <c r="P20" s="67" t="s">
        <v>172</v>
      </c>
    </row>
    <row r="21" spans="1:16" ht="12.75" customHeight="1" x14ac:dyDescent="0.2">
      <c r="A21" s="31" t="str">
        <f t="shared" si="0"/>
        <v> BBS 102 </v>
      </c>
      <c r="B21" s="14" t="str">
        <f t="shared" si="1"/>
        <v>I</v>
      </c>
      <c r="C21" s="31">
        <f t="shared" si="2"/>
        <v>48934.455000000002</v>
      </c>
      <c r="D21" t="str">
        <f t="shared" si="3"/>
        <v>vis</v>
      </c>
      <c r="E21">
        <f>VLOOKUP(C21,Active!C$21:E$971,3,FALSE)</f>
        <v>2086.0182581115218</v>
      </c>
      <c r="F21" s="14" t="s">
        <v>128</v>
      </c>
      <c r="G21" t="str">
        <f t="shared" si="4"/>
        <v>48934.455</v>
      </c>
      <c r="H21" s="31">
        <f t="shared" si="5"/>
        <v>2086</v>
      </c>
      <c r="I21" s="64" t="s">
        <v>173</v>
      </c>
      <c r="J21" s="65" t="s">
        <v>174</v>
      </c>
      <c r="K21" s="64">
        <v>2086</v>
      </c>
      <c r="L21" s="64" t="s">
        <v>175</v>
      </c>
      <c r="M21" s="65" t="s">
        <v>176</v>
      </c>
      <c r="N21" s="65" t="s">
        <v>177</v>
      </c>
      <c r="O21" s="66" t="s">
        <v>133</v>
      </c>
      <c r="P21" s="66" t="s">
        <v>168</v>
      </c>
    </row>
    <row r="22" spans="1:16" ht="12.75" customHeight="1" x14ac:dyDescent="0.2">
      <c r="A22" s="31" t="str">
        <f t="shared" si="0"/>
        <v> BBS 109/118 </v>
      </c>
      <c r="B22" s="14" t="str">
        <f t="shared" si="1"/>
        <v>I</v>
      </c>
      <c r="C22" s="31">
        <f t="shared" si="2"/>
        <v>49585.557000000001</v>
      </c>
      <c r="D22" t="str">
        <f t="shared" si="3"/>
        <v>PE</v>
      </c>
      <c r="E22">
        <f>VLOOKUP(C22,Active!C$21:E$971,3,FALSE)</f>
        <v>2485.0238541616045</v>
      </c>
      <c r="F22" s="14" t="str">
        <f>LEFT(M22,1)</f>
        <v>E</v>
      </c>
      <c r="G22" t="str">
        <f t="shared" si="4"/>
        <v>49585.557</v>
      </c>
      <c r="H22" s="31">
        <f t="shared" si="5"/>
        <v>2485</v>
      </c>
      <c r="I22" s="64" t="s">
        <v>178</v>
      </c>
      <c r="J22" s="65" t="s">
        <v>179</v>
      </c>
      <c r="K22" s="64">
        <v>2485</v>
      </c>
      <c r="L22" s="64" t="s">
        <v>180</v>
      </c>
      <c r="M22" s="65" t="s">
        <v>176</v>
      </c>
      <c r="N22" s="65" t="s">
        <v>177</v>
      </c>
      <c r="O22" s="66" t="s">
        <v>133</v>
      </c>
      <c r="P22" s="66" t="s">
        <v>181</v>
      </c>
    </row>
    <row r="23" spans="1:16" ht="12.75" customHeight="1" x14ac:dyDescent="0.2">
      <c r="A23" s="31" t="str">
        <f t="shared" si="0"/>
        <v>BAVM 111 </v>
      </c>
      <c r="B23" s="14" t="str">
        <f t="shared" si="1"/>
        <v>I</v>
      </c>
      <c r="C23" s="31">
        <f t="shared" si="2"/>
        <v>50711.523000000001</v>
      </c>
      <c r="D23" t="str">
        <f t="shared" si="3"/>
        <v>PE</v>
      </c>
      <c r="E23">
        <f>VLOOKUP(C23,Active!C$21:E$971,3,FALSE)</f>
        <v>3175.0336144789258</v>
      </c>
      <c r="F23" s="14" t="str">
        <f>LEFT(M23,1)</f>
        <v>E</v>
      </c>
      <c r="G23" t="str">
        <f t="shared" si="4"/>
        <v>50711.523</v>
      </c>
      <c r="H23" s="31">
        <f t="shared" si="5"/>
        <v>3175</v>
      </c>
      <c r="I23" s="64" t="s">
        <v>182</v>
      </c>
      <c r="J23" s="65" t="s">
        <v>183</v>
      </c>
      <c r="K23" s="64">
        <v>3175</v>
      </c>
      <c r="L23" s="64" t="s">
        <v>184</v>
      </c>
      <c r="M23" s="65" t="s">
        <v>176</v>
      </c>
      <c r="N23" s="65" t="s">
        <v>185</v>
      </c>
      <c r="O23" s="66" t="s">
        <v>186</v>
      </c>
      <c r="P23" s="67" t="s">
        <v>187</v>
      </c>
    </row>
    <row r="24" spans="1:16" ht="12.75" customHeight="1" x14ac:dyDescent="0.2">
      <c r="A24" s="31" t="str">
        <f t="shared" si="0"/>
        <v> BBS 117 </v>
      </c>
      <c r="B24" s="14" t="str">
        <f t="shared" si="1"/>
        <v>I</v>
      </c>
      <c r="C24" s="31">
        <f t="shared" si="2"/>
        <v>50716.413999999997</v>
      </c>
      <c r="D24" t="str">
        <f t="shared" si="3"/>
        <v>PE</v>
      </c>
      <c r="E24">
        <f>VLOOKUP(C24,Active!C$21:E$971,3,FALSE)</f>
        <v>3178.030896579548</v>
      </c>
      <c r="F24" s="14" t="str">
        <f>LEFT(M24,1)</f>
        <v>E</v>
      </c>
      <c r="G24" t="str">
        <f t="shared" si="4"/>
        <v>50716.414</v>
      </c>
      <c r="H24" s="31">
        <f t="shared" si="5"/>
        <v>3178</v>
      </c>
      <c r="I24" s="64" t="s">
        <v>188</v>
      </c>
      <c r="J24" s="65" t="s">
        <v>189</v>
      </c>
      <c r="K24" s="64" t="s">
        <v>190</v>
      </c>
      <c r="L24" s="64" t="s">
        <v>191</v>
      </c>
      <c r="M24" s="65" t="s">
        <v>176</v>
      </c>
      <c r="N24" s="65" t="s">
        <v>177</v>
      </c>
      <c r="O24" s="66" t="s">
        <v>133</v>
      </c>
      <c r="P24" s="66" t="s">
        <v>192</v>
      </c>
    </row>
    <row r="25" spans="1:16" ht="12.75" customHeight="1" x14ac:dyDescent="0.2">
      <c r="A25" s="31" t="str">
        <f t="shared" si="0"/>
        <v>BAVM 133 </v>
      </c>
      <c r="B25" s="14" t="str">
        <f t="shared" si="1"/>
        <v>I</v>
      </c>
      <c r="C25" s="31">
        <f t="shared" si="2"/>
        <v>51465.421699999999</v>
      </c>
      <c r="D25" t="str">
        <f t="shared" si="3"/>
        <v>PE</v>
      </c>
      <c r="E25">
        <f>VLOOKUP(C25,Active!C$21:E$971,3,FALSE)</f>
        <v>3637.0346529565868</v>
      </c>
      <c r="F25" s="14" t="str">
        <f>LEFT(M25,1)</f>
        <v>E</v>
      </c>
      <c r="G25" t="str">
        <f t="shared" si="4"/>
        <v>51465.4217</v>
      </c>
      <c r="H25" s="31">
        <f t="shared" si="5"/>
        <v>3637</v>
      </c>
      <c r="I25" s="64" t="s">
        <v>193</v>
      </c>
      <c r="J25" s="65" t="s">
        <v>194</v>
      </c>
      <c r="K25" s="64" t="s">
        <v>195</v>
      </c>
      <c r="L25" s="64" t="s">
        <v>196</v>
      </c>
      <c r="M25" s="65" t="s">
        <v>176</v>
      </c>
      <c r="N25" s="65" t="s">
        <v>185</v>
      </c>
      <c r="O25" s="66" t="s">
        <v>197</v>
      </c>
      <c r="P25" s="67" t="s">
        <v>198</v>
      </c>
    </row>
    <row r="26" spans="1:16" ht="12.75" customHeight="1" x14ac:dyDescent="0.2">
      <c r="A26" s="31" t="str">
        <f t="shared" si="0"/>
        <v>IBVS 5224 </v>
      </c>
      <c r="B26" s="14" t="str">
        <f t="shared" si="1"/>
        <v>I</v>
      </c>
      <c r="C26" s="31">
        <f t="shared" si="2"/>
        <v>52132.831700000002</v>
      </c>
      <c r="D26" t="str">
        <f t="shared" si="3"/>
        <v>vis</v>
      </c>
      <c r="E26">
        <f>VLOOKUP(C26,Active!C$21:E$971,3,FALSE)</f>
        <v>4046.034049149177</v>
      </c>
      <c r="F26" s="14" t="s">
        <v>128</v>
      </c>
      <c r="G26" t="str">
        <f t="shared" si="4"/>
        <v>52132.8317</v>
      </c>
      <c r="H26" s="31">
        <f t="shared" si="5"/>
        <v>4046</v>
      </c>
      <c r="I26" s="64" t="s">
        <v>199</v>
      </c>
      <c r="J26" s="65" t="s">
        <v>200</v>
      </c>
      <c r="K26" s="64" t="s">
        <v>201</v>
      </c>
      <c r="L26" s="64" t="s">
        <v>202</v>
      </c>
      <c r="M26" s="65" t="s">
        <v>176</v>
      </c>
      <c r="N26" s="65" t="s">
        <v>177</v>
      </c>
      <c r="O26" s="66" t="s">
        <v>203</v>
      </c>
      <c r="P26" s="67" t="s">
        <v>204</v>
      </c>
    </row>
    <row r="27" spans="1:16" ht="12.75" customHeight="1" x14ac:dyDescent="0.2">
      <c r="A27" s="31" t="str">
        <f t="shared" si="0"/>
        <v> BBS 128 </v>
      </c>
      <c r="B27" s="14" t="str">
        <f t="shared" si="1"/>
        <v>I</v>
      </c>
      <c r="C27" s="31">
        <f t="shared" si="2"/>
        <v>52147.517</v>
      </c>
      <c r="D27" t="str">
        <f t="shared" si="3"/>
        <v>vis</v>
      </c>
      <c r="E27">
        <f>VLOOKUP(C27,Active!C$21:E$971,3,FALSE)</f>
        <v>4055.0334330854466</v>
      </c>
      <c r="F27" s="14" t="s">
        <v>128</v>
      </c>
      <c r="G27" t="str">
        <f t="shared" si="4"/>
        <v>52147.517</v>
      </c>
      <c r="H27" s="31">
        <f t="shared" si="5"/>
        <v>4055</v>
      </c>
      <c r="I27" s="64" t="s">
        <v>205</v>
      </c>
      <c r="J27" s="65" t="s">
        <v>206</v>
      </c>
      <c r="K27" s="64" t="s">
        <v>207</v>
      </c>
      <c r="L27" s="64" t="s">
        <v>184</v>
      </c>
      <c r="M27" s="65" t="s">
        <v>176</v>
      </c>
      <c r="N27" s="65" t="s">
        <v>177</v>
      </c>
      <c r="O27" s="66" t="s">
        <v>133</v>
      </c>
      <c r="P27" s="66" t="s">
        <v>208</v>
      </c>
    </row>
    <row r="28" spans="1:16" ht="12.75" customHeight="1" x14ac:dyDescent="0.2">
      <c r="A28" s="31" t="str">
        <f t="shared" si="0"/>
        <v>IBVS 5583 </v>
      </c>
      <c r="B28" s="14" t="str">
        <f t="shared" si="1"/>
        <v>I</v>
      </c>
      <c r="C28" s="31">
        <f t="shared" si="2"/>
        <v>52147.520900000003</v>
      </c>
      <c r="D28" t="str">
        <f t="shared" si="3"/>
        <v>vis</v>
      </c>
      <c r="E28">
        <f>VLOOKUP(C28,Active!C$21:E$971,3,FALSE)</f>
        <v>4055.0358230670872</v>
      </c>
      <c r="F28" s="14" t="s">
        <v>128</v>
      </c>
      <c r="G28" t="str">
        <f t="shared" si="4"/>
        <v>52147.5209</v>
      </c>
      <c r="H28" s="31">
        <f t="shared" si="5"/>
        <v>4055</v>
      </c>
      <c r="I28" s="64" t="s">
        <v>209</v>
      </c>
      <c r="J28" s="65" t="s">
        <v>210</v>
      </c>
      <c r="K28" s="64" t="s">
        <v>207</v>
      </c>
      <c r="L28" s="64" t="s">
        <v>211</v>
      </c>
      <c r="M28" s="65" t="s">
        <v>176</v>
      </c>
      <c r="N28" s="65" t="s">
        <v>212</v>
      </c>
      <c r="O28" s="66" t="s">
        <v>213</v>
      </c>
      <c r="P28" s="67" t="s">
        <v>214</v>
      </c>
    </row>
    <row r="29" spans="1:16" ht="12.75" customHeight="1" x14ac:dyDescent="0.2">
      <c r="A29" s="31" t="str">
        <f t="shared" si="0"/>
        <v>BAVM 158 </v>
      </c>
      <c r="B29" s="14" t="str">
        <f t="shared" si="1"/>
        <v>I</v>
      </c>
      <c r="C29" s="31">
        <f t="shared" si="2"/>
        <v>52555.477899999998</v>
      </c>
      <c r="D29" t="str">
        <f t="shared" si="3"/>
        <v>vis</v>
      </c>
      <c r="E29">
        <f>VLOOKUP(C29,Active!C$21:E$971,3,FALSE)</f>
        <v>4305.0383202914882</v>
      </c>
      <c r="F29" s="14" t="s">
        <v>128</v>
      </c>
      <c r="G29" t="str">
        <f t="shared" si="4"/>
        <v>52555.4779</v>
      </c>
      <c r="H29" s="31">
        <f t="shared" si="5"/>
        <v>4305</v>
      </c>
      <c r="I29" s="64" t="s">
        <v>215</v>
      </c>
      <c r="J29" s="65" t="s">
        <v>216</v>
      </c>
      <c r="K29" s="64" t="s">
        <v>217</v>
      </c>
      <c r="L29" s="64" t="s">
        <v>218</v>
      </c>
      <c r="M29" s="65" t="s">
        <v>176</v>
      </c>
      <c r="N29" s="65" t="s">
        <v>128</v>
      </c>
      <c r="O29" s="66" t="s">
        <v>219</v>
      </c>
      <c r="P29" s="67" t="s">
        <v>220</v>
      </c>
    </row>
    <row r="30" spans="1:16" ht="12.75" customHeight="1" x14ac:dyDescent="0.2">
      <c r="A30" s="31" t="str">
        <f t="shared" si="0"/>
        <v>BAVM 172 </v>
      </c>
      <c r="B30" s="14" t="str">
        <f t="shared" si="1"/>
        <v>I</v>
      </c>
      <c r="C30" s="31">
        <f t="shared" si="2"/>
        <v>52901.4398</v>
      </c>
      <c r="D30" t="str">
        <f t="shared" si="3"/>
        <v>vis</v>
      </c>
      <c r="E30">
        <f>VLOOKUP(C30,Active!C$21:E$971,3,FALSE)</f>
        <v>4517.0492404240022</v>
      </c>
      <c r="F30" s="14" t="s">
        <v>128</v>
      </c>
      <c r="G30" t="str">
        <f t="shared" si="4"/>
        <v>52901.4398</v>
      </c>
      <c r="H30" s="31">
        <f t="shared" si="5"/>
        <v>4517</v>
      </c>
      <c r="I30" s="64" t="s">
        <v>221</v>
      </c>
      <c r="J30" s="65" t="s">
        <v>222</v>
      </c>
      <c r="K30" s="64" t="s">
        <v>223</v>
      </c>
      <c r="L30" s="64" t="s">
        <v>224</v>
      </c>
      <c r="M30" s="65" t="s">
        <v>176</v>
      </c>
      <c r="N30" s="65" t="s">
        <v>225</v>
      </c>
      <c r="O30" s="66" t="s">
        <v>226</v>
      </c>
      <c r="P30" s="67" t="s">
        <v>227</v>
      </c>
    </row>
    <row r="31" spans="1:16" ht="12.75" customHeight="1" x14ac:dyDescent="0.2">
      <c r="A31" s="31" t="str">
        <f t="shared" si="0"/>
        <v> JAAVSO 41;122 </v>
      </c>
      <c r="B31" s="14" t="str">
        <f t="shared" si="1"/>
        <v>I</v>
      </c>
      <c r="C31" s="31">
        <f t="shared" si="2"/>
        <v>52989.544199999997</v>
      </c>
      <c r="D31" t="str">
        <f t="shared" si="3"/>
        <v>vis</v>
      </c>
      <c r="E31">
        <f>VLOOKUP(C31,Active!C$21:E$971,3,FALSE)</f>
        <v>4571.041009204675</v>
      </c>
      <c r="F31" s="14" t="s">
        <v>128</v>
      </c>
      <c r="G31" t="str">
        <f t="shared" si="4"/>
        <v>52989.5442</v>
      </c>
      <c r="H31" s="31">
        <f t="shared" si="5"/>
        <v>4571</v>
      </c>
      <c r="I31" s="64" t="s">
        <v>228</v>
      </c>
      <c r="J31" s="65" t="s">
        <v>229</v>
      </c>
      <c r="K31" s="64" t="s">
        <v>230</v>
      </c>
      <c r="L31" s="64" t="s">
        <v>231</v>
      </c>
      <c r="M31" s="65" t="s">
        <v>232</v>
      </c>
      <c r="N31" s="65" t="s">
        <v>132</v>
      </c>
      <c r="O31" s="66" t="s">
        <v>233</v>
      </c>
      <c r="P31" s="66" t="s">
        <v>234</v>
      </c>
    </row>
    <row r="32" spans="1:16" ht="12.75" customHeight="1" x14ac:dyDescent="0.2">
      <c r="A32" s="31" t="str">
        <f t="shared" si="0"/>
        <v>IBVS 5843 </v>
      </c>
      <c r="B32" s="14" t="str">
        <f t="shared" si="1"/>
        <v>I</v>
      </c>
      <c r="C32" s="31">
        <f t="shared" si="2"/>
        <v>53263.693800000001</v>
      </c>
      <c r="D32" t="str">
        <f t="shared" si="3"/>
        <v>vis</v>
      </c>
      <c r="E32">
        <f>VLOOKUP(C32,Active!C$21:E$971,3,FALSE)</f>
        <v>4739.0442169277248</v>
      </c>
      <c r="F32" s="14" t="s">
        <v>128</v>
      </c>
      <c r="G32" t="str">
        <f t="shared" si="4"/>
        <v>53263.6938</v>
      </c>
      <c r="H32" s="31">
        <f t="shared" si="5"/>
        <v>4739</v>
      </c>
      <c r="I32" s="64" t="s">
        <v>235</v>
      </c>
      <c r="J32" s="65" t="s">
        <v>236</v>
      </c>
      <c r="K32" s="64" t="s">
        <v>237</v>
      </c>
      <c r="L32" s="64" t="s">
        <v>238</v>
      </c>
      <c r="M32" s="65" t="s">
        <v>232</v>
      </c>
      <c r="N32" s="65" t="s">
        <v>185</v>
      </c>
      <c r="O32" s="66" t="s">
        <v>239</v>
      </c>
      <c r="P32" s="67" t="s">
        <v>240</v>
      </c>
    </row>
    <row r="33" spans="1:16" ht="12.75" customHeight="1" x14ac:dyDescent="0.2">
      <c r="A33" s="31" t="str">
        <f t="shared" si="0"/>
        <v>IBVS 5843 </v>
      </c>
      <c r="B33" s="14" t="str">
        <f t="shared" si="1"/>
        <v>I</v>
      </c>
      <c r="C33" s="31">
        <f t="shared" si="2"/>
        <v>53281.637699999999</v>
      </c>
      <c r="D33" t="str">
        <f t="shared" si="3"/>
        <v>vis</v>
      </c>
      <c r="E33">
        <f>VLOOKUP(C33,Active!C$21:E$971,3,FALSE)</f>
        <v>4750.0405224450824</v>
      </c>
      <c r="F33" s="14" t="s">
        <v>128</v>
      </c>
      <c r="G33" t="str">
        <f t="shared" si="4"/>
        <v>53281.6377</v>
      </c>
      <c r="H33" s="31">
        <f t="shared" si="5"/>
        <v>4750</v>
      </c>
      <c r="I33" s="64" t="s">
        <v>241</v>
      </c>
      <c r="J33" s="65" t="s">
        <v>242</v>
      </c>
      <c r="K33" s="64" t="s">
        <v>243</v>
      </c>
      <c r="L33" s="64" t="s">
        <v>244</v>
      </c>
      <c r="M33" s="65" t="s">
        <v>232</v>
      </c>
      <c r="N33" s="65" t="s">
        <v>185</v>
      </c>
      <c r="O33" s="66" t="s">
        <v>239</v>
      </c>
      <c r="P33" s="67" t="s">
        <v>240</v>
      </c>
    </row>
    <row r="34" spans="1:16" ht="12.75" customHeight="1" x14ac:dyDescent="0.2">
      <c r="A34" s="31" t="str">
        <f t="shared" si="0"/>
        <v>IBVS 5843 </v>
      </c>
      <c r="B34" s="14" t="str">
        <f t="shared" si="1"/>
        <v>I</v>
      </c>
      <c r="C34" s="31">
        <f t="shared" si="2"/>
        <v>53294.697200000002</v>
      </c>
      <c r="D34" t="str">
        <f t="shared" si="3"/>
        <v>vis</v>
      </c>
      <c r="E34">
        <f>VLOOKUP(C34,Active!C$21:E$971,3,FALSE)</f>
        <v>4758.0435904461292</v>
      </c>
      <c r="F34" s="14" t="s">
        <v>128</v>
      </c>
      <c r="G34" t="str">
        <f t="shared" si="4"/>
        <v>53294.6972</v>
      </c>
      <c r="H34" s="31">
        <f t="shared" si="5"/>
        <v>4758</v>
      </c>
      <c r="I34" s="64" t="s">
        <v>245</v>
      </c>
      <c r="J34" s="65" t="s">
        <v>246</v>
      </c>
      <c r="K34" s="64" t="s">
        <v>247</v>
      </c>
      <c r="L34" s="64" t="s">
        <v>248</v>
      </c>
      <c r="M34" s="65" t="s">
        <v>232</v>
      </c>
      <c r="N34" s="65" t="s">
        <v>185</v>
      </c>
      <c r="O34" s="66" t="s">
        <v>239</v>
      </c>
      <c r="P34" s="67" t="s">
        <v>240</v>
      </c>
    </row>
    <row r="35" spans="1:16" ht="12.75" customHeight="1" x14ac:dyDescent="0.2">
      <c r="A35" s="31" t="str">
        <f t="shared" si="0"/>
        <v>IBVS 5843 </v>
      </c>
      <c r="B35" s="14" t="str">
        <f t="shared" si="1"/>
        <v>I</v>
      </c>
      <c r="C35" s="31">
        <f t="shared" si="2"/>
        <v>53299.593399999998</v>
      </c>
      <c r="D35" t="str">
        <f t="shared" si="3"/>
        <v>vis</v>
      </c>
      <c r="E35">
        <f>VLOOKUP(C35,Active!C$21:E$971,3,FALSE)</f>
        <v>4761.0440591889355</v>
      </c>
      <c r="F35" s="14" t="s">
        <v>128</v>
      </c>
      <c r="G35" t="str">
        <f t="shared" si="4"/>
        <v>53299.5934</v>
      </c>
      <c r="H35" s="31">
        <f t="shared" si="5"/>
        <v>4761</v>
      </c>
      <c r="I35" s="64" t="s">
        <v>249</v>
      </c>
      <c r="J35" s="65" t="s">
        <v>250</v>
      </c>
      <c r="K35" s="64" t="s">
        <v>251</v>
      </c>
      <c r="L35" s="64" t="s">
        <v>252</v>
      </c>
      <c r="M35" s="65" t="s">
        <v>232</v>
      </c>
      <c r="N35" s="65" t="s">
        <v>185</v>
      </c>
      <c r="O35" s="66" t="s">
        <v>239</v>
      </c>
      <c r="P35" s="67" t="s">
        <v>240</v>
      </c>
    </row>
    <row r="36" spans="1:16" ht="12.75" customHeight="1" x14ac:dyDescent="0.2">
      <c r="A36" s="31" t="str">
        <f t="shared" si="0"/>
        <v>BAVM 178 </v>
      </c>
      <c r="B36" s="14" t="str">
        <f t="shared" si="1"/>
        <v>I</v>
      </c>
      <c r="C36" s="31">
        <f t="shared" si="2"/>
        <v>53614.5317</v>
      </c>
      <c r="D36" t="str">
        <f t="shared" si="3"/>
        <v>vis</v>
      </c>
      <c r="E36">
        <f>VLOOKUP(C36,Active!C$21:E$971,3,FALSE)</f>
        <v>4954.0432269237917</v>
      </c>
      <c r="F36" s="14" t="s">
        <v>128</v>
      </c>
      <c r="G36" t="str">
        <f t="shared" si="4"/>
        <v>53614.5317</v>
      </c>
      <c r="H36" s="31">
        <f t="shared" si="5"/>
        <v>4954</v>
      </c>
      <c r="I36" s="64" t="s">
        <v>253</v>
      </c>
      <c r="J36" s="65" t="s">
        <v>254</v>
      </c>
      <c r="K36" s="64" t="s">
        <v>255</v>
      </c>
      <c r="L36" s="64" t="s">
        <v>256</v>
      </c>
      <c r="M36" s="65" t="s">
        <v>232</v>
      </c>
      <c r="N36" s="65" t="s">
        <v>185</v>
      </c>
      <c r="O36" s="66" t="s">
        <v>257</v>
      </c>
      <c r="P36" s="67" t="s">
        <v>258</v>
      </c>
    </row>
    <row r="37" spans="1:16" ht="12.75" customHeight="1" x14ac:dyDescent="0.2">
      <c r="A37" s="31" t="str">
        <f t="shared" si="0"/>
        <v>BAVM 178 </v>
      </c>
      <c r="B37" s="14" t="str">
        <f t="shared" si="1"/>
        <v>I</v>
      </c>
      <c r="C37" s="31">
        <f t="shared" si="2"/>
        <v>53673.2886</v>
      </c>
      <c r="D37" t="str">
        <f t="shared" si="3"/>
        <v>vis</v>
      </c>
      <c r="E37">
        <f>VLOOKUP(C37,Active!C$21:E$971,3,FALSE)</f>
        <v>4990.0503838770119</v>
      </c>
      <c r="F37" s="14" t="s">
        <v>128</v>
      </c>
      <c r="G37" t="str">
        <f t="shared" si="4"/>
        <v>53673.2886</v>
      </c>
      <c r="H37" s="31">
        <f t="shared" si="5"/>
        <v>4990</v>
      </c>
      <c r="I37" s="64" t="s">
        <v>259</v>
      </c>
      <c r="J37" s="65" t="s">
        <v>260</v>
      </c>
      <c r="K37" s="64" t="s">
        <v>261</v>
      </c>
      <c r="L37" s="64" t="s">
        <v>262</v>
      </c>
      <c r="M37" s="65" t="s">
        <v>232</v>
      </c>
      <c r="N37" s="65" t="s">
        <v>225</v>
      </c>
      <c r="O37" s="66" t="s">
        <v>263</v>
      </c>
      <c r="P37" s="67" t="s">
        <v>258</v>
      </c>
    </row>
    <row r="38" spans="1:16" ht="12.75" customHeight="1" x14ac:dyDescent="0.2">
      <c r="A38" s="31" t="str">
        <f t="shared" si="0"/>
        <v>IBVS 5746 </v>
      </c>
      <c r="B38" s="14" t="str">
        <f t="shared" si="1"/>
        <v>I</v>
      </c>
      <c r="C38" s="31">
        <f t="shared" si="2"/>
        <v>53991.4908</v>
      </c>
      <c r="D38" t="str">
        <f t="shared" si="3"/>
        <v>vis</v>
      </c>
      <c r="E38">
        <f>VLOOKUP(C38,Active!C$21:E$971,3,FALSE)</f>
        <v>5185.0497211167185</v>
      </c>
      <c r="F38" s="14" t="s">
        <v>128</v>
      </c>
      <c r="G38" t="str">
        <f t="shared" si="4"/>
        <v>53991.4908</v>
      </c>
      <c r="H38" s="31">
        <f t="shared" si="5"/>
        <v>5185</v>
      </c>
      <c r="I38" s="64" t="s">
        <v>264</v>
      </c>
      <c r="J38" s="65" t="s">
        <v>265</v>
      </c>
      <c r="K38" s="64" t="s">
        <v>266</v>
      </c>
      <c r="L38" s="64" t="s">
        <v>267</v>
      </c>
      <c r="M38" s="65" t="s">
        <v>176</v>
      </c>
      <c r="N38" s="65" t="s">
        <v>177</v>
      </c>
      <c r="O38" s="66" t="s">
        <v>268</v>
      </c>
      <c r="P38" s="67" t="s">
        <v>269</v>
      </c>
    </row>
    <row r="39" spans="1:16" ht="12.75" customHeight="1" x14ac:dyDescent="0.2">
      <c r="A39" s="31" t="str">
        <f t="shared" si="0"/>
        <v>BAVM 231 </v>
      </c>
      <c r="B39" s="14" t="str">
        <f t="shared" si="1"/>
        <v>I</v>
      </c>
      <c r="C39" s="31">
        <f t="shared" si="2"/>
        <v>55858.313199999997</v>
      </c>
      <c r="D39" t="str">
        <f t="shared" si="3"/>
        <v>vis</v>
      </c>
      <c r="E39">
        <f>VLOOKUP(C39,Active!C$21:E$971,3,FALSE)</f>
        <v>6329.0679923424959</v>
      </c>
      <c r="F39" s="14" t="s">
        <v>128</v>
      </c>
      <c r="G39" t="str">
        <f t="shared" si="4"/>
        <v>55858.3132</v>
      </c>
      <c r="H39" s="31">
        <f t="shared" si="5"/>
        <v>6329</v>
      </c>
      <c r="I39" s="64" t="s">
        <v>270</v>
      </c>
      <c r="J39" s="65" t="s">
        <v>271</v>
      </c>
      <c r="K39" s="64" t="s">
        <v>272</v>
      </c>
      <c r="L39" s="64" t="s">
        <v>273</v>
      </c>
      <c r="M39" s="65" t="s">
        <v>232</v>
      </c>
      <c r="N39" s="65" t="s">
        <v>185</v>
      </c>
      <c r="O39" s="66" t="s">
        <v>274</v>
      </c>
      <c r="P39" s="67" t="s">
        <v>275</v>
      </c>
    </row>
    <row r="40" spans="1:16" ht="12.75" customHeight="1" x14ac:dyDescent="0.2">
      <c r="A40" s="31" t="str">
        <f t="shared" si="0"/>
        <v>BAVM 232 </v>
      </c>
      <c r="B40" s="14" t="str">
        <f t="shared" si="1"/>
        <v>I</v>
      </c>
      <c r="C40" s="31">
        <f t="shared" si="2"/>
        <v>56181.429900000003</v>
      </c>
      <c r="D40" t="str">
        <f t="shared" si="3"/>
        <v>vis</v>
      </c>
      <c r="E40">
        <f>VLOOKUP(C40,Active!C$21:E$971,3,FALSE)</f>
        <v>6527.0790128542412</v>
      </c>
      <c r="F40" s="14" t="s">
        <v>128</v>
      </c>
      <c r="G40" t="str">
        <f t="shared" si="4"/>
        <v>56181.4299</v>
      </c>
      <c r="H40" s="31">
        <f t="shared" si="5"/>
        <v>6527</v>
      </c>
      <c r="I40" s="64" t="s">
        <v>276</v>
      </c>
      <c r="J40" s="65" t="s">
        <v>277</v>
      </c>
      <c r="K40" s="64" t="s">
        <v>278</v>
      </c>
      <c r="L40" s="64" t="s">
        <v>279</v>
      </c>
      <c r="M40" s="65" t="s">
        <v>232</v>
      </c>
      <c r="N40" s="65" t="s">
        <v>185</v>
      </c>
      <c r="O40" s="66" t="s">
        <v>280</v>
      </c>
      <c r="P40" s="67" t="s">
        <v>281</v>
      </c>
    </row>
    <row r="41" spans="1:16" ht="12.75" customHeight="1" x14ac:dyDescent="0.2">
      <c r="A41" s="31" t="str">
        <f t="shared" si="0"/>
        <v>IBVS 6042 </v>
      </c>
      <c r="B41" s="14" t="str">
        <f t="shared" si="1"/>
        <v>I</v>
      </c>
      <c r="C41" s="31">
        <f t="shared" si="2"/>
        <v>56246.700499999999</v>
      </c>
      <c r="D41" t="str">
        <f t="shared" si="3"/>
        <v>vis</v>
      </c>
      <c r="E41">
        <f>VLOOKUP(C41,Active!C$21:E$971,3,FALSE)</f>
        <v>6567.0778681143165</v>
      </c>
      <c r="F41" s="14" t="s">
        <v>128</v>
      </c>
      <c r="G41" t="str">
        <f t="shared" si="4"/>
        <v>56246.7005</v>
      </c>
      <c r="H41" s="31">
        <f t="shared" si="5"/>
        <v>6567</v>
      </c>
      <c r="I41" s="64" t="s">
        <v>282</v>
      </c>
      <c r="J41" s="65" t="s">
        <v>283</v>
      </c>
      <c r="K41" s="64" t="s">
        <v>284</v>
      </c>
      <c r="L41" s="64" t="s">
        <v>285</v>
      </c>
      <c r="M41" s="65" t="s">
        <v>232</v>
      </c>
      <c r="N41" s="65" t="s">
        <v>128</v>
      </c>
      <c r="O41" s="66" t="s">
        <v>286</v>
      </c>
      <c r="P41" s="67" t="s">
        <v>287</v>
      </c>
    </row>
    <row r="42" spans="1:16" ht="12.75" customHeight="1" x14ac:dyDescent="0.2">
      <c r="A42" s="31" t="str">
        <f t="shared" si="0"/>
        <v> CTAD 52.6 </v>
      </c>
      <c r="B42" s="14" t="str">
        <f t="shared" si="1"/>
        <v>I</v>
      </c>
      <c r="C42" s="31">
        <f t="shared" si="2"/>
        <v>24749.378000000001</v>
      </c>
      <c r="D42" t="str">
        <f t="shared" si="3"/>
        <v>vis</v>
      </c>
      <c r="E42">
        <f>VLOOKUP(C42,Active!C$21:E$971,3,FALSE)</f>
        <v>-12734.979164569047</v>
      </c>
      <c r="F42" s="14" t="s">
        <v>128</v>
      </c>
      <c r="G42" t="str">
        <f t="shared" si="4"/>
        <v>24749.378</v>
      </c>
      <c r="H42" s="31">
        <f t="shared" si="5"/>
        <v>-12735</v>
      </c>
      <c r="I42" s="64" t="s">
        <v>288</v>
      </c>
      <c r="J42" s="65" t="s">
        <v>289</v>
      </c>
      <c r="K42" s="64">
        <v>-12735</v>
      </c>
      <c r="L42" s="64" t="s">
        <v>290</v>
      </c>
      <c r="M42" s="65" t="s">
        <v>291</v>
      </c>
      <c r="N42" s="65"/>
      <c r="O42" s="66" t="s">
        <v>292</v>
      </c>
      <c r="P42" s="66" t="s">
        <v>42</v>
      </c>
    </row>
    <row r="43" spans="1:16" ht="12.75" customHeight="1" x14ac:dyDescent="0.2">
      <c r="A43" s="31" t="str">
        <f t="shared" ref="A43:A74" si="6">P43</f>
        <v> AAC 2.80 </v>
      </c>
      <c r="B43" s="14" t="str">
        <f t="shared" ref="B43:B74" si="7">IF(H43=INT(H43),"I","II")</f>
        <v>I</v>
      </c>
      <c r="C43" s="31">
        <f t="shared" ref="C43:C74" si="8">1*G43</f>
        <v>27745.38</v>
      </c>
      <c r="D43" t="str">
        <f t="shared" ref="D43:D74" si="9">VLOOKUP(F43,I$1:J$5,2,FALSE)</f>
        <v>vis</v>
      </c>
      <c r="E43">
        <f>VLOOKUP(C43,Active!C$21:E$971,3,FALSE)</f>
        <v>-10898.981788156072</v>
      </c>
      <c r="F43" s="14" t="s">
        <v>128</v>
      </c>
      <c r="G43" t="str">
        <f t="shared" ref="G43:G74" si="10">MID(I43,3,LEN(I43)-3)</f>
        <v>27745.380</v>
      </c>
      <c r="H43" s="31">
        <f t="shared" ref="H43:H74" si="11">1*K43</f>
        <v>-10899</v>
      </c>
      <c r="I43" s="64" t="s">
        <v>293</v>
      </c>
      <c r="J43" s="65" t="s">
        <v>294</v>
      </c>
      <c r="K43" s="64">
        <v>-10899</v>
      </c>
      <c r="L43" s="64" t="s">
        <v>175</v>
      </c>
      <c r="M43" s="65" t="s">
        <v>132</v>
      </c>
      <c r="N43" s="65"/>
      <c r="O43" s="66" t="s">
        <v>295</v>
      </c>
      <c r="P43" s="66" t="s">
        <v>44</v>
      </c>
    </row>
    <row r="44" spans="1:16" ht="12.75" customHeight="1" x14ac:dyDescent="0.2">
      <c r="A44" s="31" t="str">
        <f t="shared" si="6"/>
        <v> AA 27.158 </v>
      </c>
      <c r="B44" s="14" t="str">
        <f t="shared" si="7"/>
        <v>I</v>
      </c>
      <c r="C44" s="31">
        <f t="shared" si="8"/>
        <v>28037.482</v>
      </c>
      <c r="D44" t="str">
        <f t="shared" si="9"/>
        <v>vis</v>
      </c>
      <c r="E44">
        <f>VLOOKUP(C44,Active!C$21:E$971,3,FALSE)</f>
        <v>-10719.977065981326</v>
      </c>
      <c r="F44" s="14" t="s">
        <v>128</v>
      </c>
      <c r="G44" t="str">
        <f t="shared" si="10"/>
        <v>28037.482</v>
      </c>
      <c r="H44" s="31">
        <f t="shared" si="11"/>
        <v>-10720</v>
      </c>
      <c r="I44" s="64" t="s">
        <v>296</v>
      </c>
      <c r="J44" s="65" t="s">
        <v>297</v>
      </c>
      <c r="K44" s="64">
        <v>-10720</v>
      </c>
      <c r="L44" s="64" t="s">
        <v>298</v>
      </c>
      <c r="M44" s="65" t="s">
        <v>132</v>
      </c>
      <c r="N44" s="65"/>
      <c r="O44" s="66" t="s">
        <v>295</v>
      </c>
      <c r="P44" s="66" t="s">
        <v>45</v>
      </c>
    </row>
    <row r="45" spans="1:16" ht="12.75" customHeight="1" x14ac:dyDescent="0.2">
      <c r="A45" s="31" t="str">
        <f t="shared" si="6"/>
        <v> AA 27.158 </v>
      </c>
      <c r="B45" s="14" t="str">
        <f t="shared" si="7"/>
        <v>I</v>
      </c>
      <c r="C45" s="31">
        <f t="shared" si="8"/>
        <v>28109.272000000001</v>
      </c>
      <c r="D45" t="str">
        <f t="shared" si="9"/>
        <v>vis</v>
      </c>
      <c r="E45">
        <f>VLOOKUP(C45,Active!C$21:E$971,3,FALSE)</f>
        <v>-10675.983019364305</v>
      </c>
      <c r="F45" s="14" t="s">
        <v>128</v>
      </c>
      <c r="G45" t="str">
        <f t="shared" si="10"/>
        <v>28109.272</v>
      </c>
      <c r="H45" s="31">
        <f t="shared" si="11"/>
        <v>-10676</v>
      </c>
      <c r="I45" s="64" t="s">
        <v>299</v>
      </c>
      <c r="J45" s="65" t="s">
        <v>300</v>
      </c>
      <c r="K45" s="64">
        <v>-10676</v>
      </c>
      <c r="L45" s="64" t="s">
        <v>301</v>
      </c>
      <c r="M45" s="65" t="s">
        <v>132</v>
      </c>
      <c r="N45" s="65"/>
      <c r="O45" s="66" t="s">
        <v>295</v>
      </c>
      <c r="P45" s="66" t="s">
        <v>45</v>
      </c>
    </row>
    <row r="46" spans="1:16" ht="12.75" customHeight="1" x14ac:dyDescent="0.2">
      <c r="A46" s="31" t="str">
        <f t="shared" si="6"/>
        <v> CTAD 46 </v>
      </c>
      <c r="B46" s="14" t="str">
        <f t="shared" si="7"/>
        <v>I</v>
      </c>
      <c r="C46" s="31">
        <f t="shared" si="8"/>
        <v>29098.142</v>
      </c>
      <c r="D46" t="str">
        <f t="shared" si="9"/>
        <v>vis</v>
      </c>
      <c r="E46">
        <f>VLOOKUP(C46,Active!C$21:E$971,3,FALSE)</f>
        <v>-10069.987854603567</v>
      </c>
      <c r="F46" s="14" t="s">
        <v>128</v>
      </c>
      <c r="G46" t="str">
        <f t="shared" si="10"/>
        <v>29098.142</v>
      </c>
      <c r="H46" s="31">
        <f t="shared" si="11"/>
        <v>-10070</v>
      </c>
      <c r="I46" s="64" t="s">
        <v>302</v>
      </c>
      <c r="J46" s="65" t="s">
        <v>303</v>
      </c>
      <c r="K46" s="64">
        <v>-10070</v>
      </c>
      <c r="L46" s="64" t="s">
        <v>163</v>
      </c>
      <c r="M46" s="65" t="s">
        <v>132</v>
      </c>
      <c r="N46" s="65"/>
      <c r="O46" s="66" t="s">
        <v>292</v>
      </c>
      <c r="P46" s="66" t="s">
        <v>46</v>
      </c>
    </row>
    <row r="47" spans="1:16" ht="12.75" customHeight="1" x14ac:dyDescent="0.2">
      <c r="A47" s="31" t="str">
        <f t="shared" si="6"/>
        <v> CTAD 52.6 </v>
      </c>
      <c r="B47" s="14" t="str">
        <f t="shared" si="7"/>
        <v>I</v>
      </c>
      <c r="C47" s="31">
        <f t="shared" si="8"/>
        <v>29099.79</v>
      </c>
      <c r="D47" t="str">
        <f t="shared" si="9"/>
        <v>vis</v>
      </c>
      <c r="E47">
        <f>VLOOKUP(C47,Active!C$21:E$971,3,FALSE)</f>
        <v>-10068.977934157476</v>
      </c>
      <c r="F47" s="14" t="s">
        <v>128</v>
      </c>
      <c r="G47" t="str">
        <f t="shared" si="10"/>
        <v>29099.790</v>
      </c>
      <c r="H47" s="31">
        <f t="shared" si="11"/>
        <v>-10069</v>
      </c>
      <c r="I47" s="64" t="s">
        <v>304</v>
      </c>
      <c r="J47" s="65" t="s">
        <v>305</v>
      </c>
      <c r="K47" s="64">
        <v>-10069</v>
      </c>
      <c r="L47" s="64" t="s">
        <v>306</v>
      </c>
      <c r="M47" s="65" t="s">
        <v>132</v>
      </c>
      <c r="N47" s="65"/>
      <c r="O47" s="66" t="s">
        <v>292</v>
      </c>
      <c r="P47" s="66" t="s">
        <v>42</v>
      </c>
    </row>
    <row r="48" spans="1:16" ht="12.75" customHeight="1" x14ac:dyDescent="0.2">
      <c r="A48" s="31" t="str">
        <f t="shared" si="6"/>
        <v> CTAD 52.6 </v>
      </c>
      <c r="B48" s="14" t="str">
        <f t="shared" si="7"/>
        <v>I</v>
      </c>
      <c r="C48" s="31">
        <f t="shared" si="8"/>
        <v>29191.169000000002</v>
      </c>
      <c r="D48" t="str">
        <f t="shared" si="9"/>
        <v>vis</v>
      </c>
      <c r="E48">
        <f>VLOOKUP(C48,Active!C$21:E$971,3,FALSE)</f>
        <v>-10012.979438742839</v>
      </c>
      <c r="F48" s="14" t="s">
        <v>128</v>
      </c>
      <c r="G48" t="str">
        <f t="shared" si="10"/>
        <v>29191.169</v>
      </c>
      <c r="H48" s="31">
        <f t="shared" si="11"/>
        <v>-10013</v>
      </c>
      <c r="I48" s="64" t="s">
        <v>307</v>
      </c>
      <c r="J48" s="65" t="s">
        <v>308</v>
      </c>
      <c r="K48" s="64">
        <v>-10013</v>
      </c>
      <c r="L48" s="64" t="s">
        <v>290</v>
      </c>
      <c r="M48" s="65" t="s">
        <v>132</v>
      </c>
      <c r="N48" s="65"/>
      <c r="O48" s="66" t="s">
        <v>292</v>
      </c>
      <c r="P48" s="66" t="s">
        <v>42</v>
      </c>
    </row>
    <row r="49" spans="1:16" ht="12.75" customHeight="1" x14ac:dyDescent="0.2">
      <c r="A49" s="31" t="str">
        <f t="shared" si="6"/>
        <v> CTAD 52.6 </v>
      </c>
      <c r="B49" s="14" t="str">
        <f t="shared" si="7"/>
        <v>I</v>
      </c>
      <c r="C49" s="31">
        <f t="shared" si="8"/>
        <v>29271.119999999999</v>
      </c>
      <c r="D49" t="str">
        <f t="shared" si="9"/>
        <v>vis</v>
      </c>
      <c r="E49">
        <f>VLOOKUP(C49,Active!C$21:E$971,3,FALSE)</f>
        <v>-9963.9842023439342</v>
      </c>
      <c r="F49" s="14" t="s">
        <v>128</v>
      </c>
      <c r="G49" t="str">
        <f t="shared" si="10"/>
        <v>29271.120</v>
      </c>
      <c r="H49" s="31">
        <f t="shared" si="11"/>
        <v>-9964</v>
      </c>
      <c r="I49" s="64" t="s">
        <v>309</v>
      </c>
      <c r="J49" s="65" t="s">
        <v>310</v>
      </c>
      <c r="K49" s="64">
        <v>-9964</v>
      </c>
      <c r="L49" s="64" t="s">
        <v>311</v>
      </c>
      <c r="M49" s="65" t="s">
        <v>132</v>
      </c>
      <c r="N49" s="65"/>
      <c r="O49" s="66" t="s">
        <v>292</v>
      </c>
      <c r="P49" s="66" t="s">
        <v>42</v>
      </c>
    </row>
    <row r="50" spans="1:16" ht="12.75" customHeight="1" x14ac:dyDescent="0.2">
      <c r="A50" s="31" t="str">
        <f t="shared" si="6"/>
        <v> CTAD 52.6 </v>
      </c>
      <c r="B50" s="14" t="str">
        <f t="shared" si="7"/>
        <v>I</v>
      </c>
      <c r="C50" s="31">
        <f t="shared" si="8"/>
        <v>29581.172999999999</v>
      </c>
      <c r="D50" t="str">
        <f t="shared" si="9"/>
        <v>vis</v>
      </c>
      <c r="E50">
        <f>VLOOKUP(C50,Active!C$21:E$971,3,FALSE)</f>
        <v>-9773.9788236596178</v>
      </c>
      <c r="F50" s="14" t="s">
        <v>128</v>
      </c>
      <c r="G50" t="str">
        <f t="shared" si="10"/>
        <v>29581.173</v>
      </c>
      <c r="H50" s="31">
        <f t="shared" si="11"/>
        <v>-9774</v>
      </c>
      <c r="I50" s="64" t="s">
        <v>312</v>
      </c>
      <c r="J50" s="65" t="s">
        <v>313</v>
      </c>
      <c r="K50" s="64">
        <v>-9774</v>
      </c>
      <c r="L50" s="64" t="s">
        <v>314</v>
      </c>
      <c r="M50" s="65" t="s">
        <v>132</v>
      </c>
      <c r="N50" s="65"/>
      <c r="O50" s="66" t="s">
        <v>292</v>
      </c>
      <c r="P50" s="66" t="s">
        <v>42</v>
      </c>
    </row>
    <row r="51" spans="1:16" ht="12.75" customHeight="1" x14ac:dyDescent="0.2">
      <c r="A51" s="31" t="str">
        <f t="shared" si="6"/>
        <v> HA 113.75 </v>
      </c>
      <c r="B51" s="14" t="str">
        <f t="shared" si="7"/>
        <v>I</v>
      </c>
      <c r="C51" s="31">
        <f t="shared" si="8"/>
        <v>29631.759999999998</v>
      </c>
      <c r="D51" t="str">
        <f t="shared" si="9"/>
        <v>vis</v>
      </c>
      <c r="E51">
        <f>VLOOKUP(C51,Active!C$21:E$971,3,FALSE)</f>
        <v>-9742.9783105489441</v>
      </c>
      <c r="F51" s="14" t="s">
        <v>128</v>
      </c>
      <c r="G51" t="str">
        <f t="shared" si="10"/>
        <v>29631.760</v>
      </c>
      <c r="H51" s="31">
        <f t="shared" si="11"/>
        <v>-9743</v>
      </c>
      <c r="I51" s="64" t="s">
        <v>315</v>
      </c>
      <c r="J51" s="65" t="s">
        <v>316</v>
      </c>
      <c r="K51" s="64">
        <v>-9743</v>
      </c>
      <c r="L51" s="64" t="s">
        <v>314</v>
      </c>
      <c r="M51" s="65" t="s">
        <v>150</v>
      </c>
      <c r="N51" s="65"/>
      <c r="O51" s="66" t="s">
        <v>317</v>
      </c>
      <c r="P51" s="66" t="s">
        <v>47</v>
      </c>
    </row>
    <row r="52" spans="1:16" ht="12.75" customHeight="1" x14ac:dyDescent="0.2">
      <c r="A52" s="31" t="str">
        <f t="shared" si="6"/>
        <v> AAC 4.115 </v>
      </c>
      <c r="B52" s="14" t="str">
        <f t="shared" si="7"/>
        <v>I</v>
      </c>
      <c r="C52" s="31">
        <f t="shared" si="8"/>
        <v>32820.294000000002</v>
      </c>
      <c r="D52" t="str">
        <f t="shared" si="9"/>
        <v>vis</v>
      </c>
      <c r="E52">
        <f>VLOOKUP(C52,Active!C$21:E$971,3,FALSE)</f>
        <v>-7788.9942816318808</v>
      </c>
      <c r="F52" s="14" t="s">
        <v>128</v>
      </c>
      <c r="G52" t="str">
        <f t="shared" si="10"/>
        <v>32820.294</v>
      </c>
      <c r="H52" s="31">
        <f t="shared" si="11"/>
        <v>-7789</v>
      </c>
      <c r="I52" s="64" t="s">
        <v>318</v>
      </c>
      <c r="J52" s="65" t="s">
        <v>319</v>
      </c>
      <c r="K52" s="64">
        <v>-7789</v>
      </c>
      <c r="L52" s="64" t="s">
        <v>320</v>
      </c>
      <c r="M52" s="65" t="s">
        <v>132</v>
      </c>
      <c r="N52" s="65"/>
      <c r="O52" s="66" t="s">
        <v>321</v>
      </c>
      <c r="P52" s="66" t="s">
        <v>48</v>
      </c>
    </row>
    <row r="53" spans="1:16" ht="12.75" customHeight="1" x14ac:dyDescent="0.2">
      <c r="A53" s="31" t="str">
        <f t="shared" si="6"/>
        <v> AAC 5.6 </v>
      </c>
      <c r="B53" s="14" t="str">
        <f t="shared" si="7"/>
        <v>I</v>
      </c>
      <c r="C53" s="31">
        <f t="shared" si="8"/>
        <v>33187.449999999997</v>
      </c>
      <c r="D53" t="str">
        <f t="shared" si="9"/>
        <v>vis</v>
      </c>
      <c r="E53">
        <f>VLOOKUP(C53,Active!C$21:E$971,3,FALSE)</f>
        <v>-7563.9952820536846</v>
      </c>
      <c r="F53" s="14" t="s">
        <v>128</v>
      </c>
      <c r="G53" t="str">
        <f t="shared" si="10"/>
        <v>33187.450</v>
      </c>
      <c r="H53" s="31">
        <f t="shared" si="11"/>
        <v>-7564</v>
      </c>
      <c r="I53" s="64" t="s">
        <v>322</v>
      </c>
      <c r="J53" s="65" t="s">
        <v>323</v>
      </c>
      <c r="K53" s="64">
        <v>-7564</v>
      </c>
      <c r="L53" s="64" t="s">
        <v>324</v>
      </c>
      <c r="M53" s="65" t="s">
        <v>132</v>
      </c>
      <c r="N53" s="65"/>
      <c r="O53" s="66" t="s">
        <v>321</v>
      </c>
      <c r="P53" s="66" t="s">
        <v>49</v>
      </c>
    </row>
    <row r="54" spans="1:16" ht="12.75" customHeight="1" x14ac:dyDescent="0.2">
      <c r="A54" s="31" t="str">
        <f t="shared" si="6"/>
        <v> AAC 5.8 </v>
      </c>
      <c r="B54" s="14" t="str">
        <f t="shared" si="7"/>
        <v>I</v>
      </c>
      <c r="C54" s="31">
        <f t="shared" si="8"/>
        <v>33515.427000000003</v>
      </c>
      <c r="D54" t="str">
        <f t="shared" si="9"/>
        <v>vis</v>
      </c>
      <c r="E54">
        <f>VLOOKUP(C54,Active!C$21:E$971,3,FALSE)</f>
        <v>-7363.0057928865181</v>
      </c>
      <c r="F54" s="14" t="s">
        <v>128</v>
      </c>
      <c r="G54" t="str">
        <f t="shared" si="10"/>
        <v>33515.427</v>
      </c>
      <c r="H54" s="31">
        <f t="shared" si="11"/>
        <v>-7363</v>
      </c>
      <c r="I54" s="64" t="s">
        <v>325</v>
      </c>
      <c r="J54" s="65" t="s">
        <v>326</v>
      </c>
      <c r="K54" s="64">
        <v>-7363</v>
      </c>
      <c r="L54" s="64" t="s">
        <v>327</v>
      </c>
      <c r="M54" s="65" t="s">
        <v>132</v>
      </c>
      <c r="N54" s="65"/>
      <c r="O54" s="66" t="s">
        <v>321</v>
      </c>
      <c r="P54" s="66" t="s">
        <v>50</v>
      </c>
    </row>
    <row r="55" spans="1:16" ht="12.75" customHeight="1" x14ac:dyDescent="0.2">
      <c r="A55" s="31" t="str">
        <f t="shared" si="6"/>
        <v> AAC 5.12 </v>
      </c>
      <c r="B55" s="14" t="str">
        <f t="shared" si="7"/>
        <v>I</v>
      </c>
      <c r="C55" s="31">
        <f t="shared" si="8"/>
        <v>33900.548999999999</v>
      </c>
      <c r="D55" t="str">
        <f t="shared" si="9"/>
        <v>vis</v>
      </c>
      <c r="E55">
        <f>VLOOKUP(C55,Active!C$21:E$971,3,FALSE)</f>
        <v>-7126.9969445616798</v>
      </c>
      <c r="F55" s="14" t="s">
        <v>128</v>
      </c>
      <c r="G55" t="str">
        <f t="shared" si="10"/>
        <v>33900.549</v>
      </c>
      <c r="H55" s="31">
        <f t="shared" si="11"/>
        <v>-7127</v>
      </c>
      <c r="I55" s="64" t="s">
        <v>328</v>
      </c>
      <c r="J55" s="65" t="s">
        <v>329</v>
      </c>
      <c r="K55" s="64">
        <v>-7127</v>
      </c>
      <c r="L55" s="64" t="s">
        <v>330</v>
      </c>
      <c r="M55" s="65" t="s">
        <v>132</v>
      </c>
      <c r="N55" s="65"/>
      <c r="O55" s="66" t="s">
        <v>321</v>
      </c>
      <c r="P55" s="66" t="s">
        <v>51</v>
      </c>
    </row>
    <row r="56" spans="1:16" ht="12.75" customHeight="1" x14ac:dyDescent="0.2">
      <c r="A56" s="31" t="str">
        <f t="shared" si="6"/>
        <v> AAC 5.53 </v>
      </c>
      <c r="B56" s="14" t="str">
        <f t="shared" si="7"/>
        <v>I</v>
      </c>
      <c r="C56" s="31">
        <f t="shared" si="8"/>
        <v>34277.493000000002</v>
      </c>
      <c r="D56" t="str">
        <f t="shared" si="9"/>
        <v>vis</v>
      </c>
      <c r="E56">
        <f>VLOOKUP(C56,Active!C$21:E$971,3,FALSE)</f>
        <v>-6895.9997038874017</v>
      </c>
      <c r="F56" s="14" t="s">
        <v>128</v>
      </c>
      <c r="G56" t="str">
        <f t="shared" si="10"/>
        <v>34277.493</v>
      </c>
      <c r="H56" s="31">
        <f t="shared" si="11"/>
        <v>-6896</v>
      </c>
      <c r="I56" s="64" t="s">
        <v>331</v>
      </c>
      <c r="J56" s="65" t="s">
        <v>332</v>
      </c>
      <c r="K56" s="64">
        <v>-6896</v>
      </c>
      <c r="L56" s="64" t="s">
        <v>141</v>
      </c>
      <c r="M56" s="65" t="s">
        <v>132</v>
      </c>
      <c r="N56" s="65"/>
      <c r="O56" s="66" t="s">
        <v>321</v>
      </c>
      <c r="P56" s="66" t="s">
        <v>52</v>
      </c>
    </row>
    <row r="57" spans="1:16" ht="12.75" customHeight="1" x14ac:dyDescent="0.2">
      <c r="A57" s="31" t="str">
        <f t="shared" si="6"/>
        <v> AAC 5.191 </v>
      </c>
      <c r="B57" s="14" t="str">
        <f t="shared" si="7"/>
        <v>I</v>
      </c>
      <c r="C57" s="31">
        <f t="shared" si="8"/>
        <v>34623.436999999998</v>
      </c>
      <c r="D57" t="str">
        <f t="shared" si="9"/>
        <v>vis</v>
      </c>
      <c r="E57">
        <f>VLOOKUP(C57,Active!C$21:E$971,3,FALSE)</f>
        <v>-6683.9997531577947</v>
      </c>
      <c r="F57" s="14" t="s">
        <v>128</v>
      </c>
      <c r="G57" t="str">
        <f t="shared" si="10"/>
        <v>34623.437</v>
      </c>
      <c r="H57" s="31">
        <f t="shared" si="11"/>
        <v>-6684</v>
      </c>
      <c r="I57" s="64" t="s">
        <v>333</v>
      </c>
      <c r="J57" s="65" t="s">
        <v>334</v>
      </c>
      <c r="K57" s="64">
        <v>-6684</v>
      </c>
      <c r="L57" s="64" t="s">
        <v>141</v>
      </c>
      <c r="M57" s="65" t="s">
        <v>132</v>
      </c>
      <c r="N57" s="65"/>
      <c r="O57" s="66" t="s">
        <v>321</v>
      </c>
      <c r="P57" s="66" t="s">
        <v>53</v>
      </c>
    </row>
    <row r="58" spans="1:16" ht="12.75" customHeight="1" x14ac:dyDescent="0.2">
      <c r="A58" s="31" t="str">
        <f t="shared" si="6"/>
        <v> AAC 5.194 </v>
      </c>
      <c r="B58" s="14" t="str">
        <f t="shared" si="7"/>
        <v>I</v>
      </c>
      <c r="C58" s="31">
        <f t="shared" si="8"/>
        <v>34974.269</v>
      </c>
      <c r="D58" t="str">
        <f t="shared" si="9"/>
        <v>vis</v>
      </c>
      <c r="E58">
        <f>VLOOKUP(C58,Active!C$21:E$971,3,FALSE)</f>
        <v>-6469.0043587749733</v>
      </c>
      <c r="F58" s="14" t="s">
        <v>128</v>
      </c>
      <c r="G58" t="str">
        <f t="shared" si="10"/>
        <v>34974.269</v>
      </c>
      <c r="H58" s="31">
        <f t="shared" si="11"/>
        <v>-6469</v>
      </c>
      <c r="I58" s="64" t="s">
        <v>335</v>
      </c>
      <c r="J58" s="65" t="s">
        <v>336</v>
      </c>
      <c r="K58" s="64">
        <v>-6469</v>
      </c>
      <c r="L58" s="64" t="s">
        <v>337</v>
      </c>
      <c r="M58" s="65" t="s">
        <v>132</v>
      </c>
      <c r="N58" s="65"/>
      <c r="O58" s="66" t="s">
        <v>321</v>
      </c>
      <c r="P58" s="66" t="s">
        <v>54</v>
      </c>
    </row>
    <row r="59" spans="1:16" ht="12.75" customHeight="1" x14ac:dyDescent="0.2">
      <c r="A59" s="31" t="str">
        <f t="shared" si="6"/>
        <v> AA 6.143 </v>
      </c>
      <c r="B59" s="14" t="str">
        <f t="shared" si="7"/>
        <v>I</v>
      </c>
      <c r="C59" s="31">
        <f t="shared" si="8"/>
        <v>35341.446000000004</v>
      </c>
      <c r="D59" t="str">
        <f t="shared" si="9"/>
        <v>vis</v>
      </c>
      <c r="E59">
        <f>VLOOKUP(C59,Active!C$21:E$971,3,FALSE)</f>
        <v>-6243.9924900648748</v>
      </c>
      <c r="F59" s="14" t="s">
        <v>128</v>
      </c>
      <c r="G59" t="str">
        <f t="shared" si="10"/>
        <v>35341.446</v>
      </c>
      <c r="H59" s="31">
        <f t="shared" si="11"/>
        <v>-6244</v>
      </c>
      <c r="I59" s="64" t="s">
        <v>338</v>
      </c>
      <c r="J59" s="65" t="s">
        <v>339</v>
      </c>
      <c r="K59" s="64">
        <v>-6244</v>
      </c>
      <c r="L59" s="64" t="s">
        <v>340</v>
      </c>
      <c r="M59" s="65" t="s">
        <v>132</v>
      </c>
      <c r="N59" s="65"/>
      <c r="O59" s="66" t="s">
        <v>321</v>
      </c>
      <c r="P59" s="66" t="s">
        <v>55</v>
      </c>
    </row>
    <row r="60" spans="1:16" ht="12.75" customHeight="1" x14ac:dyDescent="0.2">
      <c r="A60" s="31" t="str">
        <f t="shared" si="6"/>
        <v> AA 6.143 </v>
      </c>
      <c r="B60" s="14" t="str">
        <f t="shared" si="7"/>
        <v>I</v>
      </c>
      <c r="C60" s="31">
        <f t="shared" si="8"/>
        <v>35359.394999999997</v>
      </c>
      <c r="D60" t="str">
        <f t="shared" si="9"/>
        <v>vis</v>
      </c>
      <c r="E60">
        <f>VLOOKUP(C60,Active!C$21:E$971,3,FALSE)</f>
        <v>-6232.993059186917</v>
      </c>
      <c r="F60" s="14" t="s">
        <v>128</v>
      </c>
      <c r="G60" t="str">
        <f t="shared" si="10"/>
        <v>35359.395</v>
      </c>
      <c r="H60" s="31">
        <f t="shared" si="11"/>
        <v>-6233</v>
      </c>
      <c r="I60" s="64" t="s">
        <v>341</v>
      </c>
      <c r="J60" s="65" t="s">
        <v>342</v>
      </c>
      <c r="K60" s="64">
        <v>-6233</v>
      </c>
      <c r="L60" s="64" t="s">
        <v>343</v>
      </c>
      <c r="M60" s="65" t="s">
        <v>132</v>
      </c>
      <c r="N60" s="65"/>
      <c r="O60" s="66" t="s">
        <v>321</v>
      </c>
      <c r="P60" s="66" t="s">
        <v>55</v>
      </c>
    </row>
    <row r="61" spans="1:16" ht="12.75" customHeight="1" x14ac:dyDescent="0.2">
      <c r="A61" s="31" t="str">
        <f t="shared" si="6"/>
        <v> AA 7.190 </v>
      </c>
      <c r="B61" s="14" t="str">
        <f t="shared" si="7"/>
        <v>I</v>
      </c>
      <c r="C61" s="31">
        <f t="shared" si="8"/>
        <v>35421.392</v>
      </c>
      <c r="D61" t="str">
        <f t="shared" si="9"/>
        <v>vis</v>
      </c>
      <c r="E61">
        <f>VLOOKUP(C61,Active!C$21:E$971,3,FALSE)</f>
        <v>-6195.0003177449944</v>
      </c>
      <c r="F61" s="14" t="s">
        <v>128</v>
      </c>
      <c r="G61" t="str">
        <f t="shared" si="10"/>
        <v>35421.392</v>
      </c>
      <c r="H61" s="31">
        <f t="shared" si="11"/>
        <v>-6195</v>
      </c>
      <c r="I61" s="64" t="s">
        <v>344</v>
      </c>
      <c r="J61" s="65" t="s">
        <v>345</v>
      </c>
      <c r="K61" s="64">
        <v>-6195</v>
      </c>
      <c r="L61" s="64" t="s">
        <v>346</v>
      </c>
      <c r="M61" s="65" t="s">
        <v>132</v>
      </c>
      <c r="N61" s="65"/>
      <c r="O61" s="66" t="s">
        <v>321</v>
      </c>
      <c r="P61" s="66" t="s">
        <v>56</v>
      </c>
    </row>
    <row r="62" spans="1:16" ht="12.75" customHeight="1" x14ac:dyDescent="0.2">
      <c r="A62" s="31" t="str">
        <f t="shared" si="6"/>
        <v> AA 7.190 </v>
      </c>
      <c r="B62" s="14" t="str">
        <f t="shared" si="7"/>
        <v>I</v>
      </c>
      <c r="C62" s="31">
        <f t="shared" si="8"/>
        <v>35731.440999999999</v>
      </c>
      <c r="D62" t="str">
        <f t="shared" si="9"/>
        <v>vis</v>
      </c>
      <c r="E62">
        <f>VLOOKUP(C62,Active!C$21:E$971,3,FALSE)</f>
        <v>-6004.9973903238961</v>
      </c>
      <c r="F62" s="14" t="s">
        <v>128</v>
      </c>
      <c r="G62" t="str">
        <f t="shared" si="10"/>
        <v>35731.441</v>
      </c>
      <c r="H62" s="31">
        <f t="shared" si="11"/>
        <v>-6005</v>
      </c>
      <c r="I62" s="64" t="s">
        <v>347</v>
      </c>
      <c r="J62" s="65" t="s">
        <v>348</v>
      </c>
      <c r="K62" s="64">
        <v>-6005</v>
      </c>
      <c r="L62" s="64" t="s">
        <v>349</v>
      </c>
      <c r="M62" s="65" t="s">
        <v>132</v>
      </c>
      <c r="N62" s="65"/>
      <c r="O62" s="66" t="s">
        <v>321</v>
      </c>
      <c r="P62" s="66" t="s">
        <v>56</v>
      </c>
    </row>
    <row r="63" spans="1:16" ht="12.75" customHeight="1" x14ac:dyDescent="0.2">
      <c r="A63" s="31" t="str">
        <f t="shared" si="6"/>
        <v>BAVM 12 </v>
      </c>
      <c r="B63" s="14" t="str">
        <f t="shared" si="7"/>
        <v>I</v>
      </c>
      <c r="C63" s="31">
        <f t="shared" si="8"/>
        <v>36085.53</v>
      </c>
      <c r="D63" t="str">
        <f t="shared" si="9"/>
        <v>vis</v>
      </c>
      <c r="E63">
        <f>VLOOKUP(C63,Active!C$21:E$971,3,FALSE)</f>
        <v>-5788.0060548652773</v>
      </c>
      <c r="F63" s="14" t="s">
        <v>128</v>
      </c>
      <c r="G63" t="str">
        <f t="shared" si="10"/>
        <v>36085.530</v>
      </c>
      <c r="H63" s="31">
        <f t="shared" si="11"/>
        <v>-5788</v>
      </c>
      <c r="I63" s="64" t="s">
        <v>350</v>
      </c>
      <c r="J63" s="65" t="s">
        <v>351</v>
      </c>
      <c r="K63" s="64">
        <v>-5788</v>
      </c>
      <c r="L63" s="64" t="s">
        <v>136</v>
      </c>
      <c r="M63" s="65" t="s">
        <v>132</v>
      </c>
      <c r="N63" s="65"/>
      <c r="O63" s="66" t="s">
        <v>352</v>
      </c>
      <c r="P63" s="67" t="s">
        <v>57</v>
      </c>
    </row>
    <row r="64" spans="1:16" ht="12.75" customHeight="1" x14ac:dyDescent="0.2">
      <c r="A64" s="31" t="str">
        <f t="shared" si="6"/>
        <v>BAVM 12 </v>
      </c>
      <c r="B64" s="14" t="str">
        <f t="shared" si="7"/>
        <v>I</v>
      </c>
      <c r="C64" s="31">
        <f t="shared" si="8"/>
        <v>36085.536</v>
      </c>
      <c r="D64" t="str">
        <f t="shared" si="9"/>
        <v>vis</v>
      </c>
      <c r="E64">
        <f>VLOOKUP(C64,Active!C$21:E$971,3,FALSE)</f>
        <v>-5788.0023779704479</v>
      </c>
      <c r="F64" s="14" t="s">
        <v>128</v>
      </c>
      <c r="G64" t="str">
        <f t="shared" si="10"/>
        <v>36085.536</v>
      </c>
      <c r="H64" s="31">
        <f t="shared" si="11"/>
        <v>-5788</v>
      </c>
      <c r="I64" s="64" t="s">
        <v>353</v>
      </c>
      <c r="J64" s="65" t="s">
        <v>354</v>
      </c>
      <c r="K64" s="64">
        <v>-5788</v>
      </c>
      <c r="L64" s="64" t="s">
        <v>355</v>
      </c>
      <c r="M64" s="65" t="s">
        <v>132</v>
      </c>
      <c r="N64" s="65"/>
      <c r="O64" s="66" t="s">
        <v>356</v>
      </c>
      <c r="P64" s="67" t="s">
        <v>57</v>
      </c>
    </row>
    <row r="65" spans="1:16" ht="12.75" customHeight="1" x14ac:dyDescent="0.2">
      <c r="A65" s="31" t="str">
        <f t="shared" si="6"/>
        <v>BAVM 12 </v>
      </c>
      <c r="B65" s="14" t="str">
        <f t="shared" si="7"/>
        <v>I</v>
      </c>
      <c r="C65" s="31">
        <f t="shared" si="8"/>
        <v>36108.375</v>
      </c>
      <c r="D65" t="str">
        <f t="shared" si="9"/>
        <v>vis</v>
      </c>
      <c r="E65">
        <f>VLOOKUP(C65,Active!C$21:E$971,3,FALSE)</f>
        <v>-5774.0062778076663</v>
      </c>
      <c r="F65" s="14" t="s">
        <v>128</v>
      </c>
      <c r="G65" t="str">
        <f t="shared" si="10"/>
        <v>36108.375</v>
      </c>
      <c r="H65" s="31">
        <f t="shared" si="11"/>
        <v>-5774</v>
      </c>
      <c r="I65" s="64" t="s">
        <v>357</v>
      </c>
      <c r="J65" s="65" t="s">
        <v>358</v>
      </c>
      <c r="K65" s="64">
        <v>-5774</v>
      </c>
      <c r="L65" s="64" t="s">
        <v>136</v>
      </c>
      <c r="M65" s="65" t="s">
        <v>132</v>
      </c>
      <c r="N65" s="65"/>
      <c r="O65" s="66" t="s">
        <v>352</v>
      </c>
      <c r="P65" s="67" t="s">
        <v>57</v>
      </c>
    </row>
    <row r="66" spans="1:16" ht="12.75" customHeight="1" x14ac:dyDescent="0.2">
      <c r="A66" s="31" t="str">
        <f t="shared" si="6"/>
        <v> AA 9.49 </v>
      </c>
      <c r="B66" s="14" t="str">
        <f t="shared" si="7"/>
        <v>I</v>
      </c>
      <c r="C66" s="31">
        <f t="shared" si="8"/>
        <v>36454.324000000001</v>
      </c>
      <c r="D66" t="str">
        <f t="shared" si="9"/>
        <v>vis</v>
      </c>
      <c r="E66">
        <f>VLOOKUP(C66,Active!C$21:E$971,3,FALSE)</f>
        <v>-5562.0032629990328</v>
      </c>
      <c r="F66" s="14" t="s">
        <v>128</v>
      </c>
      <c r="G66" t="str">
        <f t="shared" si="10"/>
        <v>36454.324</v>
      </c>
      <c r="H66" s="31">
        <f t="shared" si="11"/>
        <v>-5562</v>
      </c>
      <c r="I66" s="64" t="s">
        <v>359</v>
      </c>
      <c r="J66" s="65" t="s">
        <v>360</v>
      </c>
      <c r="K66" s="64">
        <v>-5562</v>
      </c>
      <c r="L66" s="64" t="s">
        <v>171</v>
      </c>
      <c r="M66" s="65" t="s">
        <v>132</v>
      </c>
      <c r="N66" s="65"/>
      <c r="O66" s="66" t="s">
        <v>321</v>
      </c>
      <c r="P66" s="66" t="s">
        <v>58</v>
      </c>
    </row>
    <row r="67" spans="1:16" ht="12.75" customHeight="1" x14ac:dyDescent="0.2">
      <c r="A67" s="31" t="str">
        <f t="shared" si="6"/>
        <v> AA 17.62 </v>
      </c>
      <c r="B67" s="14" t="str">
        <f t="shared" si="7"/>
        <v>I</v>
      </c>
      <c r="C67" s="31">
        <f t="shared" si="8"/>
        <v>37526.434999999998</v>
      </c>
      <c r="D67" t="str">
        <f t="shared" si="9"/>
        <v>vis</v>
      </c>
      <c r="E67">
        <f>VLOOKUP(C67,Active!C$21:E$971,3,FALSE)</f>
        <v>-4904.996697842038</v>
      </c>
      <c r="F67" s="14" t="s">
        <v>128</v>
      </c>
      <c r="G67" t="str">
        <f t="shared" si="10"/>
        <v>37526.435</v>
      </c>
      <c r="H67" s="31">
        <f t="shared" si="11"/>
        <v>-4905</v>
      </c>
      <c r="I67" s="64" t="s">
        <v>361</v>
      </c>
      <c r="J67" s="65" t="s">
        <v>362</v>
      </c>
      <c r="K67" s="64">
        <v>-4905</v>
      </c>
      <c r="L67" s="64" t="s">
        <v>330</v>
      </c>
      <c r="M67" s="65" t="s">
        <v>132</v>
      </c>
      <c r="N67" s="65"/>
      <c r="O67" s="66" t="s">
        <v>363</v>
      </c>
      <c r="P67" s="66" t="s">
        <v>59</v>
      </c>
    </row>
    <row r="68" spans="1:16" ht="12.75" customHeight="1" x14ac:dyDescent="0.2">
      <c r="A68" s="31" t="str">
        <f t="shared" si="6"/>
        <v> AA 17.62 </v>
      </c>
      <c r="B68" s="14" t="str">
        <f t="shared" si="7"/>
        <v>I</v>
      </c>
      <c r="C68" s="31">
        <f t="shared" si="8"/>
        <v>37526.434999999998</v>
      </c>
      <c r="D68" t="str">
        <f t="shared" si="9"/>
        <v>vis</v>
      </c>
      <c r="E68">
        <f>VLOOKUP(C68,Active!C$21:E$971,3,FALSE)</f>
        <v>-4904.996697842038</v>
      </c>
      <c r="F68" s="14" t="s">
        <v>128</v>
      </c>
      <c r="G68" t="str">
        <f t="shared" si="10"/>
        <v>37526.435</v>
      </c>
      <c r="H68" s="31">
        <f t="shared" si="11"/>
        <v>-4905</v>
      </c>
      <c r="I68" s="64" t="s">
        <v>361</v>
      </c>
      <c r="J68" s="65" t="s">
        <v>362</v>
      </c>
      <c r="K68" s="64">
        <v>-4905</v>
      </c>
      <c r="L68" s="64" t="s">
        <v>330</v>
      </c>
      <c r="M68" s="65" t="s">
        <v>132</v>
      </c>
      <c r="N68" s="65"/>
      <c r="O68" s="66" t="s">
        <v>364</v>
      </c>
      <c r="P68" s="66" t="s">
        <v>59</v>
      </c>
    </row>
    <row r="69" spans="1:16" ht="12.75" customHeight="1" x14ac:dyDescent="0.2">
      <c r="A69" s="31" t="str">
        <f t="shared" si="6"/>
        <v> AA 17.62 </v>
      </c>
      <c r="B69" s="14" t="str">
        <f t="shared" si="7"/>
        <v>I</v>
      </c>
      <c r="C69" s="31">
        <f t="shared" si="8"/>
        <v>37526.442000000003</v>
      </c>
      <c r="D69" t="str">
        <f t="shared" si="9"/>
        <v>vis</v>
      </c>
      <c r="E69">
        <f>VLOOKUP(C69,Active!C$21:E$971,3,FALSE)</f>
        <v>-4904.992408131402</v>
      </c>
      <c r="F69" s="14" t="s">
        <v>128</v>
      </c>
      <c r="G69" t="str">
        <f t="shared" si="10"/>
        <v>37526.442</v>
      </c>
      <c r="H69" s="31">
        <f t="shared" si="11"/>
        <v>-4905</v>
      </c>
      <c r="I69" s="64" t="s">
        <v>365</v>
      </c>
      <c r="J69" s="65" t="s">
        <v>366</v>
      </c>
      <c r="K69" s="64">
        <v>-4905</v>
      </c>
      <c r="L69" s="64" t="s">
        <v>340</v>
      </c>
      <c r="M69" s="65" t="s">
        <v>132</v>
      </c>
      <c r="N69" s="65"/>
      <c r="O69" s="66" t="s">
        <v>367</v>
      </c>
      <c r="P69" s="66" t="s">
        <v>59</v>
      </c>
    </row>
    <row r="70" spans="1:16" ht="12.75" customHeight="1" x14ac:dyDescent="0.2">
      <c r="A70" s="31" t="str">
        <f t="shared" si="6"/>
        <v>BAVM 15 </v>
      </c>
      <c r="B70" s="14" t="str">
        <f t="shared" si="7"/>
        <v>I</v>
      </c>
      <c r="C70" s="31">
        <f t="shared" si="8"/>
        <v>37934.392</v>
      </c>
      <c r="D70" t="str">
        <f t="shared" si="9"/>
        <v>vis</v>
      </c>
      <c r="E70">
        <f>VLOOKUP(C70,Active!C$21:E$971,3,FALSE)</f>
        <v>-4654.9942006176325</v>
      </c>
      <c r="F70" s="14" t="s">
        <v>128</v>
      </c>
      <c r="G70" t="str">
        <f t="shared" si="10"/>
        <v>37934.392</v>
      </c>
      <c r="H70" s="31">
        <f t="shared" si="11"/>
        <v>-4655</v>
      </c>
      <c r="I70" s="64" t="s">
        <v>368</v>
      </c>
      <c r="J70" s="65" t="s">
        <v>369</v>
      </c>
      <c r="K70" s="64">
        <v>-4655</v>
      </c>
      <c r="L70" s="64" t="s">
        <v>320</v>
      </c>
      <c r="M70" s="65" t="s">
        <v>132</v>
      </c>
      <c r="N70" s="65"/>
      <c r="O70" s="66" t="s">
        <v>370</v>
      </c>
      <c r="P70" s="67" t="s">
        <v>60</v>
      </c>
    </row>
    <row r="71" spans="1:16" ht="12.75" customHeight="1" x14ac:dyDescent="0.2">
      <c r="A71" s="31" t="str">
        <f t="shared" si="6"/>
        <v>BAVM 15 </v>
      </c>
      <c r="B71" s="14" t="str">
        <f t="shared" si="7"/>
        <v>I</v>
      </c>
      <c r="C71" s="31">
        <f t="shared" si="8"/>
        <v>37934.394</v>
      </c>
      <c r="D71" t="str">
        <f t="shared" si="9"/>
        <v>vis</v>
      </c>
      <c r="E71">
        <f>VLOOKUP(C71,Active!C$21:E$971,3,FALSE)</f>
        <v>-4654.992974986023</v>
      </c>
      <c r="F71" s="14" t="s">
        <v>128</v>
      </c>
      <c r="G71" t="str">
        <f t="shared" si="10"/>
        <v>37934.394</v>
      </c>
      <c r="H71" s="31">
        <f t="shared" si="11"/>
        <v>-4655</v>
      </c>
      <c r="I71" s="64" t="s">
        <v>371</v>
      </c>
      <c r="J71" s="65" t="s">
        <v>372</v>
      </c>
      <c r="K71" s="64">
        <v>-4655</v>
      </c>
      <c r="L71" s="64" t="s">
        <v>343</v>
      </c>
      <c r="M71" s="65" t="s">
        <v>132</v>
      </c>
      <c r="N71" s="65"/>
      <c r="O71" s="66" t="s">
        <v>142</v>
      </c>
      <c r="P71" s="67" t="s">
        <v>60</v>
      </c>
    </row>
    <row r="72" spans="1:16" ht="12.75" customHeight="1" x14ac:dyDescent="0.2">
      <c r="A72" s="31" t="str">
        <f t="shared" si="6"/>
        <v>BAVM 15 </v>
      </c>
      <c r="B72" s="14" t="str">
        <f t="shared" si="7"/>
        <v>I</v>
      </c>
      <c r="C72" s="31">
        <f t="shared" si="8"/>
        <v>37934.394999999997</v>
      </c>
      <c r="D72" t="str">
        <f t="shared" si="9"/>
        <v>vis</v>
      </c>
      <c r="E72">
        <f>VLOOKUP(C72,Active!C$21:E$971,3,FALSE)</f>
        <v>-4654.9923621702201</v>
      </c>
      <c r="F72" s="14" t="s">
        <v>128</v>
      </c>
      <c r="G72" t="str">
        <f t="shared" si="10"/>
        <v>37934.395</v>
      </c>
      <c r="H72" s="31">
        <f t="shared" si="11"/>
        <v>-4655</v>
      </c>
      <c r="I72" s="64" t="s">
        <v>373</v>
      </c>
      <c r="J72" s="65" t="s">
        <v>374</v>
      </c>
      <c r="K72" s="64">
        <v>-4655</v>
      </c>
      <c r="L72" s="64" t="s">
        <v>340</v>
      </c>
      <c r="M72" s="65" t="s">
        <v>132</v>
      </c>
      <c r="N72" s="65"/>
      <c r="O72" s="66" t="s">
        <v>375</v>
      </c>
      <c r="P72" s="67" t="s">
        <v>60</v>
      </c>
    </row>
    <row r="73" spans="1:16" ht="12.75" customHeight="1" x14ac:dyDescent="0.2">
      <c r="A73" s="31" t="str">
        <f t="shared" si="6"/>
        <v>BAVM 15 </v>
      </c>
      <c r="B73" s="14" t="str">
        <f t="shared" si="7"/>
        <v>I</v>
      </c>
      <c r="C73" s="31">
        <f t="shared" si="8"/>
        <v>37947.434999999998</v>
      </c>
      <c r="D73" t="str">
        <f t="shared" si="9"/>
        <v>vis</v>
      </c>
      <c r="E73">
        <f>VLOOKUP(C73,Active!C$21:E$971,3,FALSE)</f>
        <v>-4647.0012440773662</v>
      </c>
      <c r="F73" s="14" t="s">
        <v>128</v>
      </c>
      <c r="G73" t="str">
        <f t="shared" si="10"/>
        <v>37947.435</v>
      </c>
      <c r="H73" s="31">
        <f t="shared" si="11"/>
        <v>-4647</v>
      </c>
      <c r="I73" s="64" t="s">
        <v>376</v>
      </c>
      <c r="J73" s="65" t="s">
        <v>377</v>
      </c>
      <c r="K73" s="64">
        <v>-4647</v>
      </c>
      <c r="L73" s="64" t="s">
        <v>155</v>
      </c>
      <c r="M73" s="65" t="s">
        <v>132</v>
      </c>
      <c r="N73" s="65"/>
      <c r="O73" s="66" t="s">
        <v>142</v>
      </c>
      <c r="P73" s="67" t="s">
        <v>60</v>
      </c>
    </row>
    <row r="74" spans="1:16" ht="12.75" customHeight="1" x14ac:dyDescent="0.2">
      <c r="A74" s="31" t="str">
        <f t="shared" si="6"/>
        <v>BAVM 18 </v>
      </c>
      <c r="B74" s="14" t="str">
        <f t="shared" si="7"/>
        <v>I</v>
      </c>
      <c r="C74" s="31">
        <f t="shared" si="8"/>
        <v>39024.449000000001</v>
      </c>
      <c r="D74" t="str">
        <f t="shared" si="9"/>
        <v>vis</v>
      </c>
      <c r="E74">
        <f>VLOOKUP(C74,Active!C$21:E$971,3,FALSE)</f>
        <v>-3986.9900430300872</v>
      </c>
      <c r="F74" s="14" t="s">
        <v>128</v>
      </c>
      <c r="G74" t="str">
        <f t="shared" si="10"/>
        <v>39024.449</v>
      </c>
      <c r="H74" s="31">
        <f t="shared" si="11"/>
        <v>-3987</v>
      </c>
      <c r="I74" s="64" t="s">
        <v>378</v>
      </c>
      <c r="J74" s="65" t="s">
        <v>379</v>
      </c>
      <c r="K74" s="64">
        <v>-3987</v>
      </c>
      <c r="L74" s="64" t="s">
        <v>380</v>
      </c>
      <c r="M74" s="65" t="s">
        <v>132</v>
      </c>
      <c r="N74" s="65"/>
      <c r="O74" s="66" t="s">
        <v>142</v>
      </c>
      <c r="P74" s="67" t="s">
        <v>61</v>
      </c>
    </row>
    <row r="75" spans="1:16" ht="12.75" customHeight="1" x14ac:dyDescent="0.2">
      <c r="A75" s="31" t="str">
        <f t="shared" ref="A75:A106" si="12">P75</f>
        <v>BAVM 18 </v>
      </c>
      <c r="B75" s="14" t="str">
        <f t="shared" ref="B75:B106" si="13">IF(H75=INT(H75),"I","II")</f>
        <v>I</v>
      </c>
      <c r="C75" s="31">
        <f t="shared" ref="C75:C106" si="14">1*G75</f>
        <v>39029.313000000002</v>
      </c>
      <c r="D75" t="str">
        <f t="shared" ref="D75:D106" si="15">VLOOKUP(F75,I$1:J$5,2,FALSE)</f>
        <v>vis</v>
      </c>
      <c r="E75">
        <f>VLOOKUP(C75,Active!C$21:E$971,3,FALSE)</f>
        <v>-3984.0093069561876</v>
      </c>
      <c r="F75" s="14" t="s">
        <v>128</v>
      </c>
      <c r="G75" t="str">
        <f t="shared" ref="G75:G106" si="16">MID(I75,3,LEN(I75)-3)</f>
        <v>39029.313</v>
      </c>
      <c r="H75" s="31">
        <f t="shared" ref="H75:H106" si="17">1*K75</f>
        <v>-3984</v>
      </c>
      <c r="I75" s="64" t="s">
        <v>381</v>
      </c>
      <c r="J75" s="65" t="s">
        <v>382</v>
      </c>
      <c r="K75" s="64">
        <v>-3984</v>
      </c>
      <c r="L75" s="64" t="s">
        <v>383</v>
      </c>
      <c r="M75" s="65" t="s">
        <v>132</v>
      </c>
      <c r="N75" s="65"/>
      <c r="O75" s="66" t="s">
        <v>384</v>
      </c>
      <c r="P75" s="67" t="s">
        <v>61</v>
      </c>
    </row>
    <row r="76" spans="1:16" ht="12.75" customHeight="1" x14ac:dyDescent="0.2">
      <c r="A76" s="31" t="str">
        <f t="shared" si="12"/>
        <v>BAVM 18 </v>
      </c>
      <c r="B76" s="14" t="str">
        <f t="shared" si="13"/>
        <v>I</v>
      </c>
      <c r="C76" s="31">
        <f t="shared" si="14"/>
        <v>39029.319000000003</v>
      </c>
      <c r="D76" t="str">
        <f t="shared" si="15"/>
        <v>vis</v>
      </c>
      <c r="E76">
        <f>VLOOKUP(C76,Active!C$21:E$971,3,FALSE)</f>
        <v>-3984.0056300613587</v>
      </c>
      <c r="F76" s="14" t="s">
        <v>128</v>
      </c>
      <c r="G76" t="str">
        <f t="shared" si="16"/>
        <v>39029.319</v>
      </c>
      <c r="H76" s="31">
        <f t="shared" si="17"/>
        <v>-3984</v>
      </c>
      <c r="I76" s="64" t="s">
        <v>385</v>
      </c>
      <c r="J76" s="65" t="s">
        <v>386</v>
      </c>
      <c r="K76" s="64">
        <v>-3984</v>
      </c>
      <c r="L76" s="64" t="s">
        <v>327</v>
      </c>
      <c r="M76" s="65" t="s">
        <v>132</v>
      </c>
      <c r="N76" s="65"/>
      <c r="O76" s="66" t="s">
        <v>142</v>
      </c>
      <c r="P76" s="67" t="s">
        <v>61</v>
      </c>
    </row>
    <row r="77" spans="1:16" ht="12.75" customHeight="1" x14ac:dyDescent="0.2">
      <c r="A77" s="31" t="str">
        <f t="shared" si="12"/>
        <v> AA 16.158 </v>
      </c>
      <c r="B77" s="14" t="str">
        <f t="shared" si="13"/>
        <v>I</v>
      </c>
      <c r="C77" s="31">
        <f t="shared" si="14"/>
        <v>39055.482000000004</v>
      </c>
      <c r="D77" t="str">
        <f t="shared" si="15"/>
        <v>vis</v>
      </c>
      <c r="E77">
        <f>VLOOKUP(C77,Active!C$21:E$971,3,FALSE)</f>
        <v>-3967.9725301638641</v>
      </c>
      <c r="F77" s="14" t="s">
        <v>128</v>
      </c>
      <c r="G77" t="str">
        <f t="shared" si="16"/>
        <v>39055.482</v>
      </c>
      <c r="H77" s="31">
        <f t="shared" si="17"/>
        <v>-3968</v>
      </c>
      <c r="I77" s="64" t="s">
        <v>387</v>
      </c>
      <c r="J77" s="65" t="s">
        <v>388</v>
      </c>
      <c r="K77" s="64">
        <v>-3968</v>
      </c>
      <c r="L77" s="64" t="s">
        <v>389</v>
      </c>
      <c r="M77" s="65" t="s">
        <v>132</v>
      </c>
      <c r="N77" s="65"/>
      <c r="O77" s="66" t="s">
        <v>321</v>
      </c>
      <c r="P77" s="66" t="s">
        <v>62</v>
      </c>
    </row>
    <row r="78" spans="1:16" ht="12.75" customHeight="1" x14ac:dyDescent="0.2">
      <c r="A78" s="31" t="str">
        <f t="shared" si="12"/>
        <v>BAVM 18 </v>
      </c>
      <c r="B78" s="14" t="str">
        <f t="shared" si="13"/>
        <v>I</v>
      </c>
      <c r="C78" s="31">
        <f t="shared" si="14"/>
        <v>39060.336000000003</v>
      </c>
      <c r="D78" t="str">
        <f t="shared" si="15"/>
        <v>vis</v>
      </c>
      <c r="E78">
        <f>VLOOKUP(C78,Active!C$21:E$971,3,FALSE)</f>
        <v>-3964.9979222480124</v>
      </c>
      <c r="F78" s="14" t="s">
        <v>128</v>
      </c>
      <c r="G78" t="str">
        <f t="shared" si="16"/>
        <v>39060.336</v>
      </c>
      <c r="H78" s="31">
        <f t="shared" si="17"/>
        <v>-3965</v>
      </c>
      <c r="I78" s="64" t="s">
        <v>390</v>
      </c>
      <c r="J78" s="65" t="s">
        <v>391</v>
      </c>
      <c r="K78" s="64">
        <v>-3965</v>
      </c>
      <c r="L78" s="64" t="s">
        <v>392</v>
      </c>
      <c r="M78" s="65" t="s">
        <v>132</v>
      </c>
      <c r="N78" s="65"/>
      <c r="O78" s="66" t="s">
        <v>393</v>
      </c>
      <c r="P78" s="67" t="s">
        <v>61</v>
      </c>
    </row>
    <row r="79" spans="1:16" ht="12.75" customHeight="1" x14ac:dyDescent="0.2">
      <c r="A79" s="31" t="str">
        <f t="shared" si="12"/>
        <v>BAVM 25 </v>
      </c>
      <c r="B79" s="14" t="str">
        <f t="shared" si="13"/>
        <v>I</v>
      </c>
      <c r="C79" s="31">
        <f t="shared" si="14"/>
        <v>41240.417999999998</v>
      </c>
      <c r="D79" t="str">
        <f t="shared" si="15"/>
        <v>vis</v>
      </c>
      <c r="E79">
        <f>VLOOKUP(C79,Active!C$21:E$971,3,FALSE)</f>
        <v>-2629.0092171786746</v>
      </c>
      <c r="F79" s="14" t="s">
        <v>128</v>
      </c>
      <c r="G79" t="str">
        <f t="shared" si="16"/>
        <v>41240.418</v>
      </c>
      <c r="H79" s="31">
        <f t="shared" si="17"/>
        <v>-2629</v>
      </c>
      <c r="I79" s="64" t="s">
        <v>394</v>
      </c>
      <c r="J79" s="65" t="s">
        <v>395</v>
      </c>
      <c r="K79" s="64">
        <v>-2629</v>
      </c>
      <c r="L79" s="64" t="s">
        <v>383</v>
      </c>
      <c r="M79" s="65" t="s">
        <v>132</v>
      </c>
      <c r="N79" s="65"/>
      <c r="O79" s="66" t="s">
        <v>142</v>
      </c>
      <c r="P79" s="67" t="s">
        <v>63</v>
      </c>
    </row>
    <row r="80" spans="1:16" ht="12.75" customHeight="1" x14ac:dyDescent="0.2">
      <c r="A80" s="31" t="str">
        <f t="shared" si="12"/>
        <v> BBS 6 </v>
      </c>
      <c r="B80" s="14" t="str">
        <f t="shared" si="13"/>
        <v>I</v>
      </c>
      <c r="C80" s="31">
        <f t="shared" si="14"/>
        <v>41599.404999999999</v>
      </c>
      <c r="D80" t="str">
        <f t="shared" si="15"/>
        <v>vis</v>
      </c>
      <c r="E80">
        <f>VLOOKUP(C80,Active!C$21:E$971,3,FALSE)</f>
        <v>-2409.0163099087972</v>
      </c>
      <c r="F80" s="14" t="s">
        <v>128</v>
      </c>
      <c r="G80" t="str">
        <f t="shared" si="16"/>
        <v>41599.405</v>
      </c>
      <c r="H80" s="31">
        <f t="shared" si="17"/>
        <v>-2409</v>
      </c>
      <c r="I80" s="64" t="s">
        <v>396</v>
      </c>
      <c r="J80" s="65" t="s">
        <v>397</v>
      </c>
      <c r="K80" s="64">
        <v>-2409</v>
      </c>
      <c r="L80" s="64" t="s">
        <v>398</v>
      </c>
      <c r="M80" s="65" t="s">
        <v>132</v>
      </c>
      <c r="N80" s="65"/>
      <c r="O80" s="66" t="s">
        <v>286</v>
      </c>
      <c r="P80" s="66" t="s">
        <v>64</v>
      </c>
    </row>
    <row r="81" spans="1:16" ht="12.75" customHeight="1" x14ac:dyDescent="0.2">
      <c r="A81" s="31" t="str">
        <f t="shared" si="12"/>
        <v>BAVM 26 </v>
      </c>
      <c r="B81" s="14" t="str">
        <f t="shared" si="13"/>
        <v>I</v>
      </c>
      <c r="C81" s="31">
        <f t="shared" si="14"/>
        <v>41599.408000000003</v>
      </c>
      <c r="D81" t="str">
        <f t="shared" si="15"/>
        <v>vis</v>
      </c>
      <c r="E81">
        <f>VLOOKUP(C81,Active!C$21:E$971,3,FALSE)</f>
        <v>-2409.0144714613807</v>
      </c>
      <c r="F81" s="14" t="s">
        <v>128</v>
      </c>
      <c r="G81" t="str">
        <f t="shared" si="16"/>
        <v>41599.408</v>
      </c>
      <c r="H81" s="31">
        <f t="shared" si="17"/>
        <v>-2409</v>
      </c>
      <c r="I81" s="64" t="s">
        <v>399</v>
      </c>
      <c r="J81" s="65" t="s">
        <v>400</v>
      </c>
      <c r="K81" s="64">
        <v>-2409</v>
      </c>
      <c r="L81" s="64" t="s">
        <v>401</v>
      </c>
      <c r="M81" s="65" t="s">
        <v>132</v>
      </c>
      <c r="N81" s="65"/>
      <c r="O81" s="66" t="s">
        <v>142</v>
      </c>
      <c r="P81" s="67" t="s">
        <v>65</v>
      </c>
    </row>
    <row r="82" spans="1:16" ht="12.75" customHeight="1" x14ac:dyDescent="0.2">
      <c r="A82" s="31" t="str">
        <f t="shared" si="12"/>
        <v> BBS 11 </v>
      </c>
      <c r="B82" s="14" t="str">
        <f t="shared" si="13"/>
        <v>I</v>
      </c>
      <c r="C82" s="31">
        <f t="shared" si="14"/>
        <v>41927.449000000001</v>
      </c>
      <c r="D82" t="str">
        <f t="shared" si="15"/>
        <v>vis</v>
      </c>
      <c r="E82">
        <f>VLOOKUP(C82,Active!C$21:E$971,3,FALSE)</f>
        <v>-2207.9857620827206</v>
      </c>
      <c r="F82" s="14" t="s">
        <v>128</v>
      </c>
      <c r="G82" t="str">
        <f t="shared" si="16"/>
        <v>41927.449</v>
      </c>
      <c r="H82" s="31">
        <f t="shared" si="17"/>
        <v>-2208</v>
      </c>
      <c r="I82" s="64" t="s">
        <v>402</v>
      </c>
      <c r="J82" s="65" t="s">
        <v>403</v>
      </c>
      <c r="K82" s="64">
        <v>-2208</v>
      </c>
      <c r="L82" s="64" t="s">
        <v>404</v>
      </c>
      <c r="M82" s="65" t="s">
        <v>132</v>
      </c>
      <c r="N82" s="65"/>
      <c r="O82" s="66" t="s">
        <v>159</v>
      </c>
      <c r="P82" s="66" t="s">
        <v>66</v>
      </c>
    </row>
    <row r="83" spans="1:16" ht="12.75" customHeight="1" x14ac:dyDescent="0.2">
      <c r="A83" s="31" t="str">
        <f t="shared" si="12"/>
        <v> BBS 19 </v>
      </c>
      <c r="B83" s="14" t="str">
        <f t="shared" si="13"/>
        <v>I</v>
      </c>
      <c r="C83" s="31">
        <f t="shared" si="14"/>
        <v>42402.277000000002</v>
      </c>
      <c r="D83" t="str">
        <f t="shared" si="15"/>
        <v>vis</v>
      </c>
      <c r="E83">
        <f>VLOOKUP(C83,Active!C$21:E$971,3,FALSE)</f>
        <v>-1917.0036591844503</v>
      </c>
      <c r="F83" s="14" t="s">
        <v>128</v>
      </c>
      <c r="G83" t="str">
        <f t="shared" si="16"/>
        <v>42402.277</v>
      </c>
      <c r="H83" s="31">
        <f t="shared" si="17"/>
        <v>-1917</v>
      </c>
      <c r="I83" s="64" t="s">
        <v>405</v>
      </c>
      <c r="J83" s="65" t="s">
        <v>406</v>
      </c>
      <c r="K83" s="64">
        <v>-1917</v>
      </c>
      <c r="L83" s="64" t="s">
        <v>407</v>
      </c>
      <c r="M83" s="65" t="s">
        <v>132</v>
      </c>
      <c r="N83" s="65"/>
      <c r="O83" s="66" t="s">
        <v>408</v>
      </c>
      <c r="P83" s="66" t="s">
        <v>67</v>
      </c>
    </row>
    <row r="84" spans="1:16" ht="12.75" customHeight="1" x14ac:dyDescent="0.2">
      <c r="A84" s="31" t="str">
        <f t="shared" si="12"/>
        <v> BBS 19 </v>
      </c>
      <c r="B84" s="14" t="str">
        <f t="shared" si="13"/>
        <v>I</v>
      </c>
      <c r="C84" s="31">
        <f t="shared" si="14"/>
        <v>42402.292000000001</v>
      </c>
      <c r="D84" t="str">
        <f t="shared" si="15"/>
        <v>vis</v>
      </c>
      <c r="E84">
        <f>VLOOKUP(C84,Active!C$21:E$971,3,FALSE)</f>
        <v>-1916.9944669473805</v>
      </c>
      <c r="F84" s="14" t="s">
        <v>128</v>
      </c>
      <c r="G84" t="str">
        <f t="shared" si="16"/>
        <v>42402.292</v>
      </c>
      <c r="H84" s="31">
        <f t="shared" si="17"/>
        <v>-1917</v>
      </c>
      <c r="I84" s="64" t="s">
        <v>409</v>
      </c>
      <c r="J84" s="65" t="s">
        <v>410</v>
      </c>
      <c r="K84" s="64">
        <v>-1917</v>
      </c>
      <c r="L84" s="64" t="s">
        <v>320</v>
      </c>
      <c r="M84" s="65" t="s">
        <v>132</v>
      </c>
      <c r="N84" s="65"/>
      <c r="O84" s="66" t="s">
        <v>286</v>
      </c>
      <c r="P84" s="66" t="s">
        <v>67</v>
      </c>
    </row>
    <row r="85" spans="1:16" ht="12.75" customHeight="1" x14ac:dyDescent="0.2">
      <c r="A85" s="31" t="str">
        <f t="shared" si="12"/>
        <v> BBS 38 </v>
      </c>
      <c r="B85" s="14" t="str">
        <f t="shared" si="13"/>
        <v>I</v>
      </c>
      <c r="C85" s="31">
        <f t="shared" si="14"/>
        <v>43717.523999999998</v>
      </c>
      <c r="D85" t="str">
        <f t="shared" si="15"/>
        <v>vis</v>
      </c>
      <c r="E85">
        <f>VLOOKUP(C85,Active!C$21:E$971,3,FALSE)</f>
        <v>-1110.9995105440184</v>
      </c>
      <c r="F85" s="14" t="s">
        <v>128</v>
      </c>
      <c r="G85" t="str">
        <f t="shared" si="16"/>
        <v>43717.524</v>
      </c>
      <c r="H85" s="31">
        <f t="shared" si="17"/>
        <v>-1111</v>
      </c>
      <c r="I85" s="64" t="s">
        <v>411</v>
      </c>
      <c r="J85" s="65" t="s">
        <v>412</v>
      </c>
      <c r="K85" s="64">
        <v>-1111</v>
      </c>
      <c r="L85" s="64" t="s">
        <v>413</v>
      </c>
      <c r="M85" s="65" t="s">
        <v>132</v>
      </c>
      <c r="N85" s="65"/>
      <c r="O85" s="66" t="s">
        <v>408</v>
      </c>
      <c r="P85" s="66" t="s">
        <v>68</v>
      </c>
    </row>
    <row r="86" spans="1:16" ht="12.75" customHeight="1" x14ac:dyDescent="0.2">
      <c r="A86" s="31" t="str">
        <f t="shared" si="12"/>
        <v> BBS 39 </v>
      </c>
      <c r="B86" s="14" t="str">
        <f t="shared" si="13"/>
        <v>I</v>
      </c>
      <c r="C86" s="31">
        <f t="shared" si="14"/>
        <v>43789.358999999997</v>
      </c>
      <c r="D86" t="str">
        <f t="shared" si="15"/>
        <v>vis</v>
      </c>
      <c r="E86">
        <f>VLOOKUP(C86,Active!C$21:E$971,3,FALSE)</f>
        <v>-1066.9778872157881</v>
      </c>
      <c r="F86" s="14" t="s">
        <v>128</v>
      </c>
      <c r="G86" t="str">
        <f t="shared" si="16"/>
        <v>43789.359</v>
      </c>
      <c r="H86" s="31">
        <f t="shared" si="17"/>
        <v>-1067</v>
      </c>
      <c r="I86" s="64" t="s">
        <v>414</v>
      </c>
      <c r="J86" s="65" t="s">
        <v>415</v>
      </c>
      <c r="K86" s="64">
        <v>-1067</v>
      </c>
      <c r="L86" s="64" t="s">
        <v>306</v>
      </c>
      <c r="M86" s="65" t="s">
        <v>132</v>
      </c>
      <c r="N86" s="65"/>
      <c r="O86" s="66" t="s">
        <v>286</v>
      </c>
      <c r="P86" s="66" t="s">
        <v>69</v>
      </c>
    </row>
    <row r="87" spans="1:16" ht="12.75" customHeight="1" x14ac:dyDescent="0.2">
      <c r="A87" s="31" t="str">
        <f t="shared" si="12"/>
        <v>BAVM 31 </v>
      </c>
      <c r="B87" s="14" t="str">
        <f t="shared" si="13"/>
        <v>I</v>
      </c>
      <c r="C87" s="31">
        <f t="shared" si="14"/>
        <v>43833.375999999997</v>
      </c>
      <c r="D87" t="str">
        <f t="shared" si="15"/>
        <v>vis</v>
      </c>
      <c r="E87">
        <f>VLOOKUP(C87,Active!C$21:E$971,3,FALSE)</f>
        <v>-1040.0035739417751</v>
      </c>
      <c r="F87" s="14" t="s">
        <v>128</v>
      </c>
      <c r="G87" t="str">
        <f t="shared" si="16"/>
        <v>43833.376</v>
      </c>
      <c r="H87" s="31">
        <f t="shared" si="17"/>
        <v>-1040</v>
      </c>
      <c r="I87" s="64" t="s">
        <v>416</v>
      </c>
      <c r="J87" s="65" t="s">
        <v>417</v>
      </c>
      <c r="K87" s="64">
        <v>-1040</v>
      </c>
      <c r="L87" s="64" t="s">
        <v>407</v>
      </c>
      <c r="M87" s="65" t="s">
        <v>132</v>
      </c>
      <c r="N87" s="65"/>
      <c r="O87" s="66" t="s">
        <v>352</v>
      </c>
      <c r="P87" s="67" t="s">
        <v>70</v>
      </c>
    </row>
    <row r="88" spans="1:16" ht="12.75" customHeight="1" x14ac:dyDescent="0.2">
      <c r="A88" s="31" t="str">
        <f t="shared" si="12"/>
        <v> BBS 45 </v>
      </c>
      <c r="B88" s="14" t="str">
        <f t="shared" si="13"/>
        <v>I</v>
      </c>
      <c r="C88" s="31">
        <f t="shared" si="14"/>
        <v>44166.296000000002</v>
      </c>
      <c r="D88" t="str">
        <f t="shared" si="15"/>
        <v>vis</v>
      </c>
      <c r="E88">
        <f>VLOOKUP(C88,Active!C$21:E$971,3,FALSE)</f>
        <v>-835.98493625214121</v>
      </c>
      <c r="F88" s="14" t="s">
        <v>128</v>
      </c>
      <c r="G88" t="str">
        <f t="shared" si="16"/>
        <v>44166.296</v>
      </c>
      <c r="H88" s="31">
        <f t="shared" si="17"/>
        <v>-836</v>
      </c>
      <c r="I88" s="64" t="s">
        <v>418</v>
      </c>
      <c r="J88" s="65" t="s">
        <v>419</v>
      </c>
      <c r="K88" s="64">
        <v>-836</v>
      </c>
      <c r="L88" s="64" t="s">
        <v>420</v>
      </c>
      <c r="M88" s="65" t="s">
        <v>132</v>
      </c>
      <c r="N88" s="65"/>
      <c r="O88" s="66" t="s">
        <v>421</v>
      </c>
      <c r="P88" s="66" t="s">
        <v>71</v>
      </c>
    </row>
    <row r="89" spans="1:16" ht="12.75" customHeight="1" x14ac:dyDescent="0.2">
      <c r="A89" s="31" t="str">
        <f t="shared" si="12"/>
        <v>BAVM 32 </v>
      </c>
      <c r="B89" s="14" t="str">
        <f t="shared" si="13"/>
        <v>I</v>
      </c>
      <c r="C89" s="31">
        <f t="shared" si="14"/>
        <v>44466.504000000001</v>
      </c>
      <c r="D89" t="str">
        <f t="shared" si="15"/>
        <v>vis</v>
      </c>
      <c r="E89">
        <f>VLOOKUP(C89,Active!C$21:E$971,3,FALSE)</f>
        <v>-652.01272916476785</v>
      </c>
      <c r="F89" s="14" t="s">
        <v>128</v>
      </c>
      <c r="G89" t="str">
        <f t="shared" si="16"/>
        <v>44466.504</v>
      </c>
      <c r="H89" s="31">
        <f t="shared" si="17"/>
        <v>-652</v>
      </c>
      <c r="I89" s="64" t="s">
        <v>422</v>
      </c>
      <c r="J89" s="65" t="s">
        <v>423</v>
      </c>
      <c r="K89" s="64">
        <v>-652</v>
      </c>
      <c r="L89" s="64" t="s">
        <v>424</v>
      </c>
      <c r="M89" s="65" t="s">
        <v>132</v>
      </c>
      <c r="N89" s="65"/>
      <c r="O89" s="66" t="s">
        <v>352</v>
      </c>
      <c r="P89" s="67" t="s">
        <v>72</v>
      </c>
    </row>
    <row r="90" spans="1:16" ht="12.75" customHeight="1" x14ac:dyDescent="0.2">
      <c r="A90" s="31" t="str">
        <f t="shared" si="12"/>
        <v> BBS 50 </v>
      </c>
      <c r="B90" s="14" t="str">
        <f t="shared" si="13"/>
        <v>I</v>
      </c>
      <c r="C90" s="31">
        <f t="shared" si="14"/>
        <v>44489.385000000002</v>
      </c>
      <c r="D90" t="str">
        <f t="shared" si="15"/>
        <v>vis</v>
      </c>
      <c r="E90">
        <f>VLOOKUP(C90,Active!C$21:E$971,3,FALSE)</f>
        <v>-637.99089073818891</v>
      </c>
      <c r="F90" s="14" t="s">
        <v>128</v>
      </c>
      <c r="G90" t="str">
        <f t="shared" si="16"/>
        <v>44489.385</v>
      </c>
      <c r="H90" s="31">
        <f t="shared" si="17"/>
        <v>-638</v>
      </c>
      <c r="I90" s="64" t="s">
        <v>425</v>
      </c>
      <c r="J90" s="65" t="s">
        <v>426</v>
      </c>
      <c r="K90" s="64">
        <v>-638</v>
      </c>
      <c r="L90" s="64" t="s">
        <v>427</v>
      </c>
      <c r="M90" s="65" t="s">
        <v>132</v>
      </c>
      <c r="N90" s="65"/>
      <c r="O90" s="66" t="s">
        <v>286</v>
      </c>
      <c r="P90" s="66" t="s">
        <v>73</v>
      </c>
    </row>
    <row r="91" spans="1:16" ht="12.75" customHeight="1" x14ac:dyDescent="0.2">
      <c r="A91" s="31" t="str">
        <f t="shared" si="12"/>
        <v> BBS 52 </v>
      </c>
      <c r="B91" s="14" t="str">
        <f t="shared" si="13"/>
        <v>I</v>
      </c>
      <c r="C91" s="31">
        <f t="shared" si="14"/>
        <v>44605.241999999998</v>
      </c>
      <c r="D91" t="str">
        <f t="shared" si="15"/>
        <v>vis</v>
      </c>
      <c r="E91">
        <f>VLOOKUP(C91,Active!C$21:E$971,3,FALSE)</f>
        <v>-566.99189005692381</v>
      </c>
      <c r="F91" s="14" t="s">
        <v>128</v>
      </c>
      <c r="G91" t="str">
        <f t="shared" si="16"/>
        <v>44605.242</v>
      </c>
      <c r="H91" s="31">
        <f t="shared" si="17"/>
        <v>-567</v>
      </c>
      <c r="I91" s="64" t="s">
        <v>428</v>
      </c>
      <c r="J91" s="65" t="s">
        <v>429</v>
      </c>
      <c r="K91" s="64">
        <v>-567</v>
      </c>
      <c r="L91" s="64" t="s">
        <v>430</v>
      </c>
      <c r="M91" s="65" t="s">
        <v>132</v>
      </c>
      <c r="N91" s="65"/>
      <c r="O91" s="66" t="s">
        <v>421</v>
      </c>
      <c r="P91" s="66" t="s">
        <v>74</v>
      </c>
    </row>
    <row r="92" spans="1:16" ht="12.75" customHeight="1" x14ac:dyDescent="0.2">
      <c r="A92" s="31" t="str">
        <f t="shared" si="12"/>
        <v> BBS 52 </v>
      </c>
      <c r="B92" s="14" t="str">
        <f t="shared" si="13"/>
        <v>I</v>
      </c>
      <c r="C92" s="31">
        <f t="shared" si="14"/>
        <v>44605.256000000001</v>
      </c>
      <c r="D92" t="str">
        <f t="shared" si="15"/>
        <v>vis</v>
      </c>
      <c r="E92">
        <f>VLOOKUP(C92,Active!C$21:E$971,3,FALSE)</f>
        <v>-566.98331063565672</v>
      </c>
      <c r="F92" s="14" t="s">
        <v>128</v>
      </c>
      <c r="G92" t="str">
        <f t="shared" si="16"/>
        <v>44605.256</v>
      </c>
      <c r="H92" s="31">
        <f t="shared" si="17"/>
        <v>-567</v>
      </c>
      <c r="I92" s="64" t="s">
        <v>431</v>
      </c>
      <c r="J92" s="65" t="s">
        <v>432</v>
      </c>
      <c r="K92" s="64">
        <v>-567</v>
      </c>
      <c r="L92" s="64" t="s">
        <v>433</v>
      </c>
      <c r="M92" s="65" t="s">
        <v>132</v>
      </c>
      <c r="N92" s="65"/>
      <c r="O92" s="66" t="s">
        <v>159</v>
      </c>
      <c r="P92" s="66" t="s">
        <v>74</v>
      </c>
    </row>
    <row r="93" spans="1:16" ht="12.75" customHeight="1" x14ac:dyDescent="0.2">
      <c r="A93" s="31" t="str">
        <f t="shared" si="12"/>
        <v> BBS 57 </v>
      </c>
      <c r="B93" s="14" t="str">
        <f t="shared" si="13"/>
        <v>I</v>
      </c>
      <c r="C93" s="31">
        <f t="shared" si="14"/>
        <v>44879.362000000001</v>
      </c>
      <c r="D93" t="str">
        <f t="shared" si="15"/>
        <v>vis</v>
      </c>
      <c r="E93">
        <f>VLOOKUP(C93,Active!C$21:E$971,3,FALSE)</f>
        <v>-399.00682168169237</v>
      </c>
      <c r="F93" s="14" t="s">
        <v>128</v>
      </c>
      <c r="G93" t="str">
        <f t="shared" si="16"/>
        <v>44879.362</v>
      </c>
      <c r="H93" s="31">
        <f t="shared" si="17"/>
        <v>-399</v>
      </c>
      <c r="I93" s="64" t="s">
        <v>434</v>
      </c>
      <c r="J93" s="65" t="s">
        <v>435</v>
      </c>
      <c r="K93" s="64">
        <v>-399</v>
      </c>
      <c r="L93" s="64" t="s">
        <v>436</v>
      </c>
      <c r="M93" s="65" t="s">
        <v>132</v>
      </c>
      <c r="N93" s="65"/>
      <c r="O93" s="66" t="s">
        <v>421</v>
      </c>
      <c r="P93" s="66" t="s">
        <v>75</v>
      </c>
    </row>
    <row r="94" spans="1:16" ht="12.75" customHeight="1" x14ac:dyDescent="0.2">
      <c r="A94" s="31" t="str">
        <f t="shared" si="12"/>
        <v> BBS 62 </v>
      </c>
      <c r="B94" s="14" t="str">
        <f t="shared" si="13"/>
        <v>I</v>
      </c>
      <c r="C94" s="31">
        <f t="shared" si="14"/>
        <v>45238.362000000001</v>
      </c>
      <c r="D94" t="str">
        <f t="shared" si="15"/>
        <v>vis</v>
      </c>
      <c r="E94">
        <f>VLOOKUP(C94,Active!C$21:E$971,3,FALSE)</f>
        <v>-179.00594780635495</v>
      </c>
      <c r="F94" s="14" t="s">
        <v>128</v>
      </c>
      <c r="G94" t="str">
        <f t="shared" si="16"/>
        <v>45238.362</v>
      </c>
      <c r="H94" s="31">
        <f t="shared" si="17"/>
        <v>-179</v>
      </c>
      <c r="I94" s="64" t="s">
        <v>437</v>
      </c>
      <c r="J94" s="65" t="s">
        <v>438</v>
      </c>
      <c r="K94" s="64">
        <v>-179</v>
      </c>
      <c r="L94" s="64" t="s">
        <v>136</v>
      </c>
      <c r="M94" s="65" t="s">
        <v>132</v>
      </c>
      <c r="N94" s="65"/>
      <c r="O94" s="66" t="s">
        <v>421</v>
      </c>
      <c r="P94" s="66" t="s">
        <v>76</v>
      </c>
    </row>
    <row r="95" spans="1:16" ht="12.75" customHeight="1" x14ac:dyDescent="0.2">
      <c r="A95" s="31" t="str">
        <f t="shared" si="12"/>
        <v> BBS 67 </v>
      </c>
      <c r="B95" s="14" t="str">
        <f t="shared" si="13"/>
        <v>I</v>
      </c>
      <c r="C95" s="31">
        <f t="shared" si="14"/>
        <v>45530.462</v>
      </c>
      <c r="D95" t="str">
        <f t="shared" si="15"/>
        <v>vis</v>
      </c>
      <c r="E95">
        <f>VLOOKUP(C95,Active!C$21:E$971,3,FALSE)</f>
        <v>-2.4512632191661006E-3</v>
      </c>
      <c r="F95" s="14" t="s">
        <v>128</v>
      </c>
      <c r="G95" t="str">
        <f t="shared" si="16"/>
        <v>45530.462</v>
      </c>
      <c r="H95" s="31">
        <f t="shared" si="17"/>
        <v>0</v>
      </c>
      <c r="I95" s="64" t="s">
        <v>439</v>
      </c>
      <c r="J95" s="65" t="s">
        <v>440</v>
      </c>
      <c r="K95" s="64">
        <v>0</v>
      </c>
      <c r="L95" s="64" t="s">
        <v>355</v>
      </c>
      <c r="M95" s="65" t="s">
        <v>132</v>
      </c>
      <c r="N95" s="65"/>
      <c r="O95" s="66" t="s">
        <v>421</v>
      </c>
      <c r="P95" s="66" t="s">
        <v>77</v>
      </c>
    </row>
    <row r="96" spans="1:16" ht="12.75" customHeight="1" x14ac:dyDescent="0.2">
      <c r="A96" s="31" t="str">
        <f t="shared" si="12"/>
        <v> BBS 74 </v>
      </c>
      <c r="B96" s="14" t="str">
        <f t="shared" si="13"/>
        <v>I</v>
      </c>
      <c r="C96" s="31">
        <f t="shared" si="14"/>
        <v>46005.315000000002</v>
      </c>
      <c r="D96" t="str">
        <f t="shared" si="15"/>
        <v>vis</v>
      </c>
      <c r="E96">
        <f>VLOOKUP(C96,Active!C$21:E$971,3,FALSE)</f>
        <v>290.99497203016864</v>
      </c>
      <c r="F96" s="14" t="s">
        <v>128</v>
      </c>
      <c r="G96" t="str">
        <f t="shared" si="16"/>
        <v>46005.315</v>
      </c>
      <c r="H96" s="31">
        <f t="shared" si="17"/>
        <v>291</v>
      </c>
      <c r="I96" s="64" t="s">
        <v>441</v>
      </c>
      <c r="J96" s="65" t="s">
        <v>442</v>
      </c>
      <c r="K96" s="64">
        <v>291</v>
      </c>
      <c r="L96" s="64" t="s">
        <v>443</v>
      </c>
      <c r="M96" s="65" t="s">
        <v>132</v>
      </c>
      <c r="N96" s="65"/>
      <c r="O96" s="66" t="s">
        <v>421</v>
      </c>
      <c r="P96" s="66" t="s">
        <v>79</v>
      </c>
    </row>
    <row r="97" spans="1:16" ht="12.75" customHeight="1" x14ac:dyDescent="0.2">
      <c r="A97" s="31" t="str">
        <f t="shared" si="12"/>
        <v> BBS 81 </v>
      </c>
      <c r="B97" s="14" t="str">
        <f t="shared" si="13"/>
        <v>I</v>
      </c>
      <c r="C97" s="31">
        <f t="shared" si="14"/>
        <v>46377.360999999997</v>
      </c>
      <c r="D97" t="str">
        <f t="shared" si="15"/>
        <v>vis</v>
      </c>
      <c r="E97">
        <f>VLOOKUP(C97,Active!C$21:E$971,3,FALSE)</f>
        <v>518.99064089318438</v>
      </c>
      <c r="F97" s="14" t="s">
        <v>128</v>
      </c>
      <c r="G97" t="str">
        <f t="shared" si="16"/>
        <v>46377.361</v>
      </c>
      <c r="H97" s="31">
        <f t="shared" si="17"/>
        <v>519</v>
      </c>
      <c r="I97" s="64" t="s">
        <v>444</v>
      </c>
      <c r="J97" s="65" t="s">
        <v>445</v>
      </c>
      <c r="K97" s="64">
        <v>519</v>
      </c>
      <c r="L97" s="64" t="s">
        <v>383</v>
      </c>
      <c r="M97" s="65" t="s">
        <v>132</v>
      </c>
      <c r="N97" s="65"/>
      <c r="O97" s="66" t="s">
        <v>133</v>
      </c>
      <c r="P97" s="66" t="s">
        <v>80</v>
      </c>
    </row>
    <row r="98" spans="1:16" ht="12.75" customHeight="1" x14ac:dyDescent="0.2">
      <c r="A98" s="31" t="str">
        <f t="shared" si="12"/>
        <v> BRNO 32 </v>
      </c>
      <c r="B98" s="14" t="str">
        <f t="shared" si="13"/>
        <v>I</v>
      </c>
      <c r="C98" s="31">
        <f t="shared" si="14"/>
        <v>51403.409099999997</v>
      </c>
      <c r="D98" t="str">
        <f t="shared" si="15"/>
        <v>PE</v>
      </c>
      <c r="E98">
        <f>VLOOKUP(C98,Active!C$21:E$971,3,FALSE)</f>
        <v>3599.0323515881132</v>
      </c>
      <c r="F98" s="14" t="str">
        <f>LEFT(M98,1)</f>
        <v>E</v>
      </c>
      <c r="G98" t="str">
        <f t="shared" si="16"/>
        <v>51403.4091</v>
      </c>
      <c r="H98" s="31">
        <f t="shared" si="17"/>
        <v>3599</v>
      </c>
      <c r="I98" s="64" t="s">
        <v>446</v>
      </c>
      <c r="J98" s="65" t="s">
        <v>447</v>
      </c>
      <c r="K98" s="64" t="s">
        <v>448</v>
      </c>
      <c r="L98" s="64" t="s">
        <v>449</v>
      </c>
      <c r="M98" s="65" t="s">
        <v>176</v>
      </c>
      <c r="N98" s="65" t="s">
        <v>177</v>
      </c>
      <c r="O98" s="66" t="s">
        <v>450</v>
      </c>
      <c r="P98" s="66" t="s">
        <v>95</v>
      </c>
    </row>
    <row r="99" spans="1:16" ht="12.75" customHeight="1" x14ac:dyDescent="0.2">
      <c r="A99" s="31" t="str">
        <f t="shared" si="12"/>
        <v>BAVM 131 </v>
      </c>
      <c r="B99" s="14" t="str">
        <f t="shared" si="13"/>
        <v>I</v>
      </c>
      <c r="C99" s="31">
        <f t="shared" si="14"/>
        <v>51470.322999999997</v>
      </c>
      <c r="D99" t="str">
        <f t="shared" si="15"/>
        <v>vis</v>
      </c>
      <c r="E99">
        <f>VLOOKUP(C99,Active!C$21:E$971,3,FALSE)</f>
        <v>3640.0382470599984</v>
      </c>
      <c r="F99" s="14" t="s">
        <v>128</v>
      </c>
      <c r="G99" t="str">
        <f t="shared" si="16"/>
        <v>51470.323</v>
      </c>
      <c r="H99" s="31">
        <f t="shared" si="17"/>
        <v>3640</v>
      </c>
      <c r="I99" s="64" t="s">
        <v>451</v>
      </c>
      <c r="J99" s="65" t="s">
        <v>452</v>
      </c>
      <c r="K99" s="64" t="s">
        <v>453</v>
      </c>
      <c r="L99" s="64" t="s">
        <v>454</v>
      </c>
      <c r="M99" s="65" t="s">
        <v>132</v>
      </c>
      <c r="N99" s="65"/>
      <c r="O99" s="66" t="s">
        <v>455</v>
      </c>
      <c r="P99" s="67" t="s">
        <v>97</v>
      </c>
    </row>
    <row r="100" spans="1:16" ht="12.75" customHeight="1" x14ac:dyDescent="0.2">
      <c r="A100" s="31" t="str">
        <f t="shared" si="12"/>
        <v> BBS 126 </v>
      </c>
      <c r="B100" s="14" t="str">
        <f t="shared" si="13"/>
        <v>I</v>
      </c>
      <c r="C100" s="31">
        <f t="shared" si="14"/>
        <v>52147.519999999997</v>
      </c>
      <c r="D100" t="str">
        <f t="shared" si="15"/>
        <v>vis</v>
      </c>
      <c r="E100">
        <f>VLOOKUP(C100,Active!C$21:E$971,3,FALSE)</f>
        <v>4055.035271532859</v>
      </c>
      <c r="F100" s="14" t="s">
        <v>128</v>
      </c>
      <c r="G100" t="str">
        <f t="shared" si="16"/>
        <v>52147.520</v>
      </c>
      <c r="H100" s="31">
        <f t="shared" si="17"/>
        <v>4055</v>
      </c>
      <c r="I100" s="64" t="s">
        <v>456</v>
      </c>
      <c r="J100" s="65" t="s">
        <v>457</v>
      </c>
      <c r="K100" s="64" t="s">
        <v>207</v>
      </c>
      <c r="L100" s="64" t="s">
        <v>458</v>
      </c>
      <c r="M100" s="65" t="s">
        <v>176</v>
      </c>
      <c r="N100" s="65" t="s">
        <v>177</v>
      </c>
      <c r="O100" s="66" t="s">
        <v>286</v>
      </c>
      <c r="P100" s="66" t="s">
        <v>100</v>
      </c>
    </row>
    <row r="101" spans="1:16" ht="12.75" customHeight="1" x14ac:dyDescent="0.2">
      <c r="A101" s="31" t="str">
        <f t="shared" si="12"/>
        <v>VSB 40 </v>
      </c>
      <c r="B101" s="14" t="str">
        <f t="shared" si="13"/>
        <v>I</v>
      </c>
      <c r="C101" s="31">
        <f t="shared" si="14"/>
        <v>52562.005100000002</v>
      </c>
      <c r="D101" t="str">
        <f t="shared" si="15"/>
        <v>vis</v>
      </c>
      <c r="E101">
        <f>VLOOKUP(C101,Active!C$21:E$971,3,FALSE)</f>
        <v>4309.0382916117105</v>
      </c>
      <c r="F101" s="14" t="s">
        <v>128</v>
      </c>
      <c r="G101" t="str">
        <f t="shared" si="16"/>
        <v>52562.0051</v>
      </c>
      <c r="H101" s="31">
        <f t="shared" si="17"/>
        <v>4309</v>
      </c>
      <c r="I101" s="64" t="s">
        <v>459</v>
      </c>
      <c r="J101" s="65" t="s">
        <v>460</v>
      </c>
      <c r="K101" s="64" t="s">
        <v>461</v>
      </c>
      <c r="L101" s="64" t="s">
        <v>218</v>
      </c>
      <c r="M101" s="65" t="s">
        <v>176</v>
      </c>
      <c r="N101" s="65" t="s">
        <v>177</v>
      </c>
      <c r="O101" s="66" t="s">
        <v>462</v>
      </c>
      <c r="P101" s="67" t="s">
        <v>103</v>
      </c>
    </row>
    <row r="102" spans="1:16" ht="12.75" customHeight="1" x14ac:dyDescent="0.2">
      <c r="A102" s="31" t="str">
        <f t="shared" si="12"/>
        <v>BAVM 171 </v>
      </c>
      <c r="B102" s="14" t="str">
        <f t="shared" si="13"/>
        <v>I</v>
      </c>
      <c r="C102" s="31">
        <f t="shared" si="14"/>
        <v>52852.481</v>
      </c>
      <c r="D102" t="str">
        <f t="shared" si="15"/>
        <v>vis</v>
      </c>
      <c r="E102">
        <f>VLOOKUP(C102,Active!C$21:E$971,3,FALSE)</f>
        <v>4487.0465140064871</v>
      </c>
      <c r="F102" s="14" t="s">
        <v>128</v>
      </c>
      <c r="G102" t="str">
        <f t="shared" si="16"/>
        <v>52852.481</v>
      </c>
      <c r="H102" s="31">
        <f t="shared" si="17"/>
        <v>4487</v>
      </c>
      <c r="I102" s="64" t="s">
        <v>463</v>
      </c>
      <c r="J102" s="65" t="s">
        <v>464</v>
      </c>
      <c r="K102" s="64" t="s">
        <v>465</v>
      </c>
      <c r="L102" s="64" t="s">
        <v>466</v>
      </c>
      <c r="M102" s="65" t="s">
        <v>132</v>
      </c>
      <c r="N102" s="65"/>
      <c r="O102" s="66" t="s">
        <v>455</v>
      </c>
      <c r="P102" s="67" t="s">
        <v>104</v>
      </c>
    </row>
    <row r="103" spans="1:16" ht="12.75" customHeight="1" x14ac:dyDescent="0.2">
      <c r="A103" s="31" t="str">
        <f t="shared" si="12"/>
        <v>BAVM 171 </v>
      </c>
      <c r="B103" s="14" t="str">
        <f t="shared" si="13"/>
        <v>I</v>
      </c>
      <c r="C103" s="31">
        <f t="shared" si="14"/>
        <v>52901.42</v>
      </c>
      <c r="D103" t="str">
        <f t="shared" si="15"/>
        <v>vis</v>
      </c>
      <c r="E103">
        <f>VLOOKUP(C103,Active!C$21:E$971,3,FALSE)</f>
        <v>4517.0371066710686</v>
      </c>
      <c r="F103" s="14" t="s">
        <v>128</v>
      </c>
      <c r="G103" t="str">
        <f t="shared" si="16"/>
        <v>52901.420</v>
      </c>
      <c r="H103" s="31">
        <f t="shared" si="17"/>
        <v>4517</v>
      </c>
      <c r="I103" s="64" t="s">
        <v>467</v>
      </c>
      <c r="J103" s="65" t="s">
        <v>468</v>
      </c>
      <c r="K103" s="64" t="s">
        <v>223</v>
      </c>
      <c r="L103" s="64" t="s">
        <v>469</v>
      </c>
      <c r="M103" s="65" t="s">
        <v>132</v>
      </c>
      <c r="N103" s="65"/>
      <c r="O103" s="66" t="s">
        <v>455</v>
      </c>
      <c r="P103" s="67" t="s">
        <v>104</v>
      </c>
    </row>
    <row r="104" spans="1:16" ht="12.75" customHeight="1" x14ac:dyDescent="0.2">
      <c r="A104" s="31" t="str">
        <f t="shared" si="12"/>
        <v>VSB 44 </v>
      </c>
      <c r="B104" s="14" t="str">
        <f t="shared" si="13"/>
        <v>I</v>
      </c>
      <c r="C104" s="31">
        <f t="shared" si="14"/>
        <v>53674.92</v>
      </c>
      <c r="D104" t="str">
        <f t="shared" si="15"/>
        <v>vis</v>
      </c>
      <c r="E104">
        <f>VLOOKUP(C104,Active!C$21:E$971,3,FALSE)</f>
        <v>4991.0501315807442</v>
      </c>
      <c r="F104" s="14" t="s">
        <v>128</v>
      </c>
      <c r="G104" t="str">
        <f t="shared" si="16"/>
        <v>53674.920</v>
      </c>
      <c r="H104" s="31">
        <f t="shared" si="17"/>
        <v>4991</v>
      </c>
      <c r="I104" s="64" t="s">
        <v>470</v>
      </c>
      <c r="J104" s="65" t="s">
        <v>471</v>
      </c>
      <c r="K104" s="64" t="s">
        <v>472</v>
      </c>
      <c r="L104" s="64" t="s">
        <v>473</v>
      </c>
      <c r="M104" s="65" t="s">
        <v>132</v>
      </c>
      <c r="N104" s="65"/>
      <c r="O104" s="66" t="s">
        <v>474</v>
      </c>
      <c r="P104" s="67" t="s">
        <v>109</v>
      </c>
    </row>
    <row r="105" spans="1:16" ht="12.75" customHeight="1" x14ac:dyDescent="0.2">
      <c r="A105" s="31" t="str">
        <f t="shared" si="12"/>
        <v>BAVM 203 </v>
      </c>
      <c r="B105" s="14" t="str">
        <f t="shared" si="13"/>
        <v>I</v>
      </c>
      <c r="C105" s="31">
        <f t="shared" si="14"/>
        <v>54466.356</v>
      </c>
      <c r="D105" t="str">
        <f t="shared" si="15"/>
        <v>vis</v>
      </c>
      <c r="E105">
        <f>VLOOKUP(C105,Active!C$21:E$971,3,FALSE)</f>
        <v>5476.0546207629222</v>
      </c>
      <c r="F105" s="14" t="s">
        <v>128</v>
      </c>
      <c r="G105" t="str">
        <f t="shared" si="16"/>
        <v>54466.356</v>
      </c>
      <c r="H105" s="31">
        <f t="shared" si="17"/>
        <v>5476</v>
      </c>
      <c r="I105" s="64" t="s">
        <v>475</v>
      </c>
      <c r="J105" s="65" t="s">
        <v>476</v>
      </c>
      <c r="K105" s="64" t="s">
        <v>477</v>
      </c>
      <c r="L105" s="64" t="s">
        <v>478</v>
      </c>
      <c r="M105" s="65" t="s">
        <v>232</v>
      </c>
      <c r="N105" s="65" t="s">
        <v>128</v>
      </c>
      <c r="O105" s="66" t="s">
        <v>479</v>
      </c>
      <c r="P105" s="67" t="s">
        <v>111</v>
      </c>
    </row>
    <row r="106" spans="1:16" ht="12.75" customHeight="1" x14ac:dyDescent="0.2">
      <c r="A106" s="31" t="str">
        <f t="shared" si="12"/>
        <v>BAVM 203 </v>
      </c>
      <c r="B106" s="14" t="str">
        <f t="shared" si="13"/>
        <v>I</v>
      </c>
      <c r="C106" s="31">
        <f t="shared" si="14"/>
        <v>54763.353900000002</v>
      </c>
      <c r="D106" t="str">
        <f t="shared" si="15"/>
        <v>vis</v>
      </c>
      <c r="E106">
        <f>VLOOKUP(C106,Active!C$21:E$971,3,FALSE)</f>
        <v>5658.059627835737</v>
      </c>
      <c r="F106" s="14" t="s">
        <v>128</v>
      </c>
      <c r="G106" t="str">
        <f t="shared" si="16"/>
        <v>54763.3539</v>
      </c>
      <c r="H106" s="31">
        <f t="shared" si="17"/>
        <v>5658</v>
      </c>
      <c r="I106" s="64" t="s">
        <v>480</v>
      </c>
      <c r="J106" s="65" t="s">
        <v>481</v>
      </c>
      <c r="K106" s="64" t="s">
        <v>482</v>
      </c>
      <c r="L106" s="64" t="s">
        <v>483</v>
      </c>
      <c r="M106" s="65" t="s">
        <v>232</v>
      </c>
      <c r="N106" s="65" t="s">
        <v>128</v>
      </c>
      <c r="O106" s="66" t="s">
        <v>484</v>
      </c>
      <c r="P106" s="67" t="s">
        <v>111</v>
      </c>
    </row>
  </sheetData>
  <sheetProtection selectLockedCells="1" selectUnlockedCells="1"/>
  <hyperlinks>
    <hyperlink ref="P13" r:id="rId1" xr:uid="{00000000-0004-0000-0100-000000000000}"/>
    <hyperlink ref="P15" r:id="rId2" xr:uid="{00000000-0004-0000-0100-000001000000}"/>
    <hyperlink ref="P20" r:id="rId3" xr:uid="{00000000-0004-0000-0100-000002000000}"/>
    <hyperlink ref="P23" r:id="rId4" xr:uid="{00000000-0004-0000-0100-000003000000}"/>
    <hyperlink ref="P25" r:id="rId5" xr:uid="{00000000-0004-0000-0100-000004000000}"/>
    <hyperlink ref="P26" r:id="rId6" xr:uid="{00000000-0004-0000-0100-000005000000}"/>
    <hyperlink ref="P28" r:id="rId7" xr:uid="{00000000-0004-0000-0100-000006000000}"/>
    <hyperlink ref="P29" r:id="rId8" xr:uid="{00000000-0004-0000-0100-000007000000}"/>
    <hyperlink ref="P30" r:id="rId9" xr:uid="{00000000-0004-0000-0100-000008000000}"/>
    <hyperlink ref="P32" r:id="rId10" xr:uid="{00000000-0004-0000-0100-000009000000}"/>
    <hyperlink ref="P33" r:id="rId11" xr:uid="{00000000-0004-0000-0100-00000A000000}"/>
    <hyperlink ref="P34" r:id="rId12" xr:uid="{00000000-0004-0000-0100-00000B000000}"/>
    <hyperlink ref="P35" r:id="rId13" xr:uid="{00000000-0004-0000-0100-00000C000000}"/>
    <hyperlink ref="P36" r:id="rId14" xr:uid="{00000000-0004-0000-0100-00000D000000}"/>
    <hyperlink ref="P37" r:id="rId15" xr:uid="{00000000-0004-0000-0100-00000E000000}"/>
    <hyperlink ref="P38" r:id="rId16" xr:uid="{00000000-0004-0000-0100-00000F000000}"/>
    <hyperlink ref="P39" r:id="rId17" xr:uid="{00000000-0004-0000-0100-000010000000}"/>
    <hyperlink ref="P40" r:id="rId18" xr:uid="{00000000-0004-0000-0100-000011000000}"/>
    <hyperlink ref="P41" r:id="rId19" xr:uid="{00000000-0004-0000-0100-000012000000}"/>
    <hyperlink ref="P63" r:id="rId20" xr:uid="{00000000-0004-0000-0100-000013000000}"/>
    <hyperlink ref="P64" r:id="rId21" xr:uid="{00000000-0004-0000-0100-000014000000}"/>
    <hyperlink ref="P65" r:id="rId22" xr:uid="{00000000-0004-0000-0100-000015000000}"/>
    <hyperlink ref="P70" r:id="rId23" xr:uid="{00000000-0004-0000-0100-000016000000}"/>
    <hyperlink ref="P71" r:id="rId24" xr:uid="{00000000-0004-0000-0100-000017000000}"/>
    <hyperlink ref="P72" r:id="rId25" xr:uid="{00000000-0004-0000-0100-000018000000}"/>
    <hyperlink ref="P73" r:id="rId26" xr:uid="{00000000-0004-0000-0100-000019000000}"/>
    <hyperlink ref="P74" r:id="rId27" xr:uid="{00000000-0004-0000-0100-00001A000000}"/>
    <hyperlink ref="P75" r:id="rId28" xr:uid="{00000000-0004-0000-0100-00001B000000}"/>
    <hyperlink ref="P76" r:id="rId29" xr:uid="{00000000-0004-0000-0100-00001C000000}"/>
    <hyperlink ref="P78" r:id="rId30" xr:uid="{00000000-0004-0000-0100-00001D000000}"/>
    <hyperlink ref="P79" r:id="rId31" xr:uid="{00000000-0004-0000-0100-00001E000000}"/>
    <hyperlink ref="P81" r:id="rId32" xr:uid="{00000000-0004-0000-0100-00001F000000}"/>
    <hyperlink ref="P87" r:id="rId33" xr:uid="{00000000-0004-0000-0100-000020000000}"/>
    <hyperlink ref="P89" r:id="rId34" xr:uid="{00000000-0004-0000-0100-000021000000}"/>
    <hyperlink ref="P99" r:id="rId35" xr:uid="{00000000-0004-0000-0100-000022000000}"/>
    <hyperlink ref="P101" r:id="rId36" xr:uid="{00000000-0004-0000-0100-000023000000}"/>
    <hyperlink ref="P102" r:id="rId37" xr:uid="{00000000-0004-0000-0100-000024000000}"/>
    <hyperlink ref="P103" r:id="rId38" xr:uid="{00000000-0004-0000-0100-000025000000}"/>
    <hyperlink ref="P104" r:id="rId39" xr:uid="{00000000-0004-0000-0100-000026000000}"/>
    <hyperlink ref="P105" r:id="rId40" xr:uid="{00000000-0004-0000-0100-000027000000}"/>
    <hyperlink ref="P106" r:id="rId41" xr:uid="{00000000-0004-0000-0100-000028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2022-03-30T05:43:26Z</dcterms:created>
  <dcterms:modified xsi:type="dcterms:W3CDTF">2025-01-07T06:52:11Z</dcterms:modified>
</cp:coreProperties>
</file>